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228" documentId="1_{CDB471A4-60A1-4971-B482-BBB2AF5C375F}" xr6:coauthVersionLast="47" xr6:coauthVersionMax="47" xr10:uidLastSave="{604EA072-F6B2-464F-BA9D-656C1CE7FD25}"/>
  <bookViews>
    <workbookView xWindow="-108" yWindow="-108" windowWidth="23256" windowHeight="12456" tabRatio="880" firstSheet="1" activeTab="1" xr2:uid="{00000000-000D-0000-FFFF-FFFF00000000}"/>
  </bookViews>
  <sheets>
    <sheet name="1. ESTABLECIMIENTO CONTEXTO " sheetId="23" r:id="rId1"/>
    <sheet name="2.1 MATRIZ DE RIESGOS GENERAL" sheetId="21" r:id="rId2"/>
    <sheet name="2.2 RIESGOS SEG INFORMACION" sheetId="30" state="hidden" r:id="rId3"/>
    <sheet name="MAPA CALOR RESIDUAL" sheetId="26" state="hidden" r:id="rId4"/>
    <sheet name="MAPA CALOR INHERENTE" sheetId="25" state="hidden" r:id="rId5"/>
    <sheet name="Opciones Tratamiento" sheetId="16" state="hidden" r:id="rId6"/>
    <sheet name="3.MAPA CALOR INHEREN Y RESIDUAL" sheetId="28" r:id="rId7"/>
    <sheet name="4. PEFIL RIESGO DEL PROCESO" sheetId="29" r:id="rId8"/>
    <sheet name="Tabla probabilidad" sheetId="12" r:id="rId9"/>
    <sheet name="Tabla Impacto" sheetId="22" r:id="rId10"/>
    <sheet name="Tabla Valoración controles" sheetId="15" r:id="rId11"/>
    <sheet name="Hoja1" sheetId="11" state="hidden" r:id="rId12"/>
  </sheets>
  <definedNames>
    <definedName name="_xlnm._FilterDatabase" localSheetId="6" hidden="1">'3.MAPA CALOR INHEREN Y RESIDUAL'!$A$7:$AL$7</definedName>
    <definedName name="_xlnm._FilterDatabase" localSheetId="4" hidden="1">'MAPA CALOR INHERENTE'!$A$6:$AJ$6</definedName>
    <definedName name="_xlnm._FilterDatabase" localSheetId="3" hidden="1">'MAPA CALOR RESIDUAL'!$A$6:$AL$6</definedName>
  </definedNames>
  <calcPr calcId="191028"/>
  <pivotCaches>
    <pivotCache cacheId="0"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9" i="30" l="1"/>
  <c r="AF29" i="30" s="1"/>
  <c r="AE29" i="30" s="1"/>
  <c r="X29" i="30"/>
  <c r="AD29" i="30" s="1"/>
  <c r="AC29" i="30" s="1"/>
  <c r="AF27" i="30"/>
  <c r="AE27" i="30"/>
  <c r="AD27" i="30"/>
  <c r="AC27" i="30" s="1"/>
  <c r="AG27" i="30" s="1"/>
  <c r="AB27" i="30"/>
  <c r="AA27" i="30"/>
  <c r="X27" i="30"/>
  <c r="Z27" i="30" s="1"/>
  <c r="AF24" i="30"/>
  <c r="AE24" i="30" s="1"/>
  <c r="AB24" i="30"/>
  <c r="AA24" i="30" s="1"/>
  <c r="X24" i="30"/>
  <c r="AD24" i="30" s="1"/>
  <c r="AC24" i="30" s="1"/>
  <c r="AB21" i="30"/>
  <c r="AA21" i="30" s="1"/>
  <c r="X21" i="30"/>
  <c r="Z21" i="30" s="1"/>
  <c r="AB20" i="30"/>
  <c r="AF20" i="30" s="1"/>
  <c r="AE20" i="30" s="1"/>
  <c r="X20" i="30"/>
  <c r="Z20" i="30" s="1"/>
  <c r="AB19" i="30"/>
  <c r="AF19" i="30" s="1"/>
  <c r="AE19" i="30" s="1"/>
  <c r="AA19" i="30"/>
  <c r="X19" i="30"/>
  <c r="AD19" i="30" s="1"/>
  <c r="AC19" i="30" s="1"/>
  <c r="AF18" i="30"/>
  <c r="AE18" i="30"/>
  <c r="AD18" i="30"/>
  <c r="AC18" i="30" s="1"/>
  <c r="AG18" i="30" s="1"/>
  <c r="AB18" i="30"/>
  <c r="AA18" i="30"/>
  <c r="X18" i="30"/>
  <c r="Z18" i="30" s="1"/>
  <c r="AB17" i="30"/>
  <c r="X17" i="30"/>
  <c r="AB15" i="30"/>
  <c r="AB16" i="30" s="1"/>
  <c r="AA16" i="30" s="1"/>
  <c r="X15" i="30"/>
  <c r="Y15" i="30" s="1"/>
  <c r="AG29" i="30" l="1"/>
  <c r="Y29" i="30"/>
  <c r="Z29" i="30"/>
  <c r="AA29" i="30"/>
  <c r="Y27" i="30"/>
  <c r="AG24" i="30"/>
  <c r="Y24" i="30"/>
  <c r="Z24" i="30"/>
  <c r="AD21" i="30"/>
  <c r="AC21" i="30" s="1"/>
  <c r="AF21" i="30"/>
  <c r="AE21" i="30" s="1"/>
  <c r="Y21" i="30"/>
  <c r="AD20" i="30"/>
  <c r="AC20" i="30" s="1"/>
  <c r="AG20" i="30" s="1"/>
  <c r="Y20" i="30"/>
  <c r="AA20" i="30"/>
  <c r="AG19" i="30"/>
  <c r="Y19" i="30"/>
  <c r="Z19" i="30"/>
  <c r="Y18" i="30"/>
  <c r="Z15" i="30"/>
  <c r="X16" i="30" s="1"/>
  <c r="AA15" i="30"/>
  <c r="S29" i="30"/>
  <c r="P29" i="30"/>
  <c r="M29" i="30"/>
  <c r="S28" i="30"/>
  <c r="P28" i="30"/>
  <c r="S27" i="30"/>
  <c r="P27" i="30"/>
  <c r="M27" i="30"/>
  <c r="S26" i="30"/>
  <c r="P26" i="30"/>
  <c r="S25" i="30"/>
  <c r="P25" i="30"/>
  <c r="S24" i="30"/>
  <c r="P24" i="30"/>
  <c r="M24" i="30"/>
  <c r="L24" i="30"/>
  <c r="J24" i="30"/>
  <c r="S21" i="30"/>
  <c r="P21" i="30"/>
  <c r="M21" i="30"/>
  <c r="L21" i="30"/>
  <c r="J21" i="30"/>
  <c r="S20" i="30"/>
  <c r="P20" i="30"/>
  <c r="M20" i="30"/>
  <c r="L20" i="30"/>
  <c r="J20" i="30"/>
  <c r="S19" i="30"/>
  <c r="P19" i="30"/>
  <c r="M19" i="30"/>
  <c r="L19" i="30"/>
  <c r="J19" i="30"/>
  <c r="S18" i="30"/>
  <c r="P18" i="30"/>
  <c r="M18" i="30"/>
  <c r="L18" i="30"/>
  <c r="J18" i="30"/>
  <c r="S17" i="30"/>
  <c r="P17" i="30"/>
  <c r="M17" i="30"/>
  <c r="L17" i="30"/>
  <c r="J17" i="30"/>
  <c r="S16" i="30"/>
  <c r="P16" i="30"/>
  <c r="S15" i="30"/>
  <c r="P15" i="30"/>
  <c r="M15" i="30"/>
  <c r="L15" i="30"/>
  <c r="J15" i="30"/>
  <c r="AG21" i="30" l="1"/>
  <c r="Z16" i="30"/>
  <c r="Y16" i="30"/>
  <c r="Z17" i="30" l="1"/>
  <c r="AD17" i="30"/>
  <c r="AC17" i="30" s="1"/>
  <c r="Y17" i="30"/>
  <c r="AF17" i="30"/>
  <c r="AE17" i="30" s="1"/>
  <c r="AA17" i="30"/>
  <c r="AF15" i="30"/>
  <c r="AE15" i="30" s="1"/>
  <c r="AD15" i="30"/>
  <c r="AC15" i="30" s="1"/>
  <c r="AG17" i="30" l="1"/>
  <c r="AG15" i="30"/>
  <c r="T39" i="21"/>
  <c r="Q39" i="21"/>
  <c r="T38" i="21"/>
  <c r="Q38" i="21"/>
  <c r="N38" i="21"/>
  <c r="M38" i="21"/>
  <c r="K38" i="21"/>
  <c r="AC39" i="21" l="1"/>
  <c r="AB39" i="21" s="1"/>
  <c r="Y38" i="21"/>
  <c r="Y39" i="21"/>
  <c r="AC38" i="21"/>
  <c r="AB38" i="21" l="1"/>
  <c r="AG38" i="21"/>
  <c r="AF38" i="21" s="1"/>
  <c r="AA39" i="21"/>
  <c r="Z39" i="21"/>
  <c r="AE38" i="21"/>
  <c r="AD38" i="21" s="1"/>
  <c r="AA38" i="21"/>
  <c r="Z38" i="21"/>
  <c r="AH38" i="21" l="1"/>
  <c r="B4" i="29"/>
  <c r="B10" i="26" l="1"/>
  <c r="A10" i="26"/>
  <c r="B9" i="26"/>
  <c r="A9" i="26"/>
  <c r="B8" i="26"/>
  <c r="A8" i="26"/>
  <c r="D10" i="25"/>
  <c r="C10" i="25"/>
  <c r="B10" i="25"/>
  <c r="A10" i="25"/>
  <c r="D9" i="25"/>
  <c r="C9" i="25"/>
  <c r="B9" i="25"/>
  <c r="A9" i="25"/>
  <c r="D8" i="25"/>
  <c r="C8" i="25"/>
  <c r="E8" i="25" s="1"/>
  <c r="B8" i="25"/>
  <c r="A8" i="25"/>
  <c r="B3" i="28"/>
  <c r="B7" i="26"/>
  <c r="A7" i="26"/>
  <c r="B3" i="26"/>
  <c r="D7" i="25"/>
  <c r="C7" i="25"/>
  <c r="B7" i="25"/>
  <c r="A7" i="25"/>
  <c r="B3" i="25"/>
  <c r="F26" i="26"/>
  <c r="E26" i="26"/>
  <c r="G26" i="26" s="1"/>
  <c r="F25" i="26"/>
  <c r="E25" i="26"/>
  <c r="G25" i="26" s="1"/>
  <c r="F24" i="26"/>
  <c r="E24" i="26"/>
  <c r="G24" i="26" s="1"/>
  <c r="F23" i="26"/>
  <c r="E23" i="26"/>
  <c r="G23" i="26" s="1"/>
  <c r="F22" i="26"/>
  <c r="E22" i="26"/>
  <c r="G22" i="26" s="1"/>
  <c r="F21" i="26"/>
  <c r="E21" i="26"/>
  <c r="G21" i="26" s="1"/>
  <c r="F20" i="26"/>
  <c r="E20" i="26"/>
  <c r="G20" i="26" s="1"/>
  <c r="F19" i="26"/>
  <c r="E19" i="26"/>
  <c r="G19" i="26" s="1"/>
  <c r="E18" i="26"/>
  <c r="G18" i="26" s="1"/>
  <c r="F18" i="26"/>
  <c r="F17" i="26"/>
  <c r="E17" i="26"/>
  <c r="G17" i="26" s="1"/>
  <c r="G16" i="26"/>
  <c r="F16" i="26"/>
  <c r="E16" i="26"/>
  <c r="F15" i="26"/>
  <c r="E15" i="26"/>
  <c r="G15" i="26" s="1"/>
  <c r="F14" i="26"/>
  <c r="E14" i="26"/>
  <c r="G14" i="26" s="1"/>
  <c r="F13" i="26"/>
  <c r="E13" i="26"/>
  <c r="G13" i="26" s="1"/>
  <c r="F12" i="26"/>
  <c r="E12" i="26"/>
  <c r="G12" i="26" s="1"/>
  <c r="F11" i="26"/>
  <c r="E11" i="26"/>
  <c r="G11" i="26" s="1"/>
  <c r="E26" i="25"/>
  <c r="E25" i="25"/>
  <c r="E24" i="25"/>
  <c r="E23" i="25"/>
  <c r="E22" i="25"/>
  <c r="E21" i="25"/>
  <c r="E20" i="25"/>
  <c r="E19" i="25"/>
  <c r="E18" i="25"/>
  <c r="E17" i="25"/>
  <c r="E16" i="25"/>
  <c r="E15" i="25"/>
  <c r="E14" i="25"/>
  <c r="E13" i="25"/>
  <c r="E12" i="25"/>
  <c r="E11" i="25"/>
  <c r="Q34" i="21"/>
  <c r="T34" i="21"/>
  <c r="T33" i="21"/>
  <c r="L8" i="25" l="1"/>
  <c r="F9" i="28" s="1"/>
  <c r="L11" i="25"/>
  <c r="F12" i="28" s="1"/>
  <c r="M9" i="25"/>
  <c r="G10" i="28" s="1"/>
  <c r="L9" i="25"/>
  <c r="F10" i="28" s="1"/>
  <c r="I7" i="25"/>
  <c r="C8" i="28" s="1"/>
  <c r="E9" i="25"/>
  <c r="K8" i="25"/>
  <c r="E9" i="28" s="1"/>
  <c r="J7" i="25"/>
  <c r="D8" i="28" s="1"/>
  <c r="K7" i="25"/>
  <c r="E8" i="28" s="1"/>
  <c r="M8" i="25"/>
  <c r="G9" i="28" s="1"/>
  <c r="L7" i="25"/>
  <c r="F8" i="28" s="1"/>
  <c r="M7" i="25"/>
  <c r="G8" i="28" s="1"/>
  <c r="I11" i="25"/>
  <c r="C12" i="28" s="1"/>
  <c r="E10" i="25"/>
  <c r="J11" i="25"/>
  <c r="D12" i="28" s="1"/>
  <c r="I10" i="25"/>
  <c r="K11" i="25"/>
  <c r="E12" i="28" s="1"/>
  <c r="J10" i="25"/>
  <c r="D11" i="28" s="1"/>
  <c r="I9" i="25"/>
  <c r="C10" i="28" s="1"/>
  <c r="K10" i="25"/>
  <c r="E11" i="28" s="1"/>
  <c r="M11" i="25"/>
  <c r="G12" i="28" s="1"/>
  <c r="J9" i="25"/>
  <c r="D10" i="28" s="1"/>
  <c r="L10" i="25"/>
  <c r="F11" i="28" s="1"/>
  <c r="I8" i="25"/>
  <c r="C9" i="28" s="1"/>
  <c r="K9" i="25"/>
  <c r="E10" i="28" s="1"/>
  <c r="M10" i="25"/>
  <c r="G11" i="28" s="1"/>
  <c r="E7" i="25"/>
  <c r="J8" i="25"/>
  <c r="D9" i="28" s="1"/>
  <c r="T37" i="21"/>
  <c r="Q37" i="21"/>
  <c r="Q36" i="21"/>
  <c r="T36" i="21"/>
  <c r="T35" i="21"/>
  <c r="Q35" i="21"/>
  <c r="N37" i="21"/>
  <c r="N36" i="21"/>
  <c r="N35" i="21"/>
  <c r="M37" i="21"/>
  <c r="M36" i="21"/>
  <c r="M35" i="21"/>
  <c r="K37" i="21"/>
  <c r="K36" i="21"/>
  <c r="K35" i="21"/>
  <c r="T32" i="21"/>
  <c r="Q32" i="21"/>
  <c r="Q33" i="21"/>
  <c r="N33" i="21"/>
  <c r="M33" i="21"/>
  <c r="K33" i="21"/>
  <c r="B13" i="29" l="1"/>
  <c r="B15" i="29"/>
  <c r="B14" i="29"/>
  <c r="B16" i="29"/>
  <c r="AC34" i="21"/>
  <c r="AB34" i="21" s="1"/>
  <c r="AC33" i="21"/>
  <c r="Y33" i="21"/>
  <c r="Y35" i="21"/>
  <c r="AC36" i="21"/>
  <c r="AC35" i="21"/>
  <c r="AB35" i="21" s="1"/>
  <c r="AB33" i="21" l="1"/>
  <c r="AG33" i="21"/>
  <c r="D9" i="26" s="1"/>
  <c r="F9" i="26" s="1"/>
  <c r="B17" i="29"/>
  <c r="C17" i="29" s="1"/>
  <c r="AA33" i="21"/>
  <c r="Y34" i="21" s="1"/>
  <c r="AE33" i="21" s="1"/>
  <c r="Z33" i="21"/>
  <c r="AC37" i="21"/>
  <c r="AB37" i="21" s="1"/>
  <c r="AB36" i="21"/>
  <c r="AA35" i="21"/>
  <c r="Z35" i="21"/>
  <c r="B20" i="29" l="1"/>
  <c r="C13" i="29"/>
  <c r="C9" i="26"/>
  <c r="E9" i="26" s="1"/>
  <c r="G9" i="26" s="1"/>
  <c r="AD33" i="21"/>
  <c r="AA34" i="21"/>
  <c r="C14" i="29"/>
  <c r="C16" i="29"/>
  <c r="AF33" i="21"/>
  <c r="C15" i="29"/>
  <c r="Z34" i="21"/>
  <c r="Y36" i="21"/>
  <c r="Y37" i="21"/>
  <c r="Q21" i="21"/>
  <c r="T21" i="21"/>
  <c r="Q20" i="21"/>
  <c r="T20" i="21"/>
  <c r="Q26" i="21"/>
  <c r="Q27" i="21"/>
  <c r="Q24" i="21"/>
  <c r="Q25" i="21"/>
  <c r="Q23" i="21"/>
  <c r="Q19" i="21"/>
  <c r="Q18" i="21"/>
  <c r="Q17" i="21"/>
  <c r="Q16" i="21"/>
  <c r="Q15" i="21"/>
  <c r="M15" i="21"/>
  <c r="T15" i="21"/>
  <c r="T27" i="21"/>
  <c r="K15" i="21"/>
  <c r="T16" i="21"/>
  <c r="T17" i="21"/>
  <c r="T18" i="21"/>
  <c r="T19" i="21"/>
  <c r="T23" i="21"/>
  <c r="T24" i="21"/>
  <c r="T25" i="21"/>
  <c r="T26" i="21"/>
  <c r="Q31" i="21"/>
  <c r="Q30" i="21"/>
  <c r="Q29" i="21"/>
  <c r="Q28" i="21"/>
  <c r="M28" i="21"/>
  <c r="T31" i="21"/>
  <c r="K28" i="21"/>
  <c r="T28" i="21"/>
  <c r="T29" i="21"/>
  <c r="T30" i="21"/>
  <c r="H189" i="22"/>
  <c r="B189" i="22" a="1"/>
  <c r="B189" i="22" s="1"/>
  <c r="J178" i="22" s="1"/>
  <c r="H188" i="22"/>
  <c r="H187" i="22"/>
  <c r="H186" i="22"/>
  <c r="H185" i="22"/>
  <c r="H184" i="22"/>
  <c r="H183" i="22"/>
  <c r="H182" i="22"/>
  <c r="H181" i="22"/>
  <c r="H180" i="22"/>
  <c r="H179" i="22"/>
  <c r="H178" i="22"/>
  <c r="N28" i="21"/>
  <c r="N15" i="21"/>
  <c r="AH33" i="21" l="1"/>
  <c r="Z37" i="21"/>
  <c r="AA37" i="21"/>
  <c r="AA36" i="21"/>
  <c r="Z36" i="21"/>
  <c r="AE35" i="21"/>
  <c r="AC28" i="21"/>
  <c r="AC29" i="21" s="1"/>
  <c r="AC30" i="21" s="1"/>
  <c r="Y28" i="21"/>
  <c r="Z28" i="21" s="1"/>
  <c r="AC15" i="21"/>
  <c r="AC16" i="21" s="1"/>
  <c r="Y15" i="21"/>
  <c r="Y16" i="21"/>
  <c r="AD35" i="21" l="1"/>
  <c r="C10" i="26"/>
  <c r="E10" i="26" s="1"/>
  <c r="AB28" i="21"/>
  <c r="AB16" i="21"/>
  <c r="AG35" i="21"/>
  <c r="AB15" i="21"/>
  <c r="AA28" i="21"/>
  <c r="Y29" i="21" s="1"/>
  <c r="Z29" i="21" s="1"/>
  <c r="AA15" i="21"/>
  <c r="Z15" i="21"/>
  <c r="AA16" i="21"/>
  <c r="Y17" i="21" s="1"/>
  <c r="Z16" i="21"/>
  <c r="AC31" i="21"/>
  <c r="AB30" i="21"/>
  <c r="AB29" i="21"/>
  <c r="AC17" i="21"/>
  <c r="AF35" i="21" l="1"/>
  <c r="AH35" i="21" s="1"/>
  <c r="D10" i="26"/>
  <c r="F10" i="26" s="1"/>
  <c r="G10" i="26" s="1"/>
  <c r="AA29" i="21"/>
  <c r="Y30" i="21" s="1"/>
  <c r="AA30" i="21" s="1"/>
  <c r="Y31" i="21" s="1"/>
  <c r="AB31" i="21"/>
  <c r="AC32" i="21"/>
  <c r="AB32" i="21" s="1"/>
  <c r="AC18" i="21"/>
  <c r="AB17" i="21"/>
  <c r="AA17" i="21"/>
  <c r="Y18" i="21" s="1"/>
  <c r="Z17" i="21"/>
  <c r="Z30" i="21" l="1"/>
  <c r="AG28" i="21"/>
  <c r="AA18" i="21"/>
  <c r="Y19" i="21" s="1"/>
  <c r="Z18" i="21"/>
  <c r="Z31" i="21"/>
  <c r="AA31" i="21"/>
  <c r="Y32" i="21" s="1"/>
  <c r="AE28" i="21" s="1"/>
  <c r="AB18" i="21"/>
  <c r="AC20" i="21"/>
  <c r="AC19" i="21"/>
  <c r="AD28" i="21" l="1"/>
  <c r="C8" i="26"/>
  <c r="E8" i="26" s="1"/>
  <c r="AF28" i="21"/>
  <c r="D8" i="26"/>
  <c r="F8" i="26" s="1"/>
  <c r="AA32" i="21"/>
  <c r="Z32" i="21"/>
  <c r="AB19" i="21"/>
  <c r="AB20" i="21"/>
  <c r="AC21" i="21"/>
  <c r="AA19" i="21"/>
  <c r="Y20" i="21" s="1"/>
  <c r="Z19" i="21"/>
  <c r="AH28" i="21" l="1"/>
  <c r="G8" i="26"/>
  <c r="AB21" i="21"/>
  <c r="AC22" i="21"/>
  <c r="AA20" i="21"/>
  <c r="Y21" i="21" s="1"/>
  <c r="Z20" i="21"/>
  <c r="AC23" i="21" l="1"/>
  <c r="AB22" i="21"/>
  <c r="AA21" i="21"/>
  <c r="Y22" i="21" s="1"/>
  <c r="Z21" i="21"/>
  <c r="AA22" i="21" l="1"/>
  <c r="Y23" i="21" s="1"/>
  <c r="Z22" i="21"/>
  <c r="AB23" i="21"/>
  <c r="AC24" i="21"/>
  <c r="AB24" i="21" l="1"/>
  <c r="AC25" i="21"/>
  <c r="Z23" i="21"/>
  <c r="AA23" i="21"/>
  <c r="Y24" i="21" s="1"/>
  <c r="AA24" i="21" l="1"/>
  <c r="Y25" i="21" s="1"/>
  <c r="Z24" i="21"/>
  <c r="AB25" i="21"/>
  <c r="AC27" i="21"/>
  <c r="AC26" i="21"/>
  <c r="AB26" i="21" s="1"/>
  <c r="AB27" i="21" l="1"/>
  <c r="AG15" i="21"/>
  <c r="Z25" i="21"/>
  <c r="AA25" i="21"/>
  <c r="Y26" i="21" s="1"/>
  <c r="AF15" i="21" l="1"/>
  <c r="D7" i="26"/>
  <c r="F7" i="26" s="1"/>
  <c r="AA26" i="21"/>
  <c r="Y27" i="21" s="1"/>
  <c r="Z26" i="21"/>
  <c r="AA27" i="21" l="1"/>
  <c r="Z27" i="21"/>
  <c r="AE15" i="21"/>
  <c r="AD15" i="21" l="1"/>
  <c r="AH15" i="21" s="1"/>
  <c r="C7" i="26"/>
  <c r="E7" i="26" s="1"/>
  <c r="L7" i="26" l="1"/>
  <c r="L8" i="28" s="1"/>
  <c r="O7" i="26"/>
  <c r="O8" i="28" s="1"/>
  <c r="O9" i="26"/>
  <c r="O10" i="28" s="1"/>
  <c r="L8" i="26"/>
  <c r="L9" i="28" s="1"/>
  <c r="M10" i="26"/>
  <c r="M11" i="28" s="1"/>
  <c r="N11" i="26"/>
  <c r="N12" i="28" s="1"/>
  <c r="K11" i="26"/>
  <c r="K12" i="28" s="1"/>
  <c r="N10" i="26"/>
  <c r="N11" i="28" s="1"/>
  <c r="G7" i="26"/>
  <c r="M9" i="26"/>
  <c r="M10" i="28" s="1"/>
  <c r="K10" i="26"/>
  <c r="K11" i="28" s="1"/>
  <c r="N9" i="26"/>
  <c r="N10" i="28" s="1"/>
  <c r="K8" i="26"/>
  <c r="K9" i="28" s="1"/>
  <c r="N7" i="26"/>
  <c r="N8" i="28" s="1"/>
  <c r="K7" i="26"/>
  <c r="K8" i="28" s="1"/>
  <c r="M11" i="26"/>
  <c r="M12" i="28" s="1"/>
  <c r="O8" i="26"/>
  <c r="O9" i="28" s="1"/>
  <c r="K9" i="26"/>
  <c r="K10" i="28" s="1"/>
  <c r="N8" i="26"/>
  <c r="N9" i="28" s="1"/>
  <c r="L9" i="26"/>
  <c r="L10" i="28" s="1"/>
  <c r="L11" i="26"/>
  <c r="L12" i="28" s="1"/>
  <c r="O11" i="26"/>
  <c r="O12" i="28" s="1"/>
  <c r="M8" i="26"/>
  <c r="L10" i="26"/>
  <c r="L11" i="28" s="1"/>
  <c r="O10" i="26"/>
  <c r="O11" i="28" s="1"/>
  <c r="M7" i="26"/>
  <c r="M8" i="28" s="1"/>
  <c r="D15" i="29" l="1"/>
  <c r="D14" i="29"/>
  <c r="D13" i="29"/>
  <c r="D16" i="29"/>
  <c r="E22" i="29" l="1"/>
  <c r="D17" i="29"/>
  <c r="E17" i="29" s="1"/>
  <c r="E15" i="29" l="1"/>
  <c r="E16" i="29"/>
  <c r="E14" i="29"/>
  <c r="E13" i="29"/>
  <c r="D20"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O13" authorId="0" shapeId="0" xr:uid="{9E65A63B-3F4A-43E7-A539-FDA1596B4C05}">
      <text>
        <r>
          <rPr>
            <b/>
            <sz val="10"/>
            <color indexed="81"/>
            <rFont val="Tahoma"/>
            <family val="2"/>
          </rPr>
          <t>USUARIO:</t>
        </r>
        <r>
          <rPr>
            <sz val="10"/>
            <color indexed="81"/>
            <rFont val="Tahoma"/>
            <family val="2"/>
          </rPr>
          <t xml:space="preserve">
En la caso de riesgos de seguridad de la información, se relaciona código del control del anexo A de la ISO 27001:2022.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N13" authorId="0" shapeId="0" xr:uid="{2E0E76C2-40BB-4B3D-B51F-82A15832E2E3}">
      <text>
        <r>
          <rPr>
            <b/>
            <sz val="10"/>
            <color indexed="81"/>
            <rFont val="Tahoma"/>
            <family val="2"/>
          </rPr>
          <t>USUARIO:</t>
        </r>
        <r>
          <rPr>
            <sz val="10"/>
            <color indexed="81"/>
            <rFont val="Tahoma"/>
            <family val="2"/>
          </rPr>
          <t xml:space="preserve">
En la caso de riesgos de seguridad de la información, se relaciona código del control del anexo A de la ISO 27001:2022.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A8960551-A799-4A7E-927B-32CA14DFA4D5}">
      <text>
        <r>
          <rPr>
            <b/>
            <sz val="9"/>
            <color indexed="81"/>
            <rFont val="Tahoma"/>
            <family val="2"/>
          </rPr>
          <t>Celdas parametrizadas NO modificar.</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30BADD5C-5EFD-4DF0-AA0B-1B2C6E8F54CE}">
      <text>
        <r>
          <rPr>
            <b/>
            <sz val="9"/>
            <color indexed="81"/>
            <rFont val="Tahoma"/>
            <family val="2"/>
          </rPr>
          <t>Celdas parametrizadas no modificar.</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E4460037-1FB3-4822-8FF7-1D7D1B119E35}">
      <text>
        <r>
          <rPr>
            <b/>
            <sz val="9"/>
            <color indexed="81"/>
            <rFont val="Tahoma"/>
            <family val="2"/>
          </rPr>
          <t>Celdas parametrizadas NO modificar.</t>
        </r>
        <r>
          <rPr>
            <sz val="9"/>
            <color indexed="81"/>
            <rFont val="Tahoma"/>
            <family val="2"/>
          </rPr>
          <t xml:space="preserve">
</t>
        </r>
      </text>
    </comment>
    <comment ref="D12" authorId="0" shapeId="0" xr:uid="{4D441FD1-7C8D-4055-A742-110F0B5A9314}">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<sst xmlns="http://schemas.openxmlformats.org/spreadsheetml/2006/main" count="1194" uniqueCount="479">
  <si>
    <t>MAPA DE RIESGOS DE PROCESO</t>
  </si>
  <si>
    <r>
      <t>CÓDIGO:</t>
    </r>
    <r>
      <rPr>
        <sz val="12"/>
        <rFont val="Arial Narrow"/>
        <family val="2"/>
      </rPr>
      <t xml:space="preserve"> F-GM-29</t>
    </r>
  </si>
  <si>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</si>
  <si>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</si>
  <si>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</si>
  <si>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 xml:space="preserve">4.2.1. ESTABLECIMIENTO DEL CONTEXTO </t>
  </si>
  <si>
    <t xml:space="preserve">PROCESO: </t>
  </si>
  <si>
    <t>Gestión de TIC</t>
  </si>
  <si>
    <t>FECHA DE ELABORACIÓN O ACTUALIZACIÓN:</t>
  </si>
  <si>
    <t>Diciembre de 2021</t>
  </si>
  <si>
    <t>RESPONSABLE (s) DE ELABORACIÓN O ACTUALIZACIÓN</t>
  </si>
  <si>
    <t>Carlos Leonardo Gómez</t>
  </si>
  <si>
    <t>Factor: Externo/Interno/Proceso</t>
  </si>
  <si>
    <t xml:space="preserve">Variable </t>
  </si>
  <si>
    <t xml:space="preserve">¿Cómo me puede afectar? </t>
  </si>
  <si>
    <t>CARÁCTER: Positivo/negativo</t>
  </si>
  <si>
    <t>Breve análisis</t>
  </si>
  <si>
    <t>Factor Externo</t>
  </si>
  <si>
    <t>Nivel de presupuesto debido a la transferencia de recursos de la alcaldía</t>
  </si>
  <si>
    <t>POSITIVO</t>
  </si>
  <si>
    <t>Los recursos transferidos desde la alcaldía ha permitido el mejoramiento tecnológico de la entidad.</t>
  </si>
  <si>
    <t>Factor Interno</t>
  </si>
  <si>
    <t>Tramitología adicional en el proceso de contratación relacionado con el proceso de estudio de mercado</t>
  </si>
  <si>
    <t>NEGATIVO</t>
  </si>
  <si>
    <t>Genera inoportunidad en el desarrollo de procesos contractuales, para la adquisición de productos y servicios en el proceso de TIC.</t>
  </si>
  <si>
    <t>Amplia oferta de proveedores</t>
  </si>
  <si>
    <t>Permite tener mayores opciones de servicios de TI para el instituto, adicionalmente, plataformas como SECOP II han facilitado el acceso a información de potenciales proveedores, lo cual genera transparencia y múltiples opciones para escoger el mejor servicio</t>
  </si>
  <si>
    <t>Factor de proceso</t>
  </si>
  <si>
    <t>Adaptación del ISVIMED en términos de las directrices emitidas por las entidades rectoras en el tema de Gobierno Digital</t>
  </si>
  <si>
    <t xml:space="preserve">Dadas las condiciones organizacionales y la naturaleza del instituto se dificulta en el corto plazo a acceder a las tecnologías digitales, lo que refleja una desarticulación entre las exigencias normativas del gobierno y la realidad de las entidades publicas. </t>
  </si>
  <si>
    <t xml:space="preserve">Directrices emitidas en términos de gobierno digital </t>
  </si>
  <si>
    <t xml:space="preserve">Le brinda al instituto el mapa de ruta claro para la ejecución de las estrategias en tema de gobierno digital, lo que a la vez le permite articularse con las directrices a nivel nacional. </t>
  </si>
  <si>
    <t>Cambios en la normatividad relacionada con la contratación estatal</t>
  </si>
  <si>
    <t>Las modalidades de contratación que aplican para la adquisición de productos y servicios de TI en ocasiones dificulta la selección de proveedores de mayor calidad y reputación.
Dadas las condiciones organizacionales y la naturaleza del instituto se dificulta la adaptabilidad de las leyes que regulan la contratación, y por ende no se logra obtener alineación a la realidad del contexto.</t>
  </si>
  <si>
    <t>Ambiente físico de trabajo</t>
  </si>
  <si>
    <t xml:space="preserve">Las condiciones actuales físicas del instituto no permiten el desarrollo de proyectos de mejoras tecnológicas planteados, limitando el tema de innovación y de integralidad del servicio. Lo anterior se dificulta mas teniendo en cuenta que en este momento el instituto cuenta con una única sede para su funcionamiento. </t>
  </si>
  <si>
    <t>Conocimiento técnico sobre TIC por parte de la alta dirección</t>
  </si>
  <si>
    <t>Existe falta de conocimientos técnicos por parte de la alta dirección que permita visibilizar y desarrollar estrategias de fortalecimiento de TIC en el instituto.</t>
  </si>
  <si>
    <t>Nivel de servicio</t>
  </si>
  <si>
    <t>Actualmente el proceso cuenta con un buen posicionamiento frente a los clientes derivado de la calidad del servicio ofrecido.</t>
  </si>
  <si>
    <t>Control continuo</t>
  </si>
  <si>
    <t>El proceso cuenta con indicadores que se miden de manera constante, permitiendo la toma de decisiones.</t>
  </si>
  <si>
    <t>Carga de trabajo</t>
  </si>
  <si>
    <t xml:space="preserve">El equipo de trabajo con el que se cuenta actualmente es insuficiente, generando sobre carga laboral que se ve reflejado en una inadecuada planeación de las necesidades llevando en ocasiones al no cumplimiento de los cronogramas establecidos.
</t>
  </si>
  <si>
    <t>Protocolos de seguridad de la información</t>
  </si>
  <si>
    <t>Actualmente se cuenta con protocolos que dan línea para el tratamiento de seguridad de la información y demás temas relacionado con TI.</t>
  </si>
  <si>
    <t>Fuga de conocimiento</t>
  </si>
  <si>
    <t>Las condiciones organizacionales relacionadas con el personal de la entidad no permiten la apropiación del conocimiento y la permanencia en el tiempo.</t>
  </si>
  <si>
    <t>CÓDIGO: F-GM-29</t>
  </si>
  <si>
    <r>
      <t xml:space="preserve">VERSIÓN: </t>
    </r>
    <r>
      <rPr>
        <sz val="11"/>
        <color theme="1"/>
        <rFont val="Arial Narrow"/>
        <family val="2"/>
      </rPr>
      <t>05</t>
    </r>
  </si>
  <si>
    <r>
      <t xml:space="preserve">FECHA: </t>
    </r>
    <r>
      <rPr>
        <sz val="11"/>
        <color theme="1"/>
        <rFont val="Arial Narrow"/>
        <family val="2"/>
      </rPr>
      <t>30/03/2022</t>
    </r>
  </si>
  <si>
    <r>
      <t xml:space="preserve">PÁGINA: </t>
    </r>
    <r>
      <rPr>
        <sz val="11"/>
        <color theme="1"/>
        <rFont val="Arial Narrow"/>
        <family val="2"/>
      </rPr>
      <t>3 de 3</t>
    </r>
  </si>
  <si>
    <t>PROCESO:</t>
  </si>
  <si>
    <t>junio de 2024</t>
  </si>
  <si>
    <t>profesional lider de TIC</t>
  </si>
  <si>
    <t>OBJETIVO:</t>
  </si>
  <si>
    <t>Gestionar el sistema de información y las tecnologías del instituto de manera  eficiente, segura y confiable, asegurando la disponibilidad de los servicios e información</t>
  </si>
  <si>
    <t>ALCANCE:</t>
  </si>
  <si>
    <t xml:space="preserve">Inicia desde la identificación de las necesidades organizacionales y de los usuarios, termina con el mantenimiento, mejoramiento tecnológico del hardware y software del Instituto. </t>
  </si>
  <si>
    <t>4.2. IDENTIFICACION DEL RIESGO</t>
  </si>
  <si>
    <t>4.3. EVALUACIÓN DEL RIESGO</t>
  </si>
  <si>
    <t>4.4. TRATAMIENTO DEL RIESGO</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</si>
  <si>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</si>
  <si>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</si>
  <si>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</si>
  <si>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</si>
  <si>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</si>
  <si>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Referencia *</t>
  </si>
  <si>
    <t>Objetivo</t>
  </si>
  <si>
    <t>Temática / Linea de Acción</t>
  </si>
  <si>
    <t>Activo de Información</t>
  </si>
  <si>
    <t>Tipo de activo</t>
  </si>
  <si>
    <t>1. QUE?</t>
  </si>
  <si>
    <t>2. COMO SE REFLEJA?</t>
  </si>
  <si>
    <t>3. POR QUE?
(Evento Potencial Principal)</t>
  </si>
  <si>
    <t>Descripción del Riesgo
(1+2+3)</t>
  </si>
  <si>
    <t>Causa
(Evento Potencial Intermedio)</t>
  </si>
  <si>
    <t>Clasificación del Riesgo</t>
  </si>
  <si>
    <t>EVALUACION DE RIESGO INHERENTE</t>
  </si>
  <si>
    <t>VALORACION DE CONTROLES</t>
  </si>
  <si>
    <t>EVALUACION DEL RIESGO RESIDUAL</t>
  </si>
  <si>
    <t>Tratamiento</t>
  </si>
  <si>
    <t>FORMULAR ACCIONES ESPECIFICAS</t>
  </si>
  <si>
    <t>Probabilidad Inherente</t>
  </si>
  <si>
    <t>%</t>
  </si>
  <si>
    <t>Impacto 
Inherente</t>
  </si>
  <si>
    <t>Zona de Riesgo Inherente</t>
  </si>
  <si>
    <t>Control  (Anexo A)</t>
  </si>
  <si>
    <t>Descripción del Control</t>
  </si>
  <si>
    <t>Afectación</t>
  </si>
  <si>
    <t>Atributos</t>
  </si>
  <si>
    <t>Probabilidad Residual</t>
  </si>
  <si>
    <t xml:space="preserve">Probabilidad Residual </t>
  </si>
  <si>
    <t>Impacto Residual</t>
  </si>
  <si>
    <t>Probabilidad Residual Final</t>
  </si>
  <si>
    <t>Impacto Residual Final</t>
  </si>
  <si>
    <t>Zona de Riesgo Final</t>
  </si>
  <si>
    <t>VER ACCION #</t>
  </si>
  <si>
    <t>Tipo</t>
  </si>
  <si>
    <t>Implementación</t>
  </si>
  <si>
    <t>Calificación</t>
  </si>
  <si>
    <t>Documentación</t>
  </si>
  <si>
    <t>Frecuencia</t>
  </si>
  <si>
    <t>Evidencia</t>
  </si>
  <si>
    <t>Nombre de la evidencia</t>
  </si>
  <si>
    <t>GT5</t>
  </si>
  <si>
    <t>Proceos: Gestionar el sistema de información y las tecnologías del Instituto de manera eficiente, adoptando buenas prácticas y medidas de seguridad adecuadas para propender por la disponibilidad de los servicios e información.</t>
  </si>
  <si>
    <t>Disponiblidad de servicios e información basados en software y hardware</t>
  </si>
  <si>
    <t>afectación económica y reputacional del Instituto</t>
  </si>
  <si>
    <t>por mal desempeño institucional derivado del incumplimiento de objetivos, metas y servicios.</t>
  </si>
  <si>
    <r>
      <t xml:space="preserve">debido a fallas en la </t>
    </r>
    <r>
      <rPr>
        <b/>
        <sz val="11"/>
        <color rgb="FFFF0000"/>
        <rFont val="Arial Narrow"/>
        <family val="2"/>
      </rPr>
      <t xml:space="preserve">disponiblidad </t>
    </r>
    <r>
      <rPr>
        <sz val="11"/>
        <color theme="1"/>
        <rFont val="Arial Narrow"/>
        <family val="2"/>
      </rPr>
      <t>de servicios e información basados en software y hardware, que soportan la operación de los procesos</t>
    </r>
  </si>
  <si>
    <t>Posibilidad de afectación económica y reputacional por mal desempeño institucional derivado del incumplimiento de objetivos y metas relacionados con el Plan de Desarrollo Municipal a cargo del Instituto y con la planeación estratégica. Lo anterior, debido a fallas en la disponiblidad de servicios e información basados en software y hardware, que soportan la operación de los procesos.</t>
  </si>
  <si>
    <t>1. Perdida de Información (Robo, alteración y/o perdida de Información).</t>
  </si>
  <si>
    <t>Seg. de la Información</t>
  </si>
  <si>
    <t>Muy Alta</t>
  </si>
  <si>
    <t>Catastrófico</t>
  </si>
  <si>
    <t>La persona encargada de operar la plataforma revisa los reuqerimientos que han ingresado por fallas en la disponibilidad del servicio (wifi, impresión, sifi, telefonia, directorio activo, red de datos, Pagina Web). Se ingresa al servicio reportado como afectado para realizar el respectivo análisis de la situación presentada y realizar los descartes necesarios. Una vez resueltos los incidentes se proceden a cerrar los casos dentro de la plataforma.
El grado de resolucion de incidentes se reporta a través del indicador de eficacia en el cumpliimiento del soporte técnico.</t>
  </si>
  <si>
    <t>Correctivo</t>
  </si>
  <si>
    <t>Manual</t>
  </si>
  <si>
    <t>Documentado</t>
  </si>
  <si>
    <t>Aleatoria</t>
  </si>
  <si>
    <t>Con Registro</t>
  </si>
  <si>
    <t>Requerimientos de soportes en SIFI.
Registro de analisis del indicador en el SMO.</t>
  </si>
  <si>
    <t>Reducir (mitigar)</t>
  </si>
  <si>
    <t>Para la vigencia 2023. Establecer respaldos extramurales ya sea en entidades externas o en la nube.
Documentar las políticas de operación para la gestión de la obsolescencia tecnológica.</t>
  </si>
  <si>
    <t xml:space="preserve">Se materializó el Riesgo?  (Ver evento potencial principal en Columna F. Relacionar detalles de la materialización - que, como, cuando, donde):
El riesgo no se a materializado durante el periodo evaluado
Los Controles están bien  diseñados, se aplican de acuerdo al diseño  y son efectivos? (Ver controles en la columna P / Concluir frente a cada control)
Los controles se encuentran bien diseñados.
Se resaltan los eventos mas relevantes:
Control del Riesgo y Ejecución de Acciones
El riesgo de seguridad relacionado con los dispositivos perimetrales (firewalls) se mantiene bajo control.
Monitoreo Reforzado: La plataforma de seguridad (firewall y antivirus) es objeto de vigilancia continua y el proveedor ITSEC brinda seguimiento constante, incluyendo el acompañamiento para la optimización y refuerzo de las configuraciones de seguridad.
Impacto de Incidentes (Materialización de Eventos)
Eventos de Alto Impacto: No se registró la materialización del principal evento de riesgo potencial durante este trimestre.
Eventos de Impacto Medio: Tampoco se presentaron riesgos intermedios que se hayan concretado.
Evaluación de Controles
Los mecanismos de control de seguridad implementados han demostrado ser totalmente efectivos en la prevención de la materialización de los riesgos.
Estado de las Acciones de Mitigación Pendientes
Acción C108 (Renovación y Respaldo): El proyecto para la renovación de la infraestructura y servidores ya se encuentra al 100%. 
La entidad ya cuenta con una solución de Respaldo Extramural y un Plan de Recuperación ante Desastres (DRP).
ya se encuentra activos los 4 servidores adquiridos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Por loque estan bien diseñado no hay necesidad de implentar ajustes a controles
Se solicita la eliminacion de ver acciones de la columna AJ
</t>
  </si>
  <si>
    <t>Soporte Tecnico:
http://sifi2.isvimed.gov.co:85/indicadores/visualizar?id=22
Ataques Informaticos: 
http://sifi2.isvimed.gov.co:85/indicadores/visualizar?id=822
Reportes de Ataques o Incidentes Informaticos en el 4to trimestre de 2025.   
https://isvimedgovco.sharepoint.com/:w:/s/10GestionTI/IQC7R5k7YtmsSo0CrksVSNKvAWrhbXtsmdSagYgtQ5xDN_Q?e=7rMLnn   -(Periodo octubre - noviembre de 2025)
Accion correctiva # 108. Esta se consulta en Calidad, procesos. Sobre este punto se esta realizando mantenimiento de la necesidad.
http://sifi2.isvimed.gov.co:85/calidadprocesos/verprocesos
http://sifi2.isvimed.gov.co:85/system/calidaddocumentos/19603/original/ACCION_DE_OPORTUNIDAD_118.docx
-Contrato Servidores y  DRP 602</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</si>
  <si>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</si>
  <si>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1.1.</t>
  </si>
  <si>
    <t>El subdirector / supervisor del contrato solicita autorización para el acceso a la información requerida para el desarrollo de actividades, a través de requerimiento a través del SIFI, indicando si necesita acceso de lectura o de escritura.</t>
  </si>
  <si>
    <t>Preventivo</t>
  </si>
  <si>
    <t>Sin Documentar</t>
  </si>
  <si>
    <t>Requerimiento de acceso de información en SIFI</t>
  </si>
  <si>
    <t>1.2.</t>
  </si>
  <si>
    <t>El  responsable de la operación en la parametrización en el servidor de base de datos programa la ejecución automática de la copia respaldo, y verifica que el estado de los respaldos corresponda con la programación.</t>
  </si>
  <si>
    <t>Automático</t>
  </si>
  <si>
    <t>Continua</t>
  </si>
  <si>
    <t>Log de copias de respaldo en el sistema.</t>
  </si>
  <si>
    <t>1.3.</t>
  </si>
  <si>
    <t>El  responsable de la operación en la parametrización, realiza la programación en la herramienta de backups para las copias de respaldo de los archivos del Fileserver y verifica que el estado de los respaldos corresponda a la programación.</t>
  </si>
  <si>
    <t>1.4.</t>
  </si>
  <si>
    <t>El responsable de monitorear los intentos de intrusión (virus, malware) que se visualizan a través del sistema de seguridad perimetral (cortafuegos) por medio de correlación de eventos, impide a través de la parametrización del sistema, el ingreso de personas ajenas a la red sin autorización</t>
  </si>
  <si>
    <t>Cada intrusión se documenta a través de pantallazos</t>
  </si>
  <si>
    <t>2. Daño en recursos tecnológicos
Fallas de disco, de memoria, de almacenamiento, de recurso físico o lógico</t>
  </si>
  <si>
    <t>2.1</t>
  </si>
  <si>
    <t>Una vez materizado el fallo se procede a restaurar las copias de seguridad.
El responsable de respaldos, verifica que última copia disponible para restauración, se encuentre completa y funcional.
Documentado en: Guía de actualización y renovacion de infraestructura tecnológica de C&amp;S tecnología.</t>
  </si>
  <si>
    <t>2.2</t>
  </si>
  <si>
    <t>En el caso daño físico en una de las partes del equipo se debe proceder a reemplazar la pieza. Una vez adquirida la pieza el responsable de mantenimiento realiza el reemplazo de la pieza y verifica que quede funcional.
Documentato en: Instructivo para el mantenimiento correctivo y preventivo de Harsware y software I-GT-01.</t>
  </si>
  <si>
    <t>Hoja de Vida de Equipos</t>
  </si>
  <si>
    <t>3. Daño en recursos tecnológicos.
Obsolescencia tecnológica.</t>
  </si>
  <si>
    <t>No existe control</t>
  </si>
  <si>
    <t>N/A</t>
  </si>
  <si>
    <t>4. Daño en recursos tecnológicos.
Falta de mantenimiento preventivo.</t>
  </si>
  <si>
    <t>Se realiza programación de mantenimiento preventivo de los equipos del Instituto de manera semestral. El responsable de gestión de tecnología realiza seguimiento al cumplimiento de esta programación de manera periódica, lo cual se ve reflejado en el indicador de cumplimiento del Plan de Mantenimiento.</t>
  </si>
  <si>
    <t>Registro de Análisis del indicador.
Registro de mantenimiento de equipos dentro del módulo de inventarios de SIFI</t>
  </si>
  <si>
    <t>5. Falta de idoneidad del personal que opera el recurso tecnológico.</t>
  </si>
  <si>
    <t>Se establece el perfil de cargo adecuado del personal a contratar dentro de los estudios previos que hacen parte de la planeación de la contratación.
Documentado en: Manual de Contratación.</t>
  </si>
  <si>
    <t>Estudio previo de cada contratación</t>
  </si>
  <si>
    <t>6. Inoportunidad en la prestación de servicio de soporte tecnico.
6.1. Sobrecarga laboral
6.1.1. No se planifica las necesidades de recursos de personal a traves del Plan Anual de Adquisiciones.</t>
  </si>
  <si>
    <t>6.1.1</t>
  </si>
  <si>
    <t>Para cada vigencia se identifican las necesidades personal y se someten a aprobación de la Subdirección para ser incluido en el Plan Anual de Adquisiciones  - PAA.
Documentado en: P-GI-01 - PROCEDIMIENTO PARA LA GESTION ADMINISTRATIVA</t>
  </si>
  <si>
    <t>Plan Anual de Adquisiciones</t>
  </si>
  <si>
    <t>6. Inoportunidad en la prestación de servicio de soporte tecnico.
6.1. Sobrecarga laboral
6.1.2. Demoras en la contratación del personal.</t>
  </si>
  <si>
    <t>6.1.2</t>
  </si>
  <si>
    <t>El profesional lider de TIC verifica que el proceso precontractual y contractual para la contratación de personal (contratos de prestación de servicios profesionales y de apoyo a la gestión), se realice de acuerdo a los tiempos establecidos en el Plan Anual de Adquisiciones.</t>
  </si>
  <si>
    <t>Estudios previos y anexos
Minuta de contratos</t>
  </si>
  <si>
    <t>7. No se atienden las solicitudes de soporte técnico.</t>
  </si>
  <si>
    <t>7.</t>
  </si>
  <si>
    <t xml:space="preserve">En el SIFI se tiene disponible módulo para la recepción de solicitudes de soporte técnico por parte del personal que lo requiera. El responsable de soporte técnico, revisa diariamente las solicitudes y gestiona la solución para cada una de ellas.
El SIFI permite la generación de reportes de desempeño del servicio técnico en cuanto a calificación del servicio por parte de los usuarios, solicitudes abiertas y cerradas, tiempos de atención, entre otras; información que se analiza para la mejora del proceso.
</t>
  </si>
  <si>
    <t>Consolidado de atenciones y valoraciones de soporte técnico mensual.
Cargue de información y análisis de los indicadores de soporte técnico en el SMO.</t>
  </si>
  <si>
    <t>GT6</t>
  </si>
  <si>
    <t>Licencias de software</t>
  </si>
  <si>
    <t xml:space="preserve"> afectación económica y reputacional</t>
  </si>
  <si>
    <t xml:space="preserve"> a través de multas y sanciones por parte de los fabricantes y los entes de control</t>
  </si>
  <si>
    <t xml:space="preserve"> debido a existencia de software no licenciado en los equipos informáticos de la institución, y en el de las personas que desarrollan actividades para el Isvimed a través de contratos de prestación de servicios profesionales y de apoyo a la gestión</t>
  </si>
  <si>
    <t>Posibilidad de afectación económica y reputacional a través de multas y sanciones por parte de los fabricantes y los entes de control debido a existencia de software no licenciado en los equipos informáticos de la institución, y en el de las personas que desarrollan actividades para el Isvimed a través de contratos de prestación de servicios.</t>
  </si>
  <si>
    <t xml:space="preserve">1. Los equipos informáticos del Instituto permiten la instalación de software por parte de cualquier funcionario. La instalación no se centraliza en el area de TIC del Insituto.
</t>
  </si>
  <si>
    <t>Media</t>
  </si>
  <si>
    <t>Moderado</t>
  </si>
  <si>
    <t>La persona responsable de la gestión del Directorio Activo, define políticas para limitar la instalación de software en los equipos del instituto.
Documentado en: "Política de Seguridad de la Información" - Política #10: Control de Acceso a la Información.</t>
  </si>
  <si>
    <t>Sin Registro</t>
  </si>
  <si>
    <t xml:space="preserve">Se materializó el Riesgo?  (Ver evento potencial principal en Columna F. Relacionar detalles de la materialización - que, como, cuando, donde):
El riesgo no se a materializado durante el periodo evaluado
Los Controles están bien  diseñados, se aplican de acuerdo al diseño  y son efectivos? (Ver controles en la columna P / Concluir frente a cada control)
Los controles  utilizados se encuentran bien diseñados y efectivos.
Se resaltan los eventos mas relevantes:
- Las licencias se encuentran vigentes.
- Desde la contratacion se continua con la clausula de transferencia de riesgos para el contratista.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Por loque estan bien diseñado no hay necesidad de implentar ajustes a controles
</t>
  </si>
  <si>
    <t>A nivel contractual en la minuta se incluye un PARAGRAFO: 
Serán obligaciones generales del contrato:(l): El contratista utilizará software licenciados en los equipos de cómputo que utilice para la prestación del servicio, cualquier riesgo que se
derive de utilizar software no licenciados, recaen bajo responsabilidad del contratista.</t>
  </si>
  <si>
    <t>2. No existe control de las vigencias de las licencias.</t>
  </si>
  <si>
    <t xml:space="preserve">El profesional lider de TIC, verifica el vencimiento de licencias de software de los equipos del Instituto a tráves del formato de Resumen de Software y licencias. </t>
  </si>
  <si>
    <t>formato de Resumen de Software y licencias</t>
  </si>
  <si>
    <t xml:space="preserve">3. El lincenciamiento de software no se incluye en el presupuesto anual. </t>
  </si>
  <si>
    <t>El profesional lider de TIC identifica el vencimiento de licencias para incluirlo en el Plan Anual de Adquisiciones</t>
  </si>
  <si>
    <t>4. La contratación de proveedores de lincenciamiento de software es posterior al vencimiento de las licencias.</t>
  </si>
  <si>
    <t>El profesional lider de TIC verifica que el proceso precontractual y contractual para la adquisición del licenciamiento, se realice de acuerdo a los tiempos establecidos en el Plan Anual de Adquisiciones.</t>
  </si>
  <si>
    <t>5. No se han establecidos salvaguardas legales que transfieran el riesgo por no licenciamiento de software en los equipos de los contratistas, de manera que la responsabilidad recaiga directamente sobre ellos.</t>
  </si>
  <si>
    <t>Se establece como obligación del contratista en los contratos de prestación de servicios profesionales y de apoyo a la gestión la siguiente obligación:
"El contratista utilizara software licenciado en los equipos de cómputo que utilice para la prestación del servicio, cualquier riesgo que se derive de utilizar software no licenciado, recae bajo responsabilidad del contratista"
El profesional lider de TIC, verifica que esta cláusula este incluida en las minutas de los contratos. lo anterior de manera aleaoria.</t>
  </si>
  <si>
    <t>Minuta de contratos</t>
  </si>
  <si>
    <t>GT7</t>
  </si>
  <si>
    <t>Gestionar el sistema de información y las tecnologías del Instituto de manera eficiente, adoptando buenas prácticas y medidas de seguridad adecuadas para propender por la disponibilidad de los servicios e información.</t>
  </si>
  <si>
    <t>Contuinidad del Negocio</t>
  </si>
  <si>
    <t>Posibliidad de afectación económica y reputacional del Instituto</t>
  </si>
  <si>
    <t>reflejada en la falta de continuidad del negocio por la perdida total de la información digital, con la correspondiente suspensión en la prestación de servicios.</t>
  </si>
  <si>
    <t>debido a la imposibilidad de restaurar la información institucional por desastre natural o evento de orden público</t>
  </si>
  <si>
    <t>Posibilidad de afectación económica y reputacional del Instituto, reflejada en la falta de continuidad del negocio por la pérdida total de la información digital, con la correspondiente suspensión en la prestación de servicios. Lo anterior,  debido a la imposibilidad de restaurar la información institucional por desastre natural o evento de orden público</t>
  </si>
  <si>
    <t>1. No existen medidas alternas de protección y respaldo de la información en locaciones externas</t>
  </si>
  <si>
    <t>Baja</t>
  </si>
  <si>
    <t>Documentación de la configuración de Backups
correos de notificación de realización de copia de seguridad por parte del Data Center.</t>
  </si>
  <si>
    <t xml:space="preserve">Se materializó el Riesgo?  (Ver evento potencial principal en Columna F. Relacionar detalles de la materialización - que, como, cuando, donde):
El riesgo no se ha materializado durante el periodo evaluado
Los Controles están bien  diseñados, se aplican de acuerdo al diseño  y son efectivos? (Ver controles en la columna P / Concluir frente a cada control)
Los controles  utilizados se encuentran bien diseñados y efectivos.
Se resaltan los eventos mas relevantes:
La entidad ya cuenta con Respaldo Integral  backup extramural (en la nube), una solución del producto Acronis
de la cual se cuenta sin costo una  prueba trimestral del DRP, donde se confirma la integridad de este. (prueba máxima de 1 hora)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Por loque estan bien diseñado no hay necesidad de implentar ajustes a controles
Se solicita la eliminacion de ver acciones de la columna AJ
</t>
  </si>
  <si>
    <t>Acción C108:
Se está gestionando el proceso de renovación de infraestructura y servidores, el cual incluye el respaldo extramural y una solución DRP.
Se avanza en el proceso copia extramural en los servicios de backup en la nube de Acronis.
http://sifi2.isvimed.gov.co:81/calidadprocesos/verprocesos
http://sifi2.isvimed.gov.co:81/system/calidaddocumentos/19603/original/ACCION_DE_OPORTUNIDAD_118.docx</t>
  </si>
  <si>
    <t>El profesional asignado realiza prueba trimestral del Plan de Recuperación de Desastres. Evidencia: Pantallazos de cargue de información y aplicativos</t>
  </si>
  <si>
    <t>GT8</t>
  </si>
  <si>
    <t>Supervisión de contratos de TI</t>
  </si>
  <si>
    <t>Posibilidad de efectos dañosos sobre recursos publicos.</t>
  </si>
  <si>
    <t xml:space="preserve">Por detrimento patrimonial </t>
  </si>
  <si>
    <t xml:space="preserve">
Debido a Bienes o servicios de TI inconclusos, infuncionales y/o que no brindan utilidad o beneficio  
Debido  a autorización de pagos que no cumple condiciones pactadas en los contratos de TI</t>
  </si>
  <si>
    <t>Posibilidad de efectos dañosos sobre recursos publicos por detrimento patrimonial, debido a bienes o servicios de TI inconclusos, infuncionales y/o que no brindan utilidad o beneficio, o por autorización de pagos que no cumple condiciones pactadas en los contratos de TI.</t>
  </si>
  <si>
    <t xml:space="preserve">1. Descripcion de especificaciones tecnicas insuficientes durante la etapa precontractural </t>
  </si>
  <si>
    <t>Fiscal</t>
  </si>
  <si>
    <t>Mayor</t>
  </si>
  <si>
    <t>El profesional de TI establece las especificaciones tecnicas de los productos o servicios a adquirir; revisando paginas de fabricantes y fichas tecnicas de prodcutos;  y realiza estudios de mercado que satisfacen tales necesidades.</t>
  </si>
  <si>
    <t>Fichas tecnicas
Estudios Previos</t>
  </si>
  <si>
    <t xml:space="preserve">Se materializó el Riesgo?  (Ver evento potencial principal en Columna F. Relacionar detalles de la materialización - que, como, cuando, donde):
El riesgo no se a materializado durante el periodo evaluado
Los Controles están bien  diseñados, se aplican de acuerdo al diseño  y son efectivos? (Ver controles en la columna P / Concluir frente a cada control)
Los controles  utilizados se encuentran bien diseñados y efectivos.
Se resaltan los eventos mas relevantes:
Se cuenta con controles para el seguimieto a los contratos, la realización de los pagos y revisión de los informes de pagos.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Por loque estan bien diseñado no hay necesidad de implentar ajustes a controles
</t>
  </si>
  <si>
    <t xml:space="preserve">En el proceso de supervisión de los contratos se sigue con el lineamiento de la documentación acorde al tipo de contrato.
Ejemplo: Para este periodo se sigue con la supervisión:
- Contrato # 166-2026 de Sygma -Soporte SIFI.
- Contrato  Infraestructura enlanube
-Contrato Servidores y  DRP 602
</t>
  </si>
  <si>
    <t xml:space="preserve">2. Incumplimiento del contrato por causales imputables al contratista </t>
  </si>
  <si>
    <t>El supervisor asignado realiza la reclamación al conratista sobre los bienes y servcios con incumplimientos. En caso que no se subsane se remite el caso a la subdirección juridca para que active el procedimiento admminsitrativo saccionatorio.</t>
  </si>
  <si>
    <t>Informe de supervisión y anexos
Soporte del procedimiento adminsitrativo sancionatorio</t>
  </si>
  <si>
    <t>3. Falta de validación de los bienes o servicios entregados versus las especificaciones tecnicas del contrato</t>
  </si>
  <si>
    <t>El supervisor asignado verifca los bienes o servicios recibidos/prestados versus especificaciones tecnicas de cada contrato para emitir el respectivo recibo de satistfacción y autorización de pago.  En el caso de bienes o servicios adquiridos bajo acuerdo marco de la Tienda virtiual del Estado Colombiano/TVEC se  aplican los protocolo establecidos dentro del acuerdo.</t>
  </si>
  <si>
    <t xml:space="preserve">El informe de supervición y anexos.
Soportes de recepción de acuerdos marco </t>
  </si>
  <si>
    <t>EN PROCESO - POR DEFINIR</t>
  </si>
  <si>
    <t>Corrupción</t>
  </si>
  <si>
    <t>Posibilidad de afectación económica y reputacional</t>
  </si>
  <si>
    <t>Pérdida de confianza de la ciudadanía
uso de la información para estafar a las familias vulnerables.
Procesos judiciales por afectación del derecho de Habeas Data.
hallazgos disciplinarios y penales por parte de los entes de control.</t>
  </si>
  <si>
    <t>debido a la sustracción de la información contenida en las bases de datos institucionales para el beneficio personal o de un tercero</t>
  </si>
  <si>
    <t>Posibilidad de afectación económica y reputacional reflejada en pérdida de confianza de la ciudadanía, uso de la información para estafar a las familias vulnerables, procesos judiciales por afectación del derecho de Habeas Data y hallazgos disciplinarios y penales por parte de los entes de control. Lo anterior debido a la sustracción de la información contenida en las bases de datos institucionales para el beneficio personal o de un tercero.</t>
  </si>
  <si>
    <t>No existe control de acceso basado en roles
No se retira del directorio activo los perfiles de los funcionarios y contratistas que se desvinculan de la entidad</t>
  </si>
  <si>
    <t>Integridad Pùblica - Corrupción</t>
  </si>
  <si>
    <t>A.5.15. Control de Acceso Basado en Roles.
Se tiene implementado un Directorio Activo, a través del cual se almacena, organiza y controla todo lo que forma parte de la red de computo. Los usuarios se crean de acuerdo a los permisos necesarios solicitados a TI por el Jefe inmediato / supervisor. Estos permisos se configura para todos los sistemas de información institucionales.
El profesional asignado realizar la configuración de inicio y fin de un usuario en el Directorio Activo en el caso de contratistas por prestación de servicios.
Asi mismo a través de la solicitud de paz y salvo en el caso de servidores públicos se gestiona el retiro en el directorio activo.</t>
  </si>
  <si>
    <t>Siempre que se ejecuta la actividad</t>
  </si>
  <si>
    <t>solicitud por parte de jefes inmediatos y supervisores a través de la mesa de ayuda.
Solicitud de Paz y salvo de TI en la desvinculación / retiro de servidores y contratistas</t>
  </si>
  <si>
    <t>Evaluar la posiblidad de implementar formato de control de acceso a recursos digitales en cuanto creación, modificación e inactivación</t>
  </si>
  <si>
    <r>
      <rPr>
        <b/>
        <sz val="11"/>
        <color theme="1"/>
        <rFont val="Arial Narrow"/>
        <family val="2"/>
      </rPr>
      <t>Se materializó el Riesgo?  (Ver evento potencial principal en Columna F. Relacionar detalles de la materialización - que, como, cuando, donde):</t>
    </r>
    <r>
      <rPr>
        <sz val="11"/>
        <color theme="1"/>
        <rFont val="Arial Narrow"/>
        <family val="2"/>
      </rPr>
      <t xml:space="preserve">
</t>
    </r>
    <r>
      <rPr>
        <b/>
        <sz val="11"/>
        <color theme="1"/>
        <rFont val="Arial Narrow"/>
        <family val="2"/>
      </rPr>
      <t>Los Controles están bien  diseñados, se aplican de acuerdo al diseño  y son efectivos? (Ver controles en la columna P / Concluir frente a cada control)</t>
    </r>
    <r>
      <rPr>
        <sz val="11"/>
        <color theme="1"/>
        <rFont val="Arial Narrow"/>
        <family val="2"/>
      </rPr>
      <t xml:space="preserve">
</t>
    </r>
    <r>
      <rPr>
        <b/>
        <sz val="11"/>
        <color theme="1"/>
        <rFont val="Arial Narrow"/>
        <family val="2"/>
      </rPr>
      <t>Que acciones propones o se están llevando a cabo para gestionar el riesgo que se materializó? (Si no aplica colocar N/A)</t>
    </r>
    <r>
      <rPr>
        <sz val="11"/>
        <color theme="1"/>
        <rFont val="Arial Narrow"/>
        <family val="2"/>
      </rPr>
      <t xml:space="preserve">
</t>
    </r>
    <r>
      <rPr>
        <b/>
        <sz val="11"/>
        <color theme="1"/>
        <rFont val="Arial Narrow"/>
        <family val="2"/>
      </rPr>
      <t>Que acciones propones o se están llevando a cabo para fortalecer los controles? (En el caso de que tener Acciones de mejora / Acciones correctivas en proceso, relacionar el avance. Si tienes acciones específicas a desarrollar en la columna AJ, también relacionar el avance)</t>
    </r>
  </si>
  <si>
    <t>Falta de prevención de fuga de datos</t>
  </si>
  <si>
    <r>
      <t xml:space="preserve">A.8.12. Prevención de fuga de datos 
A nivel de la suite de microsoft se tiene implementado el control de DLP (por sus siglas en inglés, Data Loss Prevention o Prevención de Pérdida de Datos),
</t>
    </r>
    <r>
      <rPr>
        <sz val="11"/>
        <color rgb="FFFF0000"/>
        <rFont val="Arial Narrow"/>
        <family val="2"/>
      </rPr>
      <t>Nota 1: Consultar con Carlos Gómez. como está configurado actualmente y como se podría configurar
Nota 2: Existe el riesgo de fuga de información en los equipos personales de los contratistas al sincronizar el onedrive con el explorador de archivos o a través de la opción de descarga, así como el uso de software no licenciado, ausencia de antevirus.. Esto se podría controlar de las siguientes maneras:
1. Dotar de equipo corporativos a los contratistas para evitar el uso de ordenadores personales. Ya que en los equipos corporativos se pueden aplicar políticas más restrictivas como bloqueo de puertos usb.
2. De manera contractual acordar restricciones para los equipos personales tales como: Bloqueo de transferencia de archivos a través de puertos usb, adquisición de licenciamiento avanzado, antivirus. Esto tiene costos adicionales y genera resricciones en equipos personales.</t>
    </r>
    <r>
      <rPr>
        <sz val="11"/>
        <color theme="1"/>
        <rFont val="Arial Narrow"/>
        <family val="2"/>
      </rPr>
      <t xml:space="preserve">
</t>
    </r>
  </si>
  <si>
    <t>SRV-HVMED01,SRVCENTRAL,SRV-NASBCK01,SRV-BD_ORACLE</t>
  </si>
  <si>
    <t>Hardware</t>
  </si>
  <si>
    <t>Posibilidad de perdida de disponibilidad</t>
  </si>
  <si>
    <t>Fallo crítico de hardware</t>
  </si>
  <si>
    <t>Obsolescencia Crítica del Hardware y fallas de componentes (memoria, tarjeta madre, entre otros)
fallas en los sistema de aire acondicionado donde se encuentran los servidores</t>
  </si>
  <si>
    <t>Posibilidad de perdida de disponibilidad por Fallo crítico de hardware debido a Obsolescencia Crítica del Hardware y fallas de componentes (memoria, tarjeta madre, entre otros) y fallas en los sistema de aire acondicionado donde se encuentran los servidores</t>
  </si>
  <si>
    <t>7.13.</t>
  </si>
  <si>
    <r>
      <rPr>
        <b/>
        <sz val="11"/>
        <color theme="1"/>
        <rFont val="Arial Narrow"/>
        <family val="2"/>
      </rPr>
      <t>Mantenimiento de equipo.</t>
    </r>
    <r>
      <rPr>
        <sz val="11"/>
        <color theme="1"/>
        <rFont val="Arial Narrow"/>
        <family val="2"/>
      </rPr>
      <t xml:space="preserve">
El líder de técnologia  debe priorizar la inversión para la renovación del hardware crítico. Asi mismo, implementa el plan de mantenimiento de sistemas de información para diagnosticar y retirar el equipo obsoleto.
los equipos deben ser actualizados cada 5 años.
El profesional asignado verifica que los equipos obsoletos sean retirados y entregados al almacen. De igual manera registra el diagnóstico final justificando el retiro del equipo en el módulo de inventarios de SIFI.</t>
    </r>
  </si>
  <si>
    <t>Mensual</t>
  </si>
  <si>
    <t>Registro de diagnóstico para retiro de equipo  en el módulo de inventarios de SIFI.</t>
  </si>
  <si>
    <t>7.5</t>
  </si>
  <si>
    <r>
      <rPr>
        <b/>
        <sz val="11"/>
        <color theme="1"/>
        <rFont val="Arial Narrow"/>
        <family val="2"/>
      </rPr>
      <t>Protección contra amenazas físicas y ambientales.</t>
    </r>
    <r>
      <rPr>
        <sz val="11"/>
        <color theme="1"/>
        <rFont val="Arial Narrow"/>
        <family val="2"/>
      </rPr>
      <t xml:space="preserve">
El profesional asignado verifica los datos de temperatura y humedad de los cuartos en donde se ubican los servidores tanto en Megacentro como en Velódromo. En caso de que los datos esten por fuera de los rangos establecidos se reporta al lider de Tecnología para que gestione los correctivos correspondientes.</t>
    </r>
  </si>
  <si>
    <t>Detectivo</t>
  </si>
  <si>
    <t>formato Registro para el control de factores ambientales, F-GT-02.
Correos electrónicos de notificación en caso de datos por fuera de rango.</t>
  </si>
  <si>
    <t> </t>
  </si>
  <si>
    <t>Posibilidad de Pérdida de Confidencialidad</t>
  </si>
  <si>
    <t>Uso no autorizado del equipo que deriva en pérdida o robo de información</t>
  </si>
  <si>
    <t>acceso de personal no autorizado al area de servidores</t>
  </si>
  <si>
    <t>Posibilidad de pérdida de confidencialidad por uso no autorizado del equipo que deriva en pérdida o robo de información, a causa de acceso de personal no autorizado al area de servidores</t>
  </si>
  <si>
    <t>7.4</t>
  </si>
  <si>
    <t>SRV-DCMED01, SRV-O365MED01</t>
  </si>
  <si>
    <t>Posibilidad de pérdida de integridad</t>
  </si>
  <si>
    <t>Explotación de vulnerabilidad crítica de Active Directory/O365 o Compromiso de Cuentas/Delegación de Servicio.</t>
  </si>
  <si>
    <t>Falla de Seguridad Lógica de Active Directory/Ausencia de Parches Críticos y Credenciales expuestas.</t>
  </si>
  <si>
    <t>Posibilidad de perdida de integridad por Explotación de vulnerabilidad crítica de Active Directory/O365 o Compromiso de Cuentas/Delegación de Servicio a causa de Falla de Seguridad Lógica de Active Directory/Ausencia de Parches Críticos y Credenciales expuestas.</t>
  </si>
  <si>
    <t>8.8</t>
  </si>
  <si>
    <r>
      <t>Gestión de vulnerabilidades técnicas</t>
    </r>
    <r>
      <rPr>
        <sz val="11"/>
        <color rgb="FF000000"/>
        <rFont val="Arial Narrow"/>
        <family val="2"/>
      </rPr>
      <t xml:space="preserve">
La entidad cuenta con antivirus y firewall(sophos), el cual realiza escaneos periodicos.
El profesional encargado verifica que los parches de seguridad por parte del fabricante se ejecuten.
Se debe de implementar politicas para backup que resguarden la configuracion del directorio activo.</t>
    </r>
  </si>
  <si>
    <t>Backup del directorio activo en la nube</t>
  </si>
  <si>
    <t>SRV-FSMED01, SRV-PTMED01, SRV-DNSMED01</t>
  </si>
  <si>
    <t>Ataque de Ransomware/Malware, Sabotaje Lógico, o Explotación de vulnerabilidad/Acceso no autorizado.</t>
  </si>
  <si>
    <t>Ausencia de Parches/Antimalware, Controles de Acceso Estrictos débiles y Credenciales Débiles o por Defecto.</t>
  </si>
  <si>
    <t>Posibilidad de perdida de integridad por Ataque de Ransomware/Malware, Sabotaje Lógico, o Explotación de vulnerabilidad/Acceso no autorizado a causa de Ausencia de Parches/Antimalware, Controles de Acceso Estrictos débiles y Credenciales Débiles o por Defecto.</t>
  </si>
  <si>
    <t>8.7</t>
  </si>
  <si>
    <r>
      <t>Protección contra malware</t>
    </r>
    <r>
      <rPr>
        <sz val="11"/>
        <color rgb="FF000000"/>
        <rFont val="Arial Narrow"/>
        <family val="2"/>
      </rPr>
      <t xml:space="preserve">
El líder de Tecnología y de Seguridad de la Información verifica, realiza seguimiento y monitorea el despliegue de una solución antimalware centralizada con protección proactiva y actualizaciones automáticas de firmas en los servidores, validando su correcta ejecución y funcionamiento continuo.</t>
    </r>
  </si>
  <si>
    <t>Backup del sophos en la nube</t>
  </si>
  <si>
    <t>SRV-SIFIMED01, SRV-SIFIMED02</t>
  </si>
  <si>
    <t>Posibilidad de pérdida de disponibilidad</t>
  </si>
  <si>
    <t>Explotación de vulnerabilidades del código/plataforma R&amp;R o Ataque de Inyección (SQL/Comando).</t>
  </si>
  <si>
    <t>Falta de aplicación de parches/Habilidades de Seguridad débiles en el código fuente/Falta de Pruebas de Seguridad.</t>
  </si>
  <si>
    <t>Posibilidad de perdida de disponibilidad por Explotación de vulnerabilidades del código/plataforma R&amp;R o Ataque de Inyección (SQL/Comando) a causa de Falta de aplicación de parches/Habilidades de Seguridad débiles en el código fuente/Falta de Pruebas de Seguridad.</t>
  </si>
  <si>
    <t>8.25</t>
  </si>
  <si>
    <r>
      <t>Ciclo de vida de desarrollo seguro</t>
    </r>
    <r>
      <rPr>
        <sz val="11"/>
        <color rgb="FF000000"/>
        <rFont val="Arial Narrow"/>
        <family val="2"/>
      </rPr>
      <t xml:space="preserve">
El líder de técnologia y del proceso  Desarrollo de Software integran la seguridad en el desarrollo (S-SDLC(Ciclo de Vida de Desarrollo de Software Seguro)), incluyendo capacitación en código seguro y pruebas de penetración antes de la producción.</t>
    </r>
  </si>
  <si>
    <t>Backup del SIFI en la nube</t>
  </si>
  <si>
    <t>Base de Datos SIFI</t>
  </si>
  <si>
    <t>Software</t>
  </si>
  <si>
    <t>Ataque de Inyección SQL/Borrado/Modificación, Compromiso de seguridad, o Explotación de credenciales débiles.</t>
  </si>
  <si>
    <t>Falta de redundancia (BD, clúster o réplica), Falta de aplicación de parches en el software de BD, Credenciales débiles/acceso laxo</t>
  </si>
  <si>
    <t>Posibilidad de pérdida de disponibilidad, integridad y confidencialidad por Ataque de Inyección SQL/Borrado/Modificación, Compromiso de seguridad, o Explotación de credenciales débiles a causa de Falta de redundancia (BD, clúster o réplica), Falta de aplicación de parches en el software de BD, Credenciales débiles/acceso laxo.</t>
  </si>
  <si>
    <t>8.14</t>
  </si>
  <si>
    <r>
      <t>Redundancia de las instalaciones de procesamiento de información</t>
    </r>
    <r>
      <rPr>
        <sz val="11"/>
        <color rgb="FF000000"/>
        <rFont val="Arial Narrow"/>
        <family val="2"/>
      </rPr>
      <t xml:space="preserve">
El Líder de Tecnología verifica la disponibilidad e integridad de las bases de datos misionales mediante la implementación de clústeres o réplicas lógicas de alta disponibilidad.</t>
    </r>
  </si>
  <si>
    <t>Posibilidad de pérdida de confiabilidad</t>
  </si>
  <si>
    <t>Base de Datos SICOF</t>
  </si>
  <si>
    <t>Fallo lógico o físico del servidor, Ataque de Inyección SQL/Borrado/Modificación, Compromiso de seguridad por parte del tercero/proveedor, o Explotación de credenciales débiles.</t>
  </si>
  <si>
    <t>Falta de aplicación de parches en el software de BD, Credenciales débiles/acceso laxo, Términos de contrato/SLA deficientes.</t>
  </si>
  <si>
    <t xml:space="preserve">Posibilidad de pérdida de disponibilidad, integridad y confidencialidad por Fallo lógico o físico del servidor, Ataque de Inyección SQL/Borrado/Modificación, Compromiso de seguridad por parte del tercero/proveedor, o Explotación de credenciales débiles a causa de Falta de aplicación de parches en el software de BD, Credenciales débiles/acceso laxo, Términos de contrato/SLA deficientes.
</t>
  </si>
  <si>
    <t>5.20</t>
  </si>
  <si>
    <r>
      <rPr>
        <b/>
        <sz val="11"/>
        <color rgb="FF000000"/>
        <rFont val="Arial Narrow"/>
        <family val="2"/>
      </rPr>
      <t xml:space="preserve">Abordar la seguridad de la información en los acuerdos con los proveedores
</t>
    </r>
    <r>
      <rPr>
        <sz val="11"/>
        <color rgb="FF000000"/>
        <rFont val="Arial Narrow"/>
        <family val="2"/>
      </rPr>
      <t>El Líder de Tecnología realiza seguimiento y actualiza el contrato o el Acuerdo de Nivel de Servicio (SLA) con el proveedor de la Base de Datos SICOF. Esta tarea exige incluir cláusulas de seguridad mandatorias y medibles (SLA) que exijan la aplicación oportuna de parches en el software de la BD, la gestión estricta de credenciales privilegiadas y la implementación de la redundancia de elementos acordada para el servicio.</t>
    </r>
  </si>
  <si>
    <t>Informe de supervicion del contrato con el proveedor de la Base de Datos SICOF</t>
  </si>
  <si>
    <t>Página Web</t>
  </si>
  <si>
    <t>Ataque de Denegación de Servicio (DoS/DDoS), Explotación de vulnerabilidad en el código (ej. SQL Injection, XSS) o ataque a la base de datos.</t>
  </si>
  <si>
    <t>Código vulnerable (OWASP Top 10), Falta de aplicación de parches en librerías/dependencias, Mecanismos de mitigación de DDoS débiles, o Controles de acceso/validación de datos insuficientes.</t>
  </si>
  <si>
    <t>Posibilidad de pérdida de disponibilidad de los servicios (paralización) o fuga de información sensible (datos personales) debido a ataques dirigidos a vulnerabilidades del código y a la falta de controles de seguridad.</t>
  </si>
  <si>
    <r>
      <rPr>
        <b/>
        <sz val="11"/>
        <color rgb="FF000000"/>
        <rFont val="Arial Narrow"/>
        <family val="2"/>
      </rPr>
      <t xml:space="preserve">Ciclo de vida de desarrollo seguro
</t>
    </r>
    <r>
      <rPr>
        <sz val="11"/>
        <color rgb="FF000000"/>
        <rFont val="Arial Narrow"/>
        <family val="2"/>
      </rPr>
      <t xml:space="preserve">
El Líder de Tecnología realiza seguimiento al Ciclo de Vida de Desarrollo de Software Seguro (SDLC). Esta tarea exige la realización sistemática y obligatoria de Pruebas de Seguridad de Aplicaciones (Penetration Testing o análisis estático) en el código. El objetivo es identificar y corregir las vulnerabilidades críticas del código (como el OWASP Top 10 y las vulnerabilidades de Inyección) antes de que el servicio sea puesto en producción.</t>
    </r>
  </si>
  <si>
    <t>Informe de supervicion del contrato con el proveedor de la Pagina Web</t>
  </si>
  <si>
    <t>SRV-HVMED01,SRVCENTRAL,SRV-NASBCK01,SRV-BD_ORACLE,SRV-PRINTMED01,SRV-PRINTMED02,SRV-DNSMED01,SRV-DCMED1,SRV-O365MED01,SRV-RPTMED01,SRV-SIFIMED01,SRV-SIFIMED02,SRV-BIOMED01,SRV-OCSMED01,SRV-APPMED02,SRV-FSMED01,SRV-PTMED01,SRV-DNSVEL02,SRV-PTMED01, SRV-BIOMED01, SRV-RPTMED01, SRV-OCSMED01, SRV-APPMED02, SRV-DNSMED01,SRV-DCMED01, SRV-O365MED01,SRV-FSMED01, SRV-PTMED01, SRV-DNSMED01,SRV-SIFIMED01, SRV-SIFIMED02,Discos externos con información o backup,SRV-HVMED01, SRVCENTRAL, SRV-NASBCK01, SRV-BD ORACLE,</t>
  </si>
  <si>
    <t>Posiblidad de pérdida de integridad</t>
  </si>
  <si>
    <t>Hurto de equipo</t>
  </si>
  <si>
    <t>Ausencia de vigilancia</t>
  </si>
  <si>
    <t>Posibilidad de Perdida de integridad por hurto de equipo a causa de ausencia de vigilancia</t>
  </si>
  <si>
    <t>7.13</t>
  </si>
  <si>
    <r>
      <rPr>
        <b/>
        <sz val="11"/>
        <color rgb="FF000000"/>
        <rFont val="Arial Narrow"/>
        <family val="2"/>
      </rPr>
      <t xml:space="preserve">Mantenimiento de equipo
</t>
    </r>
    <r>
      <rPr>
        <sz val="11"/>
        <color rgb="FF000000"/>
        <rFont val="Arial Narrow"/>
        <family val="2"/>
      </rPr>
      <t xml:space="preserve">
La entidad cuenta con Respaldo Integral  backup extramural (en la nube) sobre la información de la entidad para garantizar la continuidad del negocio. La información que se respalda es la siguiente: base de datos de SIFI, aplicativo SIFI, OCS inventory, antivirus y maleware e información cargada en el sharepoint (bases de datos de correos, carpetas).
Estas copias se realizan con una frecuencia de dos veces al día.
En caso de daño de disco duro de manera total o parcial, se verifica si el servidor tiene garantía. En tal caso se notifica al proveedor para gestionar el cambio por garantia. En caso contrario se gesriona la adquisición de un nuevo disco duro.
El profesional asignado instala el nuevo disco duro y restaura el backup alojado en la nube verificando que la última copia se restaure en el disco duro adquirido.
</t>
    </r>
  </si>
  <si>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</si>
  <si>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</si>
  <si>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CONTROL DE CAMBIOS</t>
  </si>
  <si>
    <t>Riesgo No.</t>
  </si>
  <si>
    <t>Fecha Cambio</t>
  </si>
  <si>
    <t>Descripción del cambio</t>
  </si>
  <si>
    <t>Se incluye el control 5 de tipo preventivo que no se había establecido previamente. El cual incluye la siguiente redacción: Se establece como obligación del contratista en los contratos de prestación de servicios profesionales y de apoyo a la gestión la siguiente obligación:
"El contratista utilizara software licenciado en los equipos de cómputo que utilice para la prestación del servicio, cualquier riesgo que se derive de utilizar software no licenciado, recae bajo responsabilidad del contratista"
El profesional líder de TIC, verifica que esta cláusula este incluida en las minutas de los contratos. lo anterior de manera aleatoria.</t>
  </si>
  <si>
    <t>Se incluye el riesgo fiscal relacionado con bienes o servicios de TI inconclusos, infuncionales y/o que no brindan utilidad o beneficio y/o con autorización de pagos que no cumple condiciones pactadas en los contratos de TI</t>
  </si>
  <si>
    <t>Se incluyen controles preventivos y correctivos para reducir probabilidad e impacto inherente. Se obtiene como resultado un deplazamiento del riesgo depués de controles hacia una zona de meor criticidad.</t>
  </si>
  <si>
    <t>MAPA DE CALOR RESIDUAL (DESPUES DE CONTROLES)</t>
  </si>
  <si>
    <t>MAPA DE CALOR RIESGO RESIDUAL</t>
  </si>
  <si>
    <t>Impacto</t>
  </si>
  <si>
    <t>CALIFICACIÓN RIESGO RESIDUAL</t>
  </si>
  <si>
    <t>No. Riesgo</t>
  </si>
  <si>
    <t>RIESGO</t>
  </si>
  <si>
    <t>Probabilidad</t>
  </si>
  <si>
    <t>Severidad 
(Nivel de Riesgo)</t>
  </si>
  <si>
    <t>Leve</t>
  </si>
  <si>
    <t>Menor</t>
  </si>
  <si>
    <t>Alto</t>
  </si>
  <si>
    <t>Extremo</t>
  </si>
  <si>
    <t>Alta</t>
  </si>
  <si>
    <t>Bajo</t>
  </si>
  <si>
    <t>R5</t>
  </si>
  <si>
    <t/>
  </si>
  <si>
    <t>Muy Baja</t>
  </si>
  <si>
    <t>R6</t>
  </si>
  <si>
    <t>R7</t>
  </si>
  <si>
    <t>NIVELES DE RIESGO</t>
  </si>
  <si>
    <t>R8</t>
  </si>
  <si>
    <t>R9</t>
  </si>
  <si>
    <t>R10</t>
  </si>
  <si>
    <t>R11</t>
  </si>
  <si>
    <t>R12</t>
  </si>
  <si>
    <t>R13</t>
  </si>
  <si>
    <t>R14</t>
  </si>
  <si>
    <t>R15</t>
  </si>
  <si>
    <t>R16</t>
  </si>
  <si>
    <t>R17</t>
  </si>
  <si>
    <t>R18</t>
  </si>
  <si>
    <t>R19</t>
  </si>
  <si>
    <t>R20</t>
  </si>
  <si>
    <t>MAPA DE CALOR INHERENTE (ANTES DE CONTROLES)</t>
  </si>
  <si>
    <t>MAPA DE CALOR RIESGO INHERENTE</t>
  </si>
  <si>
    <t>CALIFICACIÓN RIESGO INHERENTE</t>
  </si>
  <si>
    <t>No. DEL RIESGO</t>
  </si>
  <si>
    <t>PROBABILIDAD</t>
  </si>
  <si>
    <t>IMPACTO</t>
  </si>
  <si>
    <t>SEVERIDAD (NIVEL DE RIESGO)</t>
  </si>
  <si>
    <t>Aceptar</t>
  </si>
  <si>
    <t>Económico</t>
  </si>
  <si>
    <t>Evitar</t>
  </si>
  <si>
    <t>Reputacional</t>
  </si>
  <si>
    <t>Reducir (compartir)</t>
  </si>
  <si>
    <t>Económico y Reputacional</t>
  </si>
  <si>
    <t>Plan de accion (solo para la opción reducir)</t>
  </si>
  <si>
    <t>Impacto Inherente</t>
  </si>
  <si>
    <t>Finalizado</t>
  </si>
  <si>
    <t>En curso</t>
  </si>
  <si>
    <t>TIPOLOGÍA</t>
  </si>
  <si>
    <t>Gestión</t>
  </si>
  <si>
    <t>Integridad Pùblica - LA/FT/FP</t>
  </si>
  <si>
    <t>Procesos Institucionales</t>
  </si>
  <si>
    <t>Gestión Estratégica</t>
  </si>
  <si>
    <t>Gestión Social</t>
  </si>
  <si>
    <t>Gestión de Desarrollo de Soluciones Habitacionales</t>
  </si>
  <si>
    <t>Gestión de Atención al Usuario</t>
  </si>
  <si>
    <t>Gestión del Talento Humano</t>
  </si>
  <si>
    <t>Gestión de Comunicaciones</t>
  </si>
  <si>
    <t>Gestión Financiera</t>
  </si>
  <si>
    <t>Gestión de Infraestructura</t>
  </si>
  <si>
    <t>Gestión Documental</t>
  </si>
  <si>
    <t>Gestión Jurídica</t>
  </si>
  <si>
    <t>Gestión de Evaluación y  Mejora Continua</t>
  </si>
  <si>
    <t>Gesión de Evaluación Indpendiente</t>
  </si>
  <si>
    <t>MAPA DE CALOR INHERENTE Y RESIDUAL</t>
  </si>
  <si>
    <t xml:space="preserve">                   </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</si>
  <si>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</si>
  <si>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</si>
  <si>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</si>
  <si>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</si>
  <si>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</si>
  <si>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</si>
  <si>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</si>
  <si>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</si>
  <si>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</si>
  <si>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</si>
  <si>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</si>
  <si>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</si>
  <si>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</si>
  <si>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</si>
  <si>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t>Tabla Criterios para definir el nivel de probabilidad Inherente</t>
  </si>
  <si>
    <t>Frecuencia de la Actividad</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</si>
  <si>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</si>
  <si>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</si>
  <si>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</si>
  <si>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</si>
  <si>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</si>
  <si>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Tabla Criterios para definir el nivel de impacto Inherente</t>
  </si>
  <si>
    <t>Nivel</t>
  </si>
  <si>
    <t>% Impacto</t>
  </si>
  <si>
    <t>Afectación_Económica</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</si>
  <si>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</si>
  <si>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</si>
  <si>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</si>
  <si>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</si>
  <si>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</si>
  <si>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</si>
  <si>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</si>
  <si>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</si>
  <si>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</si>
  <si>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</si>
  <si>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t>Criterios</t>
  </si>
  <si>
    <t>Subcriterios</t>
  </si>
  <si>
    <t>Afectación Económica o presupuestal</t>
  </si>
  <si>
    <t>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</si>
  <si>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</si>
  <si>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</si>
  <si>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</si>
  <si>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</si>
  <si>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</si>
  <si>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</si>
  <si>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</si>
  <si>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</si>
  <si>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</si>
  <si>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</si>
  <si>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</si>
  <si>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</si>
  <si>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</si>
  <si>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</si>
  <si>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</si>
  <si>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</si>
  <si>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</si>
  <si>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</si>
  <si>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</si>
  <si>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</si>
  <si>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</si>
  <si>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</si>
  <si>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</si>
  <si>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</si>
  <si>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</si>
  <si>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</si>
  <si>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La oportunidad en que se ejecuta el control debe ayudar a prevenir la mitigación del riesgo o a detectar la materialización del riesgo de manera oportuna.</t>
  </si>
  <si>
    <t>Diario</t>
  </si>
  <si>
    <t>Bimestral</t>
  </si>
  <si>
    <t>Trimestral</t>
  </si>
  <si>
    <t>Semestral</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</si>
  <si>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</si>
  <si>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</si>
  <si>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</si>
  <si>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Registro Sustancial</t>
  </si>
  <si>
    <t>Registro Material</t>
  </si>
  <si>
    <t>Sin registro</t>
  </si>
  <si>
    <t>Reducir</t>
  </si>
  <si>
    <t> Ficha Ingreso Servidores</t>
  </si>
  <si>
    <t> Estructurar Ficha Ingreso Servidores, relacionarlo a un documento que establezca lineamientos de TI y oficiliazarlo ante calidad. Esta formato se estará aplicando a partir de julio de 2026</t>
  </si>
  <si>
    <t>Pantallazos de cargue de información y de cargue de aplicativos como evidencias del Plan de recuperación de Desastres.</t>
  </si>
  <si>
    <r>
      <t>Monitoreo de seguridad física</t>
    </r>
    <r>
      <rPr>
        <sz val="11"/>
        <color rgb="FF000000"/>
        <rFont val="Arial Narrow"/>
        <family val="2"/>
      </rPr>
      <t xml:space="preserve">
</t>
    </r>
    <r>
      <rPr>
        <b/>
        <sz val="11"/>
        <color rgb="FF000000"/>
        <rFont val="Arial Narrow"/>
        <family val="2"/>
      </rPr>
      <t>Por desarrollar:</t>
    </r>
    <r>
      <rPr>
        <sz val="11"/>
        <color rgb="FF000000"/>
        <rFont val="Arial Narrow"/>
        <family val="2"/>
      </rPr>
      <t xml:space="preserve"> El lider de Tecnología debe de establecer un protocolo de acompañamiento obligatorio y registro para personal externo en el área de servidores, complementado con monitoreo continuo de acceso.</t>
    </r>
  </si>
  <si>
    <t> Reducir (mitigar)</t>
  </si>
  <si>
    <t xml:space="preserve"> </t>
  </si>
  <si>
    <r>
      <rPr>
        <b/>
        <sz val="11"/>
        <color theme="1"/>
        <rFont val="Arial Narrow"/>
        <family val="2"/>
      </rPr>
      <t>Se materializó el Riesgo?  (Ver evento potencial principal en Columna F. Relacionar detalles de la materialización - que, como, cuando, donde):</t>
    </r>
    <r>
      <rPr>
        <sz val="11"/>
        <color theme="1"/>
        <rFont val="Arial Narrow"/>
        <family val="2"/>
      </rPr>
      <t xml:space="preserve">
El riesgo no se a materializado durante el periodo evaluado
</t>
    </r>
    <r>
      <rPr>
        <b/>
        <sz val="11"/>
        <color theme="1"/>
        <rFont val="Arial Narrow"/>
        <family val="2"/>
      </rPr>
      <t>Los Controles están bien  diseñados, se aplican de acuerdo al diseño  y son efectivos? (Ver controles en la columna P / Concluir frente a cada control)</t>
    </r>
    <r>
      <rPr>
        <sz val="11"/>
        <color theme="1"/>
        <rFont val="Arial Narrow"/>
        <family val="2"/>
      </rPr>
      <t xml:space="preserve">
Los controles se encuentran bien diseñados.
Se resaltan los eventos mas relevantes:
Control del Riesgo y Ejecución de Acciones
El riesgo de seguridad relacionado con los dispositivos perimetrales (firewalls) se mantiene bajo control.
No se registró la materialización del principal evento de riesgo potencial durante este trimestre, como tampoco eventos de Impacto Medio, los mecanismos de control de seguridad implementados han demostrado ser totalmente efectivos en la prevención de la materialización de los riesgos.
Estado de las Acciones de Mitigación Pendientes
Acción C108 (Renovación y Respaldo): Se recibe para este trimestre los servidores migrados y configurados, la entidad ya cuenta con una solución de Respaldo Extramural y un Plan de Recuperación ante Desastres (DRP).queda faltado su configuracion e implementar el plan de continuidad.
</t>
    </r>
    <r>
      <rPr>
        <b/>
        <sz val="11"/>
        <color theme="1"/>
        <rFont val="Arial Narrow"/>
        <family val="2"/>
      </rPr>
      <t>Que acciones propones o se están llevando a cabo para gestionar el riesgo que se materializó? (Si no aplica colocar N/A)</t>
    </r>
    <r>
      <rPr>
        <sz val="11"/>
        <color theme="1"/>
        <rFont val="Arial Narrow"/>
        <family val="2"/>
      </rPr>
      <t xml:space="preserve">
N/A
</t>
    </r>
    <r>
      <rPr>
        <b/>
        <sz val="11"/>
        <color theme="1"/>
        <rFont val="Arial Narrow"/>
        <family val="2"/>
      </rPr>
      <t>Que acciones propones o se están llevando a cabo para fortalecer los controles? (En el caso de que tener Acciones de mejora / Acciones correctivas en proceso, relacionar el avance. Si tienes acciones específicas a desarrollar en la columna AJ, también relacionar el avance)</t>
    </r>
    <r>
      <rPr>
        <sz val="11"/>
        <color theme="1"/>
        <rFont val="Arial Narrow"/>
        <family val="2"/>
      </rPr>
      <t xml:space="preserve">
Por loque estan bien diseñado no hay necesidad de implentar ajustes a controles
Se solicita la eliminacion de ver acciones de la columna AJ
</t>
    </r>
  </si>
  <si>
    <t>Soporte Tecnico:
http://sifi2.isvimed.gov.co:85/indicadores/visualizar?id=22
Ataques Informaticos: 
http://sifi2.isvimed.gov.co:85/indicadores/visualizar?id=822
Reportes de Ataques o Incidentes Informaticos en el 2to trimestre de 2026.   
https://isvimedgovco.sharepoint.com/:w:/s/10GestionTI/IQC7R5k7YtmsSo0CrksVSNKvAWrhbXtsmdSagYgtQ5xDN_Q?e=7rMLnn   -(Periodo octubre - noviembre de 2025)
Accion correctiva # 108. Esta se consulta en Calidad, procesos. Sobre este punto se esta realizando mantenimiento de la necesidad.
http://sifi2.isvimed.gov.co:85/calidadprocesos/verprocesos
http://sifi2.isvimed.gov.co:85/system/calidaddocumentos/19603/original/ACCION_DE_OPORTUNIDAD_118.docx
-Contrato Servidores y  DRP 602</t>
  </si>
  <si>
    <r>
      <rPr>
        <b/>
        <sz val="11"/>
        <color theme="1"/>
        <rFont val="Arial Narrow"/>
        <family val="2"/>
      </rPr>
      <t>Se materializó el Riesgo?  (Ver evento potencial principal en Columna F. Relacionar detalles de la materialización - que, como, cuando, donde):</t>
    </r>
    <r>
      <rPr>
        <sz val="11"/>
        <color theme="1"/>
        <rFont val="Arial Narrow"/>
        <family val="2"/>
      </rPr>
      <t xml:space="preserve">
El riesgo no se a materializado durante el periodo evaluado
</t>
    </r>
    <r>
      <rPr>
        <b/>
        <sz val="11"/>
        <color theme="1"/>
        <rFont val="Arial Narrow"/>
        <family val="2"/>
      </rPr>
      <t>Los Controles están bien  diseñados, se aplican de acuerdo al diseño  y son efectivos? (Ver controles en la columna P / Concluir frente a cada control)</t>
    </r>
    <r>
      <rPr>
        <sz val="11"/>
        <color theme="1"/>
        <rFont val="Arial Narrow"/>
        <family val="2"/>
      </rPr>
      <t xml:space="preserve">
Los controles  utilizados se encuentran bien diseñados y efectivos.
Se resaltan los eventos mas relevantes:
- Las licencias se encuentran vigentes.
- Desde la contratacion se continua con la clausula de transferencia de riesgos para el contratista.
</t>
    </r>
    <r>
      <rPr>
        <b/>
        <sz val="11"/>
        <color theme="1"/>
        <rFont val="Arial Narrow"/>
        <family val="2"/>
      </rPr>
      <t>Que acciones propones o se están llevando a cabo para gestionar el riesgo que se materializó? (Si no aplica colocar N/A)</t>
    </r>
    <r>
      <rPr>
        <sz val="11"/>
        <color theme="1"/>
        <rFont val="Arial Narrow"/>
        <family val="2"/>
      </rPr>
      <t xml:space="preserve">
N/A
</t>
    </r>
    <r>
      <rPr>
        <b/>
        <sz val="11"/>
        <color theme="1"/>
        <rFont val="Arial Narrow"/>
        <family val="2"/>
      </rPr>
      <t xml:space="preserve">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Por loque estan bien diseñado no hay necesidad de implentar ajustes a controles</t>
    </r>
  </si>
  <si>
    <r>
      <rPr>
        <b/>
        <sz val="11"/>
        <color theme="1"/>
        <rFont val="Arial Narrow"/>
        <family val="2"/>
      </rPr>
      <t>Se materializó el Riesgo?  (Ver evento potencial principal en Columna F. Relacionar detalles de la materialización - que, como, cuando, donde):</t>
    </r>
    <r>
      <rPr>
        <sz val="11"/>
        <color theme="1"/>
        <rFont val="Arial Narrow"/>
        <family val="2"/>
      </rPr>
      <t xml:space="preserve">
El riesgo no se ha materializado durante el periodo evaluado
</t>
    </r>
    <r>
      <rPr>
        <b/>
        <sz val="11"/>
        <color theme="1"/>
        <rFont val="Arial Narrow"/>
        <family val="2"/>
      </rPr>
      <t>Los Controles están bien  diseñados, se aplican de acuerdo al diseño  y son efectivos? (Ver controles en la columna P / Concluir frente a cada control)</t>
    </r>
    <r>
      <rPr>
        <sz val="11"/>
        <color theme="1"/>
        <rFont val="Arial Narrow"/>
        <family val="2"/>
      </rPr>
      <t xml:space="preserve">
Los controles  utilizados se encuentran bien diseñados y efectivos.
Se resaltan los eventos mas relevantes:
La entidad ya cuenta con Respaldo Integral  backup extramural (en la nube), una solución del producto Acronis solo falta configurar esta tecnologia y reallizar el plan de continuidad y realizar pruebas de la cual se cuenta sin costo una  prueba trimestral del DRP, donde se confirma la integridad de este. (prueba máxima de 1 hora)
</t>
    </r>
    <r>
      <rPr>
        <b/>
        <sz val="11"/>
        <color theme="1"/>
        <rFont val="Arial Narrow"/>
        <family val="2"/>
      </rPr>
      <t>Que acciones propones o se están llevando a cabo para gestionar el riesgo que se materializó? (Si no aplica colocar N/A)</t>
    </r>
    <r>
      <rPr>
        <sz val="11"/>
        <color theme="1"/>
        <rFont val="Arial Narrow"/>
        <family val="2"/>
      </rPr>
      <t xml:space="preserve">
N/A
</t>
    </r>
    <r>
      <rPr>
        <b/>
        <sz val="11"/>
        <color theme="1"/>
        <rFont val="Arial Narrow"/>
        <family val="2"/>
      </rPr>
      <t xml:space="preserve">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 xml:space="preserve">
Por loque estan bien diseñado no hay necesidad de implentar ajustes a controles
Se solicita la eliminacion de ver acciones de la columna AJ</t>
    </r>
  </si>
  <si>
    <r>
      <rPr>
        <b/>
        <sz val="11"/>
        <rFont val="Arial Narrow"/>
        <family val="2"/>
      </rPr>
      <t>Se materializó el Riesgo?  (Ver evento potencial principal en Columna F. Relacionar detalles de la materialización - que, como, cuando, donde):</t>
    </r>
    <r>
      <rPr>
        <sz val="11"/>
        <rFont val="Arial Narrow"/>
        <family val="2"/>
      </rPr>
      <t xml:space="preserve">
El riesgo no se a materializado durante el periodo evaluado
</t>
    </r>
    <r>
      <rPr>
        <b/>
        <sz val="11"/>
        <rFont val="Arial Narrow"/>
        <family val="2"/>
      </rPr>
      <t xml:space="preserve">Los Controles están bien  diseñados, se aplican de acuerdo al diseño  y son efectivos? (Ver controles en la columna P / Concluir frente a cada control)
</t>
    </r>
    <r>
      <rPr>
        <sz val="11"/>
        <rFont val="Arial Narrow"/>
        <family val="2"/>
      </rPr>
      <t xml:space="preserve">
Los controles  utilizados se encuentran bien diseñados y efectivos.
Se resaltan los eventos mas relevantes:
Se cuenta con controles para el seguimieto a los contratos, la realización de los pagos y revisión de los informes de pagos.
</t>
    </r>
    <r>
      <rPr>
        <b/>
        <sz val="11"/>
        <rFont val="Arial Narrow"/>
        <family val="2"/>
      </rPr>
      <t>Que acciones propones o se están llevando a cabo para gestionar el riesgo que se materializó? (Si no aplica colocar N/A)</t>
    </r>
    <r>
      <rPr>
        <sz val="11"/>
        <rFont val="Arial Narrow"/>
        <family val="2"/>
      </rPr>
      <t xml:space="preserve">
N/A
</t>
    </r>
    <r>
      <rPr>
        <b/>
        <sz val="11"/>
        <rFont val="Arial Narrow"/>
        <family val="2"/>
      </rPr>
      <t>Que acciones propones o se están llevando a cabo para fortalecer los controles? (En el caso de que tener Acciones de mejora / Acciones correctivas en proceso, relacionar el avance. Si tienes acciones específicas a desarrollar en la columna AJ, también relacionar el avance)</t>
    </r>
    <r>
      <rPr>
        <sz val="11"/>
        <rFont val="Arial Narrow"/>
        <family val="2"/>
      </rPr>
      <t xml:space="preserve">
Por loque estan bien diseñado no hay necesidad de implentar ajustes a controles</t>
    </r>
  </si>
  <si>
    <t>Acción C108:
Se 4 servidores, el cual incluye el respaldo extramural y una solución DRP de este falta realizar configuracion y pruebas.
Se avanza en el proceso copia extramural en los servicios de backup en la nube de Acronis.
http://sifi2.isvimed.gov.co:81/calidadprocesos/verprocesos
http://sifi2.isvimed.gov.co:81/system/calidaddocumentos/19603/original/ACCION_DE_OPORTUNIDAD_118.docx</t>
  </si>
  <si>
    <t xml:space="preserve">En el proceso de supervisión de los contratos se sigue con el lineamiento de la documentación acorde al tipo de contrato.
Ejemplo: Para este periodo se sigue con la supervisión:
- Contrato # 166-2026 de Sygma -Soporte SIFI.
- Contrato  Infraestructura enlanube el cual ya se cerro y se recibio 
-Contrato Servidores y  DRP 602 el cual ya se cerro y se recibio 
</t>
  </si>
  <si>
    <t>La entidad cuenta con Respaldo Integral  backup extramural (en la nube) sobre la información de la entidad para garantizar la continuidad del negocio. La información que se respalda es la siguiente: base de datos de SIFI, aplicativo SIFI, OCS inventory, antivirus,  maleware e información cargada en el sharepoint (bases de datos de correos, carpetas).
Estas copias se realizan con una frecuencia de dos veces al día.
El DataCenter proporciona la configuración del backup y el proceso de Gestión de TI elabora el Plan de Recuperación ante desastres.
El profesional asignado verifica que en la configuración del backup se incluya la información y aplicativos requeridos para garantizar la continuidad del negocio. 
El profesional asignado verifica que las copias de seguridad se realicen 2 veces al día.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</si>
</sst>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3" x14ac:knownFonts="1">
    <font>
      <sz val="11"/>
      <color theme="1"/>
      <name val="Calibri"/>
      <family val="2"/>
      <scheme val="minor"/>
    </font>
    <font>
      <sz val="11"/>
      <color theme="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2"/>
      <color indexed="8"/>
      <name val="Arial"/>
      <family val="2"/>
    </font>
    <font>
      <sz val="12"/>
      <color theme="1"/>
      <name val="Arial"/>
      <family val="2"/>
    </font>
    <font>
      <sz val="11"/>
      <color indexed="8"/>
      <name val="Arial Narrow"/>
      <family val="2"/>
    </font>
    <font>
      <b/>
      <sz val="11"/>
      <color rgb="FFFF0000"/>
      <name val="Arial Narrow"/>
      <family val="2"/>
    </font>
    <font>
      <sz val="11"/>
      <name val="Arial Narrow"/>
      <family val="2"/>
    </font>
    <font>
      <sz val="8"/>
      <name val="Calibri"/>
      <family val="2"/>
      <scheme val="minor"/>
    </font>
    <font>
      <b/>
      <sz val="10"/>
      <color rgb="FFFF0000"/>
      <name val="Arial Narrow"/>
      <family val="2"/>
    </font>
    <font>
      <b/>
      <sz val="10"/>
      <color theme="1"/>
      <name val="Arial Narrow"/>
      <family val="2"/>
    </font>
    <font>
      <b/>
      <sz val="10"/>
      <name val="Arial Narrow"/>
      <family val="2"/>
    </font>
    <font>
      <b/>
      <sz val="10"/>
      <color theme="1"/>
      <name val="Arial"/>
      <family val="2"/>
    </font>
    <font>
      <sz val="10"/>
      <color theme="1"/>
      <name val="Arial"/>
      <family val="2"/>
    </font>
    <font>
      <b/>
      <sz val="12"/>
      <color theme="1"/>
      <name val="Arial"/>
      <family val="2"/>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1"/>
      <color theme="1"/>
      <name val="Calibri"/>
      <family val="2"/>
      <scheme val="minor"/>
    </font>
    <font>
      <b/>
      <sz val="12"/>
      <name val="Tahoma"/>
      <family val="2"/>
    </font>
    <font>
      <b/>
      <sz val="11"/>
      <name val="Tahoma"/>
      <family val="2"/>
    </font>
    <font>
      <sz val="11"/>
      <name val="Tahoma"/>
      <family val="2"/>
    </font>
    <font>
      <b/>
      <sz val="11"/>
      <name val="Calibri"/>
      <family val="2"/>
      <scheme val="minor"/>
    </font>
    <font>
      <sz val="16"/>
      <color theme="1"/>
      <name val="Calibri"/>
      <family val="2"/>
      <scheme val="minor"/>
    </font>
    <font>
      <b/>
      <sz val="14"/>
      <color theme="1"/>
      <name val="Calibri"/>
      <family val="2"/>
      <scheme val="minor"/>
    </font>
    <font>
      <sz val="14"/>
      <color theme="1"/>
      <name val="Calibri"/>
      <family val="2"/>
      <scheme val="minor"/>
    </font>
    <font>
      <sz val="10"/>
      <color indexed="81"/>
      <name val="Tahoma"/>
      <family val="2"/>
    </font>
    <font>
      <b/>
      <sz val="10"/>
      <color indexed="81"/>
      <name val="Tahoma"/>
      <family val="2"/>
    </font>
    <font>
      <sz val="11"/>
      <color rgb="FF000000"/>
      <name val="Helvetica"/>
      <family val="2"/>
    </font>
    <font>
      <sz val="11"/>
      <color rgb="FF000000"/>
      <name val="Arial Narrow"/>
      <family val="2"/>
    </font>
    <font>
      <b/>
      <sz val="11"/>
      <color rgb="FF000000"/>
      <name val="Arial Narrow"/>
      <family val="2"/>
    </font>
    <font>
      <sz val="11"/>
      <color rgb="FFFF0000"/>
      <name val="Arial Narrow"/>
      <family val="2"/>
    </font>
    <font>
      <b/>
      <sz val="11"/>
      <name val="Arial Narrow"/>
      <family val="2"/>
    </font>
  </fonts>
  <fills count="2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indexed="9"/>
        <bgColor indexed="64"/>
      </patternFill>
    </fill>
    <fill>
      <patternFill patternType="solid">
        <fgColor rgb="FFFF6600"/>
        <bgColor indexed="64"/>
      </patternFill>
    </fill>
    <fill>
      <patternFill patternType="solid">
        <fgColor rgb="FFFF0000"/>
        <bgColor rgb="FF000000"/>
      </patternFill>
    </fill>
    <fill>
      <patternFill patternType="solid">
        <fgColor rgb="FFFFC000"/>
        <bgColor rgb="FF000000"/>
      </patternFill>
    </fill>
    <fill>
      <patternFill patternType="solid">
        <fgColor rgb="FFE26B0A"/>
        <bgColor rgb="FF000000"/>
      </patternFill>
    </fill>
    <fill>
      <patternFill patternType="solid">
        <fgColor rgb="FFFFFFFF"/>
        <bgColor rgb="FF000000"/>
      </patternFill>
    </fill>
    <fill>
      <patternFill patternType="solid">
        <fgColor rgb="FFFFFF66"/>
        <bgColor rgb="FF000000"/>
      </patternFill>
    </fill>
  </fills>
  <borders count="57">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9" fontId="12" fillId="0" borderId="0" applyFont="0" applyFill="0" applyBorder="0" applyAlignment="0" applyProtection="0"/>
    <xf numFmtId="0" fontId="28" fillId="0" borderId="0"/>
    <xf numFmtId="0" fontId="29" fillId="0" borderId="0"/>
    <xf numFmtId="0" fontId="4" fillId="0" borderId="0"/>
    <xf numFmtId="0" fontId="28" fillId="0" borderId="0"/>
    <xf numFmtId="0" fontId="59" fillId="0" borderId="0"/>
  </cellStyleXfs>
  <cellXfs count="556">
    <xf numFmtId="0" fontId="0" fillId="0" borderId="0" xfId="0"/>
    <xf numFmtId="0" fontId="4" fillId="0" borderId="0" xfId="0" applyFont="1"/>
    <xf numFmtId="0" fontId="2"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13" fillId="0" borderId="0" xfId="0" applyFont="1"/>
    <xf numFmtId="0" fontId="11" fillId="0" borderId="0" xfId="0" applyFont="1"/>
    <xf numFmtId="0" fontId="15" fillId="0" borderId="0" xfId="0" applyFont="1"/>
    <xf numFmtId="0" fontId="18" fillId="0" borderId="0" xfId="0" applyFont="1"/>
    <xf numFmtId="0" fontId="0" fillId="3" borderId="0" xfId="0" applyFill="1"/>
    <xf numFmtId="0" fontId="4" fillId="3" borderId="0" xfId="0" applyFont="1" applyFill="1"/>
    <xf numFmtId="0" fontId="20" fillId="3" borderId="0" xfId="0" applyFont="1" applyFill="1"/>
    <xf numFmtId="0" fontId="21" fillId="3" borderId="7" xfId="0" applyFont="1" applyFill="1" applyBorder="1" applyAlignment="1">
      <alignment horizontal="center" vertical="center" wrapText="1" readingOrder="1"/>
    </xf>
    <xf numFmtId="0" fontId="22" fillId="3" borderId="7" xfId="0" applyFont="1" applyFill="1" applyBorder="1" applyAlignment="1">
      <alignment horizontal="justify" vertical="center" wrapText="1" readingOrder="1"/>
    </xf>
    <xf numFmtId="9" fontId="21" fillId="3" borderId="16" xfId="0" applyNumberFormat="1" applyFont="1" applyFill="1" applyBorder="1" applyAlignment="1">
      <alignment horizontal="center" vertical="center" wrapText="1" readingOrder="1"/>
    </xf>
    <xf numFmtId="0" fontId="21" fillId="3" borderId="6" xfId="0" applyFont="1" applyFill="1" applyBorder="1" applyAlignment="1">
      <alignment horizontal="center" vertical="center" wrapText="1" readingOrder="1"/>
    </xf>
    <xf numFmtId="0" fontId="22" fillId="3" borderId="6" xfId="0" applyFont="1" applyFill="1" applyBorder="1" applyAlignment="1">
      <alignment horizontal="justify" vertical="center" wrapText="1" readingOrder="1"/>
    </xf>
    <xf numFmtId="9" fontId="21" fillId="3" borderId="11" xfId="0" applyNumberFormat="1" applyFont="1" applyFill="1" applyBorder="1" applyAlignment="1">
      <alignment horizontal="center" vertical="center" wrapText="1" readingOrder="1"/>
    </xf>
    <xf numFmtId="0" fontId="22" fillId="3" borderId="11" xfId="0" applyFont="1" applyFill="1" applyBorder="1" applyAlignment="1">
      <alignment horizontal="center" vertical="center" wrapText="1" readingOrder="1"/>
    </xf>
    <xf numFmtId="0" fontId="21" fillId="3" borderId="13" xfId="0" applyFont="1" applyFill="1" applyBorder="1" applyAlignment="1">
      <alignment horizontal="center" vertical="center" wrapText="1" readingOrder="1"/>
    </xf>
    <xf numFmtId="0" fontId="22" fillId="3" borderId="13" xfId="0" applyFont="1" applyFill="1" applyBorder="1" applyAlignment="1">
      <alignment horizontal="justify" vertical="center" wrapText="1" readingOrder="1"/>
    </xf>
    <xf numFmtId="0" fontId="22" fillId="3" borderId="14" xfId="0" applyFont="1" applyFill="1" applyBorder="1" applyAlignment="1">
      <alignment horizontal="center" vertical="center" wrapText="1" readingOrder="1"/>
    </xf>
    <xf numFmtId="0" fontId="27" fillId="3" borderId="0" xfId="0" applyFont="1" applyFill="1"/>
    <xf numFmtId="0" fontId="11" fillId="3" borderId="0" xfId="0" applyFont="1" applyFill="1"/>
    <xf numFmtId="0" fontId="13" fillId="3" borderId="0" xfId="0" applyFont="1" applyFill="1"/>
    <xf numFmtId="0" fontId="3" fillId="3" borderId="0" xfId="0" applyFont="1" applyFill="1" applyAlignment="1">
      <alignment horizontal="left" vertical="center"/>
    </xf>
    <xf numFmtId="0" fontId="0" fillId="0" borderId="0" xfId="0" applyAlignment="1">
      <alignment horizontal="center" wrapText="1"/>
    </xf>
    <xf numFmtId="0" fontId="26" fillId="0" borderId="0" xfId="0" applyFont="1" applyAlignment="1">
      <alignment horizontal="center" vertical="center"/>
    </xf>
    <xf numFmtId="0" fontId="21" fillId="3" borderId="10" xfId="0" applyFont="1" applyFill="1" applyBorder="1" applyAlignment="1">
      <alignment horizontal="center" vertical="center" wrapText="1" readingOrder="1"/>
    </xf>
    <xf numFmtId="0" fontId="26" fillId="0" borderId="0" xfId="0" applyFont="1" applyAlignment="1">
      <alignment vertical="center"/>
    </xf>
    <xf numFmtId="0" fontId="10" fillId="3" borderId="0" xfId="0" applyFont="1" applyFill="1" applyAlignment="1">
      <alignment horizontal="justify" vertical="center" wrapText="1" readingOrder="1"/>
    </xf>
    <xf numFmtId="0" fontId="10" fillId="0" borderId="0" xfId="0" applyFont="1" applyAlignment="1">
      <alignment horizontal="justify" vertical="center" wrapText="1" readingOrder="1"/>
    </xf>
    <xf numFmtId="0" fontId="16" fillId="0" borderId="0" xfId="0" applyFont="1" applyAlignment="1">
      <alignment vertical="center"/>
    </xf>
    <xf numFmtId="0" fontId="17" fillId="0" borderId="0" xfId="0" applyFont="1"/>
    <xf numFmtId="0" fontId="21" fillId="11" borderId="18" xfId="0" applyFont="1" applyFill="1" applyBorder="1" applyAlignment="1">
      <alignment horizontal="center" vertical="center" wrapText="1" readingOrder="1"/>
    </xf>
    <xf numFmtId="0" fontId="21" fillId="11" borderId="19" xfId="0" applyFont="1" applyFill="1" applyBorder="1" applyAlignment="1">
      <alignment horizontal="center" vertical="center" wrapText="1" readingOrder="1"/>
    </xf>
    <xf numFmtId="0" fontId="7" fillId="6" borderId="6" xfId="0" applyFont="1" applyFill="1" applyBorder="1" applyAlignment="1">
      <alignment horizontal="center" vertical="center" wrapText="1" readingOrder="1"/>
    </xf>
    <xf numFmtId="0" fontId="8" fillId="0" borderId="6" xfId="0" applyFont="1" applyBorder="1" applyAlignment="1">
      <alignment horizontal="justify" vertical="center" wrapText="1" readingOrder="1"/>
    </xf>
    <xf numFmtId="9" fontId="8" fillId="0" borderId="6" xfId="0" applyNumberFormat="1" applyFont="1" applyBorder="1" applyAlignment="1">
      <alignment horizontal="center" vertical="center" wrapText="1" readingOrder="1"/>
    </xf>
    <xf numFmtId="0" fontId="8" fillId="5" borderId="6" xfId="0" applyFont="1" applyFill="1" applyBorder="1" applyAlignment="1">
      <alignment horizontal="center" vertical="center" wrapText="1" readingOrder="1"/>
    </xf>
    <xf numFmtId="0" fontId="8" fillId="7" borderId="6" xfId="0" applyFont="1" applyFill="1" applyBorder="1" applyAlignment="1">
      <alignment horizontal="center" vertical="center" wrapText="1" readingOrder="1"/>
    </xf>
    <xf numFmtId="0" fontId="8" fillId="4" borderId="6" xfId="0" applyFont="1" applyFill="1" applyBorder="1" applyAlignment="1">
      <alignment horizontal="center" vertical="center" wrapText="1" readingOrder="1"/>
    </xf>
    <xf numFmtId="0" fontId="8" fillId="8" borderId="6" xfId="0" applyFont="1" applyFill="1" applyBorder="1" applyAlignment="1">
      <alignment horizontal="center" vertical="center" wrapText="1" readingOrder="1"/>
    </xf>
    <xf numFmtId="0" fontId="9" fillId="9" borderId="6" xfId="0" applyFont="1" applyFill="1" applyBorder="1" applyAlignment="1">
      <alignment horizontal="center" vertical="center" wrapText="1" readingOrder="1"/>
    </xf>
    <xf numFmtId="0" fontId="21" fillId="3" borderId="0" xfId="0" applyFont="1" applyFill="1" applyAlignment="1">
      <alignment horizontal="center" vertical="center" wrapText="1" readingOrder="1"/>
    </xf>
    <xf numFmtId="0" fontId="22" fillId="3" borderId="0" xfId="0" applyFont="1" applyFill="1" applyAlignment="1">
      <alignment horizontal="justify" vertical="center" wrapText="1" readingOrder="1"/>
    </xf>
    <xf numFmtId="0" fontId="22" fillId="3" borderId="0" xfId="0" applyFont="1" applyFill="1" applyAlignment="1">
      <alignment horizontal="center" vertical="center" wrapText="1" readingOrder="1"/>
    </xf>
    <xf numFmtId="0" fontId="35" fillId="3" borderId="0" xfId="0" applyFont="1" applyFill="1" applyAlignment="1">
      <alignment horizontal="center" vertical="center"/>
    </xf>
    <xf numFmtId="0" fontId="30" fillId="0" borderId="0" xfId="0" applyFont="1"/>
    <xf numFmtId="0" fontId="35" fillId="11" borderId="6" xfId="0" applyFont="1" applyFill="1" applyBorder="1" applyAlignment="1">
      <alignment horizontal="left" vertical="center"/>
    </xf>
    <xf numFmtId="0" fontId="39" fillId="12" borderId="6" xfId="0" applyFont="1" applyFill="1" applyBorder="1" applyAlignment="1">
      <alignment horizontal="center" vertical="center"/>
    </xf>
    <xf numFmtId="0" fontId="39" fillId="12" borderId="6" xfId="0" applyFont="1" applyFill="1" applyBorder="1" applyAlignment="1">
      <alignment horizontal="center" vertical="center" wrapText="1"/>
    </xf>
    <xf numFmtId="0" fontId="35" fillId="3" borderId="25"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24" xfId="0" applyFont="1" applyFill="1" applyBorder="1" applyAlignment="1">
      <alignment horizontal="center" vertical="center"/>
    </xf>
    <xf numFmtId="0" fontId="40" fillId="3" borderId="25" xfId="0" applyFont="1" applyFill="1" applyBorder="1" applyAlignment="1">
      <alignment horizontal="center" vertical="center"/>
    </xf>
    <xf numFmtId="0" fontId="40" fillId="3" borderId="6" xfId="0" applyFont="1" applyFill="1" applyBorder="1" applyAlignment="1">
      <alignment horizontal="center" vertical="center"/>
    </xf>
    <xf numFmtId="0" fontId="40" fillId="3" borderId="24" xfId="0" applyFont="1" applyFill="1" applyBorder="1" applyAlignment="1">
      <alignment horizontal="center" vertical="center"/>
    </xf>
    <xf numFmtId="0" fontId="1" fillId="3" borderId="6" xfId="0" applyFont="1" applyFill="1" applyBorder="1" applyAlignment="1" applyProtection="1">
      <alignment horizontal="left" vertical="top" wrapText="1"/>
      <protection locked="0"/>
    </xf>
    <xf numFmtId="0" fontId="1" fillId="3" borderId="0" xfId="0" applyFont="1" applyFill="1"/>
    <xf numFmtId="0" fontId="1" fillId="0" borderId="0" xfId="0" applyFont="1"/>
    <xf numFmtId="0" fontId="1" fillId="3" borderId="0" xfId="0" applyFont="1" applyFill="1" applyAlignment="1">
      <alignment horizontal="center" vertical="center"/>
    </xf>
    <xf numFmtId="0" fontId="1" fillId="3" borderId="0" xfId="0" applyFont="1" applyFill="1" applyAlignment="1">
      <alignment horizontal="left" vertical="center"/>
    </xf>
    <xf numFmtId="0" fontId="1" fillId="3" borderId="0" xfId="0" applyFont="1" applyFill="1" applyAlignment="1">
      <alignment horizontal="center"/>
    </xf>
    <xf numFmtId="0" fontId="3" fillId="0" borderId="0" xfId="0" applyFont="1" applyAlignment="1">
      <alignment vertical="center"/>
    </xf>
    <xf numFmtId="0" fontId="3" fillId="10" borderId="6" xfId="0" applyFont="1" applyFill="1" applyBorder="1" applyAlignment="1">
      <alignment horizontal="center" vertical="center"/>
    </xf>
    <xf numFmtId="0" fontId="3" fillId="0" borderId="25" xfId="0" applyFont="1" applyBorder="1" applyAlignment="1">
      <alignment vertical="center"/>
    </xf>
    <xf numFmtId="0" fontId="3" fillId="10" borderId="6" xfId="0" applyFont="1" applyFill="1" applyBorder="1" applyAlignment="1">
      <alignment horizontal="center" vertical="center" textRotation="90"/>
    </xf>
    <xf numFmtId="0" fontId="1" fillId="10" borderId="0" xfId="0" applyFont="1" applyFill="1"/>
    <xf numFmtId="0" fontId="32" fillId="10" borderId="24" xfId="0" applyFont="1" applyFill="1" applyBorder="1" applyAlignment="1">
      <alignment horizontal="center" vertical="center" wrapText="1"/>
    </xf>
    <xf numFmtId="0" fontId="3" fillId="3" borderId="0" xfId="0" applyFont="1" applyFill="1" applyAlignment="1">
      <alignment horizontal="center" vertical="center"/>
    </xf>
    <xf numFmtId="0" fontId="3" fillId="2" borderId="0" xfId="0" applyFont="1" applyFill="1" applyAlignment="1">
      <alignment horizontal="center" vertical="center"/>
    </xf>
    <xf numFmtId="0" fontId="1" fillId="0" borderId="6" xfId="0" applyFont="1" applyBorder="1" applyAlignment="1">
      <alignment horizontal="center" vertical="center" textRotation="90"/>
    </xf>
    <xf numFmtId="0" fontId="1" fillId="0" borderId="6" xfId="0" applyFont="1" applyBorder="1" applyAlignment="1">
      <alignment horizontal="center" vertical="center"/>
    </xf>
    <xf numFmtId="0" fontId="42" fillId="3" borderId="6" xfId="0" applyFont="1" applyFill="1" applyBorder="1" applyAlignment="1">
      <alignment horizontal="left" vertical="center" wrapText="1"/>
    </xf>
    <xf numFmtId="9" fontId="1" fillId="0" borderId="6" xfId="0" applyNumberFormat="1" applyFont="1" applyBorder="1" applyAlignment="1">
      <alignment horizontal="center" vertical="center"/>
    </xf>
    <xf numFmtId="0" fontId="42" fillId="3" borderId="0" xfId="0" applyFont="1" applyFill="1" applyAlignment="1">
      <alignment horizontal="center" vertical="center" wrapText="1"/>
    </xf>
    <xf numFmtId="164" fontId="1" fillId="0" borderId="6" xfId="1" applyNumberFormat="1" applyFont="1" applyBorder="1" applyAlignment="1" applyProtection="1">
      <alignment horizontal="center" vertical="center"/>
    </xf>
    <xf numFmtId="0" fontId="3" fillId="0" borderId="6" xfId="0" applyFont="1" applyBorder="1" applyAlignment="1">
      <alignment horizontal="center" vertical="center" textRotation="90" wrapText="1"/>
    </xf>
    <xf numFmtId="0" fontId="1" fillId="3" borderId="0" xfId="0" applyFont="1" applyFill="1" applyAlignment="1">
      <alignment vertical="center"/>
    </xf>
    <xf numFmtId="0" fontId="1" fillId="0" borderId="0" xfId="0" applyFont="1" applyAlignment="1">
      <alignment vertical="center"/>
    </xf>
    <xf numFmtId="0" fontId="42" fillId="3" borderId="6" xfId="0" applyFont="1" applyFill="1" applyBorder="1" applyAlignment="1">
      <alignment vertical="center" wrapText="1"/>
    </xf>
    <xf numFmtId="0" fontId="42" fillId="3" borderId="6" xfId="0" applyFont="1" applyFill="1" applyBorder="1" applyAlignment="1">
      <alignment horizontal="center" vertical="center" wrapText="1"/>
    </xf>
    <xf numFmtId="0" fontId="44" fillId="3" borderId="6" xfId="0" applyFont="1" applyFill="1" applyBorder="1" applyAlignment="1">
      <alignment vertical="center" wrapText="1"/>
    </xf>
    <xf numFmtId="0" fontId="1" fillId="0" borderId="6" xfId="0" applyFont="1" applyBorder="1" applyAlignment="1">
      <alignment vertical="center" wrapText="1"/>
    </xf>
    <xf numFmtId="0" fontId="1" fillId="0" borderId="6" xfId="0" applyFont="1" applyBorder="1" applyAlignment="1">
      <alignment horizontal="center" vertical="center" wrapText="1"/>
    </xf>
    <xf numFmtId="0" fontId="3"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xf>
    <xf numFmtId="0" fontId="1" fillId="10" borderId="6" xfId="0" applyFont="1" applyFill="1" applyBorder="1" applyAlignment="1">
      <alignment horizontal="center"/>
    </xf>
    <xf numFmtId="0" fontId="1" fillId="10" borderId="6" xfId="0" applyFont="1" applyFill="1" applyBorder="1" applyAlignment="1">
      <alignment horizontal="center" vertical="center"/>
    </xf>
    <xf numFmtId="14" fontId="1" fillId="0" borderId="6" xfId="0" applyNumberFormat="1" applyFont="1" applyBorder="1" applyAlignment="1">
      <alignment horizontal="center" vertical="center" wrapText="1"/>
    </xf>
    <xf numFmtId="0" fontId="1" fillId="0" borderId="25" xfId="0" applyFont="1" applyBorder="1" applyAlignment="1">
      <alignment horizontal="left" vertical="center" wrapText="1"/>
    </xf>
    <xf numFmtId="0" fontId="1" fillId="0" borderId="25" xfId="0" applyFont="1" applyBorder="1" applyAlignment="1">
      <alignment vertical="center" wrapText="1"/>
    </xf>
    <xf numFmtId="0" fontId="1" fillId="0" borderId="6" xfId="0" applyFont="1" applyBorder="1" applyAlignment="1" applyProtection="1">
      <alignment horizontal="left" vertical="top" wrapText="1"/>
      <protection locked="0"/>
    </xf>
    <xf numFmtId="0" fontId="49" fillId="0" borderId="0" xfId="0" applyFont="1" applyAlignment="1">
      <alignment horizontal="center" vertical="center" wrapText="1"/>
    </xf>
    <xf numFmtId="0" fontId="50" fillId="0" borderId="0" xfId="0" applyFont="1" applyAlignment="1">
      <alignment vertical="center" wrapText="1"/>
    </xf>
    <xf numFmtId="0" fontId="51" fillId="0" borderId="10" xfId="0" applyFont="1" applyBorder="1" applyAlignment="1">
      <alignment horizontal="center" vertical="center" wrapText="1"/>
    </xf>
    <xf numFmtId="0" fontId="51" fillId="0" borderId="6" xfId="0" applyFont="1" applyBorder="1" applyAlignment="1">
      <alignment horizontal="center" vertical="center" wrapText="1"/>
    </xf>
    <xf numFmtId="0" fontId="51" fillId="0" borderId="11" xfId="0" applyFont="1" applyBorder="1" applyAlignment="1">
      <alignment horizontal="center" vertical="center" wrapText="1"/>
    </xf>
    <xf numFmtId="0" fontId="41" fillId="15" borderId="10" xfId="0" applyFont="1" applyFill="1" applyBorder="1" applyAlignment="1">
      <alignment horizontal="center" vertical="center" wrapText="1"/>
    </xf>
    <xf numFmtId="9" fontId="41" fillId="0" borderId="6" xfId="0" applyNumberFormat="1" applyFont="1" applyBorder="1" applyAlignment="1">
      <alignment horizontal="center" vertical="center" wrapText="1"/>
    </xf>
    <xf numFmtId="0" fontId="41" fillId="0" borderId="6" xfId="0" applyFont="1" applyBorder="1" applyAlignment="1">
      <alignment vertical="center" wrapText="1"/>
    </xf>
    <xf numFmtId="0" fontId="41" fillId="0" borderId="16" xfId="0" applyFont="1" applyBorder="1" applyAlignment="1">
      <alignment vertical="center" wrapText="1"/>
    </xf>
    <xf numFmtId="0" fontId="41" fillId="16" borderId="10" xfId="0" applyFont="1" applyFill="1" applyBorder="1" applyAlignment="1">
      <alignment horizontal="center" vertical="center" wrapText="1"/>
    </xf>
    <xf numFmtId="0" fontId="41" fillId="0" borderId="6" xfId="0" applyFont="1" applyBorder="1" applyAlignment="1">
      <alignment horizontal="justify" vertical="center" wrapText="1"/>
    </xf>
    <xf numFmtId="0" fontId="41" fillId="0" borderId="11" xfId="0" applyFont="1" applyBorder="1" applyAlignment="1">
      <alignment vertical="center" wrapText="1"/>
    </xf>
    <xf numFmtId="0" fontId="41" fillId="17" borderId="10" xfId="0" applyFont="1" applyFill="1" applyBorder="1" applyAlignment="1">
      <alignment horizontal="center" vertical="center" wrapText="1"/>
    </xf>
    <xf numFmtId="0" fontId="41" fillId="8" borderId="10" xfId="0" applyFont="1" applyFill="1" applyBorder="1" applyAlignment="1">
      <alignment horizontal="center" vertical="center" wrapText="1"/>
    </xf>
    <xf numFmtId="0" fontId="41" fillId="18" borderId="10" xfId="0" applyFont="1" applyFill="1" applyBorder="1" applyAlignment="1">
      <alignment horizontal="center" vertical="center" wrapText="1"/>
    </xf>
    <xf numFmtId="0" fontId="1" fillId="3" borderId="23" xfId="0" applyFont="1" applyFill="1" applyBorder="1" applyAlignment="1" applyProtection="1">
      <alignment horizontal="left" vertical="top" wrapText="1"/>
      <protection locked="0"/>
    </xf>
    <xf numFmtId="164" fontId="1" fillId="0" borderId="6" xfId="1" applyNumberFormat="1" applyFont="1" applyBorder="1" applyAlignment="1" applyProtection="1">
      <alignment horizontal="center" vertical="center"/>
      <protection hidden="1"/>
    </xf>
    <xf numFmtId="0" fontId="3" fillId="0" borderId="6" xfId="0" applyFont="1" applyBorder="1" applyAlignment="1" applyProtection="1">
      <alignment horizontal="center" vertical="center" textRotation="90" wrapText="1"/>
      <protection hidden="1"/>
    </xf>
    <xf numFmtId="9" fontId="1" fillId="0" borderId="6" xfId="0" applyNumberFormat="1" applyFont="1" applyBorder="1" applyAlignment="1" applyProtection="1">
      <alignment horizontal="center" vertical="center"/>
      <protection hidden="1"/>
    </xf>
    <xf numFmtId="0" fontId="52" fillId="0" borderId="0" xfId="5" applyFont="1" applyAlignment="1">
      <alignment horizontal="center" vertical="center"/>
    </xf>
    <xf numFmtId="0" fontId="53" fillId="19" borderId="0" xfId="5" applyFont="1" applyFill="1"/>
    <xf numFmtId="0" fontId="54" fillId="19" borderId="0" xfId="5" applyFont="1" applyFill="1" applyAlignment="1">
      <alignment vertical="center" wrapText="1"/>
    </xf>
    <xf numFmtId="14" fontId="28" fillId="0" borderId="0" xfId="0" applyNumberFormat="1" applyFont="1" applyAlignment="1">
      <alignment horizontal="right" vertical="center" wrapText="1"/>
    </xf>
    <xf numFmtId="9" fontId="28" fillId="0" borderId="0" xfId="0" applyNumberFormat="1" applyFont="1" applyAlignment="1">
      <alignment horizontal="left" vertical="center" wrapText="1"/>
    </xf>
    <xf numFmtId="0" fontId="52" fillId="0" borderId="0" xfId="5" applyFont="1" applyAlignment="1">
      <alignment vertical="center"/>
    </xf>
    <xf numFmtId="0" fontId="28" fillId="19" borderId="0" xfId="5" applyFill="1"/>
    <xf numFmtId="0" fontId="28" fillId="19" borderId="0" xfId="5" applyFill="1" applyAlignment="1">
      <alignment horizontal="center" vertical="center"/>
    </xf>
    <xf numFmtId="0" fontId="28" fillId="19" borderId="0" xfId="5" applyFill="1" applyAlignment="1">
      <alignment horizontal="center"/>
    </xf>
    <xf numFmtId="0" fontId="52" fillId="0" borderId="0" xfId="0" applyFont="1" applyAlignment="1">
      <alignment horizontal="left" vertical="center" wrapText="1"/>
    </xf>
    <xf numFmtId="0" fontId="52" fillId="0" borderId="0" xfId="0" applyFont="1" applyAlignment="1">
      <alignment vertical="center" wrapText="1"/>
    </xf>
    <xf numFmtId="14" fontId="28" fillId="0" borderId="0" xfId="0" applyNumberFormat="1" applyFont="1" applyAlignment="1">
      <alignment vertical="center" wrapText="1"/>
    </xf>
    <xf numFmtId="14" fontId="52" fillId="0" borderId="0" xfId="0" applyNumberFormat="1" applyFont="1" applyAlignment="1">
      <alignment horizontal="center" vertical="center" wrapText="1"/>
    </xf>
    <xf numFmtId="14" fontId="28" fillId="0" borderId="0" xfId="0" applyNumberFormat="1" applyFont="1" applyAlignment="1">
      <alignment horizontal="left" vertical="center" wrapText="1"/>
    </xf>
    <xf numFmtId="0" fontId="55" fillId="0" borderId="6" xfId="5" applyFont="1" applyBorder="1" applyAlignment="1">
      <alignment vertical="center" wrapText="1"/>
    </xf>
    <xf numFmtId="0" fontId="55" fillId="0" borderId="0" xfId="5" applyFont="1" applyAlignment="1">
      <alignment vertical="center" wrapText="1"/>
    </xf>
    <xf numFmtId="0" fontId="56" fillId="3" borderId="0" xfId="5" applyFont="1" applyFill="1" applyAlignment="1">
      <alignment horizontal="left" vertical="center" wrapText="1"/>
    </xf>
    <xf numFmtId="0" fontId="28" fillId="19" borderId="2" xfId="5" applyFill="1" applyBorder="1"/>
    <xf numFmtId="0" fontId="28" fillId="19" borderId="5" xfId="5" applyFill="1" applyBorder="1"/>
    <xf numFmtId="0" fontId="52" fillId="0" borderId="15" xfId="5" applyFont="1" applyBorder="1" applyAlignment="1">
      <alignment vertical="center" wrapText="1"/>
    </xf>
    <xf numFmtId="0" fontId="52" fillId="0" borderId="7" xfId="5" applyFont="1" applyBorder="1" applyAlignment="1">
      <alignment vertical="center" wrapText="1"/>
    </xf>
    <xf numFmtId="0" fontId="52" fillId="0" borderId="6" xfId="5" applyFont="1" applyBorder="1" applyAlignment="1">
      <alignment horizontal="center" vertical="center" wrapText="1"/>
    </xf>
    <xf numFmtId="0" fontId="52" fillId="0" borderId="0" xfId="5" applyFont="1" applyAlignment="1">
      <alignment horizontal="center" vertical="center" wrapText="1"/>
    </xf>
    <xf numFmtId="0" fontId="28" fillId="0" borderId="2" xfId="5" applyBorder="1" applyAlignment="1">
      <alignment vertical="center" wrapText="1"/>
    </xf>
    <xf numFmtId="0" fontId="28" fillId="0" borderId="5" xfId="5" applyBorder="1" applyAlignment="1">
      <alignment vertical="center" wrapText="1"/>
    </xf>
    <xf numFmtId="0" fontId="28" fillId="0" borderId="4" xfId="5" applyBorder="1" applyAlignment="1">
      <alignment vertical="center" wrapText="1"/>
    </xf>
    <xf numFmtId="0" fontId="28" fillId="0" borderId="0" xfId="5" applyAlignment="1">
      <alignment vertical="center" wrapText="1"/>
    </xf>
    <xf numFmtId="9" fontId="28" fillId="0" borderId="6" xfId="5" applyNumberFormat="1" applyBorder="1" applyAlignment="1">
      <alignment horizontal="center" vertical="center" wrapText="1"/>
    </xf>
    <xf numFmtId="9" fontId="28" fillId="0" borderId="11" xfId="5" applyNumberFormat="1" applyBorder="1" applyAlignment="1">
      <alignment horizontal="center" vertical="center" wrapText="1"/>
    </xf>
    <xf numFmtId="0" fontId="57" fillId="0" borderId="0" xfId="5" applyFont="1" applyAlignment="1">
      <alignment vertical="center" wrapText="1"/>
    </xf>
    <xf numFmtId="0" fontId="28" fillId="0" borderId="0" xfId="5" applyAlignment="1">
      <alignment horizontal="center" vertical="center" wrapText="1"/>
    </xf>
    <xf numFmtId="0" fontId="52" fillId="0" borderId="15" xfId="5" applyFont="1" applyBorder="1" applyAlignment="1">
      <alignment horizontal="center" vertical="center" wrapText="1"/>
    </xf>
    <xf numFmtId="0" fontId="52" fillId="0" borderId="7" xfId="5" applyFont="1" applyBorder="1" applyAlignment="1">
      <alignment horizontal="center" vertical="center" wrapText="1"/>
    </xf>
    <xf numFmtId="0" fontId="52" fillId="0" borderId="24" xfId="5" applyFont="1" applyBorder="1" applyAlignment="1">
      <alignment horizontal="center" vertical="center" wrapText="1"/>
    </xf>
    <xf numFmtId="0" fontId="52" fillId="0" borderId="6" xfId="5" applyFont="1" applyBorder="1" applyAlignment="1">
      <alignment vertical="center" wrapText="1"/>
    </xf>
    <xf numFmtId="0" fontId="58" fillId="0" borderId="6" xfId="0" applyFont="1" applyBorder="1" applyAlignment="1">
      <alignment horizontal="center" vertical="center" wrapText="1" readingOrder="1"/>
    </xf>
    <xf numFmtId="0" fontId="58" fillId="0" borderId="11" xfId="0" applyFont="1" applyBorder="1" applyAlignment="1">
      <alignment horizontal="center" vertical="center" wrapText="1" readingOrder="1"/>
    </xf>
    <xf numFmtId="0" fontId="28" fillId="0" borderId="6" xfId="5" applyBorder="1" applyAlignment="1">
      <alignment vertical="center" wrapText="1"/>
    </xf>
    <xf numFmtId="0" fontId="28" fillId="0" borderId="6" xfId="0" applyFont="1" applyBorder="1" applyAlignment="1">
      <alignment horizontal="center" vertical="center" wrapText="1" readingOrder="1"/>
    </xf>
    <xf numFmtId="0" fontId="28" fillId="0" borderId="11" xfId="0" applyFont="1" applyBorder="1" applyAlignment="1">
      <alignment horizontal="center" vertical="center" wrapText="1" readingOrder="1"/>
    </xf>
    <xf numFmtId="0" fontId="60" fillId="0" borderId="0" xfId="6" applyFont="1"/>
    <xf numFmtId="0" fontId="28" fillId="0" borderId="10" xfId="5" applyBorder="1" applyAlignment="1">
      <alignment horizontal="center" vertical="center" wrapText="1"/>
    </xf>
    <xf numFmtId="0" fontId="28" fillId="0" borderId="6" xfId="5" applyBorder="1" applyAlignment="1">
      <alignment horizontal="justify" vertical="center" wrapText="1"/>
    </xf>
    <xf numFmtId="9" fontId="50" fillId="0" borderId="7" xfId="0" applyNumberFormat="1" applyFont="1" applyBorder="1" applyAlignment="1">
      <alignment horizontal="center" vertical="center" wrapText="1"/>
    </xf>
    <xf numFmtId="0" fontId="28" fillId="0" borderId="0" xfId="5" applyAlignment="1">
      <alignment horizontal="justify" vertical="center" wrapText="1"/>
    </xf>
    <xf numFmtId="0" fontId="61" fillId="20" borderId="6" xfId="0" applyFont="1" applyFill="1" applyBorder="1" applyAlignment="1">
      <alignment horizontal="center" vertical="center" wrapText="1" readingOrder="1"/>
    </xf>
    <xf numFmtId="0" fontId="28" fillId="9" borderId="11" xfId="0" applyFont="1" applyFill="1" applyBorder="1" applyAlignment="1">
      <alignment horizontal="center" vertical="center" wrapText="1" readingOrder="1"/>
    </xf>
    <xf numFmtId="9" fontId="28" fillId="0" borderId="10" xfId="5" applyNumberFormat="1" applyBorder="1" applyAlignment="1">
      <alignment horizontal="center" vertical="center" wrapText="1"/>
    </xf>
    <xf numFmtId="0" fontId="60" fillId="0" borderId="0" xfId="6" applyFont="1" applyAlignment="1">
      <alignment horizontal="center" vertical="center"/>
    </xf>
    <xf numFmtId="0" fontId="61" fillId="4" borderId="6" xfId="0" applyFont="1" applyFill="1" applyBorder="1" applyAlignment="1">
      <alignment horizontal="center" vertical="center" wrapText="1" readingOrder="1"/>
    </xf>
    <xf numFmtId="0" fontId="62" fillId="0" borderId="0" xfId="6" applyFont="1" applyAlignment="1">
      <alignment vertical="center" textRotation="90" wrapText="1"/>
    </xf>
    <xf numFmtId="0" fontId="63" fillId="0" borderId="0" xfId="6" applyFont="1" applyAlignment="1">
      <alignment horizontal="center" vertical="center" wrapText="1"/>
    </xf>
    <xf numFmtId="0" fontId="60" fillId="0" borderId="0" xfId="6" applyFont="1" applyAlignment="1">
      <alignment horizontal="center" vertical="center" wrapText="1"/>
    </xf>
    <xf numFmtId="0" fontId="61" fillId="5" borderId="6" xfId="0" applyFont="1" applyFill="1" applyBorder="1" applyAlignment="1">
      <alignment horizontal="center" vertical="center" wrapText="1" readingOrder="1"/>
    </xf>
    <xf numFmtId="0" fontId="58" fillId="0" borderId="13" xfId="0" applyFont="1" applyBorder="1" applyAlignment="1">
      <alignment horizontal="center" vertical="center" wrapText="1" readingOrder="1"/>
    </xf>
    <xf numFmtId="0" fontId="61" fillId="5" borderId="13" xfId="0" applyFont="1" applyFill="1" applyBorder="1" applyAlignment="1">
      <alignment horizontal="center" vertical="center" wrapText="1" readingOrder="1"/>
    </xf>
    <xf numFmtId="0" fontId="61" fillId="4" borderId="13" xfId="0" applyFont="1" applyFill="1" applyBorder="1" applyAlignment="1">
      <alignment horizontal="center" vertical="center" wrapText="1" readingOrder="1"/>
    </xf>
    <xf numFmtId="0" fontId="61" fillId="20" borderId="13" xfId="0" applyFont="1" applyFill="1" applyBorder="1" applyAlignment="1">
      <alignment horizontal="center" vertical="center" wrapText="1" readingOrder="1"/>
    </xf>
    <xf numFmtId="0" fontId="28" fillId="9" borderId="14" xfId="0" applyFont="1" applyFill="1" applyBorder="1" applyAlignment="1">
      <alignment horizontal="center" vertical="center" wrapText="1" readingOrder="1"/>
    </xf>
    <xf numFmtId="9" fontId="28" fillId="0" borderId="12" xfId="5" applyNumberFormat="1" applyBorder="1" applyAlignment="1">
      <alignment horizontal="center" vertical="center" wrapText="1"/>
    </xf>
    <xf numFmtId="0" fontId="28" fillId="0" borderId="13" xfId="0" applyFont="1" applyBorder="1" applyAlignment="1">
      <alignment horizontal="center" vertical="center" wrapText="1" readingOrder="1"/>
    </xf>
    <xf numFmtId="0" fontId="60" fillId="0" borderId="0" xfId="6" applyFont="1" applyAlignment="1">
      <alignment vertical="center"/>
    </xf>
    <xf numFmtId="0" fontId="28" fillId="9" borderId="6" xfId="0" applyFont="1" applyFill="1" applyBorder="1" applyAlignment="1">
      <alignment horizontal="center" vertical="center" wrapText="1" readingOrder="1"/>
    </xf>
    <xf numFmtId="0" fontId="57" fillId="0" borderId="0" xfId="0" applyFont="1" applyAlignment="1">
      <alignment vertical="center" readingOrder="1"/>
    </xf>
    <xf numFmtId="0" fontId="64" fillId="0" borderId="0" xfId="6" applyFont="1"/>
    <xf numFmtId="0" fontId="28" fillId="0" borderId="0" xfId="0" applyFont="1" applyAlignment="1">
      <alignment vertical="center"/>
    </xf>
    <xf numFmtId="0" fontId="28" fillId="0" borderId="0" xfId="0" applyFont="1" applyAlignment="1">
      <alignment vertical="center" readingOrder="1"/>
    </xf>
    <xf numFmtId="0" fontId="28" fillId="0" borderId="0" xfId="6" applyFont="1" applyAlignment="1">
      <alignment vertical="center"/>
    </xf>
    <xf numFmtId="0" fontId="28" fillId="19" borderId="0" xfId="5" applyFill="1" applyAlignment="1">
      <alignment horizontal="left"/>
    </xf>
    <xf numFmtId="0" fontId="52" fillId="0" borderId="0" xfId="0" applyFont="1" applyAlignment="1">
      <alignment horizontal="center" vertical="center" wrapText="1"/>
    </xf>
    <xf numFmtId="0" fontId="52" fillId="0" borderId="0" xfId="0" applyFont="1" applyAlignment="1">
      <alignment horizontal="right" vertical="center" wrapText="1"/>
    </xf>
    <xf numFmtId="0" fontId="56" fillId="3" borderId="0" xfId="5" applyFont="1" applyFill="1" applyAlignment="1">
      <alignment vertical="center" wrapText="1"/>
    </xf>
    <xf numFmtId="0" fontId="52" fillId="0" borderId="0" xfId="5" applyFont="1" applyAlignment="1">
      <alignment horizontal="left" vertical="center"/>
    </xf>
    <xf numFmtId="0" fontId="52" fillId="0" borderId="0" xfId="5" applyFont="1" applyAlignment="1">
      <alignment vertical="center" wrapText="1"/>
    </xf>
    <xf numFmtId="9" fontId="28" fillId="0" borderId="7" xfId="5" applyNumberFormat="1" applyBorder="1" applyAlignment="1">
      <alignment horizontal="center" vertical="center" wrapText="1"/>
    </xf>
    <xf numFmtId="9" fontId="50" fillId="0" borderId="7" xfId="0" applyNumberFormat="1" applyFont="1" applyBorder="1" applyAlignment="1">
      <alignment horizontal="left" vertical="center" wrapText="1"/>
    </xf>
    <xf numFmtId="0" fontId="28" fillId="0" borderId="0" xfId="5" applyAlignment="1">
      <alignment horizontal="left" vertical="center" wrapText="1"/>
    </xf>
    <xf numFmtId="0" fontId="55" fillId="0" borderId="0" xfId="5" applyFont="1" applyAlignment="1">
      <alignment horizontal="left" vertical="center" wrapText="1"/>
    </xf>
    <xf numFmtId="9" fontId="28" fillId="0" borderId="0" xfId="5" applyNumberFormat="1" applyAlignment="1">
      <alignment horizontal="center" vertical="center" wrapText="1"/>
    </xf>
    <xf numFmtId="9" fontId="50" fillId="0" borderId="0" xfId="0" applyNumberFormat="1" applyFont="1" applyAlignment="1">
      <alignment horizontal="center" vertical="center" wrapText="1"/>
    </xf>
    <xf numFmtId="9" fontId="50" fillId="0" borderId="0" xfId="0" applyNumberFormat="1" applyFont="1" applyAlignment="1">
      <alignment horizontal="left" vertical="center" wrapText="1"/>
    </xf>
    <xf numFmtId="0" fontId="69" fillId="0" borderId="0" xfId="5" applyFont="1" applyAlignment="1">
      <alignment horizontal="center" vertical="center"/>
    </xf>
    <xf numFmtId="0" fontId="69" fillId="0" borderId="0" xfId="5" applyFont="1" applyAlignment="1">
      <alignment vertical="center"/>
    </xf>
    <xf numFmtId="0" fontId="71" fillId="3" borderId="0" xfId="5" applyFont="1" applyFill="1" applyAlignment="1">
      <alignment vertical="center" wrapText="1"/>
    </xf>
    <xf numFmtId="0" fontId="70" fillId="3" borderId="0" xfId="5" applyFont="1" applyFill="1" applyAlignment="1">
      <alignment vertical="center" wrapText="1"/>
    </xf>
    <xf numFmtId="0" fontId="71" fillId="0" borderId="0" xfId="5" applyFont="1" applyAlignment="1">
      <alignment vertical="center" wrapText="1"/>
    </xf>
    <xf numFmtId="0" fontId="70" fillId="0" borderId="25" xfId="5" applyFont="1" applyBorder="1" applyAlignment="1">
      <alignment vertical="center" wrapText="1"/>
    </xf>
    <xf numFmtId="0" fontId="56" fillId="3" borderId="25" xfId="5" applyFont="1" applyFill="1" applyBorder="1" applyAlignment="1">
      <alignment horizontal="left" vertical="center" wrapText="1"/>
    </xf>
    <xf numFmtId="0" fontId="70" fillId="0" borderId="6" xfId="5" applyFont="1" applyBorder="1" applyAlignment="1">
      <alignment vertical="center" wrapText="1"/>
    </xf>
    <xf numFmtId="0" fontId="0" fillId="3" borderId="0" xfId="0" applyFill="1" applyAlignment="1">
      <alignment vertical="top" wrapText="1"/>
    </xf>
    <xf numFmtId="0" fontId="68" fillId="0" borderId="6" xfId="0" applyFont="1" applyBorder="1"/>
    <xf numFmtId="0" fontId="68" fillId="0" borderId="0" xfId="0" applyFont="1"/>
    <xf numFmtId="0" fontId="0" fillId="0" borderId="6" xfId="0" applyBorder="1"/>
    <xf numFmtId="0" fontId="0" fillId="0" borderId="6" xfId="0" applyBorder="1" applyAlignment="1">
      <alignment horizontal="center"/>
    </xf>
    <xf numFmtId="9" fontId="0" fillId="0" borderId="6" xfId="0" applyNumberFormat="1" applyBorder="1" applyAlignment="1">
      <alignment horizontal="center"/>
    </xf>
    <xf numFmtId="0" fontId="0" fillId="0" borderId="0" xfId="0" applyAlignment="1">
      <alignment horizontal="center" vertical="center"/>
    </xf>
    <xf numFmtId="0" fontId="68" fillId="0" borderId="6" xfId="0" applyFont="1" applyBorder="1" applyAlignment="1">
      <alignment horizontal="center" vertical="center"/>
    </xf>
    <xf numFmtId="0" fontId="73" fillId="0" borderId="6" xfId="0" applyFont="1" applyBorder="1" applyAlignment="1">
      <alignment horizontal="center" vertical="center"/>
    </xf>
    <xf numFmtId="0" fontId="74" fillId="0" borderId="6" xfId="0" applyFont="1" applyBorder="1" applyAlignment="1">
      <alignment horizontal="center" vertical="center"/>
    </xf>
    <xf numFmtId="0" fontId="75" fillId="0" borderId="6" xfId="0" applyFont="1" applyBorder="1" applyAlignment="1">
      <alignment horizontal="center"/>
    </xf>
    <xf numFmtId="0" fontId="68" fillId="0" borderId="0" xfId="0" applyFont="1" applyAlignment="1">
      <alignment horizontal="center" vertical="center"/>
    </xf>
    <xf numFmtId="0" fontId="0" fillId="0" borderId="0" xfId="0" applyAlignment="1">
      <alignment horizontal="center"/>
    </xf>
    <xf numFmtId="0" fontId="1" fillId="0" borderId="6" xfId="0" applyFont="1" applyBorder="1" applyAlignment="1" applyProtection="1">
      <alignment horizontal="center" vertical="center"/>
      <protection locked="0"/>
    </xf>
    <xf numFmtId="0" fontId="44" fillId="0" borderId="6" xfId="0" applyFont="1" applyBorder="1" applyAlignment="1" applyProtection="1">
      <alignment horizontal="center" vertical="center" wrapText="1"/>
      <protection locked="0"/>
    </xf>
    <xf numFmtId="0" fontId="1" fillId="0" borderId="6" xfId="0" applyFont="1" applyBorder="1" applyAlignment="1" applyProtection="1">
      <alignment horizontal="justify" vertical="center" wrapText="1"/>
      <protection locked="0"/>
    </xf>
    <xf numFmtId="0" fontId="1" fillId="0" borderId="6" xfId="0" applyFont="1" applyBorder="1" applyAlignment="1" applyProtection="1">
      <alignment horizontal="center" vertical="center"/>
      <protection hidden="1"/>
    </xf>
    <xf numFmtId="0" fontId="1" fillId="3" borderId="6" xfId="0" applyFont="1" applyFill="1" applyBorder="1" applyProtection="1">
      <protection locked="0"/>
    </xf>
    <xf numFmtId="0" fontId="1" fillId="0" borderId="6"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justify" vertical="center" wrapText="1"/>
      <protection locked="0"/>
    </xf>
    <xf numFmtId="0" fontId="1" fillId="0" borderId="0" xfId="0" applyFont="1" applyAlignment="1" applyProtection="1">
      <alignment horizontal="center" vertical="center"/>
      <protection hidden="1"/>
    </xf>
    <xf numFmtId="0" fontId="1" fillId="0" borderId="0" xfId="0" applyFont="1" applyAlignment="1">
      <alignment horizontal="center" vertical="center" textRotation="90"/>
    </xf>
    <xf numFmtId="9" fontId="1" fillId="0" borderId="0" xfId="0" applyNumberFormat="1" applyFont="1" applyAlignment="1">
      <alignment horizontal="center" vertical="center"/>
    </xf>
    <xf numFmtId="164" fontId="1" fillId="0" borderId="0" xfId="1" applyNumberFormat="1" applyFont="1" applyBorder="1" applyAlignment="1">
      <alignment horizontal="center" vertical="center"/>
    </xf>
    <xf numFmtId="0" fontId="3" fillId="0" borderId="0" xfId="0" applyFont="1" applyAlignment="1" applyProtection="1">
      <alignment horizontal="center" vertical="center" textRotation="90" wrapText="1"/>
      <protection hidden="1"/>
    </xf>
    <xf numFmtId="9" fontId="1" fillId="0" borderId="0" xfId="0" applyNumberFormat="1" applyFont="1" applyAlignment="1" applyProtection="1">
      <alignment horizontal="center" vertical="center"/>
      <protection hidden="1"/>
    </xf>
    <xf numFmtId="164" fontId="1" fillId="0" borderId="0" xfId="1" applyNumberFormat="1" applyFont="1" applyBorder="1" applyAlignment="1" applyProtection="1">
      <alignment horizontal="center" vertical="center"/>
      <protection hidden="1"/>
    </xf>
    <xf numFmtId="0" fontId="1" fillId="0" borderId="0" xfId="0" applyFont="1" applyAlignment="1" applyProtection="1">
      <alignment horizontal="center" vertical="center" textRotation="90"/>
      <protection locked="0"/>
    </xf>
    <xf numFmtId="0" fontId="1" fillId="3" borderId="0" xfId="0" applyFont="1" applyFill="1" applyProtection="1">
      <protection locked="0"/>
    </xf>
    <xf numFmtId="0" fontId="1" fillId="3" borderId="0" xfId="0" applyFont="1" applyFill="1" applyAlignment="1" applyProtection="1">
      <alignment horizontal="left" vertical="top" wrapText="1"/>
      <protection locked="0"/>
    </xf>
    <xf numFmtId="0" fontId="78" fillId="0" borderId="6" xfId="0" applyFont="1" applyBorder="1" applyAlignment="1">
      <alignment horizontal="justify" vertical="center" wrapText="1"/>
    </xf>
    <xf numFmtId="0" fontId="1" fillId="3" borderId="6" xfId="0" applyFont="1" applyFill="1" applyBorder="1" applyAlignment="1" applyProtection="1">
      <alignment vertical="center" wrapText="1"/>
      <protection locked="0"/>
    </xf>
    <xf numFmtId="0" fontId="79" fillId="0" borderId="26" xfId="0" applyFont="1" applyBorder="1" applyAlignment="1">
      <alignment horizontal="center" vertical="center" wrapText="1"/>
    </xf>
    <xf numFmtId="0" fontId="80" fillId="21" borderId="6" xfId="0" applyFont="1" applyFill="1" applyBorder="1" applyAlignment="1">
      <alignment horizontal="center" vertical="center" textRotation="90" wrapText="1"/>
    </xf>
    <xf numFmtId="9" fontId="79" fillId="0" borderId="26" xfId="0" applyNumberFormat="1" applyFont="1" applyBorder="1" applyAlignment="1">
      <alignment horizontal="center" vertical="center" wrapText="1"/>
    </xf>
    <xf numFmtId="0" fontId="80" fillId="22" borderId="6" xfId="0" applyFont="1" applyFill="1" applyBorder="1" applyAlignment="1">
      <alignment horizontal="center" vertical="center" textRotation="90" wrapText="1"/>
    </xf>
    <xf numFmtId="0" fontId="80" fillId="23" borderId="6" xfId="0" applyFont="1" applyFill="1" applyBorder="1" applyAlignment="1">
      <alignment horizontal="center" vertical="center" textRotation="90"/>
    </xf>
    <xf numFmtId="0" fontId="80" fillId="25" borderId="6" xfId="0" applyFont="1" applyFill="1" applyBorder="1" applyAlignment="1">
      <alignment horizontal="center" vertical="center" textRotation="90" wrapText="1"/>
    </xf>
    <xf numFmtId="0" fontId="79" fillId="0" borderId="0" xfId="0" applyFont="1" applyAlignment="1">
      <alignment wrapText="1"/>
    </xf>
    <xf numFmtId="0" fontId="79" fillId="0" borderId="0" xfId="0" applyFont="1" applyAlignment="1">
      <alignment horizontal="center" vertical="center" wrapText="1"/>
    </xf>
    <xf numFmtId="0" fontId="44" fillId="0" borderId="0" xfId="0" applyFont="1" applyAlignment="1">
      <alignment wrapText="1"/>
    </xf>
    <xf numFmtId="9" fontId="79" fillId="0" borderId="0" xfId="0" applyNumberFormat="1" applyFont="1" applyAlignment="1">
      <alignment horizontal="center" vertical="center" wrapText="1"/>
    </xf>
    <xf numFmtId="0" fontId="3" fillId="0" borderId="0" xfId="0" applyFont="1" applyAlignment="1">
      <alignment vertical="center" textRotation="90" wrapText="1"/>
    </xf>
    <xf numFmtId="0" fontId="3" fillId="0" borderId="0" xfId="0" applyFont="1" applyAlignment="1">
      <alignment vertical="center" textRotation="90"/>
    </xf>
    <xf numFmtId="0" fontId="1" fillId="0" borderId="33" xfId="0" applyFont="1" applyBorder="1" applyAlignment="1">
      <alignment horizontal="left" vertical="center"/>
    </xf>
    <xf numFmtId="0" fontId="79" fillId="0" borderId="48" xfId="0" applyFont="1" applyBorder="1" applyAlignment="1">
      <alignment horizontal="center" vertical="center" wrapText="1"/>
    </xf>
    <xf numFmtId="0" fontId="80" fillId="23" borderId="24" xfId="0" applyFont="1" applyFill="1" applyBorder="1" applyAlignment="1">
      <alignment horizontal="center" vertical="center" textRotation="90"/>
    </xf>
    <xf numFmtId="0" fontId="1" fillId="0" borderId="26" xfId="0" applyFont="1" applyBorder="1" applyAlignment="1" applyProtection="1">
      <alignment horizontal="center" vertical="center"/>
      <protection hidden="1"/>
    </xf>
    <xf numFmtId="0" fontId="1" fillId="0" borderId="56" xfId="0" applyFont="1" applyBorder="1" applyAlignment="1" applyProtection="1">
      <alignment horizontal="center" vertical="center"/>
      <protection locked="0"/>
    </xf>
    <xf numFmtId="0" fontId="1" fillId="0" borderId="56" xfId="0" applyFont="1" applyBorder="1" applyAlignment="1" applyProtection="1">
      <alignment horizontal="center" vertical="center" wrapText="1"/>
      <protection locked="0"/>
    </xf>
    <xf numFmtId="0" fontId="80" fillId="21" borderId="26" xfId="0" applyFont="1" applyFill="1" applyBorder="1" applyAlignment="1">
      <alignment horizontal="center" vertical="center" textRotation="90" wrapText="1"/>
    </xf>
    <xf numFmtId="0" fontId="79" fillId="0" borderId="55" xfId="0" applyFont="1" applyBorder="1" applyAlignment="1" applyProtection="1">
      <alignment horizontal="center" vertical="center" wrapText="1"/>
      <protection locked="0"/>
    </xf>
    <xf numFmtId="164" fontId="1" fillId="0" borderId="23" xfId="1" applyNumberFormat="1" applyFont="1" applyBorder="1" applyAlignment="1" applyProtection="1">
      <alignment horizontal="center" vertical="center"/>
      <protection hidden="1"/>
    </xf>
    <xf numFmtId="0" fontId="3" fillId="0" borderId="23" xfId="0" applyFont="1" applyBorder="1" applyAlignment="1" applyProtection="1">
      <alignment horizontal="center" vertical="center" textRotation="90" wrapText="1"/>
      <protection hidden="1"/>
    </xf>
    <xf numFmtId="0" fontId="3" fillId="0" borderId="6" xfId="0" applyFont="1" applyBorder="1" applyAlignment="1" applyProtection="1">
      <alignment horizontal="center" vertical="center" textRotation="90"/>
      <protection hidden="1"/>
    </xf>
    <xf numFmtId="0" fontId="3" fillId="0" borderId="23" xfId="0" applyFont="1" applyBorder="1" applyAlignment="1" applyProtection="1">
      <alignment horizontal="center" vertical="center" textRotation="90"/>
      <protection hidden="1"/>
    </xf>
    <xf numFmtId="0" fontId="79" fillId="0" borderId="26" xfId="0" applyFont="1" applyBorder="1" applyAlignment="1">
      <alignment vertical="center"/>
    </xf>
    <xf numFmtId="0" fontId="79" fillId="24" borderId="26" xfId="0" applyFont="1" applyFill="1" applyBorder="1" applyAlignment="1">
      <alignment vertical="center" wrapText="1"/>
    </xf>
    <xf numFmtId="0" fontId="3" fillId="0" borderId="22" xfId="0" applyFont="1" applyBorder="1" applyAlignment="1">
      <alignment vertical="center"/>
    </xf>
    <xf numFmtId="164" fontId="1" fillId="0" borderId="6" xfId="1" applyNumberFormat="1" applyFont="1" applyBorder="1" applyAlignment="1">
      <alignment horizontal="center" vertical="center"/>
    </xf>
    <xf numFmtId="0" fontId="79" fillId="0" borderId="6" xfId="0" applyFont="1" applyBorder="1" applyAlignment="1">
      <alignment vertical="center"/>
    </xf>
    <xf numFmtId="0" fontId="44" fillId="0" borderId="26" xfId="0" applyFont="1" applyBorder="1" applyAlignment="1">
      <alignment vertical="center" wrapText="1"/>
    </xf>
    <xf numFmtId="0" fontId="80" fillId="0" borderId="26" xfId="0" applyFont="1" applyBorder="1" applyAlignment="1">
      <alignment vertical="center" wrapText="1"/>
    </xf>
    <xf numFmtId="0" fontId="79" fillId="24" borderId="26" xfId="0" applyFont="1" applyFill="1" applyBorder="1" applyAlignment="1">
      <alignment vertical="center"/>
    </xf>
    <xf numFmtId="0" fontId="1" fillId="3" borderId="0" xfId="0" applyFont="1" applyFill="1" applyAlignment="1" applyProtection="1">
      <alignment horizontal="left" vertical="center" wrapText="1"/>
      <protection locked="0"/>
    </xf>
    <xf numFmtId="0" fontId="1" fillId="10" borderId="0" xfId="0" applyFont="1" applyFill="1" applyAlignment="1">
      <alignment vertical="center"/>
    </xf>
    <xf numFmtId="0" fontId="79" fillId="0" borderId="29" xfId="0" applyFont="1" applyBorder="1" applyAlignment="1">
      <alignment vertical="center"/>
    </xf>
    <xf numFmtId="0" fontId="79" fillId="0" borderId="48" xfId="0" applyFont="1" applyBorder="1" applyAlignment="1">
      <alignment vertical="center"/>
    </xf>
    <xf numFmtId="0" fontId="79" fillId="0" borderId="0" xfId="0" applyFont="1" applyAlignment="1">
      <alignment vertical="center" wrapText="1"/>
    </xf>
    <xf numFmtId="0" fontId="1" fillId="3" borderId="0" xfId="0" applyFont="1" applyFill="1" applyAlignment="1" applyProtection="1">
      <alignment vertical="center"/>
      <protection locked="0"/>
    </xf>
    <xf numFmtId="0" fontId="79" fillId="0" borderId="26" xfId="0" applyFont="1" applyBorder="1" applyAlignment="1">
      <alignment horizontal="center" vertical="center" textRotation="90"/>
    </xf>
    <xf numFmtId="0" fontId="79" fillId="0" borderId="6" xfId="0" applyFont="1" applyBorder="1" applyAlignment="1">
      <alignment horizontal="center" vertical="center" textRotation="90"/>
    </xf>
    <xf numFmtId="0" fontId="35" fillId="3" borderId="24" xfId="0" applyFont="1" applyFill="1" applyBorder="1" applyAlignment="1">
      <alignment horizontal="center" vertical="center"/>
    </xf>
    <xf numFmtId="0" fontId="35" fillId="3" borderId="26" xfId="0" applyFont="1" applyFill="1" applyBorder="1" applyAlignment="1">
      <alignment horizontal="center" vertical="center"/>
    </xf>
    <xf numFmtId="0" fontId="35" fillId="3" borderId="25" xfId="0" applyFont="1" applyFill="1" applyBorder="1" applyAlignment="1">
      <alignment horizontal="center" vertical="center"/>
    </xf>
    <xf numFmtId="0" fontId="40" fillId="3" borderId="24" xfId="0" applyFont="1" applyFill="1" applyBorder="1" applyAlignment="1">
      <alignment horizontal="center" vertical="center"/>
    </xf>
    <xf numFmtId="0" fontId="40" fillId="3" borderId="26" xfId="0" applyFont="1" applyFill="1" applyBorder="1" applyAlignment="1">
      <alignment horizontal="center" vertical="center"/>
    </xf>
    <xf numFmtId="0" fontId="40" fillId="3" borderId="25" xfId="0" applyFont="1" applyFill="1" applyBorder="1" applyAlignment="1">
      <alignment horizontal="center" vertical="center"/>
    </xf>
    <xf numFmtId="0" fontId="40" fillId="3" borderId="24" xfId="0" applyFont="1" applyFill="1" applyBorder="1" applyAlignment="1">
      <alignment horizontal="center" vertical="center" wrapText="1"/>
    </xf>
    <xf numFmtId="0" fontId="40" fillId="3" borderId="25" xfId="0" applyFont="1" applyFill="1" applyBorder="1" applyAlignment="1">
      <alignment horizontal="center" vertical="center" wrapText="1"/>
    </xf>
    <xf numFmtId="0" fontId="40" fillId="3" borderId="26" xfId="0" applyFont="1" applyFill="1" applyBorder="1" applyAlignment="1">
      <alignment horizontal="center" vertical="center" wrapText="1"/>
    </xf>
    <xf numFmtId="0" fontId="36" fillId="12" borderId="0" xfId="0" applyFont="1" applyFill="1" applyAlignment="1">
      <alignment horizontal="center" vertical="center"/>
    </xf>
    <xf numFmtId="0" fontId="35" fillId="11" borderId="6" xfId="0" applyFont="1" applyFill="1" applyBorder="1" applyAlignment="1">
      <alignment horizontal="left" vertical="center"/>
    </xf>
    <xf numFmtId="0" fontId="35" fillId="3" borderId="6" xfId="0" applyFont="1" applyFill="1" applyBorder="1" applyAlignment="1">
      <alignment horizontal="center" vertical="center"/>
    </xf>
    <xf numFmtId="0" fontId="35" fillId="11" borderId="7" xfId="0" applyFont="1" applyFill="1" applyBorder="1" applyAlignment="1">
      <alignment horizontal="left" vertical="center"/>
    </xf>
    <xf numFmtId="0" fontId="35" fillId="3" borderId="6" xfId="0" applyFont="1" applyFill="1" applyBorder="1" applyAlignment="1">
      <alignment horizontal="center" vertical="center" wrapText="1"/>
    </xf>
    <xf numFmtId="0" fontId="34" fillId="0" borderId="32" xfId="0" applyFont="1" applyBorder="1" applyAlignment="1">
      <alignment horizontal="center" vertical="center"/>
    </xf>
    <xf numFmtId="0" fontId="34" fillId="0" borderId="28" xfId="0" applyFont="1" applyBorder="1" applyAlignment="1">
      <alignment horizontal="center" vertical="center"/>
    </xf>
    <xf numFmtId="0" fontId="34" fillId="0" borderId="33" xfId="0" applyFont="1" applyBorder="1" applyAlignment="1">
      <alignment horizontal="center" vertical="center"/>
    </xf>
    <xf numFmtId="0" fontId="31" fillId="0" borderId="32" xfId="0" applyFont="1" applyBorder="1" applyAlignment="1">
      <alignment horizontal="center" vertical="center"/>
    </xf>
    <xf numFmtId="0" fontId="31" fillId="0" borderId="21" xfId="0" applyFont="1" applyBorder="1" applyAlignment="1">
      <alignment horizontal="center" vertical="center"/>
    </xf>
    <xf numFmtId="0" fontId="31" fillId="0" borderId="29" xfId="0" applyFont="1" applyBorder="1" applyAlignment="1">
      <alignment horizontal="center" vertical="center"/>
    </xf>
    <xf numFmtId="0" fontId="31" fillId="0" borderId="28" xfId="0" applyFont="1" applyBorder="1" applyAlignment="1">
      <alignment horizontal="center" vertical="center"/>
    </xf>
    <xf numFmtId="0" fontId="31" fillId="0" borderId="0" xfId="0" applyFont="1" applyAlignment="1">
      <alignment horizontal="center" vertical="center"/>
    </xf>
    <xf numFmtId="0" fontId="31" fillId="0" borderId="30" xfId="0" applyFont="1" applyBorder="1" applyAlignment="1">
      <alignment horizontal="center" vertical="center"/>
    </xf>
    <xf numFmtId="0" fontId="31" fillId="0" borderId="33" xfId="0" applyFont="1" applyBorder="1" applyAlignment="1">
      <alignment horizontal="center" vertical="center"/>
    </xf>
    <xf numFmtId="0" fontId="31" fillId="0" borderId="22" xfId="0" applyFont="1" applyBorder="1" applyAlignment="1">
      <alignment horizontal="center" vertical="center"/>
    </xf>
    <xf numFmtId="0" fontId="31" fillId="0" borderId="31" xfId="0" applyFont="1" applyBorder="1" applyAlignment="1">
      <alignment horizontal="center" vertical="center"/>
    </xf>
    <xf numFmtId="0" fontId="25" fillId="0" borderId="6" xfId="0" applyFont="1" applyBorder="1" applyAlignment="1">
      <alignment horizontal="left" vertical="center"/>
    </xf>
    <xf numFmtId="0" fontId="39" fillId="12" borderId="6" xfId="0" applyFont="1" applyFill="1" applyBorder="1" applyAlignment="1">
      <alignment horizontal="center" vertical="center" wrapText="1"/>
    </xf>
    <xf numFmtId="0" fontId="39" fillId="12" borderId="6" xfId="0" applyFont="1" applyFill="1" applyBorder="1" applyAlignment="1">
      <alignment horizontal="center" vertical="center"/>
    </xf>
    <xf numFmtId="0" fontId="3" fillId="0" borderId="6" xfId="0" applyFont="1" applyBorder="1" applyAlignment="1" applyProtection="1">
      <alignment horizontal="center" vertical="center" textRotation="90"/>
      <protection hidden="1"/>
    </xf>
    <xf numFmtId="0" fontId="1" fillId="0" borderId="6" xfId="0" applyFont="1" applyBorder="1" applyAlignment="1" applyProtection="1">
      <alignment horizontal="center" vertical="center" textRotation="90"/>
      <protection locked="0"/>
    </xf>
    <xf numFmtId="164" fontId="1" fillId="0" borderId="23" xfId="1" applyNumberFormat="1" applyFont="1" applyBorder="1" applyAlignment="1" applyProtection="1">
      <alignment horizontal="center" vertical="center"/>
    </xf>
    <xf numFmtId="164" fontId="1" fillId="0" borderId="27" xfId="1" applyNumberFormat="1" applyFont="1" applyBorder="1" applyAlignment="1" applyProtection="1">
      <alignment horizontal="center" vertical="center"/>
    </xf>
    <xf numFmtId="164" fontId="1" fillId="0" borderId="6" xfId="1" applyNumberFormat="1" applyFont="1" applyBorder="1" applyAlignment="1" applyProtection="1">
      <alignment horizontal="center" vertical="center"/>
      <protection hidden="1"/>
    </xf>
    <xf numFmtId="0" fontId="3" fillId="0" borderId="6" xfId="0" applyFont="1" applyBorder="1" applyAlignment="1" applyProtection="1">
      <alignment horizontal="center" vertical="center" textRotation="90" wrapText="1"/>
      <protection hidden="1"/>
    </xf>
    <xf numFmtId="0" fontId="3" fillId="0" borderId="23" xfId="0" applyFont="1" applyBorder="1" applyAlignment="1">
      <alignment horizontal="center" vertical="center" textRotation="90" wrapText="1"/>
    </xf>
    <xf numFmtId="0" fontId="3" fillId="0" borderId="7" xfId="0" applyFont="1" applyBorder="1" applyAlignment="1">
      <alignment horizontal="center" vertical="center" textRotation="90" wrapText="1"/>
    </xf>
    <xf numFmtId="164" fontId="1" fillId="0" borderId="7" xfId="1" applyNumberFormat="1" applyFont="1" applyBorder="1" applyAlignment="1" applyProtection="1">
      <alignment horizontal="center" vertical="center"/>
    </xf>
    <xf numFmtId="0" fontId="3" fillId="0" borderId="23" xfId="0" applyFont="1" applyBorder="1" applyAlignment="1">
      <alignment horizontal="center" vertical="center" textRotation="90"/>
    </xf>
    <xf numFmtId="0" fontId="3" fillId="0" borderId="7" xfId="0" applyFont="1" applyBorder="1" applyAlignment="1">
      <alignment horizontal="center" vertical="center" textRotation="90"/>
    </xf>
    <xf numFmtId="0" fontId="1" fillId="3" borderId="23" xfId="0" applyFont="1" applyFill="1" applyBorder="1" applyAlignment="1" applyProtection="1">
      <alignment horizontal="left" vertical="top" wrapText="1"/>
      <protection locked="0"/>
    </xf>
    <xf numFmtId="0" fontId="1" fillId="3" borderId="27" xfId="0" applyFont="1" applyFill="1" applyBorder="1" applyAlignment="1" applyProtection="1">
      <alignment horizontal="left" vertical="top" wrapText="1"/>
      <protection locked="0"/>
    </xf>
    <xf numFmtId="9" fontId="1" fillId="0" borderId="6" xfId="0" applyNumberFormat="1" applyFont="1" applyBorder="1" applyAlignment="1" applyProtection="1">
      <alignment horizontal="center" vertical="center" wrapText="1"/>
      <protection hidden="1"/>
    </xf>
    <xf numFmtId="0" fontId="3" fillId="0" borderId="23" xfId="0" applyFont="1" applyBorder="1" applyAlignment="1" applyProtection="1">
      <alignment horizontal="center" vertical="center" textRotation="90" wrapText="1"/>
      <protection locked="0" hidden="1"/>
    </xf>
    <xf numFmtId="0" fontId="3" fillId="0" borderId="27" xfId="0" applyFont="1" applyBorder="1" applyAlignment="1" applyProtection="1">
      <alignment horizontal="center" vertical="center" textRotation="90" wrapText="1"/>
      <protection locked="0" hidden="1"/>
    </xf>
    <xf numFmtId="0" fontId="3" fillId="0" borderId="23" xfId="0" applyFont="1" applyBorder="1" applyAlignment="1" applyProtection="1">
      <alignment horizontal="center" vertical="center" textRotation="90" wrapText="1"/>
      <protection hidden="1"/>
    </xf>
    <xf numFmtId="0" fontId="3" fillId="0" borderId="27" xfId="0" applyFont="1" applyBorder="1" applyAlignment="1" applyProtection="1">
      <alignment horizontal="center" vertical="center" textRotation="90" wrapText="1"/>
      <protection hidden="1"/>
    </xf>
    <xf numFmtId="164" fontId="1" fillId="0" borderId="23" xfId="1" applyNumberFormat="1" applyFont="1" applyBorder="1" applyAlignment="1" applyProtection="1">
      <alignment horizontal="center" vertical="center"/>
      <protection hidden="1"/>
    </xf>
    <xf numFmtId="164" fontId="1" fillId="0" borderId="27" xfId="1" applyNumberFormat="1" applyFont="1" applyBorder="1" applyAlignment="1" applyProtection="1">
      <alignment horizontal="center" vertical="center"/>
      <protection hidden="1"/>
    </xf>
    <xf numFmtId="0" fontId="3" fillId="0" borderId="23" xfId="0" applyFont="1" applyBorder="1" applyAlignment="1" applyProtection="1">
      <alignment horizontal="center" vertical="center" textRotation="90"/>
      <protection hidden="1"/>
    </xf>
    <xf numFmtId="0" fontId="3" fillId="0" borderId="27" xfId="0" applyFont="1" applyBorder="1" applyAlignment="1" applyProtection="1">
      <alignment horizontal="center" vertical="center" textRotation="90"/>
      <protection hidden="1"/>
    </xf>
    <xf numFmtId="0" fontId="1" fillId="0" borderId="23" xfId="0" applyFont="1" applyBorder="1" applyAlignment="1" applyProtection="1">
      <alignment horizontal="center" vertical="center" textRotation="90"/>
      <protection locked="0"/>
    </xf>
    <xf numFmtId="0" fontId="1" fillId="0" borderId="27" xfId="0" applyFont="1" applyBorder="1" applyAlignment="1" applyProtection="1">
      <alignment horizontal="center" vertical="center" textRotation="90"/>
      <protection locked="0"/>
    </xf>
    <xf numFmtId="0" fontId="3" fillId="10" borderId="23" xfId="0" applyFont="1" applyFill="1" applyBorder="1" applyAlignment="1" applyProtection="1">
      <alignment horizontal="center" vertical="center" wrapText="1"/>
      <protection locked="0"/>
    </xf>
    <xf numFmtId="0" fontId="3" fillId="10" borderId="27" xfId="0" applyFont="1" applyFill="1" applyBorder="1" applyAlignment="1" applyProtection="1">
      <alignment horizontal="center" vertical="center" wrapText="1"/>
      <protection locked="0"/>
    </xf>
    <xf numFmtId="0" fontId="3" fillId="10" borderId="7"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6" xfId="0" applyFont="1" applyBorder="1" applyAlignment="1" applyProtection="1">
      <alignment horizontal="left" vertical="top"/>
      <protection locked="0"/>
    </xf>
    <xf numFmtId="0" fontId="44" fillId="3" borderId="23" xfId="0" applyFont="1" applyFill="1" applyBorder="1" applyAlignment="1" applyProtection="1">
      <alignment horizontal="left" vertical="top" wrapText="1"/>
      <protection locked="0"/>
    </xf>
    <xf numFmtId="0" fontId="44" fillId="3" borderId="27" xfId="0" applyFont="1" applyFill="1" applyBorder="1" applyAlignment="1" applyProtection="1">
      <alignment horizontal="left" vertical="top" wrapText="1"/>
      <protection locked="0"/>
    </xf>
    <xf numFmtId="0" fontId="44" fillId="3" borderId="7"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top" wrapText="1"/>
      <protection locked="0"/>
    </xf>
    <xf numFmtId="0" fontId="3" fillId="0" borderId="27" xfId="0" applyFont="1" applyBorder="1" applyAlignment="1">
      <alignment horizontal="center" vertical="center" textRotation="90"/>
    </xf>
    <xf numFmtId="0" fontId="3" fillId="10" borderId="25" xfId="0" applyFont="1" applyFill="1" applyBorder="1" applyAlignment="1">
      <alignment horizontal="center" vertical="center"/>
    </xf>
    <xf numFmtId="0" fontId="1" fillId="0" borderId="6" xfId="0" applyFont="1" applyBorder="1" applyAlignment="1">
      <alignment horizontal="left" vertical="center" wrapText="1"/>
    </xf>
    <xf numFmtId="0" fontId="1" fillId="3" borderId="6" xfId="0" applyFont="1" applyFill="1" applyBorder="1" applyAlignment="1" applyProtection="1">
      <alignment horizontal="left" vertical="top"/>
      <protection locked="0"/>
    </xf>
    <xf numFmtId="0" fontId="3" fillId="10" borderId="23" xfId="0" applyFont="1" applyFill="1" applyBorder="1" applyAlignment="1">
      <alignment horizontal="center" vertical="center" textRotation="90" wrapText="1"/>
    </xf>
    <xf numFmtId="0" fontId="3" fillId="10" borderId="7" xfId="0" applyFont="1" applyFill="1" applyBorder="1" applyAlignment="1">
      <alignment horizontal="center" vertical="center" textRotation="90" wrapText="1"/>
    </xf>
    <xf numFmtId="0" fontId="3" fillId="0" borderId="27" xfId="0" applyFont="1" applyBorder="1" applyAlignment="1">
      <alignment horizontal="center" vertical="center" textRotation="90" wrapText="1"/>
    </xf>
    <xf numFmtId="0" fontId="1" fillId="0" borderId="23" xfId="0" applyFont="1" applyBorder="1" applyAlignment="1">
      <alignment horizontal="center" vertical="center" wrapText="1"/>
    </xf>
    <xf numFmtId="0" fontId="1" fillId="0" borderId="7" xfId="0" applyFont="1" applyBorder="1" applyAlignment="1">
      <alignment horizontal="center" vertical="center" wrapText="1"/>
    </xf>
    <xf numFmtId="0" fontId="1" fillId="3" borderId="23" xfId="0"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top" wrapText="1"/>
      <protection locked="0"/>
    </xf>
    <xf numFmtId="0" fontId="1" fillId="0" borderId="23" xfId="0" applyFont="1" applyBorder="1" applyAlignment="1" applyProtection="1">
      <alignment horizontal="center" vertical="top" wrapText="1"/>
      <protection locked="0"/>
    </xf>
    <xf numFmtId="0" fontId="1" fillId="0" borderId="7" xfId="0" applyFont="1" applyBorder="1" applyAlignment="1" applyProtection="1">
      <alignment horizontal="center" vertical="top" wrapText="1"/>
      <protection locked="0"/>
    </xf>
    <xf numFmtId="0" fontId="42" fillId="3" borderId="23" xfId="0" applyFont="1" applyFill="1" applyBorder="1" applyAlignment="1">
      <alignment horizontal="center" vertical="center" wrapText="1"/>
    </xf>
    <xf numFmtId="0" fontId="42" fillId="3" borderId="7" xfId="0" applyFont="1" applyFill="1" applyBorder="1" applyAlignment="1">
      <alignment horizontal="center" vertical="center" wrapText="1"/>
    </xf>
    <xf numFmtId="0" fontId="3" fillId="0" borderId="6" xfId="0" applyFont="1" applyBorder="1" applyAlignment="1">
      <alignment horizontal="center" vertical="center" textRotation="90" wrapText="1"/>
    </xf>
    <xf numFmtId="9" fontId="1" fillId="0" borderId="6" xfId="0" applyNumberFormat="1" applyFont="1" applyBorder="1" applyAlignment="1">
      <alignment horizontal="center" vertical="center" wrapText="1"/>
    </xf>
    <xf numFmtId="0" fontId="3" fillId="0" borderId="6" xfId="0" applyFont="1" applyBorder="1" applyAlignment="1">
      <alignment horizontal="center" vertical="center" textRotation="90"/>
    </xf>
    <xf numFmtId="9" fontId="1" fillId="0" borderId="23" xfId="0" applyNumberFormat="1" applyFont="1" applyBorder="1" applyAlignment="1">
      <alignment horizontal="center" vertical="center" wrapText="1"/>
    </xf>
    <xf numFmtId="9" fontId="1" fillId="0" borderId="7" xfId="0" applyNumberFormat="1" applyFont="1" applyBorder="1" applyAlignment="1">
      <alignment horizontal="center" vertical="center" wrapText="1"/>
    </xf>
    <xf numFmtId="0" fontId="42" fillId="3" borderId="27" xfId="0" applyFont="1" applyFill="1" applyBorder="1" applyAlignment="1">
      <alignment horizontal="center" vertical="center" wrapText="1"/>
    </xf>
    <xf numFmtId="0" fontId="1" fillId="0" borderId="23" xfId="0" applyFont="1" applyBorder="1" applyAlignment="1">
      <alignment horizontal="center" vertical="center" textRotation="90"/>
    </xf>
    <xf numFmtId="0" fontId="1" fillId="0" borderId="27" xfId="0" applyFont="1" applyBorder="1" applyAlignment="1">
      <alignment horizontal="center" vertical="center" textRotation="90"/>
    </xf>
    <xf numFmtId="0" fontId="1" fillId="0" borderId="6" xfId="0" applyFont="1" applyBorder="1" applyAlignment="1">
      <alignment horizontal="left" vertical="top" wrapText="1"/>
    </xf>
    <xf numFmtId="0" fontId="1" fillId="0" borderId="6" xfId="0" applyFont="1" applyBorder="1" applyAlignment="1">
      <alignment horizontal="left" vertical="top"/>
    </xf>
    <xf numFmtId="0" fontId="1" fillId="0" borderId="27" xfId="0" applyFont="1" applyBorder="1" applyAlignment="1">
      <alignment horizontal="center" vertical="center" wrapText="1"/>
    </xf>
    <xf numFmtId="0" fontId="42" fillId="3" borderId="6" xfId="0" applyFont="1" applyFill="1" applyBorder="1" applyAlignment="1">
      <alignment horizontal="center" vertical="center" wrapText="1"/>
    </xf>
    <xf numFmtId="0" fontId="1" fillId="10" borderId="6" xfId="0" applyFont="1" applyFill="1" applyBorder="1" applyAlignment="1">
      <alignment horizontal="center" vertical="center"/>
    </xf>
    <xf numFmtId="0" fontId="1" fillId="0" borderId="23"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44"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textRotation="90"/>
    </xf>
    <xf numFmtId="0" fontId="1" fillId="0" borderId="7" xfId="0" applyFont="1" applyBorder="1" applyAlignment="1">
      <alignment horizontal="center" vertical="center" textRotation="90"/>
    </xf>
    <xf numFmtId="0" fontId="19" fillId="0" borderId="32" xfId="0" applyFont="1" applyBorder="1" applyAlignment="1">
      <alignment horizontal="left" vertical="center" wrapText="1"/>
    </xf>
    <xf numFmtId="0" fontId="19" fillId="0" borderId="29" xfId="0" applyFont="1" applyBorder="1" applyAlignment="1">
      <alignment horizontal="left" vertical="center" wrapText="1"/>
    </xf>
    <xf numFmtId="0" fontId="19" fillId="0" borderId="33" xfId="0" applyFont="1" applyBorder="1" applyAlignment="1">
      <alignment horizontal="left" vertical="center" wrapText="1"/>
    </xf>
    <xf numFmtId="0" fontId="19" fillId="0" borderId="31" xfId="0" applyFont="1" applyBorder="1" applyAlignment="1">
      <alignment horizontal="left" vertical="center" wrapText="1"/>
    </xf>
    <xf numFmtId="0" fontId="33" fillId="13" borderId="24" xfId="0" applyFont="1" applyFill="1" applyBorder="1" applyAlignment="1">
      <alignment horizontal="center" vertical="center"/>
    </xf>
    <xf numFmtId="0" fontId="33" fillId="13" borderId="25" xfId="0" applyFont="1" applyFill="1" applyBorder="1" applyAlignment="1">
      <alignment horizontal="center" vertical="center"/>
    </xf>
    <xf numFmtId="0" fontId="33" fillId="13" borderId="26" xfId="0" applyFont="1" applyFill="1" applyBorder="1" applyAlignment="1">
      <alignment horizontal="center" vertical="center"/>
    </xf>
    <xf numFmtId="0" fontId="19" fillId="0" borderId="24" xfId="0" applyFont="1" applyBorder="1" applyAlignment="1">
      <alignment horizontal="left" vertical="center" wrapText="1"/>
    </xf>
    <xf numFmtId="0" fontId="19" fillId="0" borderId="26" xfId="0" applyFont="1" applyBorder="1" applyAlignment="1">
      <alignment horizontal="left" vertical="center" wrapText="1"/>
    </xf>
    <xf numFmtId="0" fontId="3" fillId="10" borderId="25" xfId="0" applyFont="1" applyFill="1" applyBorder="1" applyAlignment="1">
      <alignment horizontal="center"/>
    </xf>
    <xf numFmtId="0" fontId="3" fillId="10" borderId="6" xfId="0" applyFont="1" applyFill="1" applyBorder="1" applyAlignment="1">
      <alignment horizontal="center" vertical="center" textRotation="90"/>
    </xf>
    <xf numFmtId="0" fontId="3" fillId="14" borderId="6" xfId="0" applyFont="1" applyFill="1" applyBorder="1" applyAlignment="1">
      <alignment horizontal="center" vertical="center"/>
    </xf>
    <xf numFmtId="0" fontId="3" fillId="10" borderId="23"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6" xfId="0" applyFont="1" applyFill="1" applyBorder="1" applyAlignment="1">
      <alignment horizontal="center" vertical="center" wrapText="1"/>
    </xf>
    <xf numFmtId="0" fontId="3" fillId="10" borderId="27" xfId="0" applyFont="1" applyFill="1" applyBorder="1" applyAlignment="1">
      <alignment horizontal="center" vertical="center" wrapText="1"/>
    </xf>
    <xf numFmtId="0" fontId="3" fillId="10" borderId="27" xfId="0" applyFont="1" applyFill="1" applyBorder="1" applyAlignment="1">
      <alignment horizontal="center" vertical="center"/>
    </xf>
    <xf numFmtId="0" fontId="3" fillId="10" borderId="7" xfId="0" applyFont="1" applyFill="1" applyBorder="1" applyAlignment="1">
      <alignment horizontal="center" vertical="center"/>
    </xf>
    <xf numFmtId="0" fontId="3" fillId="10" borderId="24" xfId="0" applyFont="1" applyFill="1" applyBorder="1" applyAlignment="1">
      <alignment horizontal="center" vertical="center" wrapText="1"/>
    </xf>
    <xf numFmtId="0" fontId="3" fillId="10" borderId="25" xfId="0" applyFont="1" applyFill="1" applyBorder="1" applyAlignment="1">
      <alignment horizontal="center" vertical="center" wrapText="1"/>
    </xf>
    <xf numFmtId="0" fontId="3" fillId="10" borderId="26" xfId="0" applyFont="1" applyFill="1" applyBorder="1" applyAlignment="1">
      <alignment horizontal="center" vertical="center" wrapText="1"/>
    </xf>
    <xf numFmtId="0" fontId="3" fillId="14" borderId="23" xfId="0" applyFont="1" applyFill="1" applyBorder="1" applyAlignment="1">
      <alignment horizontal="center" vertical="center" textRotation="90" wrapText="1"/>
    </xf>
    <xf numFmtId="0" fontId="3" fillId="14" borderId="7" xfId="0" applyFont="1" applyFill="1" applyBorder="1" applyAlignment="1">
      <alignment horizontal="center" vertical="center" textRotation="90" wrapText="1"/>
    </xf>
    <xf numFmtId="0" fontId="32" fillId="10" borderId="23" xfId="0" applyFont="1" applyFill="1" applyBorder="1" applyAlignment="1">
      <alignment horizontal="center" vertical="center" wrapText="1"/>
    </xf>
    <xf numFmtId="0" fontId="32" fillId="10" borderId="7" xfId="0" applyFont="1" applyFill="1" applyBorder="1" applyAlignment="1">
      <alignment horizontal="center" vertical="center" wrapText="1"/>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10" borderId="6" xfId="0" applyFont="1" applyFill="1" applyBorder="1" applyAlignment="1">
      <alignment horizontal="center" vertical="center" textRotation="90" wrapText="1"/>
    </xf>
    <xf numFmtId="0" fontId="38" fillId="10" borderId="21" xfId="0" applyFont="1" applyFill="1" applyBorder="1" applyAlignment="1">
      <alignment horizontal="center" vertical="center"/>
    </xf>
    <xf numFmtId="0" fontId="38" fillId="10" borderId="29" xfId="0" applyFont="1" applyFill="1" applyBorder="1" applyAlignment="1">
      <alignment horizontal="center" vertical="center"/>
    </xf>
    <xf numFmtId="0" fontId="38" fillId="10" borderId="22" xfId="0" applyFont="1" applyFill="1" applyBorder="1" applyAlignment="1">
      <alignment horizontal="center" vertical="center"/>
    </xf>
    <xf numFmtId="0" fontId="38" fillId="10" borderId="31" xfId="0" applyFont="1" applyFill="1" applyBorder="1" applyAlignment="1">
      <alignment horizontal="center" vertical="center"/>
    </xf>
    <xf numFmtId="0" fontId="38" fillId="10" borderId="24" xfId="0" applyFont="1" applyFill="1" applyBorder="1" applyAlignment="1">
      <alignment horizontal="center" vertical="center"/>
    </xf>
    <xf numFmtId="0" fontId="38" fillId="10" borderId="25" xfId="0" applyFont="1" applyFill="1" applyBorder="1" applyAlignment="1">
      <alignment horizontal="center" vertical="center"/>
    </xf>
    <xf numFmtId="0" fontId="38" fillId="10" borderId="26" xfId="0" applyFont="1" applyFill="1" applyBorder="1" applyAlignment="1">
      <alignment horizontal="center" vertical="center"/>
    </xf>
    <xf numFmtId="0" fontId="37" fillId="10" borderId="6" xfId="0" applyFont="1" applyFill="1" applyBorder="1" applyAlignment="1">
      <alignment horizontal="center" vertical="center"/>
    </xf>
    <xf numFmtId="0" fontId="3" fillId="10" borderId="6" xfId="0" applyFont="1" applyFill="1" applyBorder="1" applyAlignment="1">
      <alignment horizontal="center" vertical="center"/>
    </xf>
    <xf numFmtId="0" fontId="19" fillId="0" borderId="6" xfId="0" applyFont="1" applyBorder="1" applyAlignment="1">
      <alignment horizontal="left" vertical="center" wrapText="1"/>
    </xf>
    <xf numFmtId="0" fontId="1" fillId="0" borderId="6" xfId="0" applyFont="1" applyBorder="1" applyAlignment="1">
      <alignment horizontal="center"/>
    </xf>
    <xf numFmtId="0" fontId="38" fillId="0" borderId="32" xfId="0" applyFont="1" applyBorder="1" applyAlignment="1">
      <alignment horizontal="center" vertical="center"/>
    </xf>
    <xf numFmtId="0" fontId="38" fillId="0" borderId="21" xfId="0" applyFont="1" applyBorder="1" applyAlignment="1">
      <alignment horizontal="center" vertical="center"/>
    </xf>
    <xf numFmtId="0" fontId="38" fillId="0" borderId="29" xfId="0" applyFont="1" applyBorder="1" applyAlignment="1">
      <alignment horizontal="center" vertical="center"/>
    </xf>
    <xf numFmtId="0" fontId="38" fillId="0" borderId="28" xfId="0" applyFont="1" applyBorder="1" applyAlignment="1">
      <alignment horizontal="center" vertical="center"/>
    </xf>
    <xf numFmtId="0" fontId="38" fillId="0" borderId="0" xfId="0" applyFont="1" applyAlignment="1">
      <alignment horizontal="center" vertical="center"/>
    </xf>
    <xf numFmtId="0" fontId="38" fillId="0" borderId="30" xfId="0" applyFont="1" applyBorder="1" applyAlignment="1">
      <alignment horizontal="center" vertical="center"/>
    </xf>
    <xf numFmtId="0" fontId="38" fillId="0" borderId="33" xfId="0" applyFont="1" applyBorder="1" applyAlignment="1">
      <alignment horizontal="center" vertical="center"/>
    </xf>
    <xf numFmtId="0" fontId="38" fillId="0" borderId="22" xfId="0" applyFont="1" applyBorder="1" applyAlignment="1">
      <alignment horizontal="center" vertical="center"/>
    </xf>
    <xf numFmtId="0" fontId="38" fillId="0" borderId="31" xfId="0" applyFont="1" applyBorder="1" applyAlignment="1">
      <alignment horizontal="center" vertical="center"/>
    </xf>
    <xf numFmtId="0" fontId="3" fillId="0" borderId="7" xfId="0" applyFont="1" applyBorder="1" applyAlignment="1" applyProtection="1">
      <alignment horizontal="center" vertical="center" textRotation="90" wrapText="1"/>
      <protection hidden="1"/>
    </xf>
    <xf numFmtId="164" fontId="1" fillId="0" borderId="7" xfId="1" applyNumberFormat="1" applyFont="1" applyBorder="1" applyAlignment="1" applyProtection="1">
      <alignment horizontal="center" vertical="center"/>
      <protection hidden="1"/>
    </xf>
    <xf numFmtId="0" fontId="3" fillId="0" borderId="7" xfId="0" applyFont="1" applyBorder="1" applyAlignment="1" applyProtection="1">
      <alignment horizontal="center" vertical="center" textRotation="90"/>
      <protection hidden="1"/>
    </xf>
    <xf numFmtId="0" fontId="79" fillId="0" borderId="23" xfId="0" applyFont="1" applyBorder="1" applyAlignment="1">
      <alignment horizontal="center" vertical="center" textRotation="90"/>
    </xf>
    <xf numFmtId="0" fontId="79" fillId="0" borderId="27" xfId="0" applyFont="1" applyBorder="1" applyAlignment="1">
      <alignment horizontal="center" vertical="center" textRotation="90"/>
    </xf>
    <xf numFmtId="0" fontId="79" fillId="0" borderId="7" xfId="0" applyFont="1" applyBorder="1" applyAlignment="1">
      <alignment horizontal="center" vertical="center" textRotation="90"/>
    </xf>
    <xf numFmtId="164" fontId="1" fillId="0" borderId="23" xfId="1" applyNumberFormat="1" applyFont="1" applyBorder="1" applyAlignment="1">
      <alignment horizontal="center" vertical="center"/>
    </xf>
    <xf numFmtId="164" fontId="1" fillId="0" borderId="7" xfId="1" applyNumberFormat="1" applyFont="1" applyBorder="1" applyAlignment="1">
      <alignment horizontal="center" vertical="center"/>
    </xf>
    <xf numFmtId="9" fontId="1" fillId="0" borderId="23" xfId="0" applyNumberFormat="1" applyFont="1" applyBorder="1" applyAlignment="1" applyProtection="1">
      <alignment horizontal="center" vertical="center"/>
      <protection hidden="1"/>
    </xf>
    <xf numFmtId="9" fontId="1" fillId="0" borderId="7" xfId="0" applyNumberFormat="1" applyFont="1" applyBorder="1" applyAlignment="1" applyProtection="1">
      <alignment horizontal="center" vertical="center"/>
      <protection hidden="1"/>
    </xf>
    <xf numFmtId="0" fontId="1" fillId="0" borderId="6" xfId="0" applyFont="1" applyBorder="1" applyAlignment="1">
      <alignment horizontal="left" vertical="center"/>
    </xf>
    <xf numFmtId="0" fontId="19" fillId="0" borderId="6" xfId="0" applyFont="1" applyBorder="1" applyAlignment="1">
      <alignment horizontal="center" vertical="center" wrapText="1"/>
    </xf>
    <xf numFmtId="0" fontId="1" fillId="0" borderId="7" xfId="0" applyFont="1" applyBorder="1" applyAlignment="1" applyProtection="1">
      <alignment horizontal="center" vertical="center" wrapText="1"/>
      <protection locked="0"/>
    </xf>
    <xf numFmtId="0" fontId="1" fillId="0" borderId="23" xfId="0" applyFont="1" applyBorder="1" applyAlignment="1" applyProtection="1">
      <alignment horizontal="center" vertical="center"/>
      <protection hidden="1"/>
    </xf>
    <xf numFmtId="0" fontId="1" fillId="0" borderId="27" xfId="0" applyFont="1" applyBorder="1" applyAlignment="1" applyProtection="1">
      <alignment horizontal="center" vertical="center"/>
      <protection hidden="1"/>
    </xf>
    <xf numFmtId="9" fontId="1" fillId="0" borderId="23" xfId="0" applyNumberFormat="1" applyFont="1" applyBorder="1" applyAlignment="1">
      <alignment horizontal="center" vertical="center"/>
    </xf>
    <xf numFmtId="9" fontId="1" fillId="0" borderId="27" xfId="0" applyNumberFormat="1" applyFont="1" applyBorder="1" applyAlignment="1">
      <alignment horizontal="center" vertical="center"/>
    </xf>
    <xf numFmtId="0" fontId="3" fillId="0" borderId="6" xfId="0" applyFont="1" applyBorder="1" applyAlignment="1" applyProtection="1">
      <alignment horizontal="center" vertical="center" textRotation="90" wrapText="1"/>
      <protection locked="0" hidden="1"/>
    </xf>
    <xf numFmtId="0" fontId="3" fillId="0" borderId="24" xfId="0" applyFont="1" applyBorder="1" applyAlignment="1" applyProtection="1">
      <alignment horizontal="center" vertical="center" textRotation="90"/>
      <protection hidden="1"/>
    </xf>
    <xf numFmtId="0" fontId="1" fillId="0" borderId="53" xfId="0" applyFont="1" applyBorder="1" applyAlignment="1" applyProtection="1">
      <alignment horizontal="center" vertical="center"/>
      <protection locked="0"/>
    </xf>
    <xf numFmtId="0" fontId="79" fillId="0" borderId="49" xfId="0" applyFont="1" applyBorder="1" applyAlignment="1" applyProtection="1">
      <alignment horizontal="center" vertical="center" wrapText="1"/>
      <protection locked="0"/>
    </xf>
    <xf numFmtId="0" fontId="1" fillId="0" borderId="51" xfId="0" applyFont="1" applyBorder="1" applyAlignment="1" applyProtection="1">
      <alignment horizontal="center" vertical="center" wrapText="1"/>
      <protection locked="0"/>
    </xf>
    <xf numFmtId="0" fontId="79" fillId="0" borderId="23" xfId="0" applyFont="1" applyBorder="1" applyAlignment="1">
      <alignment horizontal="center" vertical="center" wrapText="1"/>
    </xf>
    <xf numFmtId="0" fontId="79" fillId="0" borderId="7" xfId="0" applyFont="1" applyBorder="1" applyAlignment="1">
      <alignment horizontal="center" vertical="center" wrapText="1"/>
    </xf>
    <xf numFmtId="164" fontId="1" fillId="0" borderId="27" xfId="1" applyNumberFormat="1" applyFont="1" applyBorder="1" applyAlignment="1">
      <alignment horizontal="center" vertical="center"/>
    </xf>
    <xf numFmtId="9" fontId="1" fillId="0" borderId="27" xfId="0" applyNumberFormat="1" applyFont="1" applyBorder="1" applyAlignment="1" applyProtection="1">
      <alignment horizontal="center" vertical="center"/>
      <protection hidden="1"/>
    </xf>
    <xf numFmtId="9" fontId="1" fillId="0" borderId="7" xfId="0" applyNumberFormat="1" applyFont="1" applyBorder="1" applyAlignment="1">
      <alignment horizontal="center" vertical="center"/>
    </xf>
    <xf numFmtId="0" fontId="80" fillId="22" borderId="23" xfId="0" applyFont="1" applyFill="1" applyBorder="1" applyAlignment="1">
      <alignment horizontal="center" vertical="center" textRotation="90" wrapText="1"/>
    </xf>
    <xf numFmtId="0" fontId="80" fillId="22" borderId="27" xfId="0" applyFont="1" applyFill="1" applyBorder="1" applyAlignment="1">
      <alignment horizontal="center" vertical="center" textRotation="90" wrapText="1"/>
    </xf>
    <xf numFmtId="0" fontId="80" fillId="22" borderId="7" xfId="0" applyFont="1" applyFill="1" applyBorder="1" applyAlignment="1">
      <alignment horizontal="center" vertical="center" textRotation="90" wrapText="1"/>
    </xf>
    <xf numFmtId="9" fontId="79" fillId="0" borderId="23" xfId="0" applyNumberFormat="1" applyFont="1" applyBorder="1" applyAlignment="1">
      <alignment horizontal="center" vertical="center" wrapText="1"/>
    </xf>
    <xf numFmtId="9" fontId="79" fillId="0" borderId="27" xfId="0" applyNumberFormat="1" applyFont="1" applyBorder="1" applyAlignment="1">
      <alignment horizontal="center" vertical="center" wrapText="1"/>
    </xf>
    <xf numFmtId="9" fontId="79" fillId="0" borderId="7" xfId="0" applyNumberFormat="1" applyFont="1" applyBorder="1" applyAlignment="1">
      <alignment horizontal="center" vertical="center" wrapText="1"/>
    </xf>
    <xf numFmtId="0" fontId="80" fillId="23" borderId="32" xfId="0" applyFont="1" applyFill="1" applyBorder="1" applyAlignment="1">
      <alignment horizontal="center" vertical="center" textRotation="90"/>
    </xf>
    <xf numFmtId="0" fontId="80" fillId="23" borderId="28" xfId="0" applyFont="1" applyFill="1" applyBorder="1" applyAlignment="1">
      <alignment horizontal="center" vertical="center" textRotation="90"/>
    </xf>
    <xf numFmtId="0" fontId="80" fillId="23" borderId="33" xfId="0" applyFont="1" applyFill="1" applyBorder="1" applyAlignment="1">
      <alignment horizontal="center" vertical="center" textRotation="90"/>
    </xf>
    <xf numFmtId="0" fontId="79" fillId="0" borderId="49" xfId="0" applyFont="1" applyBorder="1" applyAlignment="1">
      <alignment horizontal="center" vertical="center"/>
    </xf>
    <xf numFmtId="0" fontId="79" fillId="0" borderId="50" xfId="0" applyFont="1" applyBorder="1" applyAlignment="1">
      <alignment horizontal="center" vertical="center"/>
    </xf>
    <xf numFmtId="0" fontId="80" fillId="0" borderId="21" xfId="0" applyFont="1" applyBorder="1" applyAlignment="1">
      <alignment vertical="center" wrapText="1"/>
    </xf>
    <xf numFmtId="0" fontId="80" fillId="0" borderId="0" xfId="0" applyFont="1" applyAlignment="1">
      <alignment vertical="center" wrapText="1"/>
    </xf>
    <xf numFmtId="0" fontId="1" fillId="0" borderId="7" xfId="0" applyFont="1" applyBorder="1" applyAlignment="1" applyProtection="1">
      <alignment horizontal="center" vertical="center"/>
      <protection hidden="1"/>
    </xf>
    <xf numFmtId="0" fontId="79" fillId="0" borderId="27" xfId="0" applyFont="1" applyBorder="1" applyAlignment="1">
      <alignment horizontal="center" vertical="center" wrapText="1"/>
    </xf>
    <xf numFmtId="0" fontId="44" fillId="0" borderId="29" xfId="0" applyFont="1" applyBorder="1" applyAlignment="1">
      <alignment horizontal="center" vertical="center" wrapText="1"/>
    </xf>
    <xf numFmtId="0" fontId="44" fillId="0" borderId="30" xfId="0" applyFont="1" applyBorder="1" applyAlignment="1">
      <alignment horizontal="center" vertical="center" wrapText="1"/>
    </xf>
    <xf numFmtId="0" fontId="44" fillId="0" borderId="31" xfId="0" applyFont="1" applyBorder="1" applyAlignment="1">
      <alignment horizontal="center" vertical="center" wrapText="1"/>
    </xf>
    <xf numFmtId="0" fontId="80" fillId="21" borderId="23" xfId="0" applyFont="1" applyFill="1" applyBorder="1" applyAlignment="1">
      <alignment horizontal="center" vertical="center" textRotation="90" wrapText="1"/>
    </xf>
    <xf numFmtId="0" fontId="80" fillId="21" borderId="27" xfId="0" applyFont="1" applyFill="1" applyBorder="1" applyAlignment="1">
      <alignment horizontal="center" vertical="center" textRotation="90" wrapText="1"/>
    </xf>
    <xf numFmtId="0" fontId="80" fillId="21" borderId="7" xfId="0" applyFont="1" applyFill="1" applyBorder="1" applyAlignment="1">
      <alignment horizontal="center" vertical="center" textRotation="90" wrapText="1"/>
    </xf>
    <xf numFmtId="0" fontId="79" fillId="0" borderId="23" xfId="0" applyFont="1" applyBorder="1" applyAlignment="1">
      <alignment horizontal="center" vertical="center"/>
    </xf>
    <xf numFmtId="0" fontId="79" fillId="0" borderId="27" xfId="0" applyFont="1" applyBorder="1" applyAlignment="1">
      <alignment horizontal="center" vertical="center"/>
    </xf>
    <xf numFmtId="0" fontId="79" fillId="0" borderId="7" xfId="0" applyFont="1" applyBorder="1" applyAlignment="1">
      <alignment horizontal="center" vertical="center"/>
    </xf>
    <xf numFmtId="0" fontId="79" fillId="0" borderId="49" xfId="0" applyFont="1" applyBorder="1" applyAlignment="1">
      <alignment vertical="center"/>
    </xf>
    <xf numFmtId="0" fontId="79" fillId="0" borderId="50" xfId="0" applyFont="1" applyBorder="1" applyAlignment="1">
      <alignment vertical="center"/>
    </xf>
    <xf numFmtId="0" fontId="80" fillId="0" borderId="52" xfId="0" applyFont="1" applyBorder="1" applyAlignment="1">
      <alignment vertical="center" wrapText="1"/>
    </xf>
    <xf numFmtId="0" fontId="80" fillId="0" borderId="54" xfId="0" applyFont="1" applyBorder="1" applyAlignment="1">
      <alignment vertical="center" wrapText="1"/>
    </xf>
    <xf numFmtId="0" fontId="1" fillId="0" borderId="7" xfId="0" applyFont="1" applyBorder="1" applyAlignment="1" applyProtection="1">
      <alignment horizontal="center" vertical="center" textRotation="90"/>
      <protection locked="0"/>
    </xf>
    <xf numFmtId="0" fontId="1" fillId="3" borderId="23" xfId="0" applyFont="1" applyFill="1" applyBorder="1" applyAlignment="1" applyProtection="1">
      <alignment horizontal="center" vertical="center"/>
      <protection locked="0"/>
    </xf>
    <xf numFmtId="0" fontId="1" fillId="3" borderId="27" xfId="0" applyFont="1" applyFill="1" applyBorder="1" applyAlignment="1" applyProtection="1">
      <alignment horizontal="center" vertical="center"/>
      <protection locked="0"/>
    </xf>
    <xf numFmtId="0" fontId="1" fillId="0" borderId="32" xfId="0" applyFont="1" applyBorder="1" applyAlignment="1">
      <alignment horizontal="center" vertical="center"/>
    </xf>
    <xf numFmtId="0" fontId="1" fillId="0" borderId="21" xfId="0" applyFont="1" applyBorder="1" applyAlignment="1">
      <alignment horizontal="center" vertical="center"/>
    </xf>
    <xf numFmtId="0" fontId="1" fillId="0" borderId="29" xfId="0" applyFont="1" applyBorder="1" applyAlignment="1">
      <alignment horizontal="center" vertical="center"/>
    </xf>
    <xf numFmtId="0" fontId="1" fillId="0" borderId="28" xfId="0" applyFont="1" applyBorder="1" applyAlignment="1">
      <alignment horizontal="center" vertical="center"/>
    </xf>
    <xf numFmtId="0" fontId="1" fillId="0" borderId="0" xfId="0" applyFont="1" applyAlignment="1">
      <alignment horizontal="center" vertical="center"/>
    </xf>
    <xf numFmtId="0" fontId="1" fillId="0" borderId="30" xfId="0" applyFont="1" applyBorder="1" applyAlignment="1">
      <alignment horizontal="center" vertical="center"/>
    </xf>
    <xf numFmtId="0" fontId="1" fillId="0" borderId="33" xfId="0" applyFont="1" applyBorder="1" applyAlignment="1">
      <alignment horizontal="center" vertical="center"/>
    </xf>
    <xf numFmtId="0" fontId="1" fillId="0" borderId="22" xfId="0" applyFont="1" applyBorder="1" applyAlignment="1">
      <alignment horizontal="center" vertical="center"/>
    </xf>
    <xf numFmtId="0" fontId="1" fillId="0" borderId="31" xfId="0" applyFont="1" applyBorder="1" applyAlignment="1">
      <alignment horizontal="center" vertical="center"/>
    </xf>
    <xf numFmtId="0" fontId="52" fillId="0" borderId="10" xfId="5" applyFont="1" applyBorder="1" applyAlignment="1">
      <alignment horizontal="center" vertical="center" textRotation="90" wrapText="1"/>
    </xf>
    <xf numFmtId="0" fontId="52" fillId="0" borderId="12" xfId="5" applyFont="1" applyBorder="1" applyAlignment="1">
      <alignment horizontal="center" vertical="center" textRotation="90" wrapText="1"/>
    </xf>
    <xf numFmtId="0" fontId="52" fillId="0" borderId="42" xfId="5" applyFont="1" applyBorder="1" applyAlignment="1">
      <alignment horizontal="center" vertical="center" textRotation="90" wrapText="1"/>
    </xf>
    <xf numFmtId="0" fontId="52" fillId="0" borderId="43" xfId="5" applyFont="1" applyBorder="1" applyAlignment="1">
      <alignment horizontal="center" vertical="center" textRotation="90" wrapText="1"/>
    </xf>
    <xf numFmtId="0" fontId="52" fillId="0" borderId="16" xfId="5" applyFont="1" applyBorder="1" applyAlignment="1">
      <alignment horizontal="center" vertical="center" textRotation="90" wrapText="1"/>
    </xf>
    <xf numFmtId="0" fontId="52" fillId="0" borderId="6" xfId="5" applyFont="1" applyBorder="1" applyAlignment="1">
      <alignment horizontal="center" vertical="center"/>
    </xf>
    <xf numFmtId="0" fontId="56" fillId="3" borderId="6" xfId="5" applyFont="1" applyFill="1" applyBorder="1" applyAlignment="1">
      <alignment horizontal="left" vertical="center" wrapText="1"/>
    </xf>
    <xf numFmtId="0" fontId="67" fillId="3" borderId="0" xfId="5" applyFont="1" applyFill="1" applyAlignment="1">
      <alignment horizontal="center"/>
    </xf>
    <xf numFmtId="0" fontId="52" fillId="19" borderId="8" xfId="5" applyFont="1" applyFill="1" applyBorder="1" applyAlignment="1">
      <alignment horizontal="center"/>
    </xf>
    <xf numFmtId="0" fontId="52" fillId="19" borderId="9" xfId="5" applyFont="1" applyFill="1" applyBorder="1" applyAlignment="1">
      <alignment horizontal="center"/>
    </xf>
    <xf numFmtId="0" fontId="52" fillId="19" borderId="20" xfId="5" applyFont="1" applyFill="1" applyBorder="1" applyAlignment="1">
      <alignment horizontal="center"/>
    </xf>
    <xf numFmtId="0" fontId="52" fillId="0" borderId="41" xfId="5" applyFont="1" applyBorder="1" applyAlignment="1">
      <alignment horizontal="center" vertical="center" wrapText="1"/>
    </xf>
    <xf numFmtId="0" fontId="52" fillId="0" borderId="35" xfId="5" applyFont="1" applyBorder="1" applyAlignment="1">
      <alignment horizontal="center" vertical="center" wrapText="1"/>
    </xf>
    <xf numFmtId="0" fontId="52" fillId="0" borderId="36" xfId="5" applyFont="1" applyBorder="1" applyAlignment="1">
      <alignment horizontal="center" vertical="center" wrapText="1"/>
    </xf>
    <xf numFmtId="0" fontId="52" fillId="0" borderId="6" xfId="5" applyFont="1" applyBorder="1" applyAlignment="1">
      <alignment horizontal="center" vertical="center" wrapText="1"/>
    </xf>
    <xf numFmtId="0" fontId="52" fillId="0" borderId="37" xfId="5" applyFont="1" applyBorder="1" applyAlignment="1">
      <alignment horizontal="center" vertical="center" wrapText="1"/>
    </xf>
    <xf numFmtId="0" fontId="52" fillId="0" borderId="38" xfId="5" applyFont="1" applyBorder="1" applyAlignment="1">
      <alignment horizontal="center" vertical="center" wrapText="1"/>
    </xf>
    <xf numFmtId="0" fontId="52" fillId="0" borderId="39" xfId="5" applyFont="1" applyBorder="1" applyAlignment="1">
      <alignment horizontal="center" vertical="center" textRotation="90" wrapText="1"/>
    </xf>
    <xf numFmtId="0" fontId="52" fillId="0" borderId="40" xfId="5" applyFont="1" applyBorder="1" applyAlignment="1">
      <alignment horizontal="center" vertical="center" textRotation="90" wrapText="1"/>
    </xf>
    <xf numFmtId="0" fontId="52" fillId="0" borderId="24" xfId="5" applyFont="1" applyBorder="1" applyAlignment="1">
      <alignment horizontal="center" vertical="center" textRotation="90" wrapText="1"/>
    </xf>
    <xf numFmtId="0" fontId="55" fillId="0" borderId="24" xfId="5" applyFont="1" applyBorder="1" applyAlignment="1">
      <alignment horizontal="center" vertical="center" wrapText="1"/>
    </xf>
    <xf numFmtId="0" fontId="55" fillId="0" borderId="25" xfId="5" applyFont="1" applyBorder="1" applyAlignment="1">
      <alignment horizontal="center" vertical="center" wrapText="1"/>
    </xf>
    <xf numFmtId="0" fontId="55" fillId="0" borderId="26" xfId="5" applyFont="1" applyBorder="1" applyAlignment="1">
      <alignment horizontal="center" vertical="center" wrapText="1"/>
    </xf>
    <xf numFmtId="0" fontId="56" fillId="3" borderId="7" xfId="5" applyFont="1" applyFill="1" applyBorder="1" applyAlignment="1">
      <alignment horizontal="left" vertical="center" wrapText="1"/>
    </xf>
    <xf numFmtId="0" fontId="52" fillId="19" borderId="2" xfId="5" applyFont="1" applyFill="1" applyBorder="1" applyAlignment="1">
      <alignment horizontal="center"/>
    </xf>
    <xf numFmtId="0" fontId="52" fillId="19" borderId="5" xfId="5" applyFont="1" applyFill="1" applyBorder="1" applyAlignment="1">
      <alignment horizontal="center"/>
    </xf>
    <xf numFmtId="0" fontId="52" fillId="19" borderId="3" xfId="5" applyFont="1" applyFill="1" applyBorder="1" applyAlignment="1">
      <alignment horizontal="center"/>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44" xfId="0" applyFill="1" applyBorder="1" applyAlignment="1">
      <alignment horizontal="left" vertical="top" wrapText="1"/>
    </xf>
    <xf numFmtId="0" fontId="0" fillId="3" borderId="45" xfId="0" applyFill="1" applyBorder="1" applyAlignment="1">
      <alignment horizontal="left" vertical="top" wrapText="1"/>
    </xf>
    <xf numFmtId="0" fontId="0" fillId="3" borderId="46" xfId="0" applyFill="1" applyBorder="1" applyAlignment="1">
      <alignment horizontal="left" vertical="top" wrapText="1"/>
    </xf>
    <xf numFmtId="0" fontId="0" fillId="3" borderId="47" xfId="0" applyFill="1" applyBorder="1" applyAlignment="1">
      <alignment horizontal="left" vertical="top" wrapText="1"/>
    </xf>
    <xf numFmtId="0" fontId="68" fillId="0" borderId="24" xfId="0" applyFont="1" applyBorder="1" applyAlignment="1">
      <alignment horizontal="center"/>
    </xf>
    <xf numFmtId="0" fontId="68" fillId="0" borderId="26" xfId="0" applyFont="1" applyBorder="1" applyAlignment="1">
      <alignment horizontal="center"/>
    </xf>
    <xf numFmtId="0" fontId="68" fillId="0" borderId="6" xfId="0" applyFont="1" applyBorder="1" applyAlignment="1">
      <alignment horizontal="center"/>
    </xf>
    <xf numFmtId="0" fontId="70" fillId="0" borderId="24" xfId="5" applyFont="1" applyBorder="1" applyAlignment="1">
      <alignment horizontal="center" vertical="center" wrapText="1"/>
    </xf>
    <xf numFmtId="0" fontId="70" fillId="0" borderId="25" xfId="5" applyFont="1" applyBorder="1" applyAlignment="1">
      <alignment horizontal="center" vertical="center" wrapText="1"/>
    </xf>
    <xf numFmtId="0" fontId="70" fillId="0" borderId="26" xfId="5" applyFont="1" applyBorder="1" applyAlignment="1">
      <alignment horizontal="center" vertical="center" wrapText="1"/>
    </xf>
    <xf numFmtId="0" fontId="72" fillId="3" borderId="8" xfId="0" applyFont="1" applyFill="1" applyBorder="1" applyAlignment="1">
      <alignment horizontal="center" vertical="center"/>
    </xf>
    <xf numFmtId="0" fontId="72" fillId="3" borderId="9" xfId="0" applyFont="1" applyFill="1" applyBorder="1" applyAlignment="1">
      <alignment horizontal="center" vertical="center"/>
    </xf>
    <xf numFmtId="0" fontId="72" fillId="3" borderId="20" xfId="0" applyFont="1" applyFill="1" applyBorder="1" applyAlignment="1">
      <alignment horizontal="center" vertical="center"/>
    </xf>
    <xf numFmtId="0" fontId="0" fillId="3" borderId="2" xfId="0" applyFill="1" applyBorder="1" applyAlignment="1">
      <alignment vertical="top" wrapText="1"/>
    </xf>
    <xf numFmtId="0" fontId="0" fillId="3" borderId="5" xfId="0"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horizontal="left" vertical="top"/>
    </xf>
    <xf numFmtId="0" fontId="0" fillId="3" borderId="0" xfId="0" applyFill="1" applyAlignment="1">
      <alignment horizontal="left" vertical="top"/>
    </xf>
    <xf numFmtId="0" fontId="0" fillId="3" borderId="44" xfId="0" applyFill="1" applyBorder="1" applyAlignment="1">
      <alignment horizontal="left" vertical="top"/>
    </xf>
    <xf numFmtId="0" fontId="14" fillId="0" borderId="0" xfId="0" applyFont="1" applyAlignment="1">
      <alignment horizontal="center" vertical="center"/>
    </xf>
    <xf numFmtId="0" fontId="51" fillId="0" borderId="34" xfId="0" applyFont="1" applyBorder="1" applyAlignment="1">
      <alignment horizontal="center" vertical="center" wrapText="1"/>
    </xf>
    <xf numFmtId="0" fontId="51" fillId="0" borderId="35" xfId="0" applyFont="1" applyBorder="1" applyAlignment="1">
      <alignment horizontal="center" vertical="center" wrapText="1"/>
    </xf>
    <xf numFmtId="0" fontId="51" fillId="0" borderId="36" xfId="0" applyFont="1" applyBorder="1" applyAlignment="1">
      <alignment horizontal="center" vertical="center" wrapText="1"/>
    </xf>
    <xf numFmtId="0" fontId="24" fillId="11" borderId="8" xfId="0" applyFont="1" applyFill="1" applyBorder="1" applyAlignment="1">
      <alignment horizontal="center" vertical="center" wrapText="1" readingOrder="1"/>
    </xf>
    <xf numFmtId="0" fontId="24" fillId="11" borderId="9" xfId="0" applyFont="1" applyFill="1" applyBorder="1" applyAlignment="1">
      <alignment horizontal="center" vertical="center" wrapText="1" readingOrder="1"/>
    </xf>
    <xf numFmtId="0" fontId="24" fillId="11" borderId="20" xfId="0" applyFont="1" applyFill="1" applyBorder="1" applyAlignment="1">
      <alignment horizontal="center" vertical="center" wrapText="1" readingOrder="1"/>
    </xf>
    <xf numFmtId="0" fontId="19" fillId="3" borderId="0" xfId="0" applyFont="1" applyFill="1" applyAlignment="1">
      <alignment horizontal="justify" vertical="center" wrapText="1"/>
    </xf>
    <xf numFmtId="0" fontId="21" fillId="11" borderId="17" xfId="0" applyFont="1" applyFill="1" applyBorder="1" applyAlignment="1">
      <alignment horizontal="center" vertical="center" wrapText="1" readingOrder="1"/>
    </xf>
    <xf numFmtId="0" fontId="21" fillId="11" borderId="18" xfId="0" applyFont="1" applyFill="1" applyBorder="1" applyAlignment="1">
      <alignment horizontal="center" vertical="center" wrapText="1" readingOrder="1"/>
    </xf>
    <xf numFmtId="0" fontId="21" fillId="3" borderId="15" xfId="0" applyFont="1" applyFill="1" applyBorder="1" applyAlignment="1">
      <alignment horizontal="center" vertical="center" wrapText="1" readingOrder="1"/>
    </xf>
    <xf numFmtId="0" fontId="21" fillId="3" borderId="10" xfId="0" applyFont="1" applyFill="1" applyBorder="1" applyAlignment="1">
      <alignment horizontal="center" vertical="center" wrapText="1" readingOrder="1"/>
    </xf>
    <xf numFmtId="0" fontId="21" fillId="3" borderId="7" xfId="0" applyFont="1" applyFill="1" applyBorder="1" applyAlignment="1">
      <alignment horizontal="center" vertical="center" wrapText="1" readingOrder="1"/>
    </xf>
    <xf numFmtId="0" fontId="21" fillId="3" borderId="6" xfId="0" applyFont="1" applyFill="1" applyBorder="1" applyAlignment="1">
      <alignment horizontal="center" vertical="center" wrapText="1" readingOrder="1"/>
    </xf>
    <xf numFmtId="0" fontId="21" fillId="3" borderId="12" xfId="0" applyFont="1" applyFill="1" applyBorder="1" applyAlignment="1">
      <alignment horizontal="center" vertical="center" wrapText="1" readingOrder="1"/>
    </xf>
    <xf numFmtId="0" fontId="21" fillId="3" borderId="13" xfId="0" applyFont="1" applyFill="1" applyBorder="1" applyAlignment="1">
      <alignment horizontal="center" vertical="center" wrapText="1" readingOrder="1"/>
    </xf>
    <xf numFmtId="0" fontId="22" fillId="3" borderId="23" xfId="0" applyFont="1" applyFill="1" applyBorder="1" applyAlignment="1">
      <alignment horizontal="center" vertical="center" wrapText="1" readingOrder="1"/>
    </xf>
    <xf numFmtId="0" fontId="22" fillId="3" borderId="27" xfId="0" applyFont="1" applyFill="1" applyBorder="1" applyAlignment="1">
      <alignment horizontal="center" vertical="center" wrapText="1" readingOrder="1"/>
    </xf>
    <xf numFmtId="0" fontId="22" fillId="3" borderId="7" xfId="0" applyFont="1" applyFill="1" applyBorder="1" applyAlignment="1">
      <alignment horizontal="center" vertical="center" wrapText="1" readingOrder="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3" xfId="5" xr:uid="{8015D341-17D4-46E7-8A69-AED1CEED73A1}"/>
    <cellStyle name="Normal 3" xfId="6" xr:uid="{09D81AEF-0BD2-4B7F-93A0-FEF15E1A4122}"/>
    <cellStyle name="Porcentaje" xfId="1" builtinId="5"/>
  </cellStyles>
  <dxfs count="295">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ont>
        <color auto="1"/>
      </font>
      <fill>
        <patternFill>
          <bgColor rgb="FF92D050"/>
        </patternFill>
      </fill>
    </dxf>
    <dxf>
      <fill>
        <patternFill>
          <bgColor rgb="FFFFC000"/>
        </patternFill>
      </fill>
    </dxf>
    <dxf>
      <fill>
        <patternFill>
          <bgColor rgb="FF00B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C000"/>
        </patternFill>
      </fill>
    </dxf>
    <dxf>
      <fill>
        <patternFill>
          <bgColor rgb="FF00B050"/>
        </patternFill>
      </fill>
    </dxf>
    <dxf>
      <fill>
        <patternFill>
          <bgColor rgb="FFFFFF66"/>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1131570</xdr:colOff>
      <xdr:row>0</xdr:row>
      <xdr:rowOff>102870</xdr:rowOff>
    </xdr:from>
    <xdr:to>
      <xdr:col>1</xdr:col>
      <xdr:colOff>2043973</xdr:colOff>
      <xdr:row>4</xdr:row>
      <xdr:rowOff>2986</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5890" y="102870"/>
          <a:ext cx="953640" cy="52803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1001486</xdr:colOff>
      <xdr:row>0</xdr:row>
      <xdr:rowOff>91984</xdr:rowOff>
    </xdr:from>
    <xdr:to>
      <xdr:col>2</xdr:col>
      <xdr:colOff>379003</xdr:colOff>
      <xdr:row>3</xdr:row>
      <xdr:rowOff>166272</xdr:rowOff>
    </xdr:to>
    <xdr:pic>
      <xdr:nvPicPr>
        <xdr:cNvPr id="2" name="2 Imagen">
          <a:extLst>
            <a:ext uri="{FF2B5EF4-FFF2-40B4-BE49-F238E27FC236}">
              <a16:creationId xmlns:a16="http://schemas.microsoft.com/office/drawing/2014/main" id="{5C95C113-04E7-419E-A2E3-B85177BE09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9829" y="91984"/>
          <a:ext cx="912403" cy="59680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DAD08C74-847E-42B7-B543-E82AAD0E1873}"/>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475E818C-042D-4440-ABE1-EA0AEACA9A33}"/>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udeaeduco-my.sharepoint.com/CONTRATO%20ISVIMED_CES%202021/DESARROLLO%20DE%20CONTRATO/MATRICES%20DE%20RIESGO%20EN%20ACTUALIZACION/MATRICES%20DE%20RIESGO/GESTION%20HUMANA/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23B207FB-AACA-4158-8C90-A13999A21E4E}">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42FF9C-BA41-4544-9A8B-459317183924}"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6EC912-22DD-4A72-A967-B775A349E235}" name="Tabla13" displayName="Tabla13" ref="B177:C187" totalsRowShown="0" headerRowDxfId="294" dataDxfId="293">
  <autoFilter ref="B177:C187" xr:uid="{00000000-0009-0000-0100-000001000000}"/>
  <tableColumns count="2">
    <tableColumn id="1" xr3:uid="{9E9A9578-4E04-488A-BBF0-AF85DE280E17}" name="Criterios" dataDxfId="292"/>
    <tableColumn id="2" xr3:uid="{0D82EFC9-95F1-4FC4-8C5A-F40A29A6C681}" name="Subcriterios" dataDxfId="29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78F9-D6E7-435E-911E-C3180B40DBBB}">
  <dimension ref="A1:M45"/>
  <sheetViews>
    <sheetView showGridLines="0" zoomScale="70" zoomScaleNormal="70" workbookViewId="0">
      <selection activeCell="N20" sqref="N20"/>
    </sheetView>
  </sheetViews>
  <sheetFormatPr baseColWidth="10" defaultColWidth="24.33203125" defaultRowHeight="15.6" x14ac:dyDescent="0.3"/>
  <cols>
    <col min="1" max="1" width="15.6640625" style="46" customWidth="1"/>
    <col min="2" max="2" width="22.44140625" style="46" customWidth="1"/>
    <col min="3" max="3" width="34.33203125" style="46" hidden="1" customWidth="1"/>
    <col min="4" max="4" width="24.109375" style="46" customWidth="1"/>
    <col min="5" max="5" width="20.44140625" style="46" customWidth="1"/>
    <col min="6" max="6" width="23.109375" style="46" customWidth="1"/>
    <col min="7" max="7" width="27.88671875" style="46" customWidth="1"/>
    <col min="8" max="8" width="27.88671875" style="46" hidden="1" customWidth="1"/>
    <col min="9" max="9" width="17.5546875" style="46" customWidth="1"/>
    <col min="10" max="10" width="20.6640625" style="46" customWidth="1"/>
    <col min="11" max="11" width="19.5546875" style="46" customWidth="1"/>
    <col min="12" max="12" width="19.33203125" style="46" customWidth="1"/>
    <col min="13" max="13" width="14.88671875" style="46" customWidth="1"/>
    <col min="14" max="14" width="19.5546875" style="46" customWidth="1"/>
    <col min="15" max="15" width="16.109375" style="46" customWidth="1"/>
    <col min="16" max="16" width="24.33203125" style="46"/>
    <col min="17" max="17" width="15.5546875" style="46" customWidth="1"/>
    <col min="18" max="18" width="17.33203125" style="46" customWidth="1"/>
    <col min="19" max="19" width="20.44140625" style="46" customWidth="1"/>
    <col min="20" max="20" width="21.44140625" style="46" customWidth="1"/>
    <col min="21" max="21" width="19.88671875" style="46" customWidth="1"/>
    <col min="22" max="16384" width="24.33203125" style="46"/>
  </cols>
  <sheetData>
    <row r="1" spans="1:13" s="47" customFormat="1" ht="20.100000000000001" customHeight="1" x14ac:dyDescent="0.3">
      <c r="A1" s="290"/>
      <c r="B1" s="293" t="s">
        <v>0</v>
      </c>
      <c r="C1" s="294"/>
      <c r="D1" s="294"/>
      <c r="E1" s="294"/>
      <c r="F1" s="294"/>
      <c r="G1" s="294"/>
      <c r="H1" s="294"/>
      <c r="I1" s="294"/>
      <c r="J1" s="294"/>
      <c r="K1" s="295"/>
      <c r="L1" s="302" t="s">
        <v>1</v>
      </c>
      <c r="M1" s="302"/>
    </row>
    <row r="2" spans="1:13" s="47" customFormat="1" ht="20.100000000000001" customHeight="1" x14ac:dyDescent="0.3">
      <c r="A2" s="291"/>
      <c r="B2" s="296"/>
      <c r="C2" s="297"/>
      <c r="D2" s="297"/>
      <c r="E2" s="297"/>
      <c r="F2" s="297"/>
      <c r="G2" s="297"/>
      <c r="H2" s="297"/>
      <c r="I2" s="297"/>
      <c r="J2" s="297"/>
      <c r="K2" s="298"/>
      <c r="L2" s="302" t="s">
        <v>2</v>
      </c>
      <c r="M2" s="302"/>
    </row>
    <row r="3" spans="1:13" s="47" customFormat="1" ht="20.100000000000001" customHeight="1" x14ac:dyDescent="0.3">
      <c r="A3" s="291"/>
      <c r="B3" s="296"/>
      <c r="C3" s="297"/>
      <c r="D3" s="297"/>
      <c r="E3" s="297"/>
      <c r="F3" s="297"/>
      <c r="G3" s="297"/>
      <c r="H3" s="297"/>
      <c r="I3" s="297"/>
      <c r="J3" s="297"/>
      <c r="K3" s="298"/>
      <c r="L3" s="302" t="s">
        <v>3</v>
      </c>
      <c r="M3" s="302"/>
    </row>
    <row r="4" spans="1:13" s="47" customFormat="1" ht="20.100000000000001" customHeight="1" x14ac:dyDescent="0.3">
      <c r="A4" s="292"/>
      <c r="B4" s="299"/>
      <c r="C4" s="300"/>
      <c r="D4" s="300"/>
      <c r="E4" s="300"/>
      <c r="F4" s="300"/>
      <c r="G4" s="300"/>
      <c r="H4" s="300"/>
      <c r="I4" s="300"/>
      <c r="J4" s="300"/>
      <c r="K4" s="301"/>
      <c r="L4" s="302" t="s">
        <v>4</v>
      </c>
      <c r="M4" s="302"/>
    </row>
    <row r="5" spans="1:13" ht="20.100000000000001" customHeight="1" x14ac:dyDescent="0.3"/>
    <row r="6" spans="1:13" ht="25.2" x14ac:dyDescent="0.3">
      <c r="A6" s="285" t="s">
        <v>5</v>
      </c>
      <c r="B6" s="285"/>
      <c r="C6" s="285"/>
      <c r="D6" s="285"/>
      <c r="E6" s="285"/>
      <c r="F6" s="285"/>
      <c r="G6" s="285"/>
      <c r="H6" s="285"/>
      <c r="I6" s="285"/>
      <c r="J6" s="285"/>
      <c r="K6" s="285"/>
      <c r="L6" s="285"/>
      <c r="M6" s="285"/>
    </row>
    <row r="9" spans="1:13" ht="24.75" customHeight="1" x14ac:dyDescent="0.3">
      <c r="A9" s="286" t="s">
        <v>6</v>
      </c>
      <c r="B9" s="286"/>
      <c r="C9" s="48"/>
      <c r="D9" s="287" t="s">
        <v>7</v>
      </c>
      <c r="E9" s="287"/>
      <c r="F9" s="287"/>
      <c r="G9" s="287"/>
      <c r="H9" s="287"/>
      <c r="I9" s="287"/>
      <c r="J9" s="287"/>
      <c r="K9" s="287"/>
      <c r="L9" s="287"/>
      <c r="M9" s="287"/>
    </row>
    <row r="10" spans="1:13" ht="24.75" customHeight="1" x14ac:dyDescent="0.3">
      <c r="A10" s="286" t="s">
        <v>8</v>
      </c>
      <c r="B10" s="286"/>
      <c r="C10" s="288"/>
      <c r="D10" s="288"/>
      <c r="E10" s="287" t="s">
        <v>9</v>
      </c>
      <c r="F10" s="287"/>
      <c r="G10" s="287"/>
      <c r="H10" s="287"/>
      <c r="I10" s="287"/>
      <c r="J10" s="287"/>
      <c r="K10" s="287"/>
      <c r="L10" s="287"/>
      <c r="M10" s="287"/>
    </row>
    <row r="11" spans="1:13" ht="30" customHeight="1" x14ac:dyDescent="0.3">
      <c r="A11" s="286" t="s">
        <v>10</v>
      </c>
      <c r="B11" s="286"/>
      <c r="C11" s="286"/>
      <c r="D11" s="286"/>
      <c r="E11" s="288"/>
      <c r="F11" s="289" t="s">
        <v>11</v>
      </c>
      <c r="G11" s="287"/>
      <c r="H11" s="287"/>
      <c r="I11" s="287"/>
      <c r="J11" s="287"/>
      <c r="K11" s="287"/>
      <c r="L11" s="287"/>
      <c r="M11" s="287"/>
    </row>
    <row r="12" spans="1:13" ht="22.5" customHeight="1" x14ac:dyDescent="0.3"/>
    <row r="13" spans="1:13" ht="20.25" customHeight="1" x14ac:dyDescent="0.3"/>
    <row r="14" spans="1:13" ht="27.75" customHeight="1" x14ac:dyDescent="0.3">
      <c r="A14" s="303" t="s">
        <v>12</v>
      </c>
      <c r="B14" s="303"/>
      <c r="C14" s="49"/>
      <c r="D14" s="304" t="s">
        <v>13</v>
      </c>
      <c r="E14" s="304"/>
      <c r="F14" s="304"/>
      <c r="G14" s="304" t="s">
        <v>14</v>
      </c>
      <c r="H14" s="304"/>
      <c r="I14" s="304"/>
      <c r="J14" s="304"/>
      <c r="K14" s="304"/>
      <c r="L14" s="304"/>
      <c r="M14" s="304"/>
    </row>
    <row r="15" spans="1:13" ht="37.5" customHeight="1" x14ac:dyDescent="0.3">
      <c r="A15" s="303"/>
      <c r="B15" s="303"/>
      <c r="C15" s="49"/>
      <c r="D15" s="304"/>
      <c r="E15" s="304"/>
      <c r="F15" s="304"/>
      <c r="G15" s="50" t="s">
        <v>15</v>
      </c>
      <c r="H15" s="50"/>
      <c r="I15" s="304" t="s">
        <v>16</v>
      </c>
      <c r="J15" s="304"/>
      <c r="K15" s="304"/>
      <c r="L15" s="304"/>
      <c r="M15" s="304"/>
    </row>
    <row r="16" spans="1:13" ht="72" customHeight="1" x14ac:dyDescent="0.3">
      <c r="A16" s="279" t="s">
        <v>17</v>
      </c>
      <c r="B16" s="280"/>
      <c r="C16" s="54" t="s">
        <v>17</v>
      </c>
      <c r="D16" s="282" t="s">
        <v>18</v>
      </c>
      <c r="E16" s="283"/>
      <c r="F16" s="284"/>
      <c r="G16" s="55" t="s">
        <v>19</v>
      </c>
      <c r="H16" s="56" t="s">
        <v>19</v>
      </c>
      <c r="I16" s="282" t="s">
        <v>20</v>
      </c>
      <c r="J16" s="283"/>
      <c r="K16" s="283"/>
      <c r="L16" s="283"/>
      <c r="M16" s="284"/>
    </row>
    <row r="17" spans="1:13" ht="72" customHeight="1" x14ac:dyDescent="0.3">
      <c r="A17" s="279" t="s">
        <v>21</v>
      </c>
      <c r="B17" s="280"/>
      <c r="C17" s="54"/>
      <c r="D17" s="282" t="s">
        <v>22</v>
      </c>
      <c r="E17" s="283"/>
      <c r="F17" s="284"/>
      <c r="G17" s="55" t="s">
        <v>23</v>
      </c>
      <c r="H17" s="56"/>
      <c r="I17" s="282" t="s">
        <v>24</v>
      </c>
      <c r="J17" s="283"/>
      <c r="K17" s="283"/>
      <c r="L17" s="283"/>
      <c r="M17" s="284"/>
    </row>
    <row r="18" spans="1:13" ht="72" customHeight="1" x14ac:dyDescent="0.3">
      <c r="A18" s="279" t="s">
        <v>17</v>
      </c>
      <c r="B18" s="280"/>
      <c r="C18" s="54" t="s">
        <v>21</v>
      </c>
      <c r="D18" s="279" t="s">
        <v>25</v>
      </c>
      <c r="E18" s="281"/>
      <c r="F18" s="280"/>
      <c r="G18" s="55" t="s">
        <v>19</v>
      </c>
      <c r="H18" s="56" t="s">
        <v>23</v>
      </c>
      <c r="I18" s="282" t="s">
        <v>26</v>
      </c>
      <c r="J18" s="283"/>
      <c r="K18" s="283"/>
      <c r="L18" s="283"/>
      <c r="M18" s="284"/>
    </row>
    <row r="19" spans="1:13" ht="72" customHeight="1" x14ac:dyDescent="0.3">
      <c r="A19" s="279" t="s">
        <v>21</v>
      </c>
      <c r="B19" s="280"/>
      <c r="C19" s="54" t="s">
        <v>27</v>
      </c>
      <c r="D19" s="282" t="s">
        <v>28</v>
      </c>
      <c r="E19" s="283"/>
      <c r="F19" s="284"/>
      <c r="G19" s="55" t="s">
        <v>23</v>
      </c>
      <c r="H19" s="56"/>
      <c r="I19" s="282" t="s">
        <v>29</v>
      </c>
      <c r="J19" s="283"/>
      <c r="K19" s="283"/>
      <c r="L19" s="283"/>
      <c r="M19" s="284"/>
    </row>
    <row r="20" spans="1:13" ht="72" customHeight="1" x14ac:dyDescent="0.3">
      <c r="A20" s="279" t="s">
        <v>17</v>
      </c>
      <c r="B20" s="280"/>
      <c r="C20" s="54"/>
      <c r="D20" s="282" t="s">
        <v>30</v>
      </c>
      <c r="E20" s="283"/>
      <c r="F20" s="284"/>
      <c r="G20" s="55" t="s">
        <v>19</v>
      </c>
      <c r="H20" s="56"/>
      <c r="I20" s="282" t="s">
        <v>31</v>
      </c>
      <c r="J20" s="283"/>
      <c r="K20" s="283"/>
      <c r="L20" s="283"/>
      <c r="M20" s="284"/>
    </row>
    <row r="21" spans="1:13" ht="72" customHeight="1" x14ac:dyDescent="0.3">
      <c r="A21" s="279" t="s">
        <v>17</v>
      </c>
      <c r="B21" s="280"/>
      <c r="C21" s="54"/>
      <c r="D21" s="282" t="s">
        <v>32</v>
      </c>
      <c r="E21" s="283"/>
      <c r="F21" s="284"/>
      <c r="G21" s="55" t="s">
        <v>23</v>
      </c>
      <c r="H21" s="56"/>
      <c r="I21" s="282" t="s">
        <v>33</v>
      </c>
      <c r="J21" s="283"/>
      <c r="K21" s="283"/>
      <c r="L21" s="283"/>
      <c r="M21" s="284"/>
    </row>
    <row r="22" spans="1:13" ht="72" customHeight="1" x14ac:dyDescent="0.3">
      <c r="A22" s="279" t="s">
        <v>21</v>
      </c>
      <c r="B22" s="280"/>
      <c r="C22" s="54"/>
      <c r="D22" s="279" t="s">
        <v>34</v>
      </c>
      <c r="E22" s="281"/>
      <c r="F22" s="280"/>
      <c r="G22" s="55" t="s">
        <v>23</v>
      </c>
      <c r="H22" s="56"/>
      <c r="I22" s="282" t="s">
        <v>35</v>
      </c>
      <c r="J22" s="283"/>
      <c r="K22" s="283"/>
      <c r="L22" s="283"/>
      <c r="M22" s="284"/>
    </row>
    <row r="23" spans="1:13" ht="72" customHeight="1" x14ac:dyDescent="0.3">
      <c r="A23" s="279" t="s">
        <v>21</v>
      </c>
      <c r="B23" s="280"/>
      <c r="C23" s="54"/>
      <c r="D23" s="279" t="s">
        <v>36</v>
      </c>
      <c r="E23" s="281"/>
      <c r="F23" s="280"/>
      <c r="G23" s="55" t="s">
        <v>23</v>
      </c>
      <c r="H23" s="56"/>
      <c r="I23" s="282" t="s">
        <v>37</v>
      </c>
      <c r="J23" s="283"/>
      <c r="K23" s="283"/>
      <c r="L23" s="283"/>
      <c r="M23" s="284"/>
    </row>
    <row r="24" spans="1:13" ht="72" customHeight="1" x14ac:dyDescent="0.3">
      <c r="A24" s="279" t="s">
        <v>21</v>
      </c>
      <c r="B24" s="280"/>
      <c r="C24" s="54"/>
      <c r="D24" s="279" t="s">
        <v>38</v>
      </c>
      <c r="E24" s="281"/>
      <c r="F24" s="280"/>
      <c r="G24" s="55" t="s">
        <v>19</v>
      </c>
      <c r="H24" s="56"/>
      <c r="I24" s="282" t="s">
        <v>39</v>
      </c>
      <c r="J24" s="283"/>
      <c r="K24" s="283"/>
      <c r="L24" s="283"/>
      <c r="M24" s="284"/>
    </row>
    <row r="25" spans="1:13" ht="72" customHeight="1" x14ac:dyDescent="0.3">
      <c r="A25" s="279" t="s">
        <v>21</v>
      </c>
      <c r="B25" s="280"/>
      <c r="C25" s="54"/>
      <c r="D25" s="279" t="s">
        <v>40</v>
      </c>
      <c r="E25" s="281"/>
      <c r="F25" s="280"/>
      <c r="G25" s="55" t="s">
        <v>19</v>
      </c>
      <c r="H25" s="56"/>
      <c r="I25" s="282" t="s">
        <v>41</v>
      </c>
      <c r="J25" s="283"/>
      <c r="K25" s="283"/>
      <c r="L25" s="283"/>
      <c r="M25" s="284"/>
    </row>
    <row r="26" spans="1:13" ht="72" customHeight="1" x14ac:dyDescent="0.3">
      <c r="A26" s="279" t="s">
        <v>21</v>
      </c>
      <c r="B26" s="280"/>
      <c r="C26" s="54"/>
      <c r="D26" s="279" t="s">
        <v>42</v>
      </c>
      <c r="E26" s="281"/>
      <c r="F26" s="280"/>
      <c r="G26" s="55" t="s">
        <v>23</v>
      </c>
      <c r="H26" s="56"/>
      <c r="I26" s="282" t="s">
        <v>43</v>
      </c>
      <c r="J26" s="283"/>
      <c r="K26" s="283"/>
      <c r="L26" s="283"/>
      <c r="M26" s="284"/>
    </row>
    <row r="27" spans="1:13" ht="72" customHeight="1" x14ac:dyDescent="0.3">
      <c r="A27" s="279" t="s">
        <v>21</v>
      </c>
      <c r="B27" s="280"/>
      <c r="C27" s="54"/>
      <c r="D27" s="279" t="s">
        <v>44</v>
      </c>
      <c r="E27" s="281"/>
      <c r="F27" s="280"/>
      <c r="G27" s="55" t="s">
        <v>19</v>
      </c>
      <c r="H27" s="56"/>
      <c r="I27" s="282" t="s">
        <v>45</v>
      </c>
      <c r="J27" s="283"/>
      <c r="K27" s="283"/>
      <c r="L27" s="283"/>
      <c r="M27" s="284"/>
    </row>
    <row r="28" spans="1:13" ht="72" customHeight="1" x14ac:dyDescent="0.3">
      <c r="A28" s="279" t="s">
        <v>21</v>
      </c>
      <c r="B28" s="280"/>
      <c r="C28" s="54"/>
      <c r="D28" s="279" t="s">
        <v>46</v>
      </c>
      <c r="E28" s="281"/>
      <c r="F28" s="280"/>
      <c r="G28" s="55" t="s">
        <v>23</v>
      </c>
      <c r="H28" s="56"/>
      <c r="I28" s="282" t="s">
        <v>47</v>
      </c>
      <c r="J28" s="283"/>
      <c r="K28" s="283"/>
      <c r="L28" s="283"/>
      <c r="M28" s="284"/>
    </row>
    <row r="29" spans="1:13" ht="24.9" customHeight="1" x14ac:dyDescent="0.3">
      <c r="A29" s="276"/>
      <c r="B29" s="277"/>
      <c r="C29" s="51"/>
      <c r="D29" s="276"/>
      <c r="E29" s="278"/>
      <c r="F29" s="277"/>
      <c r="G29" s="52"/>
      <c r="H29" s="53"/>
      <c r="I29" s="276"/>
      <c r="J29" s="278"/>
      <c r="K29" s="278"/>
      <c r="L29" s="278"/>
      <c r="M29" s="277"/>
    </row>
    <row r="30" spans="1:13" ht="24.9" customHeight="1" x14ac:dyDescent="0.3">
      <c r="A30" s="276"/>
      <c r="B30" s="277"/>
      <c r="C30" s="51"/>
      <c r="D30" s="276"/>
      <c r="E30" s="278"/>
      <c r="F30" s="277"/>
      <c r="G30" s="52"/>
      <c r="H30" s="53"/>
      <c r="I30" s="276"/>
      <c r="J30" s="278"/>
      <c r="K30" s="278"/>
      <c r="L30" s="278"/>
      <c r="M30" s="277"/>
    </row>
    <row r="31" spans="1:13" ht="24.9" customHeight="1" x14ac:dyDescent="0.3">
      <c r="A31" s="276"/>
      <c r="B31" s="277"/>
      <c r="C31" s="51"/>
      <c r="D31" s="276"/>
      <c r="E31" s="278"/>
      <c r="F31" s="277"/>
      <c r="G31" s="52"/>
      <c r="H31" s="53"/>
      <c r="I31" s="276"/>
      <c r="J31" s="278"/>
      <c r="K31" s="278"/>
      <c r="L31" s="278"/>
      <c r="M31" s="277"/>
    </row>
    <row r="32" spans="1:13" ht="24.9" customHeight="1" x14ac:dyDescent="0.3">
      <c r="A32" s="276"/>
      <c r="B32" s="277"/>
      <c r="C32" s="51"/>
      <c r="D32" s="276"/>
      <c r="E32" s="278"/>
      <c r="F32" s="277"/>
      <c r="G32" s="52"/>
      <c r="H32" s="53"/>
      <c r="I32" s="276"/>
      <c r="J32" s="278"/>
      <c r="K32" s="278"/>
      <c r="L32" s="278"/>
      <c r="M32" s="277"/>
    </row>
    <row r="33" spans="1:13" ht="24.9" customHeight="1" x14ac:dyDescent="0.3">
      <c r="A33" s="276"/>
      <c r="B33" s="277"/>
      <c r="C33" s="51"/>
      <c r="D33" s="276"/>
      <c r="E33" s="278"/>
      <c r="F33" s="277"/>
      <c r="G33" s="52"/>
      <c r="H33" s="53"/>
      <c r="I33" s="276"/>
      <c r="J33" s="278"/>
      <c r="K33" s="278"/>
      <c r="L33" s="278"/>
      <c r="M33" s="277"/>
    </row>
    <row r="34" spans="1:13" ht="24.9" customHeight="1" x14ac:dyDescent="0.3">
      <c r="A34" s="276"/>
      <c r="B34" s="277"/>
      <c r="C34" s="51"/>
      <c r="D34" s="276"/>
      <c r="E34" s="278"/>
      <c r="F34" s="277"/>
      <c r="G34" s="52"/>
      <c r="H34" s="53"/>
      <c r="I34" s="276"/>
      <c r="J34" s="278"/>
      <c r="K34" s="278"/>
      <c r="L34" s="278"/>
      <c r="M34" s="277"/>
    </row>
    <row r="35" spans="1:13" ht="24.9" customHeight="1" x14ac:dyDescent="0.3">
      <c r="A35" s="276"/>
      <c r="B35" s="277"/>
      <c r="C35" s="51"/>
      <c r="D35" s="276"/>
      <c r="E35" s="278"/>
      <c r="F35" s="277"/>
      <c r="G35" s="52"/>
      <c r="H35" s="53"/>
      <c r="I35" s="276"/>
      <c r="J35" s="278"/>
      <c r="K35" s="278"/>
      <c r="L35" s="278"/>
      <c r="M35" s="277"/>
    </row>
    <row r="36" spans="1:13" ht="24.9" customHeight="1" x14ac:dyDescent="0.3">
      <c r="A36" s="276"/>
      <c r="B36" s="277"/>
      <c r="D36" s="276"/>
      <c r="E36" s="278"/>
      <c r="F36" s="277"/>
      <c r="G36" s="52"/>
      <c r="I36" s="276"/>
      <c r="J36" s="278"/>
      <c r="K36" s="278"/>
      <c r="L36" s="278"/>
      <c r="M36" s="277"/>
    </row>
    <row r="37" spans="1:13" ht="24.9" customHeight="1" x14ac:dyDescent="0.3">
      <c r="A37" s="276"/>
      <c r="B37" s="277"/>
      <c r="D37" s="276"/>
      <c r="E37" s="278"/>
      <c r="F37" s="277"/>
      <c r="G37" s="52"/>
      <c r="I37" s="276"/>
      <c r="J37" s="278"/>
      <c r="K37" s="278"/>
      <c r="L37" s="278"/>
      <c r="M37" s="277"/>
    </row>
    <row r="38" spans="1:13" ht="24.9" customHeight="1" x14ac:dyDescent="0.3">
      <c r="A38" s="276"/>
      <c r="B38" s="277"/>
      <c r="D38" s="276"/>
      <c r="E38" s="278"/>
      <c r="F38" s="277"/>
      <c r="G38" s="52"/>
      <c r="I38" s="276"/>
      <c r="J38" s="278"/>
      <c r="K38" s="278"/>
      <c r="L38" s="278"/>
      <c r="M38" s="277"/>
    </row>
    <row r="39" spans="1:13" ht="24.9" customHeight="1" x14ac:dyDescent="0.3">
      <c r="A39" s="276"/>
      <c r="B39" s="277"/>
      <c r="D39" s="276"/>
      <c r="E39" s="278"/>
      <c r="F39" s="277"/>
      <c r="G39" s="52"/>
      <c r="I39" s="276"/>
      <c r="J39" s="278"/>
      <c r="K39" s="278"/>
      <c r="L39" s="278"/>
      <c r="M39" s="277"/>
    </row>
    <row r="40" spans="1:13" ht="24.9" customHeight="1" x14ac:dyDescent="0.3">
      <c r="A40" s="276"/>
      <c r="B40" s="277"/>
      <c r="D40" s="276"/>
      <c r="E40" s="278"/>
      <c r="F40" s="277"/>
      <c r="G40" s="52"/>
      <c r="I40" s="276"/>
      <c r="J40" s="278"/>
      <c r="K40" s="278"/>
      <c r="L40" s="278"/>
      <c r="M40" s="277"/>
    </row>
    <row r="41" spans="1:13" ht="24.9" customHeight="1" x14ac:dyDescent="0.3">
      <c r="A41" s="276"/>
      <c r="B41" s="277"/>
      <c r="D41" s="276"/>
      <c r="E41" s="278"/>
      <c r="F41" s="277"/>
      <c r="G41" s="52"/>
      <c r="I41" s="276"/>
      <c r="J41" s="278"/>
      <c r="K41" s="278"/>
      <c r="L41" s="278"/>
      <c r="M41" s="277"/>
    </row>
    <row r="42" spans="1:13" ht="24.9" customHeight="1" x14ac:dyDescent="0.3">
      <c r="A42" s="276"/>
      <c r="B42" s="277"/>
      <c r="D42" s="276"/>
      <c r="E42" s="278"/>
      <c r="F42" s="277"/>
      <c r="G42" s="52"/>
      <c r="I42" s="276"/>
      <c r="J42" s="278"/>
      <c r="K42" s="278"/>
      <c r="L42" s="278"/>
      <c r="M42" s="277"/>
    </row>
    <row r="43" spans="1:13" ht="24.9" customHeight="1" x14ac:dyDescent="0.3">
      <c r="A43" s="276"/>
      <c r="B43" s="277"/>
      <c r="D43" s="276"/>
      <c r="E43" s="278"/>
      <c r="F43" s="277"/>
      <c r="G43" s="52"/>
      <c r="I43" s="276"/>
      <c r="J43" s="278"/>
      <c r="K43" s="278"/>
      <c r="L43" s="278"/>
      <c r="M43" s="277"/>
    </row>
    <row r="44" spans="1:13" ht="24.9" customHeight="1" x14ac:dyDescent="0.3">
      <c r="A44" s="276"/>
      <c r="B44" s="277"/>
      <c r="D44" s="276"/>
      <c r="E44" s="278"/>
      <c r="F44" s="277"/>
      <c r="G44" s="52"/>
      <c r="I44" s="276"/>
      <c r="J44" s="278"/>
      <c r="K44" s="278"/>
      <c r="L44" s="278"/>
      <c r="M44" s="277"/>
    </row>
    <row r="45" spans="1:13" ht="24.9" customHeight="1" x14ac:dyDescent="0.3"/>
  </sheetData>
  <mergeCells count="104">
    <mergeCell ref="A1:A4"/>
    <mergeCell ref="B1:K4"/>
    <mergeCell ref="L1:M1"/>
    <mergeCell ref="L2:M2"/>
    <mergeCell ref="L3:M3"/>
    <mergeCell ref="L4:M4"/>
    <mergeCell ref="A14:B15"/>
    <mergeCell ref="D14:F15"/>
    <mergeCell ref="G14:M14"/>
    <mergeCell ref="I15:M15"/>
    <mergeCell ref="A16:B16"/>
    <mergeCell ref="D16:F16"/>
    <mergeCell ref="I16:M16"/>
    <mergeCell ref="A6:M6"/>
    <mergeCell ref="A9:B9"/>
    <mergeCell ref="D9:M9"/>
    <mergeCell ref="A10:D10"/>
    <mergeCell ref="E10:M10"/>
    <mergeCell ref="A11:E11"/>
    <mergeCell ref="F11:M11"/>
    <mergeCell ref="A19:B19"/>
    <mergeCell ref="D19:F19"/>
    <mergeCell ref="I19:M19"/>
    <mergeCell ref="A20:B20"/>
    <mergeCell ref="D20:F20"/>
    <mergeCell ref="I20:M20"/>
    <mergeCell ref="A17:B17"/>
    <mergeCell ref="D17:F17"/>
    <mergeCell ref="I17:M17"/>
    <mergeCell ref="A18:B18"/>
    <mergeCell ref="D18:F18"/>
    <mergeCell ref="I18:M18"/>
    <mergeCell ref="A23:B23"/>
    <mergeCell ref="D23:F23"/>
    <mergeCell ref="I23:M23"/>
    <mergeCell ref="A24:B24"/>
    <mergeCell ref="D24:F24"/>
    <mergeCell ref="I24:M24"/>
    <mergeCell ref="A21:B21"/>
    <mergeCell ref="D21:F21"/>
    <mergeCell ref="I21:M21"/>
    <mergeCell ref="A22:B22"/>
    <mergeCell ref="D22:F22"/>
    <mergeCell ref="I22:M22"/>
    <mergeCell ref="A27:B27"/>
    <mergeCell ref="D27:F27"/>
    <mergeCell ref="I27:M27"/>
    <mergeCell ref="A28:B28"/>
    <mergeCell ref="D28:F28"/>
    <mergeCell ref="I28:M28"/>
    <mergeCell ref="A25:B25"/>
    <mergeCell ref="D25:F25"/>
    <mergeCell ref="I25:M25"/>
    <mergeCell ref="A26:B26"/>
    <mergeCell ref="D26:F26"/>
    <mergeCell ref="I26:M26"/>
    <mergeCell ref="A31:B31"/>
    <mergeCell ref="D31:F31"/>
    <mergeCell ref="I31:M31"/>
    <mergeCell ref="A32:B32"/>
    <mergeCell ref="D32:F32"/>
    <mergeCell ref="I32:M32"/>
    <mergeCell ref="A29:B29"/>
    <mergeCell ref="D29:F29"/>
    <mergeCell ref="I29:M29"/>
    <mergeCell ref="A30:B30"/>
    <mergeCell ref="D30:F30"/>
    <mergeCell ref="I30:M30"/>
    <mergeCell ref="A35:B35"/>
    <mergeCell ref="D35:F35"/>
    <mergeCell ref="I35:M35"/>
    <mergeCell ref="A36:B36"/>
    <mergeCell ref="D36:F36"/>
    <mergeCell ref="I36:M36"/>
    <mergeCell ref="A33:B33"/>
    <mergeCell ref="D33:F33"/>
    <mergeCell ref="I33:M33"/>
    <mergeCell ref="A34:B34"/>
    <mergeCell ref="D34:F34"/>
    <mergeCell ref="I34:M34"/>
    <mergeCell ref="A39:B39"/>
    <mergeCell ref="D39:F39"/>
    <mergeCell ref="I39:M39"/>
    <mergeCell ref="A40:B40"/>
    <mergeCell ref="D40:F40"/>
    <mergeCell ref="I40:M40"/>
    <mergeCell ref="A37:B37"/>
    <mergeCell ref="D37:F37"/>
    <mergeCell ref="I37:M37"/>
    <mergeCell ref="A38:B38"/>
    <mergeCell ref="D38:F38"/>
    <mergeCell ref="I38:M38"/>
    <mergeCell ref="A43:B43"/>
    <mergeCell ref="D43:F43"/>
    <mergeCell ref="I43:M43"/>
    <mergeCell ref="A44:B44"/>
    <mergeCell ref="D44:F44"/>
    <mergeCell ref="I44:M44"/>
    <mergeCell ref="A41:B41"/>
    <mergeCell ref="D41:F41"/>
    <mergeCell ref="I41:M41"/>
    <mergeCell ref="A42:B42"/>
    <mergeCell ref="D42:F42"/>
    <mergeCell ref="I42:M42"/>
  </mergeCells>
  <dataValidations count="4">
    <dataValidation type="list" allowBlank="1" showInputMessage="1" showErrorMessage="1" sqref="G29:G35" xr:uid="{E9ADA507-DEDD-4F67-B2E6-B29F424510E6}">
      <formula1>$H$16:$H$17</formula1>
    </dataValidation>
    <dataValidation type="list" allowBlank="1" showInputMessage="1" showErrorMessage="1" sqref="A29:B44" xr:uid="{82ED23B6-2161-49B8-9CA8-308A2C3945FA}">
      <formula1>$C$16:$C$18</formula1>
    </dataValidation>
    <dataValidation type="list" allowBlank="1" showInputMessage="1" showErrorMessage="1" sqref="G16:G28" xr:uid="{77BA5B6C-EF28-40DE-9CCB-AD219CCBA3EB}">
      <formula1>$H$16:$H$18</formula1>
    </dataValidation>
    <dataValidation type="list" allowBlank="1" showInputMessage="1" showErrorMessage="1" sqref="B16 B18:B19 A16:A28 B21:B28" xr:uid="{25F83B14-1785-4C0D-9D69-C59E993CF7F4}">
      <formula1>$C$16:$C$19</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E6892C1-F893-4D0F-A32D-0DAEE4477F0A}">
          <x14:formula1>
            <xm:f>'Opciones Tratamiento'!$B$24:$B$36</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142B-3689-4B2A-AD25-7059CC2148D5}">
  <sheetPr>
    <tabColor rgb="FFFFFF00"/>
  </sheetPr>
  <dimension ref="A1:BJ54"/>
  <sheetViews>
    <sheetView showGridLines="0" tabSelected="1" zoomScale="70" zoomScaleNormal="70" workbookViewId="0">
      <selection activeCell="G33" sqref="G33:G34"/>
    </sheetView>
  </sheetViews>
  <sheetFormatPr baseColWidth="10" defaultColWidth="4.109375" defaultRowHeight="13.8" x14ac:dyDescent="0.25"/>
  <cols>
    <col min="1" max="1" width="5.109375" style="86" customWidth="1"/>
    <col min="2" max="2" width="64.33203125" style="86" bestFit="1" customWidth="1"/>
    <col min="3" max="3" width="22.44140625" style="86" bestFit="1" customWidth="1"/>
    <col min="4" max="4" width="18.44140625" style="86" customWidth="1"/>
    <col min="5" max="5" width="25.5546875" style="86" customWidth="1"/>
    <col min="6" max="6" width="95.44140625" style="86" bestFit="1" customWidth="1"/>
    <col min="7" max="7" width="84.5546875" style="59" bestFit="1" customWidth="1"/>
    <col min="8" max="8" width="62.44140625" style="59" bestFit="1" customWidth="1"/>
    <col min="9" max="9" width="14" style="87" customWidth="1"/>
    <col min="10" max="10" width="8.33203125" style="59" customWidth="1"/>
    <col min="11" max="11" width="6.44140625" style="59" customWidth="1"/>
    <col min="12" max="12" width="8" style="59" customWidth="1"/>
    <col min="13" max="13" width="6.44140625" style="59" customWidth="1"/>
    <col min="14" max="14" width="7.33203125" style="59" customWidth="1"/>
    <col min="15" max="15" width="6.33203125" style="59" customWidth="1"/>
    <col min="16" max="16" width="62.5546875" style="59" customWidth="1"/>
    <col min="17" max="17" width="11" style="59" customWidth="1"/>
    <col min="18" max="23" width="4.6640625" style="59" customWidth="1"/>
    <col min="24" max="24" width="30" style="59" customWidth="1"/>
    <col min="25" max="25" width="12.33203125" style="59" customWidth="1"/>
    <col min="26" max="26" width="9.33203125" style="59" customWidth="1"/>
    <col min="27" max="27" width="7" style="59" customWidth="1"/>
    <col min="28" max="28" width="8.5546875" style="59" customWidth="1"/>
    <col min="29" max="29" width="8.109375" style="59" customWidth="1"/>
    <col min="30" max="30" width="8.6640625" style="59" customWidth="1"/>
    <col min="31" max="31" width="7.109375" style="59" customWidth="1"/>
    <col min="32" max="32" width="11" style="59" customWidth="1"/>
    <col min="33" max="34" width="8.6640625" style="59" customWidth="1"/>
    <col min="35" max="35" width="10.5546875" style="59" bestFit="1" customWidth="1"/>
    <col min="36" max="36" width="59.33203125" style="59" customWidth="1"/>
    <col min="37" max="37" width="81.33203125" style="59" customWidth="1"/>
    <col min="38" max="38" width="72.88671875" style="59" customWidth="1"/>
    <col min="39" max="39" width="113.5546875" style="59" customWidth="1"/>
    <col min="40" max="40" width="106.44140625" style="59" customWidth="1"/>
    <col min="41" max="41" width="116.33203125" style="59" hidden="1" customWidth="1"/>
    <col min="42" max="42" width="118.6640625" style="59" hidden="1" customWidth="1"/>
    <col min="43" max="43" width="120.33203125" style="59" hidden="1" customWidth="1"/>
    <col min="44" max="44" width="121.33203125" style="59" hidden="1" customWidth="1"/>
    <col min="45" max="16384" width="4.109375" style="59"/>
  </cols>
  <sheetData>
    <row r="1" spans="1:60" x14ac:dyDescent="0.25">
      <c r="A1" s="412"/>
      <c r="B1" s="412"/>
      <c r="C1" s="412"/>
      <c r="D1" s="413" t="s">
        <v>0</v>
      </c>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5"/>
      <c r="AG1" s="398" t="s">
        <v>48</v>
      </c>
      <c r="AH1" s="399"/>
      <c r="AI1" s="400"/>
      <c r="AJ1" s="58"/>
      <c r="AK1" s="58"/>
      <c r="AL1" s="58"/>
      <c r="AM1" s="58"/>
      <c r="AN1" s="58"/>
      <c r="AO1" s="58"/>
      <c r="AP1" s="58"/>
      <c r="AQ1" s="58"/>
      <c r="AR1" s="58"/>
      <c r="AS1" s="58"/>
      <c r="AT1" s="58"/>
      <c r="AU1" s="58"/>
      <c r="AV1" s="58"/>
      <c r="AW1" s="58"/>
      <c r="AX1" s="58"/>
      <c r="AY1" s="58"/>
      <c r="AZ1" s="58"/>
      <c r="BA1" s="58"/>
      <c r="BB1" s="58"/>
      <c r="BC1" s="58"/>
      <c r="BD1" s="58"/>
      <c r="BE1" s="58"/>
      <c r="BF1" s="58"/>
      <c r="BG1" s="58"/>
      <c r="BH1" s="58"/>
    </row>
    <row r="2" spans="1:60" x14ac:dyDescent="0.25">
      <c r="A2" s="412"/>
      <c r="B2" s="412"/>
      <c r="C2" s="412"/>
      <c r="D2" s="416"/>
      <c r="E2" s="417"/>
      <c r="F2" s="417"/>
      <c r="G2" s="417"/>
      <c r="H2" s="417"/>
      <c r="I2" s="417"/>
      <c r="J2" s="417"/>
      <c r="K2" s="417"/>
      <c r="L2" s="417"/>
      <c r="M2" s="417"/>
      <c r="N2" s="417"/>
      <c r="O2" s="417"/>
      <c r="P2" s="417"/>
      <c r="Q2" s="417"/>
      <c r="R2" s="417"/>
      <c r="S2" s="417"/>
      <c r="T2" s="417"/>
      <c r="U2" s="417"/>
      <c r="V2" s="417"/>
      <c r="W2" s="417"/>
      <c r="X2" s="417"/>
      <c r="Y2" s="417"/>
      <c r="Z2" s="417"/>
      <c r="AA2" s="417"/>
      <c r="AB2" s="417"/>
      <c r="AC2" s="417"/>
      <c r="AD2" s="417"/>
      <c r="AE2" s="417"/>
      <c r="AF2" s="418"/>
      <c r="AG2" s="398" t="s">
        <v>49</v>
      </c>
      <c r="AH2" s="399"/>
      <c r="AI2" s="400"/>
      <c r="AJ2" s="58"/>
      <c r="AK2" s="58"/>
      <c r="AL2" s="58"/>
      <c r="AM2" s="58"/>
      <c r="AN2" s="58"/>
      <c r="AO2" s="58"/>
      <c r="AP2" s="58"/>
      <c r="AQ2" s="58"/>
      <c r="AR2" s="58"/>
      <c r="AS2" s="58"/>
      <c r="AT2" s="58"/>
      <c r="AU2" s="58"/>
      <c r="AV2" s="58"/>
      <c r="AW2" s="58"/>
      <c r="AX2" s="58"/>
      <c r="AY2" s="58"/>
      <c r="AZ2" s="58"/>
      <c r="BA2" s="58"/>
      <c r="BB2" s="58"/>
      <c r="BC2" s="58"/>
      <c r="BD2" s="58"/>
      <c r="BE2" s="58"/>
      <c r="BF2" s="58"/>
      <c r="BG2" s="58"/>
      <c r="BH2" s="58"/>
    </row>
    <row r="3" spans="1:60" x14ac:dyDescent="0.25">
      <c r="A3" s="412"/>
      <c r="B3" s="412"/>
      <c r="C3" s="412"/>
      <c r="D3" s="416"/>
      <c r="E3" s="417"/>
      <c r="F3" s="417"/>
      <c r="G3" s="417"/>
      <c r="H3" s="417"/>
      <c r="I3" s="417"/>
      <c r="J3" s="417"/>
      <c r="K3" s="417"/>
      <c r="L3" s="417"/>
      <c r="M3" s="417"/>
      <c r="N3" s="417"/>
      <c r="O3" s="417"/>
      <c r="P3" s="417"/>
      <c r="Q3" s="417"/>
      <c r="R3" s="417"/>
      <c r="S3" s="417"/>
      <c r="T3" s="417"/>
      <c r="U3" s="417"/>
      <c r="V3" s="417"/>
      <c r="W3" s="417"/>
      <c r="X3" s="417"/>
      <c r="Y3" s="417"/>
      <c r="Z3" s="417"/>
      <c r="AA3" s="417"/>
      <c r="AB3" s="417"/>
      <c r="AC3" s="417"/>
      <c r="AD3" s="417"/>
      <c r="AE3" s="417"/>
      <c r="AF3" s="418"/>
      <c r="AG3" s="398" t="s">
        <v>50</v>
      </c>
      <c r="AH3" s="399"/>
      <c r="AI3" s="400"/>
      <c r="AJ3" s="58"/>
      <c r="AK3" s="58"/>
      <c r="AL3" s="58"/>
      <c r="AM3" s="58"/>
      <c r="AN3" s="58"/>
      <c r="AO3" s="58"/>
      <c r="AP3" s="58"/>
      <c r="AQ3" s="58"/>
      <c r="AR3" s="58"/>
      <c r="AS3" s="58"/>
      <c r="AT3" s="58"/>
      <c r="AU3" s="58"/>
      <c r="AV3" s="58"/>
      <c r="AW3" s="58"/>
      <c r="AX3" s="58"/>
      <c r="AY3" s="58"/>
      <c r="AZ3" s="58"/>
      <c r="BA3" s="58"/>
      <c r="BB3" s="58"/>
      <c r="BC3" s="58"/>
      <c r="BD3" s="58"/>
      <c r="BE3" s="58"/>
      <c r="BF3" s="58"/>
      <c r="BG3" s="58"/>
      <c r="BH3" s="58"/>
    </row>
    <row r="4" spans="1:60" x14ac:dyDescent="0.25">
      <c r="A4" s="412"/>
      <c r="B4" s="412"/>
      <c r="C4" s="412"/>
      <c r="D4" s="419"/>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1"/>
      <c r="AG4" s="398" t="s">
        <v>51</v>
      </c>
      <c r="AH4" s="399"/>
      <c r="AI4" s="400"/>
      <c r="AJ4" s="58"/>
      <c r="AK4" s="58"/>
      <c r="AL4" s="58"/>
      <c r="AM4" s="58"/>
      <c r="AN4" s="58"/>
      <c r="AO4" s="58"/>
      <c r="AP4" s="58"/>
      <c r="AQ4" s="58"/>
      <c r="AR4" s="58"/>
      <c r="AS4" s="58"/>
      <c r="AT4" s="58"/>
      <c r="AU4" s="58"/>
      <c r="AV4" s="58"/>
      <c r="AW4" s="58"/>
      <c r="AX4" s="58"/>
      <c r="AY4" s="58"/>
      <c r="AZ4" s="58"/>
      <c r="BA4" s="58"/>
      <c r="BB4" s="58"/>
      <c r="BC4" s="58"/>
      <c r="BD4" s="58"/>
      <c r="BE4" s="58"/>
      <c r="BF4" s="58"/>
      <c r="BG4" s="58"/>
      <c r="BH4" s="58"/>
    </row>
    <row r="5" spans="1:60" x14ac:dyDescent="0.25">
      <c r="A5" s="60"/>
      <c r="B5" s="60"/>
      <c r="C5" s="60"/>
      <c r="D5" s="61"/>
      <c r="E5" s="60"/>
      <c r="F5" s="60"/>
      <c r="G5" s="58"/>
      <c r="H5" s="58"/>
      <c r="I5" s="62"/>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row>
    <row r="6" spans="1:60" ht="15.6" x14ac:dyDescent="0.25">
      <c r="A6" s="402" t="s">
        <v>52</v>
      </c>
      <c r="B6" s="402"/>
      <c r="C6" s="403"/>
      <c r="D6" s="373" t="s">
        <v>7</v>
      </c>
      <c r="E6" s="374"/>
      <c r="F6" s="409" t="s">
        <v>8</v>
      </c>
      <c r="G6" s="409"/>
      <c r="H6" s="380" t="s">
        <v>53</v>
      </c>
      <c r="I6" s="381"/>
      <c r="J6" s="63"/>
      <c r="K6" s="63"/>
      <c r="L6" s="63"/>
      <c r="M6" s="63"/>
      <c r="N6" s="63"/>
      <c r="O6" s="63"/>
      <c r="P6" s="63"/>
      <c r="Q6" s="63"/>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row>
    <row r="7" spans="1:60" ht="15.6" x14ac:dyDescent="0.25">
      <c r="A7" s="404"/>
      <c r="B7" s="404"/>
      <c r="C7" s="405"/>
      <c r="D7" s="375"/>
      <c r="E7" s="376"/>
      <c r="F7" s="410" t="s">
        <v>10</v>
      </c>
      <c r="G7" s="410"/>
      <c r="H7" s="380" t="s">
        <v>54</v>
      </c>
      <c r="I7" s="381"/>
      <c r="J7" s="63"/>
      <c r="K7" s="63"/>
      <c r="L7" s="63"/>
      <c r="M7" s="63"/>
      <c r="N7" s="63"/>
      <c r="O7" s="63"/>
      <c r="P7" s="63"/>
      <c r="Q7" s="63"/>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row>
    <row r="8" spans="1:60" ht="18" x14ac:dyDescent="0.25">
      <c r="A8" s="406" t="s">
        <v>55</v>
      </c>
      <c r="B8" s="407"/>
      <c r="C8" s="408"/>
      <c r="D8" s="411" t="s">
        <v>56</v>
      </c>
      <c r="E8" s="411"/>
      <c r="F8" s="411"/>
      <c r="G8" s="411"/>
      <c r="H8" s="411"/>
      <c r="I8" s="411"/>
      <c r="J8" s="63"/>
      <c r="K8" s="63"/>
      <c r="L8" s="63"/>
      <c r="M8" s="63"/>
      <c r="N8" s="63"/>
      <c r="O8" s="63"/>
      <c r="P8" s="63"/>
      <c r="Q8" s="63"/>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row>
    <row r="9" spans="1:60" ht="18" x14ac:dyDescent="0.25">
      <c r="A9" s="406" t="s">
        <v>57</v>
      </c>
      <c r="B9" s="407"/>
      <c r="C9" s="408"/>
      <c r="D9" s="411" t="s">
        <v>58</v>
      </c>
      <c r="E9" s="411"/>
      <c r="F9" s="411"/>
      <c r="G9" s="411"/>
      <c r="H9" s="411"/>
      <c r="I9" s="411"/>
      <c r="J9" s="63"/>
      <c r="K9" s="63"/>
      <c r="L9" s="63"/>
      <c r="M9" s="63"/>
      <c r="N9" s="63"/>
      <c r="O9" s="63"/>
      <c r="P9" s="63"/>
      <c r="Q9" s="63"/>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row>
    <row r="10" spans="1:60" x14ac:dyDescent="0.25">
      <c r="A10" s="59"/>
      <c r="B10" s="59"/>
      <c r="C10" s="59"/>
      <c r="D10" s="65"/>
      <c r="E10" s="65"/>
      <c r="F10" s="65"/>
      <c r="G10" s="65"/>
      <c r="H10" s="65"/>
      <c r="I10" s="65"/>
      <c r="J10" s="63"/>
      <c r="K10" s="63"/>
      <c r="L10" s="63"/>
      <c r="M10" s="63"/>
      <c r="N10" s="63"/>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row>
    <row r="11" spans="1:60" ht="13.95" customHeight="1" x14ac:dyDescent="0.25">
      <c r="A11" s="377" t="s">
        <v>59</v>
      </c>
      <c r="B11" s="378"/>
      <c r="C11" s="378"/>
      <c r="D11" s="378"/>
      <c r="E11" s="378"/>
      <c r="F11" s="378"/>
      <c r="G11" s="378"/>
      <c r="H11" s="378"/>
      <c r="I11" s="379"/>
      <c r="J11" s="384" t="s">
        <v>60</v>
      </c>
      <c r="K11" s="384"/>
      <c r="L11" s="384"/>
      <c r="M11" s="384"/>
      <c r="N11" s="384"/>
      <c r="O11" s="384"/>
      <c r="P11" s="384"/>
      <c r="Q11" s="384"/>
      <c r="R11" s="384"/>
      <c r="S11" s="384"/>
      <c r="T11" s="384"/>
      <c r="U11" s="384"/>
      <c r="V11" s="384"/>
      <c r="W11" s="384"/>
      <c r="X11" s="384"/>
      <c r="Y11" s="384"/>
      <c r="Z11" s="384"/>
      <c r="AA11" s="384"/>
      <c r="AB11" s="384"/>
      <c r="AC11" s="384"/>
      <c r="AD11" s="384"/>
      <c r="AE11" s="384"/>
      <c r="AF11" s="384"/>
      <c r="AG11" s="384"/>
      <c r="AH11" s="384"/>
      <c r="AI11" s="377" t="s">
        <v>61</v>
      </c>
      <c r="AJ11" s="379"/>
      <c r="AK11" s="329" t="s">
        <v>62</v>
      </c>
      <c r="AL11" s="329" t="s">
        <v>63</v>
      </c>
      <c r="AM11" s="329" t="s">
        <v>64</v>
      </c>
      <c r="AN11" s="329" t="s">
        <v>63</v>
      </c>
      <c r="AO11" s="329" t="s">
        <v>65</v>
      </c>
      <c r="AP11" s="329" t="s">
        <v>63</v>
      </c>
      <c r="AQ11" s="329" t="s">
        <v>66</v>
      </c>
      <c r="AR11" s="329" t="s">
        <v>63</v>
      </c>
      <c r="AS11" s="58"/>
      <c r="AT11" s="58"/>
      <c r="AU11" s="58"/>
      <c r="AV11" s="58"/>
      <c r="AW11" s="58"/>
      <c r="AX11" s="58"/>
      <c r="AY11" s="58"/>
      <c r="AZ11" s="58"/>
      <c r="BA11" s="58"/>
      <c r="BB11" s="58"/>
      <c r="BC11" s="58"/>
      <c r="BD11" s="58"/>
      <c r="BE11" s="58"/>
      <c r="BF11" s="58"/>
      <c r="BG11" s="58"/>
      <c r="BH11" s="58"/>
    </row>
    <row r="12" spans="1:60" x14ac:dyDescent="0.25">
      <c r="A12" s="383" t="s">
        <v>67</v>
      </c>
      <c r="B12" s="387" t="s">
        <v>68</v>
      </c>
      <c r="C12" s="387" t="s">
        <v>69</v>
      </c>
      <c r="D12" s="385" t="s">
        <v>72</v>
      </c>
      <c r="E12" s="385" t="s">
        <v>73</v>
      </c>
      <c r="F12" s="385" t="s">
        <v>74</v>
      </c>
      <c r="G12" s="385" t="s">
        <v>75</v>
      </c>
      <c r="H12" s="385" t="s">
        <v>76</v>
      </c>
      <c r="I12" s="385" t="s">
        <v>77</v>
      </c>
      <c r="J12" s="384" t="s">
        <v>78</v>
      </c>
      <c r="K12" s="384"/>
      <c r="L12" s="384"/>
      <c r="M12" s="384"/>
      <c r="N12" s="384"/>
      <c r="O12" s="382" t="s">
        <v>79</v>
      </c>
      <c r="P12" s="382"/>
      <c r="Q12" s="382"/>
      <c r="R12" s="382"/>
      <c r="S12" s="382"/>
      <c r="T12" s="382"/>
      <c r="U12" s="382"/>
      <c r="V12" s="382"/>
      <c r="W12" s="382"/>
      <c r="X12" s="382"/>
      <c r="Y12" s="67"/>
      <c r="Z12" s="67"/>
      <c r="AA12" s="67"/>
      <c r="AB12" s="67"/>
      <c r="AC12" s="67"/>
      <c r="AD12" s="340" t="s">
        <v>80</v>
      </c>
      <c r="AE12" s="340"/>
      <c r="AF12" s="340"/>
      <c r="AG12" s="340"/>
      <c r="AH12" s="340"/>
      <c r="AI12" s="401" t="s">
        <v>81</v>
      </c>
      <c r="AJ12" s="68" t="s">
        <v>82</v>
      </c>
      <c r="AK12" s="330"/>
      <c r="AL12" s="330"/>
      <c r="AM12" s="330"/>
      <c r="AN12" s="330"/>
      <c r="AO12" s="330"/>
      <c r="AP12" s="330"/>
      <c r="AQ12" s="330"/>
      <c r="AR12" s="330"/>
      <c r="AS12" s="58"/>
      <c r="AT12" s="58"/>
      <c r="AU12" s="58"/>
      <c r="AV12" s="58"/>
      <c r="AW12" s="58"/>
      <c r="AX12" s="58"/>
      <c r="AY12" s="58"/>
      <c r="AZ12" s="58"/>
      <c r="BA12" s="58"/>
      <c r="BB12" s="58"/>
      <c r="BC12" s="58"/>
      <c r="BD12" s="58"/>
      <c r="BE12" s="58"/>
      <c r="BF12" s="58"/>
      <c r="BG12" s="58"/>
      <c r="BH12" s="58"/>
    </row>
    <row r="13" spans="1:60" x14ac:dyDescent="0.25">
      <c r="A13" s="383"/>
      <c r="B13" s="387"/>
      <c r="C13" s="387"/>
      <c r="D13" s="388"/>
      <c r="E13" s="388"/>
      <c r="F13" s="388"/>
      <c r="G13" s="389"/>
      <c r="H13" s="388"/>
      <c r="I13" s="388"/>
      <c r="J13" s="394" t="s">
        <v>83</v>
      </c>
      <c r="K13" s="394" t="s">
        <v>84</v>
      </c>
      <c r="L13" s="394" t="s">
        <v>85</v>
      </c>
      <c r="M13" s="394" t="s">
        <v>84</v>
      </c>
      <c r="N13" s="394" t="s">
        <v>86</v>
      </c>
      <c r="O13" s="343" t="s">
        <v>87</v>
      </c>
      <c r="P13" s="385" t="s">
        <v>88</v>
      </c>
      <c r="Q13" s="385" t="s">
        <v>89</v>
      </c>
      <c r="R13" s="391" t="s">
        <v>90</v>
      </c>
      <c r="S13" s="392"/>
      <c r="T13" s="392"/>
      <c r="U13" s="392"/>
      <c r="V13" s="392"/>
      <c r="W13" s="392"/>
      <c r="X13" s="393"/>
      <c r="Y13" s="343" t="s">
        <v>91</v>
      </c>
      <c r="Z13" s="343" t="s">
        <v>92</v>
      </c>
      <c r="AA13" s="343" t="s">
        <v>84</v>
      </c>
      <c r="AB13" s="343" t="s">
        <v>93</v>
      </c>
      <c r="AC13" s="343" t="s">
        <v>84</v>
      </c>
      <c r="AD13" s="343" t="s">
        <v>94</v>
      </c>
      <c r="AE13" s="343" t="s">
        <v>84</v>
      </c>
      <c r="AF13" s="343" t="s">
        <v>95</v>
      </c>
      <c r="AG13" s="343" t="s">
        <v>84</v>
      </c>
      <c r="AH13" s="343" t="s">
        <v>96</v>
      </c>
      <c r="AI13" s="401"/>
      <c r="AJ13" s="396" t="s">
        <v>97</v>
      </c>
      <c r="AK13" s="330"/>
      <c r="AL13" s="330"/>
      <c r="AM13" s="330"/>
      <c r="AN13" s="330"/>
      <c r="AO13" s="330"/>
      <c r="AP13" s="330"/>
      <c r="AQ13" s="330"/>
      <c r="AR13" s="330"/>
      <c r="AS13" s="58"/>
      <c r="AT13" s="58"/>
      <c r="AU13" s="58"/>
      <c r="AV13" s="58"/>
      <c r="AW13" s="58"/>
      <c r="AX13" s="58"/>
      <c r="AY13" s="58"/>
      <c r="AZ13" s="58"/>
      <c r="BA13" s="58"/>
      <c r="BB13" s="58"/>
      <c r="BC13" s="58"/>
      <c r="BD13" s="58"/>
      <c r="BE13" s="58"/>
      <c r="BF13" s="58"/>
      <c r="BG13" s="58"/>
      <c r="BH13" s="58"/>
    </row>
    <row r="14" spans="1:60" s="70" customFormat="1" ht="78.599999999999994" customHeight="1" x14ac:dyDescent="0.3">
      <c r="A14" s="383"/>
      <c r="B14" s="387"/>
      <c r="C14" s="387"/>
      <c r="D14" s="386"/>
      <c r="E14" s="386"/>
      <c r="F14" s="386"/>
      <c r="G14" s="390"/>
      <c r="H14" s="386"/>
      <c r="I14" s="386"/>
      <c r="J14" s="395"/>
      <c r="K14" s="395"/>
      <c r="L14" s="395"/>
      <c r="M14" s="395"/>
      <c r="N14" s="395"/>
      <c r="O14" s="344"/>
      <c r="P14" s="386"/>
      <c r="Q14" s="386"/>
      <c r="R14" s="66" t="s">
        <v>98</v>
      </c>
      <c r="S14" s="66" t="s">
        <v>99</v>
      </c>
      <c r="T14" s="66" t="s">
        <v>100</v>
      </c>
      <c r="U14" s="66" t="s">
        <v>101</v>
      </c>
      <c r="V14" s="66" t="s">
        <v>102</v>
      </c>
      <c r="W14" s="66" t="s">
        <v>103</v>
      </c>
      <c r="X14" s="64" t="s">
        <v>104</v>
      </c>
      <c r="Y14" s="344"/>
      <c r="Z14" s="344"/>
      <c r="AA14" s="344"/>
      <c r="AB14" s="344"/>
      <c r="AC14" s="344"/>
      <c r="AD14" s="344"/>
      <c r="AE14" s="344"/>
      <c r="AF14" s="344"/>
      <c r="AG14" s="344"/>
      <c r="AH14" s="344"/>
      <c r="AI14" s="401"/>
      <c r="AJ14" s="397"/>
      <c r="AK14" s="331"/>
      <c r="AL14" s="331"/>
      <c r="AM14" s="331"/>
      <c r="AN14" s="331"/>
      <c r="AO14" s="331"/>
      <c r="AP14" s="331"/>
      <c r="AQ14" s="331"/>
      <c r="AR14" s="331"/>
      <c r="AS14" s="69"/>
      <c r="AT14" s="69"/>
      <c r="AU14" s="69"/>
      <c r="AV14" s="69"/>
      <c r="AW14" s="69"/>
      <c r="AX14" s="69"/>
      <c r="AY14" s="69"/>
      <c r="AZ14" s="69"/>
      <c r="BA14" s="69"/>
      <c r="BB14" s="69"/>
      <c r="BC14" s="69"/>
      <c r="BD14" s="69"/>
      <c r="BE14" s="69"/>
      <c r="BF14" s="69"/>
      <c r="BG14" s="69"/>
      <c r="BH14" s="69"/>
    </row>
    <row r="15" spans="1:60" s="79" customFormat="1" ht="82.95" customHeight="1" x14ac:dyDescent="0.3">
      <c r="A15" s="371" t="s">
        <v>105</v>
      </c>
      <c r="B15" s="352" t="s">
        <v>106</v>
      </c>
      <c r="C15" s="352" t="s">
        <v>107</v>
      </c>
      <c r="D15" s="352" t="s">
        <v>108</v>
      </c>
      <c r="E15" s="352" t="s">
        <v>109</v>
      </c>
      <c r="F15" s="352" t="s">
        <v>110</v>
      </c>
      <c r="G15" s="352" t="s">
        <v>111</v>
      </c>
      <c r="H15" s="352" t="s">
        <v>112</v>
      </c>
      <c r="I15" s="346" t="s">
        <v>113</v>
      </c>
      <c r="J15" s="311" t="s">
        <v>114</v>
      </c>
      <c r="K15" s="355">
        <f>IF(J15="","",IF(J15="Muy Baja",0.2,IF(J15="Baja",0.4,IF(J15="Media",0.6,IF(J15="Alta",0.8,IF(J15="Muy Alta",1,))))))</f>
        <v>1</v>
      </c>
      <c r="L15" s="311" t="s">
        <v>115</v>
      </c>
      <c r="M15" s="355">
        <f>IF(L15="","",IF(L15="Leve",0.2,IF(L15="Menor",0.4,IF(L15="Moderado",0.6,IF(L15="Mayor",0.8,IF(L15="Catastrófico",1,))))))</f>
        <v>1</v>
      </c>
      <c r="N15" s="356"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Extremo</v>
      </c>
      <c r="O15" s="72">
        <v>0</v>
      </c>
      <c r="P15" s="73" t="s">
        <v>116</v>
      </c>
      <c r="Q15" s="72" t="str">
        <f>IF(OR(R15="Preventivo",R15="Detectivo"),"Probabilidad",IF(R15="Correctivo","Impacto",""))</f>
        <v>Impacto</v>
      </c>
      <c r="R15" s="71" t="s">
        <v>117</v>
      </c>
      <c r="S15" s="71" t="s">
        <v>118</v>
      </c>
      <c r="T15" s="74" t="str">
        <f>IF(AND(R15="Preventivo",S15="Automático"),"50%",IF(AND(R15="Preventivo",S15="Manual"),"40%",IF(AND(R15="Detectivo",S15="Automático"),"40%",IF(AND(R15="Detectivo",S15="Manual"),"30%",IF(AND(R15="Correctivo",S15="Automático"),"35%",IF(AND(R15="Correctivo",S15="Manual"),"25%",""))))))</f>
        <v>25%</v>
      </c>
      <c r="U15" s="71" t="s">
        <v>119</v>
      </c>
      <c r="V15" s="71" t="s">
        <v>120</v>
      </c>
      <c r="W15" s="71" t="s">
        <v>121</v>
      </c>
      <c r="X15" s="75" t="s">
        <v>122</v>
      </c>
      <c r="Y15" s="76">
        <f>IFERROR(IF(Q15="Probabilidad",(K15-(+K15*T15)),IF(Q15="Impacto",K15,"")),"")</f>
        <v>1</v>
      </c>
      <c r="Z15" s="77" t="str">
        <f t="shared" ref="Z15:Z19" si="0">IFERROR(IF(Y15="","",IF(Y15&lt;=0.2,"Muy Baja",IF(Y15&lt;=0.4,"Baja",IF(Y15&lt;=0.6,"Media",IF(Y15&lt;=0.8,"Alta","Muy Alta"))))),"")</f>
        <v>Muy Alta</v>
      </c>
      <c r="AA15" s="74">
        <f>+Y15</f>
        <v>1</v>
      </c>
      <c r="AB15" s="77" t="str">
        <f>IFERROR(IF(AC15="","",IF(AC15&lt;=0.2,"Leve",IF(AC15&lt;=0.4,"Menor",IF(AC15&lt;=0.6,"Moderado",IF(AC15&lt;=0.8,"Mayor","Catastrófico"))))),"")</f>
        <v>Mayor</v>
      </c>
      <c r="AC15" s="74">
        <f>IFERROR(IF(Q15="Impacto",(M15-(+M15*T15)),IF(Q15="Probabilidad",M15,"")),"")</f>
        <v>0.75</v>
      </c>
      <c r="AD15" s="311" t="str">
        <f>IFERROR(IF(AE15=0,"",IF(AND(AE15&gt;0,AE15&lt;=0.2),"Muy Baja",IF(AE15&lt;=0.4,"Baja",IF(AE15&lt;=0.6,"Media",IF(AE15&lt;=0.8,"Alta","Muy Alta"))))),"")</f>
        <v>Muy Baja</v>
      </c>
      <c r="AE15" s="307">
        <f>MIN(Y15:Y27)</f>
        <v>9.7199999999999995E-3</v>
      </c>
      <c r="AF15" s="311" t="str">
        <f>IFERROR(IF(AG15=0,"",IF(AND(AG15&gt;0,AG15&lt;=0.2),"Leve",IF(AG15&lt;=0.4,"Menor",IF(AG15&lt;=0.6,"Moderado",IF(AG15&lt;=0.8,"Mayor","Catastrófico"))))),"")</f>
        <v>Menor</v>
      </c>
      <c r="AG15" s="307">
        <f>MIN(AC15:AC27)</f>
        <v>0.31640625</v>
      </c>
      <c r="AH15" s="314"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Bajo</v>
      </c>
      <c r="AI15" s="360" t="s">
        <v>123</v>
      </c>
      <c r="AJ15" s="352" t="s">
        <v>124</v>
      </c>
      <c r="AK15" s="316" t="s">
        <v>125</v>
      </c>
      <c r="AL15" s="333" t="s">
        <v>126</v>
      </c>
      <c r="AM15" s="316" t="s">
        <v>471</v>
      </c>
      <c r="AN15" s="333" t="s">
        <v>472</v>
      </c>
      <c r="AO15" s="316" t="s">
        <v>127</v>
      </c>
      <c r="AP15" s="333"/>
      <c r="AQ15" s="316" t="s">
        <v>127</v>
      </c>
      <c r="AR15" s="333"/>
      <c r="AS15" s="78"/>
      <c r="AT15" s="78"/>
      <c r="AU15" s="78"/>
      <c r="AV15" s="78"/>
      <c r="AW15" s="78"/>
      <c r="AX15" s="78"/>
      <c r="AY15" s="78"/>
      <c r="AZ15" s="78"/>
      <c r="BA15" s="78"/>
      <c r="BB15" s="78"/>
      <c r="BC15" s="78"/>
      <c r="BD15" s="78"/>
      <c r="BE15" s="78"/>
      <c r="BF15" s="78"/>
      <c r="BG15" s="78"/>
      <c r="BH15" s="78"/>
    </row>
    <row r="16" spans="1:60" ht="66.599999999999994" x14ac:dyDescent="0.25">
      <c r="A16" s="371"/>
      <c r="B16" s="359"/>
      <c r="C16" s="359"/>
      <c r="D16" s="359"/>
      <c r="E16" s="359"/>
      <c r="F16" s="359"/>
      <c r="G16" s="359"/>
      <c r="H16" s="359"/>
      <c r="I16" s="364"/>
      <c r="J16" s="345"/>
      <c r="K16" s="355"/>
      <c r="L16" s="345"/>
      <c r="M16" s="355"/>
      <c r="N16" s="356"/>
      <c r="O16" s="72" t="s">
        <v>128</v>
      </c>
      <c r="P16" s="73" t="s">
        <v>129</v>
      </c>
      <c r="Q16" s="72" t="str">
        <f>IF(OR(R16="Preventivo",R16="Detectivo"),"Probabilidad",IF(R16="Correctivo","Impacto",""))</f>
        <v>Probabilidad</v>
      </c>
      <c r="R16" s="71" t="s">
        <v>130</v>
      </c>
      <c r="S16" s="71" t="s">
        <v>118</v>
      </c>
      <c r="T16" s="74" t="str">
        <f t="shared" ref="T16:T27" si="1">IF(AND(R16="Preventivo",S16="Automático"),"50%",IF(AND(R16="Preventivo",S16="Manual"),"40%",IF(AND(R16="Detectivo",S16="Automático"),"40%",IF(AND(R16="Detectivo",S16="Manual"),"30%",IF(AND(R16="Correctivo",S16="Automático"),"35%",IF(AND(R16="Correctivo",S16="Manual"),"25%",""))))))</f>
        <v>40%</v>
      </c>
      <c r="U16" s="71" t="s">
        <v>131</v>
      </c>
      <c r="V16" s="71" t="s">
        <v>120</v>
      </c>
      <c r="W16" s="71" t="s">
        <v>121</v>
      </c>
      <c r="X16" s="80" t="s">
        <v>132</v>
      </c>
      <c r="Y16" s="76">
        <f>IFERROR(IF(AND(Q15="Probabilidad",Q16="Probabilidad"),(AA15-(+AA15*T16)),IF(Q16="Probabilidad",(K15-(+K15*T16)),IF(Q16="Impacto",AA15,""))),"")</f>
        <v>0.6</v>
      </c>
      <c r="Z16" s="77" t="str">
        <f t="shared" si="0"/>
        <v>Media</v>
      </c>
      <c r="AA16" s="74">
        <f t="shared" ref="AA16:AA19" si="2">+Y16</f>
        <v>0.6</v>
      </c>
      <c r="AB16" s="77" t="str">
        <f t="shared" ref="AB16:AB19" si="3">IFERROR(IF(AC16="","",IF(AC16&lt;=0.2,"Leve",IF(AC16&lt;=0.4,"Menor",IF(AC16&lt;=0.6,"Moderado",IF(AC16&lt;=0.8,"Mayor","Catastrófico"))))),"")</f>
        <v>Mayor</v>
      </c>
      <c r="AC16" s="74">
        <f>IFERROR(IF(AND(Q15="Impacto",Q16="Impacto"),(AC15-(+AC15*T16)),IF(Q16="Impacto",(M15-(+M15*T16)),IF(Q16="Probabilidad",AC15,""))),"")</f>
        <v>0.75</v>
      </c>
      <c r="AD16" s="345"/>
      <c r="AE16" s="308"/>
      <c r="AF16" s="345"/>
      <c r="AG16" s="308"/>
      <c r="AH16" s="339"/>
      <c r="AI16" s="361"/>
      <c r="AJ16" s="359"/>
      <c r="AK16" s="317"/>
      <c r="AL16" s="334"/>
      <c r="AM16" s="317"/>
      <c r="AN16" s="334"/>
      <c r="AO16" s="317"/>
      <c r="AP16" s="334"/>
      <c r="AQ16" s="317"/>
      <c r="AR16" s="334"/>
      <c r="AS16" s="58"/>
      <c r="AT16" s="58"/>
      <c r="AU16" s="58"/>
      <c r="AV16" s="58"/>
      <c r="AW16" s="58"/>
      <c r="AX16" s="58"/>
      <c r="AY16" s="58"/>
      <c r="AZ16" s="58"/>
      <c r="BA16" s="58"/>
      <c r="BB16" s="58"/>
      <c r="BC16" s="58"/>
      <c r="BD16" s="58"/>
      <c r="BE16" s="58"/>
      <c r="BF16" s="58"/>
      <c r="BG16" s="58"/>
      <c r="BH16" s="58"/>
    </row>
    <row r="17" spans="1:60" ht="66.599999999999994" x14ac:dyDescent="0.25">
      <c r="A17" s="371"/>
      <c r="B17" s="359"/>
      <c r="C17" s="359"/>
      <c r="D17" s="359"/>
      <c r="E17" s="359"/>
      <c r="F17" s="359"/>
      <c r="G17" s="359"/>
      <c r="H17" s="359"/>
      <c r="I17" s="364"/>
      <c r="J17" s="345"/>
      <c r="K17" s="355"/>
      <c r="L17" s="345"/>
      <c r="M17" s="355"/>
      <c r="N17" s="356"/>
      <c r="O17" s="72" t="s">
        <v>133</v>
      </c>
      <c r="P17" s="80" t="s">
        <v>134</v>
      </c>
      <c r="Q17" s="72" t="str">
        <f>IF(OR(R17="Preventivo",R17="Detectivo"),"Probabilidad",IF(R17="Correctivo","Impacto",""))</f>
        <v>Probabilidad</v>
      </c>
      <c r="R17" s="71" t="s">
        <v>130</v>
      </c>
      <c r="S17" s="71" t="s">
        <v>135</v>
      </c>
      <c r="T17" s="74" t="str">
        <f t="shared" si="1"/>
        <v>50%</v>
      </c>
      <c r="U17" s="71" t="s">
        <v>131</v>
      </c>
      <c r="V17" s="71" t="s">
        <v>136</v>
      </c>
      <c r="W17" s="71" t="s">
        <v>121</v>
      </c>
      <c r="X17" s="80" t="s">
        <v>137</v>
      </c>
      <c r="Y17" s="76">
        <f>IFERROR(IF(AND(Q16="Probabilidad",Q17="Probabilidad"),(AA16-(+AA16*T17)),IF(AND(Q16="Impacto",Q17="Probabilidad"),(AA15-(+AA15*T17)),IF(Q17="Impacto",AA16,""))),"")</f>
        <v>0.3</v>
      </c>
      <c r="Z17" s="77" t="str">
        <f t="shared" si="0"/>
        <v>Baja</v>
      </c>
      <c r="AA17" s="74">
        <f t="shared" si="2"/>
        <v>0.3</v>
      </c>
      <c r="AB17" s="77" t="str">
        <f t="shared" si="3"/>
        <v>Mayor</v>
      </c>
      <c r="AC17" s="74">
        <f>IFERROR(IF(AND(Q16="Impacto",Q17="Impacto"),(AC16-(+AC16*T17)),IF(AND(Q16="Probabilidad",Q17="Impacto"),(AC15-(+AC15*T17)),IF(Q17="Probabilidad",AC16,""))),"")</f>
        <v>0.75</v>
      </c>
      <c r="AD17" s="345"/>
      <c r="AE17" s="308"/>
      <c r="AF17" s="345"/>
      <c r="AG17" s="308"/>
      <c r="AH17" s="339"/>
      <c r="AI17" s="361"/>
      <c r="AJ17" s="359"/>
      <c r="AK17" s="317"/>
      <c r="AL17" s="334"/>
      <c r="AM17" s="317"/>
      <c r="AN17" s="334"/>
      <c r="AO17" s="317"/>
      <c r="AP17" s="334"/>
      <c r="AQ17" s="317"/>
      <c r="AR17" s="334"/>
      <c r="AS17" s="58"/>
      <c r="AT17" s="58"/>
      <c r="AU17" s="58"/>
      <c r="AV17" s="58"/>
      <c r="AW17" s="58"/>
      <c r="AX17" s="58"/>
      <c r="AY17" s="58"/>
      <c r="AZ17" s="58"/>
      <c r="BA17" s="58"/>
      <c r="BB17" s="58"/>
      <c r="BC17" s="58"/>
      <c r="BD17" s="58"/>
      <c r="BE17" s="58"/>
      <c r="BF17" s="58"/>
      <c r="BG17" s="58"/>
      <c r="BH17" s="58"/>
    </row>
    <row r="18" spans="1:60" ht="66.599999999999994" x14ac:dyDescent="0.25">
      <c r="A18" s="371"/>
      <c r="B18" s="359"/>
      <c r="C18" s="359"/>
      <c r="D18" s="359"/>
      <c r="E18" s="359"/>
      <c r="F18" s="359"/>
      <c r="G18" s="359"/>
      <c r="H18" s="359"/>
      <c r="I18" s="364"/>
      <c r="J18" s="345"/>
      <c r="K18" s="355"/>
      <c r="L18" s="345"/>
      <c r="M18" s="355"/>
      <c r="N18" s="356"/>
      <c r="O18" s="72" t="s">
        <v>138</v>
      </c>
      <c r="P18" s="80" t="s">
        <v>139</v>
      </c>
      <c r="Q18" s="72" t="str">
        <f t="shared" ref="Q18:Q27" si="4">IF(OR(R18="Preventivo",R18="Detectivo"),"Probabilidad",IF(R18="Correctivo","Impacto",""))</f>
        <v>Probabilidad</v>
      </c>
      <c r="R18" s="71" t="s">
        <v>130</v>
      </c>
      <c r="S18" s="71" t="s">
        <v>135</v>
      </c>
      <c r="T18" s="74" t="str">
        <f t="shared" si="1"/>
        <v>50%</v>
      </c>
      <c r="U18" s="71" t="s">
        <v>131</v>
      </c>
      <c r="V18" s="71" t="s">
        <v>136</v>
      </c>
      <c r="W18" s="71" t="s">
        <v>121</v>
      </c>
      <c r="X18" s="80" t="s">
        <v>137</v>
      </c>
      <c r="Y18" s="76">
        <f>IFERROR(IF(AND(Q17="Probabilidad",Q18="Probabilidad"),(AA17-(+AA17*T18)),IF(AND(Q17="Impacto",Q18="Probabilidad"),(AA16-(+AA16*T18)),IF(Q18="Impacto",AA17,""))),"")</f>
        <v>0.15</v>
      </c>
      <c r="Z18" s="77" t="str">
        <f t="shared" si="0"/>
        <v>Muy Baja</v>
      </c>
      <c r="AA18" s="74">
        <f t="shared" si="2"/>
        <v>0.15</v>
      </c>
      <c r="AB18" s="77" t="str">
        <f t="shared" si="3"/>
        <v>Mayor</v>
      </c>
      <c r="AC18" s="74">
        <f>IFERROR(IF(AND(Q17="Impacto",Q18="Impacto"),(AC17-(+AC17*T18)),IF(AND(Q17="Probabilidad",Q18="Impacto"),(AC16-(+AC16*T18)),IF(Q18="Probabilidad",AC17,""))),"")</f>
        <v>0.75</v>
      </c>
      <c r="AD18" s="345"/>
      <c r="AE18" s="308"/>
      <c r="AF18" s="345"/>
      <c r="AG18" s="308"/>
      <c r="AH18" s="339"/>
      <c r="AI18" s="361"/>
      <c r="AJ18" s="359"/>
      <c r="AK18" s="317"/>
      <c r="AL18" s="334"/>
      <c r="AM18" s="317"/>
      <c r="AN18" s="334"/>
      <c r="AO18" s="317"/>
      <c r="AP18" s="334"/>
      <c r="AQ18" s="317"/>
      <c r="AR18" s="334"/>
      <c r="AS18" s="58"/>
      <c r="AT18" s="58"/>
      <c r="AU18" s="58"/>
      <c r="AV18" s="58"/>
      <c r="AW18" s="58"/>
      <c r="AX18" s="58"/>
      <c r="AY18" s="58"/>
      <c r="AZ18" s="58"/>
      <c r="BA18" s="58"/>
      <c r="BB18" s="58"/>
      <c r="BC18" s="58"/>
      <c r="BD18" s="58"/>
      <c r="BE18" s="58"/>
      <c r="BF18" s="58"/>
      <c r="BG18" s="58"/>
      <c r="BH18" s="58"/>
    </row>
    <row r="19" spans="1:60" ht="66.599999999999994" x14ac:dyDescent="0.25">
      <c r="A19" s="371"/>
      <c r="B19" s="359"/>
      <c r="C19" s="359"/>
      <c r="D19" s="359"/>
      <c r="E19" s="359"/>
      <c r="F19" s="359"/>
      <c r="G19" s="359"/>
      <c r="H19" s="353"/>
      <c r="I19" s="364"/>
      <c r="J19" s="345"/>
      <c r="K19" s="355"/>
      <c r="L19" s="345"/>
      <c r="M19" s="355"/>
      <c r="N19" s="356"/>
      <c r="O19" s="72" t="s">
        <v>140</v>
      </c>
      <c r="P19" s="80" t="s">
        <v>141</v>
      </c>
      <c r="Q19" s="72" t="str">
        <f t="shared" si="4"/>
        <v>Probabilidad</v>
      </c>
      <c r="R19" s="71" t="s">
        <v>130</v>
      </c>
      <c r="S19" s="71" t="s">
        <v>135</v>
      </c>
      <c r="T19" s="74" t="str">
        <f t="shared" si="1"/>
        <v>50%</v>
      </c>
      <c r="U19" s="71" t="s">
        <v>131</v>
      </c>
      <c r="V19" s="71" t="s">
        <v>136</v>
      </c>
      <c r="W19" s="71" t="s">
        <v>121</v>
      </c>
      <c r="X19" s="80" t="s">
        <v>142</v>
      </c>
      <c r="Y19" s="76">
        <f>IFERROR(IF(AND(Q18="Probabilidad",Q19="Probabilidad"),(AA18-(+AA18*T19)),IF(AND(Q18="Impacto",Q19="Probabilidad"),(AA17-(+AA17*T19)),IF(Q19="Impacto",AA18,""))),"")</f>
        <v>7.4999999999999997E-2</v>
      </c>
      <c r="Z19" s="77" t="str">
        <f t="shared" si="0"/>
        <v>Muy Baja</v>
      </c>
      <c r="AA19" s="74">
        <f t="shared" si="2"/>
        <v>7.4999999999999997E-2</v>
      </c>
      <c r="AB19" s="77" t="str">
        <f t="shared" si="3"/>
        <v>Mayor</v>
      </c>
      <c r="AC19" s="74">
        <f>IFERROR(IF(AND(Q18="Impacto",Q19="Impacto"),(AC18-(+AC18*T19)),IF(AND(Q18="Probabilidad",Q19="Impacto"),(AC17-(+AC17*T19)),IF(Q19="Probabilidad",AC18,""))),"")</f>
        <v>0.75</v>
      </c>
      <c r="AD19" s="345"/>
      <c r="AE19" s="308"/>
      <c r="AF19" s="345"/>
      <c r="AG19" s="308"/>
      <c r="AH19" s="339"/>
      <c r="AI19" s="361"/>
      <c r="AJ19" s="359"/>
      <c r="AK19" s="317"/>
      <c r="AL19" s="334"/>
      <c r="AM19" s="317"/>
      <c r="AN19" s="334"/>
      <c r="AO19" s="317"/>
      <c r="AP19" s="334"/>
      <c r="AQ19" s="317"/>
      <c r="AR19" s="334"/>
      <c r="AS19" s="58"/>
      <c r="AT19" s="58"/>
      <c r="AU19" s="58"/>
      <c r="AV19" s="58"/>
      <c r="AW19" s="58"/>
      <c r="AX19" s="58"/>
      <c r="AY19" s="58"/>
      <c r="AZ19" s="58"/>
      <c r="BA19" s="58"/>
      <c r="BB19" s="58"/>
      <c r="BC19" s="58"/>
      <c r="BD19" s="58"/>
      <c r="BE19" s="58"/>
      <c r="BF19" s="58"/>
      <c r="BG19" s="58"/>
      <c r="BH19" s="58"/>
    </row>
    <row r="20" spans="1:60" ht="69" x14ac:dyDescent="0.25">
      <c r="A20" s="371"/>
      <c r="B20" s="359"/>
      <c r="C20" s="359"/>
      <c r="D20" s="359"/>
      <c r="E20" s="359"/>
      <c r="F20" s="359"/>
      <c r="G20" s="359"/>
      <c r="H20" s="352" t="s">
        <v>143</v>
      </c>
      <c r="I20" s="364"/>
      <c r="J20" s="345"/>
      <c r="K20" s="355"/>
      <c r="L20" s="345"/>
      <c r="M20" s="355"/>
      <c r="N20" s="356"/>
      <c r="O20" s="72" t="s">
        <v>144</v>
      </c>
      <c r="P20" s="80" t="s">
        <v>145</v>
      </c>
      <c r="Q20" s="72" t="str">
        <f t="shared" si="4"/>
        <v>Impacto</v>
      </c>
      <c r="R20" s="71" t="s">
        <v>117</v>
      </c>
      <c r="S20" s="71" t="s">
        <v>118</v>
      </c>
      <c r="T20" s="74" t="str">
        <f t="shared" si="1"/>
        <v>25%</v>
      </c>
      <c r="U20" s="71" t="s">
        <v>119</v>
      </c>
      <c r="V20" s="71" t="s">
        <v>120</v>
      </c>
      <c r="W20" s="71" t="s">
        <v>121</v>
      </c>
      <c r="X20" s="80" t="s">
        <v>137</v>
      </c>
      <c r="Y20" s="76">
        <f>IFERROR(IF(AND(Q19="Probabilidad",Q20="Probabilidad"),(AA19-(+AA19*T20)),IF(AND(Q19="Impacto",Q20="Probabilidad"),(AA18-(+AA18*T20)),IF(Q20="Impacto",AA19,""))),"")</f>
        <v>7.4999999999999997E-2</v>
      </c>
      <c r="Z20" s="77" t="str">
        <f t="shared" ref="Z20:Z21" si="5">IFERROR(IF(Y20="","",IF(Y20&lt;=0.2,"Muy Baja",IF(Y20&lt;=0.4,"Baja",IF(Y20&lt;=0.6,"Media",IF(Y20&lt;=0.8,"Alta","Muy Alta"))))),"")</f>
        <v>Muy Baja</v>
      </c>
      <c r="AA20" s="74">
        <f t="shared" ref="AA20:AA21" si="6">+Y20</f>
        <v>7.4999999999999997E-2</v>
      </c>
      <c r="AB20" s="77" t="str">
        <f t="shared" ref="AB20:AB21" si="7">IFERROR(IF(AC20="","",IF(AC20&lt;=0.2,"Leve",IF(AC20&lt;=0.4,"Menor",IF(AC20&lt;=0.6,"Moderado",IF(AC20&lt;=0.8,"Mayor","Catastrófico"))))),"")</f>
        <v>Moderado</v>
      </c>
      <c r="AC20" s="74">
        <f>IFERROR(IF(AND(Q19="Impacto",Q20="Impacto"),(AC19-(+AC19*T20)),IF(AND(Q19="Probabilidad",Q20="Impacto"),(AC18-(+AC18*T20)),IF(Q20="Probabilidad",AC19,""))),"")</f>
        <v>0.5625</v>
      </c>
      <c r="AD20" s="345"/>
      <c r="AE20" s="308"/>
      <c r="AF20" s="345"/>
      <c r="AG20" s="308"/>
      <c r="AH20" s="339"/>
      <c r="AI20" s="361"/>
      <c r="AJ20" s="359"/>
      <c r="AK20" s="317"/>
      <c r="AL20" s="334"/>
      <c r="AM20" s="317"/>
      <c r="AN20" s="334"/>
      <c r="AO20" s="317"/>
      <c r="AP20" s="334"/>
      <c r="AQ20" s="317"/>
      <c r="AR20" s="334"/>
      <c r="AS20" s="58"/>
      <c r="AT20" s="58"/>
      <c r="AU20" s="58"/>
      <c r="AV20" s="58"/>
      <c r="AW20" s="58"/>
      <c r="AX20" s="58"/>
      <c r="AY20" s="58"/>
      <c r="AZ20" s="58"/>
      <c r="BA20" s="58"/>
      <c r="BB20" s="58"/>
      <c r="BC20" s="58"/>
      <c r="BD20" s="58"/>
      <c r="BE20" s="58"/>
      <c r="BF20" s="58"/>
      <c r="BG20" s="58"/>
      <c r="BH20" s="58"/>
    </row>
    <row r="21" spans="1:60" ht="82.5" customHeight="1" x14ac:dyDescent="0.25">
      <c r="A21" s="371"/>
      <c r="B21" s="359"/>
      <c r="C21" s="359"/>
      <c r="D21" s="359"/>
      <c r="E21" s="359"/>
      <c r="F21" s="359"/>
      <c r="G21" s="359"/>
      <c r="H21" s="353"/>
      <c r="I21" s="364"/>
      <c r="J21" s="345"/>
      <c r="K21" s="355"/>
      <c r="L21" s="345"/>
      <c r="M21" s="355"/>
      <c r="N21" s="356"/>
      <c r="O21" s="72" t="s">
        <v>146</v>
      </c>
      <c r="P21" s="80" t="s">
        <v>147</v>
      </c>
      <c r="Q21" s="72" t="str">
        <f t="shared" si="4"/>
        <v>Impacto</v>
      </c>
      <c r="R21" s="71" t="s">
        <v>117</v>
      </c>
      <c r="S21" s="71" t="s">
        <v>118</v>
      </c>
      <c r="T21" s="74" t="str">
        <f t="shared" ref="T21" si="8">IF(AND(R21="Preventivo",S21="Automático"),"50%",IF(AND(R21="Preventivo",S21="Manual"),"40%",IF(AND(R21="Detectivo",S21="Automático"),"40%",IF(AND(R21="Detectivo",S21="Manual"),"30%",IF(AND(R21="Correctivo",S21="Automático"),"35%",IF(AND(R21="Correctivo",S21="Manual"),"25%",""))))))</f>
        <v>25%</v>
      </c>
      <c r="U21" s="71" t="s">
        <v>119</v>
      </c>
      <c r="V21" s="71" t="s">
        <v>120</v>
      </c>
      <c r="W21" s="71" t="s">
        <v>121</v>
      </c>
      <c r="X21" s="80" t="s">
        <v>148</v>
      </c>
      <c r="Y21" s="76">
        <f t="shared" ref="Y21" si="9">IFERROR(IF(AND(Q20="Probabilidad",Q21="Probabilidad"),(AA20-(+AA20*T21)),IF(AND(Q20="Impacto",Q21="Probabilidad"),(AA19-(+AA19*T21)),IF(Q21="Impacto",AA20,""))),"")</f>
        <v>7.4999999999999997E-2</v>
      </c>
      <c r="Z21" s="77" t="str">
        <f t="shared" si="5"/>
        <v>Muy Baja</v>
      </c>
      <c r="AA21" s="74">
        <f t="shared" si="6"/>
        <v>7.4999999999999997E-2</v>
      </c>
      <c r="AB21" s="77" t="str">
        <f t="shared" si="7"/>
        <v>Moderado</v>
      </c>
      <c r="AC21" s="74">
        <f t="shared" ref="AC21" si="10">IFERROR(IF(AND(Q20="Impacto",Q21="Impacto"),(AC20-(+AC20*T21)),IF(AND(Q20="Probabilidad",Q21="Impacto"),(AC19-(+AC19*T21)),IF(Q21="Probabilidad",AC20,""))),"")</f>
        <v>0.421875</v>
      </c>
      <c r="AD21" s="345"/>
      <c r="AE21" s="308"/>
      <c r="AF21" s="345"/>
      <c r="AG21" s="308"/>
      <c r="AH21" s="339"/>
      <c r="AI21" s="361"/>
      <c r="AJ21" s="359"/>
      <c r="AK21" s="317"/>
      <c r="AL21" s="334"/>
      <c r="AM21" s="317"/>
      <c r="AN21" s="334"/>
      <c r="AO21" s="317"/>
      <c r="AP21" s="334"/>
      <c r="AQ21" s="317"/>
      <c r="AR21" s="334"/>
      <c r="AS21" s="58"/>
      <c r="AT21" s="58"/>
      <c r="AU21" s="58"/>
      <c r="AV21" s="58"/>
      <c r="AW21" s="58"/>
      <c r="AX21" s="58"/>
      <c r="AY21" s="58"/>
      <c r="AZ21" s="58"/>
      <c r="BA21" s="58"/>
      <c r="BB21" s="58"/>
      <c r="BC21" s="58"/>
      <c r="BD21" s="58"/>
      <c r="BE21" s="58"/>
      <c r="BF21" s="58"/>
      <c r="BG21" s="58"/>
      <c r="BH21" s="58"/>
    </row>
    <row r="22" spans="1:60" ht="31.2" x14ac:dyDescent="0.25">
      <c r="A22" s="371"/>
      <c r="B22" s="359"/>
      <c r="C22" s="359"/>
      <c r="D22" s="359"/>
      <c r="E22" s="359"/>
      <c r="F22" s="359"/>
      <c r="G22" s="359"/>
      <c r="H22" s="81" t="s">
        <v>149</v>
      </c>
      <c r="I22" s="364"/>
      <c r="J22" s="345"/>
      <c r="K22" s="355"/>
      <c r="L22" s="345"/>
      <c r="M22" s="355"/>
      <c r="N22" s="356"/>
      <c r="O22" s="72">
        <v>3</v>
      </c>
      <c r="P22" s="82" t="s">
        <v>150</v>
      </c>
      <c r="Q22" s="72"/>
      <c r="R22" s="71" t="s">
        <v>151</v>
      </c>
      <c r="S22" s="71" t="s">
        <v>151</v>
      </c>
      <c r="T22" s="74"/>
      <c r="U22" s="71" t="s">
        <v>151</v>
      </c>
      <c r="V22" s="71" t="s">
        <v>151</v>
      </c>
      <c r="W22" s="71" t="s">
        <v>151</v>
      </c>
      <c r="X22" s="81" t="s">
        <v>151</v>
      </c>
      <c r="Y22" s="76">
        <f>IFERROR(IF(AND(Q21="Probabilidad",Q22="Probabilidad"),(AA21-(+AA21*T22)),IF(AND(Q21="Impacto",Q22="Probabilidad"),(AA20-(+AA20*T22)),IF(Q22="",AA21,""))),"")</f>
        <v>7.4999999999999997E-2</v>
      </c>
      <c r="Z22" s="77" t="str">
        <f t="shared" ref="Z22:Z23" si="11">IFERROR(IF(Y22="","",IF(Y22&lt;=0.2,"Muy Baja",IF(Y22&lt;=0.4,"Baja",IF(Y22&lt;=0.6,"Media",IF(Y22&lt;=0.8,"Alta","Muy Alta"))))),"")</f>
        <v>Muy Baja</v>
      </c>
      <c r="AA22" s="74">
        <f t="shared" ref="AA22:AA23" si="12">+Y22</f>
        <v>7.4999999999999997E-2</v>
      </c>
      <c r="AB22" s="77" t="str">
        <f t="shared" ref="AB22:AB23" si="13">IFERROR(IF(AC22="","",IF(AC22&lt;=0.2,"Leve",IF(AC22&lt;=0.4,"Menor",IF(AC22&lt;=0.6,"Moderado",IF(AC22&lt;=0.8,"Mayor","Catastrófico"))))),"")</f>
        <v>Moderado</v>
      </c>
      <c r="AC22" s="74">
        <f>IFERROR(IF(AND(Q21="Impacto",Q22="Impacto"),(AC21-(+AC21*T22)),IF(AND(Q21="Probabilidad",Q22="Impacto"),(AC20-(+AC20*T22)),IF(Q22="",AC21,""))),"")</f>
        <v>0.421875</v>
      </c>
      <c r="AD22" s="345"/>
      <c r="AE22" s="308"/>
      <c r="AF22" s="345"/>
      <c r="AG22" s="308"/>
      <c r="AH22" s="339"/>
      <c r="AI22" s="361"/>
      <c r="AJ22" s="359"/>
      <c r="AK22" s="317"/>
      <c r="AL22" s="334"/>
      <c r="AM22" s="317"/>
      <c r="AN22" s="334"/>
      <c r="AO22" s="317"/>
      <c r="AP22" s="334"/>
      <c r="AQ22" s="317"/>
      <c r="AR22" s="334"/>
      <c r="AS22" s="58"/>
      <c r="AT22" s="58"/>
      <c r="AU22" s="58"/>
      <c r="AV22" s="58"/>
      <c r="AW22" s="58"/>
      <c r="AX22" s="58"/>
      <c r="AY22" s="58"/>
      <c r="AZ22" s="58"/>
      <c r="BA22" s="58"/>
      <c r="BB22" s="58"/>
      <c r="BC22" s="58"/>
      <c r="BD22" s="58"/>
      <c r="BE22" s="58"/>
      <c r="BF22" s="58"/>
      <c r="BG22" s="58"/>
      <c r="BH22" s="58"/>
    </row>
    <row r="23" spans="1:60" ht="66" customHeight="1" x14ac:dyDescent="0.25">
      <c r="A23" s="371"/>
      <c r="B23" s="359"/>
      <c r="C23" s="359"/>
      <c r="D23" s="359"/>
      <c r="E23" s="359"/>
      <c r="F23" s="359"/>
      <c r="G23" s="359"/>
      <c r="H23" s="81" t="s">
        <v>152</v>
      </c>
      <c r="I23" s="364"/>
      <c r="J23" s="345"/>
      <c r="K23" s="355"/>
      <c r="L23" s="345"/>
      <c r="M23" s="355"/>
      <c r="N23" s="356"/>
      <c r="O23" s="72">
        <v>4</v>
      </c>
      <c r="P23" s="80" t="s">
        <v>153</v>
      </c>
      <c r="Q23" s="72" t="str">
        <f t="shared" si="4"/>
        <v>Probabilidad</v>
      </c>
      <c r="R23" s="71" t="s">
        <v>130</v>
      </c>
      <c r="S23" s="71" t="s">
        <v>118</v>
      </c>
      <c r="T23" s="74" t="str">
        <f t="shared" si="1"/>
        <v>40%</v>
      </c>
      <c r="U23" s="71" t="s">
        <v>119</v>
      </c>
      <c r="V23" s="71" t="s">
        <v>120</v>
      </c>
      <c r="W23" s="71" t="s">
        <v>121</v>
      </c>
      <c r="X23" s="80" t="s">
        <v>154</v>
      </c>
      <c r="Y23" s="76">
        <f>IFERROR(IF(AND(Q22="",Q23="Probabilidad"),(AA22-(+AA22*T23)),IF(AND(Q22="Impacto",Q23="Probabilidad"),(AA21-(+AA21*T23)),IF(Q23="Impacto",AA22,""))),"")</f>
        <v>4.4999999999999998E-2</v>
      </c>
      <c r="Z23" s="77" t="str">
        <f t="shared" si="11"/>
        <v>Muy Baja</v>
      </c>
      <c r="AA23" s="74">
        <f t="shared" si="12"/>
        <v>4.4999999999999998E-2</v>
      </c>
      <c r="AB23" s="77" t="str">
        <f t="shared" si="13"/>
        <v>Moderado</v>
      </c>
      <c r="AC23" s="74">
        <f t="shared" ref="AC23" si="14">IFERROR(IF(AND(Q22="Impacto",Q23="Impacto"),(AC22-(+AC22*T23)),IF(AND(Q22="Probabilidad",Q23="Impacto"),(AC21-(+AC21*T23)),IF(Q23="Probabilidad",AC22,""))),"")</f>
        <v>0.421875</v>
      </c>
      <c r="AD23" s="345"/>
      <c r="AE23" s="308"/>
      <c r="AF23" s="345"/>
      <c r="AG23" s="308"/>
      <c r="AH23" s="339"/>
      <c r="AI23" s="361"/>
      <c r="AJ23" s="359"/>
      <c r="AK23" s="317"/>
      <c r="AL23" s="334"/>
      <c r="AM23" s="317"/>
      <c r="AN23" s="334"/>
      <c r="AO23" s="317"/>
      <c r="AP23" s="334"/>
      <c r="AQ23" s="317"/>
      <c r="AR23" s="334"/>
      <c r="AS23" s="58"/>
      <c r="AT23" s="58"/>
      <c r="AU23" s="58"/>
      <c r="AV23" s="58"/>
      <c r="AW23" s="58"/>
      <c r="AX23" s="58"/>
      <c r="AY23" s="58"/>
      <c r="AZ23" s="58"/>
      <c r="BA23" s="58"/>
      <c r="BB23" s="58"/>
      <c r="BC23" s="58"/>
      <c r="BD23" s="58"/>
      <c r="BE23" s="58"/>
      <c r="BF23" s="58"/>
      <c r="BG23" s="58"/>
      <c r="BH23" s="58"/>
    </row>
    <row r="24" spans="1:60" ht="58.2" x14ac:dyDescent="0.25">
      <c r="A24" s="371"/>
      <c r="B24" s="359"/>
      <c r="C24" s="359"/>
      <c r="D24" s="359"/>
      <c r="E24" s="359"/>
      <c r="F24" s="359"/>
      <c r="G24" s="359"/>
      <c r="H24" s="81" t="s">
        <v>155</v>
      </c>
      <c r="I24" s="364"/>
      <c r="J24" s="345"/>
      <c r="K24" s="355"/>
      <c r="L24" s="345"/>
      <c r="M24" s="355"/>
      <c r="N24" s="356"/>
      <c r="O24" s="72">
        <v>5</v>
      </c>
      <c r="P24" s="80" t="s">
        <v>156</v>
      </c>
      <c r="Q24" s="72" t="str">
        <f t="shared" ref="Q24:Q26" si="15">IF(OR(R24="Preventivo",R24="Detectivo"),"Probabilidad",IF(R24="Correctivo","Impacto",""))</f>
        <v>Probabilidad</v>
      </c>
      <c r="R24" s="71" t="s">
        <v>130</v>
      </c>
      <c r="S24" s="71" t="s">
        <v>118</v>
      </c>
      <c r="T24" s="74" t="str">
        <f t="shared" ref="T24:T26" si="16">IF(AND(R24="Preventivo",S24="Automático"),"50%",IF(AND(R24="Preventivo",S24="Manual"),"40%",IF(AND(R24="Detectivo",S24="Automático"),"40%",IF(AND(R24="Detectivo",S24="Manual"),"30%",IF(AND(R24="Correctivo",S24="Automático"),"35%",IF(AND(R24="Correctivo",S24="Manual"),"25%",""))))))</f>
        <v>40%</v>
      </c>
      <c r="U24" s="71" t="s">
        <v>119</v>
      </c>
      <c r="V24" s="71" t="s">
        <v>120</v>
      </c>
      <c r="W24" s="71" t="s">
        <v>121</v>
      </c>
      <c r="X24" s="80" t="s">
        <v>157</v>
      </c>
      <c r="Y24" s="76">
        <f>IFERROR(IF(AND(Q23="Probabilidad",Q24="Probabilidad"),(AA23-(+AA23*T24)),IF(AND(Q23="Impacto",Q24="Probabilidad"),(AA19-(+AA19*T24)),IF(Q24="Impacto",AA23,""))),"")</f>
        <v>2.7E-2</v>
      </c>
      <c r="Z24" s="77" t="str">
        <f t="shared" ref="Z24:Z25" si="17">IFERROR(IF(Y24="","",IF(Y24&lt;=0.2,"Muy Baja",IF(Y24&lt;=0.4,"Baja",IF(Y24&lt;=0.6,"Media",IF(Y24&lt;=0.8,"Alta","Muy Alta"))))),"")</f>
        <v>Muy Baja</v>
      </c>
      <c r="AA24" s="74">
        <f t="shared" ref="AA24:AA25" si="18">+Y24</f>
        <v>2.7E-2</v>
      </c>
      <c r="AB24" s="77" t="str">
        <f t="shared" ref="AB24:AB25" si="19">IFERROR(IF(AC24="","",IF(AC24&lt;=0.2,"Leve",IF(AC24&lt;=0.4,"Menor",IF(AC24&lt;=0.6,"Moderado",IF(AC24&lt;=0.8,"Mayor","Catastrófico"))))),"")</f>
        <v>Moderado</v>
      </c>
      <c r="AC24" s="74">
        <f>IFERROR(IF(AND(Q23="Impacto",Q24="Impacto"),(AC23-(+AC23*T24)),IF(AND(Q23="Probabilidad",Q24="Impacto"),(AC19-(+AC19*T24)),IF(Q24="Probabilidad",AC23,""))),"")</f>
        <v>0.421875</v>
      </c>
      <c r="AD24" s="345"/>
      <c r="AE24" s="308"/>
      <c r="AF24" s="345"/>
      <c r="AG24" s="308"/>
      <c r="AH24" s="339"/>
      <c r="AI24" s="361"/>
      <c r="AJ24" s="359"/>
      <c r="AK24" s="317"/>
      <c r="AL24" s="334"/>
      <c r="AM24" s="317"/>
      <c r="AN24" s="334"/>
      <c r="AO24" s="317"/>
      <c r="AP24" s="334"/>
      <c r="AQ24" s="317"/>
      <c r="AR24" s="334"/>
      <c r="AS24" s="58"/>
      <c r="AT24" s="58"/>
      <c r="AU24" s="58"/>
      <c r="AV24" s="58"/>
      <c r="AW24" s="58"/>
      <c r="AX24" s="58"/>
      <c r="AY24" s="58"/>
      <c r="AZ24" s="58"/>
      <c r="BA24" s="58"/>
      <c r="BB24" s="58"/>
      <c r="BC24" s="58"/>
      <c r="BD24" s="58"/>
      <c r="BE24" s="58"/>
      <c r="BF24" s="58"/>
      <c r="BG24" s="58"/>
      <c r="BH24" s="58"/>
    </row>
    <row r="25" spans="1:60" ht="66" customHeight="1" x14ac:dyDescent="0.25">
      <c r="A25" s="371"/>
      <c r="B25" s="359"/>
      <c r="C25" s="359"/>
      <c r="D25" s="359"/>
      <c r="E25" s="359"/>
      <c r="F25" s="359"/>
      <c r="G25" s="359"/>
      <c r="H25" s="81" t="s">
        <v>158</v>
      </c>
      <c r="I25" s="364"/>
      <c r="J25" s="345"/>
      <c r="K25" s="355"/>
      <c r="L25" s="345"/>
      <c r="M25" s="355"/>
      <c r="N25" s="356"/>
      <c r="O25" s="72" t="s">
        <v>159</v>
      </c>
      <c r="P25" s="80" t="s">
        <v>160</v>
      </c>
      <c r="Q25" s="72" t="str">
        <f t="shared" si="15"/>
        <v>Probabilidad</v>
      </c>
      <c r="R25" s="71" t="s">
        <v>130</v>
      </c>
      <c r="S25" s="71" t="s">
        <v>118</v>
      </c>
      <c r="T25" s="74" t="str">
        <f t="shared" si="16"/>
        <v>40%</v>
      </c>
      <c r="U25" s="71" t="s">
        <v>119</v>
      </c>
      <c r="V25" s="71" t="s">
        <v>120</v>
      </c>
      <c r="W25" s="71" t="s">
        <v>121</v>
      </c>
      <c r="X25" s="80" t="s">
        <v>161</v>
      </c>
      <c r="Y25" s="76">
        <f t="shared" ref="Y25" si="20">IFERROR(IF(AND(Q24="Probabilidad",Q25="Probabilidad"),(AA24-(+AA24*T25)),IF(AND(Q24="Impacto",Q25="Probabilidad"),(AA23-(+AA23*T25)),IF(Q25="Impacto",AA24,""))),"")</f>
        <v>1.6199999999999999E-2</v>
      </c>
      <c r="Z25" s="77" t="str">
        <f t="shared" si="17"/>
        <v>Muy Baja</v>
      </c>
      <c r="AA25" s="74">
        <f t="shared" si="18"/>
        <v>1.6199999999999999E-2</v>
      </c>
      <c r="AB25" s="77" t="str">
        <f t="shared" si="19"/>
        <v>Moderado</v>
      </c>
      <c r="AC25" s="74">
        <f t="shared" ref="AC25" si="21">IFERROR(IF(AND(Q24="Impacto",Q25="Impacto"),(AC24-(+AC24*T25)),IF(AND(Q24="Probabilidad",Q25="Impacto"),(AC23-(+AC23*T25)),IF(Q25="Probabilidad",AC24,""))),"")</f>
        <v>0.421875</v>
      </c>
      <c r="AD25" s="345"/>
      <c r="AE25" s="308"/>
      <c r="AF25" s="345"/>
      <c r="AG25" s="308"/>
      <c r="AH25" s="339"/>
      <c r="AI25" s="361"/>
      <c r="AJ25" s="359"/>
      <c r="AK25" s="317"/>
      <c r="AL25" s="334"/>
      <c r="AM25" s="317"/>
      <c r="AN25" s="334"/>
      <c r="AO25" s="317"/>
      <c r="AP25" s="334"/>
      <c r="AQ25" s="317"/>
      <c r="AR25" s="334"/>
      <c r="AS25" s="58"/>
      <c r="AT25" s="58"/>
      <c r="AU25" s="58"/>
      <c r="AV25" s="58"/>
      <c r="AW25" s="58"/>
      <c r="AX25" s="58"/>
      <c r="AY25" s="58"/>
      <c r="AZ25" s="58"/>
      <c r="BA25" s="58"/>
      <c r="BB25" s="58"/>
      <c r="BC25" s="58"/>
      <c r="BD25" s="58"/>
      <c r="BE25" s="58"/>
      <c r="BF25" s="58"/>
      <c r="BG25" s="58"/>
      <c r="BH25" s="58"/>
    </row>
    <row r="26" spans="1:60" ht="66.599999999999994" x14ac:dyDescent="0.25">
      <c r="A26" s="371"/>
      <c r="B26" s="359"/>
      <c r="C26" s="359"/>
      <c r="D26" s="359"/>
      <c r="E26" s="359"/>
      <c r="F26" s="359"/>
      <c r="G26" s="359"/>
      <c r="H26" s="81" t="s">
        <v>162</v>
      </c>
      <c r="I26" s="364"/>
      <c r="J26" s="345"/>
      <c r="K26" s="355"/>
      <c r="L26" s="345"/>
      <c r="M26" s="355"/>
      <c r="N26" s="356"/>
      <c r="O26" s="72" t="s">
        <v>163</v>
      </c>
      <c r="P26" s="73" t="s">
        <v>164</v>
      </c>
      <c r="Q26" s="72" t="str">
        <f t="shared" si="15"/>
        <v>Probabilidad</v>
      </c>
      <c r="R26" s="71" t="s">
        <v>130</v>
      </c>
      <c r="S26" s="71" t="s">
        <v>118</v>
      </c>
      <c r="T26" s="74" t="str">
        <f t="shared" si="16"/>
        <v>40%</v>
      </c>
      <c r="U26" s="71" t="s">
        <v>131</v>
      </c>
      <c r="V26" s="71" t="s">
        <v>120</v>
      </c>
      <c r="W26" s="71" t="s">
        <v>121</v>
      </c>
      <c r="X26" s="80" t="s">
        <v>165</v>
      </c>
      <c r="Y26" s="76">
        <f t="shared" ref="Y26" si="22">IFERROR(IF(AND(Q25="Probabilidad",Q26="Probabilidad"),(AA25-(+AA25*T26)),IF(AND(Q25="Impacto",Q26="Probabilidad"),(AA24-(+AA24*T26)),IF(Q26="Impacto",AA25,""))),"")</f>
        <v>9.7199999999999995E-3</v>
      </c>
      <c r="Z26" s="77" t="str">
        <f t="shared" ref="Z26" si="23">IFERROR(IF(Y26="","",IF(Y26&lt;=0.2,"Muy Baja",IF(Y26&lt;=0.4,"Baja",IF(Y26&lt;=0.6,"Media",IF(Y26&lt;=0.8,"Alta","Muy Alta"))))),"")</f>
        <v>Muy Baja</v>
      </c>
      <c r="AA26" s="74">
        <f t="shared" ref="AA26" si="24">+Y26</f>
        <v>9.7199999999999995E-3</v>
      </c>
      <c r="AB26" s="77" t="str">
        <f t="shared" ref="AB26" si="25">IFERROR(IF(AC26="","",IF(AC26&lt;=0.2,"Leve",IF(AC26&lt;=0.4,"Menor",IF(AC26&lt;=0.6,"Moderado",IF(AC26&lt;=0.8,"Mayor","Catastrófico"))))),"")</f>
        <v>Moderado</v>
      </c>
      <c r="AC26" s="74">
        <f t="shared" ref="AC26" si="26">IFERROR(IF(AND(Q25="Impacto",Q26="Impacto"),(AC25-(+AC25*T26)),IF(AND(Q25="Probabilidad",Q26="Impacto"),(AC24-(+AC24*T26)),IF(Q26="Probabilidad",AC25,""))),"")</f>
        <v>0.421875</v>
      </c>
      <c r="AD26" s="345"/>
      <c r="AE26" s="308"/>
      <c r="AF26" s="345"/>
      <c r="AG26" s="308"/>
      <c r="AH26" s="339"/>
      <c r="AI26" s="361"/>
      <c r="AJ26" s="359"/>
      <c r="AK26" s="317"/>
      <c r="AL26" s="334"/>
      <c r="AM26" s="317"/>
      <c r="AN26" s="334"/>
      <c r="AO26" s="317"/>
      <c r="AP26" s="334"/>
      <c r="AQ26" s="317"/>
      <c r="AR26" s="334"/>
      <c r="AS26" s="58"/>
      <c r="AT26" s="58"/>
      <c r="AU26" s="58"/>
      <c r="AV26" s="58"/>
      <c r="AW26" s="58"/>
      <c r="AX26" s="58"/>
      <c r="AY26" s="58"/>
      <c r="AZ26" s="58"/>
      <c r="BA26" s="58"/>
      <c r="BB26" s="58"/>
      <c r="BC26" s="58"/>
      <c r="BD26" s="58"/>
      <c r="BE26" s="58"/>
      <c r="BF26" s="58"/>
      <c r="BG26" s="58"/>
      <c r="BH26" s="58"/>
    </row>
    <row r="27" spans="1:60" ht="115.5" customHeight="1" x14ac:dyDescent="0.25">
      <c r="A27" s="371"/>
      <c r="B27" s="359"/>
      <c r="C27" s="359"/>
      <c r="D27" s="359"/>
      <c r="E27" s="359"/>
      <c r="F27" s="359"/>
      <c r="G27" s="359"/>
      <c r="H27" s="81" t="s">
        <v>166</v>
      </c>
      <c r="I27" s="364"/>
      <c r="J27" s="345"/>
      <c r="K27" s="355"/>
      <c r="L27" s="345"/>
      <c r="M27" s="355"/>
      <c r="N27" s="356"/>
      <c r="O27" s="72" t="s">
        <v>167</v>
      </c>
      <c r="P27" s="80" t="s">
        <v>168</v>
      </c>
      <c r="Q27" s="72" t="str">
        <f t="shared" si="4"/>
        <v>Impacto</v>
      </c>
      <c r="R27" s="71" t="s">
        <v>117</v>
      </c>
      <c r="S27" s="71" t="s">
        <v>118</v>
      </c>
      <c r="T27" s="74" t="str">
        <f t="shared" si="1"/>
        <v>25%</v>
      </c>
      <c r="U27" s="71" t="s">
        <v>131</v>
      </c>
      <c r="V27" s="71" t="s">
        <v>120</v>
      </c>
      <c r="W27" s="71" t="s">
        <v>121</v>
      </c>
      <c r="X27" s="80" t="s">
        <v>169</v>
      </c>
      <c r="Y27" s="76">
        <f t="shared" ref="Y27" si="27">IFERROR(IF(AND(Q26="Probabilidad",Q27="Probabilidad"),(AA26-(+AA26*T27)),IF(AND(Q26="Impacto",Q27="Probabilidad"),(AA25-(+AA25*T27)),IF(Q27="Impacto",AA26,""))),"")</f>
        <v>9.7199999999999995E-3</v>
      </c>
      <c r="Z27" s="77" t="str">
        <f t="shared" ref="Z27" si="28">IFERROR(IF(Y27="","",IF(Y27&lt;=0.2,"Muy Baja",IF(Y27&lt;=0.4,"Baja",IF(Y27&lt;=0.6,"Media",IF(Y27&lt;=0.8,"Alta","Muy Alta"))))),"")</f>
        <v>Muy Baja</v>
      </c>
      <c r="AA27" s="74">
        <f t="shared" ref="AA27" si="29">+Y27</f>
        <v>9.7199999999999995E-3</v>
      </c>
      <c r="AB27" s="77" t="str">
        <f t="shared" ref="AB27" si="30">IFERROR(IF(AC27="","",IF(AC27&lt;=0.2,"Leve",IF(AC27&lt;=0.4,"Menor",IF(AC27&lt;=0.6,"Moderado",IF(AC27&lt;=0.8,"Mayor","Catastrófico"))))),"")</f>
        <v>Menor</v>
      </c>
      <c r="AC27" s="74">
        <f t="shared" ref="AC27" si="31">IFERROR(IF(AND(Q26="Impacto",Q27="Impacto"),(AC26-(+AC26*T27)),IF(AND(Q26="Probabilidad",Q27="Impacto"),(AC25-(+AC25*T27)),IF(Q27="Probabilidad",AC26,""))),"")</f>
        <v>0.31640625</v>
      </c>
      <c r="AD27" s="345"/>
      <c r="AE27" s="308"/>
      <c r="AF27" s="345"/>
      <c r="AG27" s="308"/>
      <c r="AH27" s="339"/>
      <c r="AI27" s="361"/>
      <c r="AJ27" s="359"/>
      <c r="AK27" s="332"/>
      <c r="AL27" s="334"/>
      <c r="AM27" s="332"/>
      <c r="AN27" s="334"/>
      <c r="AO27" s="332"/>
      <c r="AP27" s="334"/>
      <c r="AQ27" s="332"/>
      <c r="AR27" s="334"/>
      <c r="AS27" s="58"/>
      <c r="AT27" s="58"/>
      <c r="AU27" s="58"/>
      <c r="AV27" s="58"/>
      <c r="AW27" s="58"/>
      <c r="AX27" s="58"/>
      <c r="AY27" s="58"/>
      <c r="AZ27" s="58"/>
      <c r="BA27" s="58"/>
      <c r="BB27" s="58"/>
      <c r="BC27" s="58"/>
      <c r="BD27" s="58"/>
      <c r="BE27" s="58"/>
      <c r="BF27" s="58"/>
      <c r="BG27" s="58"/>
      <c r="BH27" s="58"/>
    </row>
    <row r="28" spans="1:60" ht="66" customHeight="1" x14ac:dyDescent="0.25">
      <c r="A28" s="371" t="s">
        <v>170</v>
      </c>
      <c r="B28" s="352" t="s">
        <v>106</v>
      </c>
      <c r="C28" s="352" t="s">
        <v>171</v>
      </c>
      <c r="D28" s="352" t="s">
        <v>172</v>
      </c>
      <c r="E28" s="352" t="s">
        <v>173</v>
      </c>
      <c r="F28" s="352" t="s">
        <v>174</v>
      </c>
      <c r="G28" s="352" t="s">
        <v>175</v>
      </c>
      <c r="H28" s="80" t="s">
        <v>176</v>
      </c>
      <c r="I28" s="346" t="s">
        <v>113</v>
      </c>
      <c r="J28" s="311" t="s">
        <v>177</v>
      </c>
      <c r="K28" s="355">
        <f>IF(J28="","",IF(J28="Muy Baja",0.2,IF(J28="Baja",0.4,IF(J28="Media",0.6,IF(J28="Alta",0.8,IF(J28="Muy Alta",1,))))))</f>
        <v>0.6</v>
      </c>
      <c r="L28" s="311" t="s">
        <v>178</v>
      </c>
      <c r="M28" s="355">
        <f>IF(L28="","",IF(L28="Leve",0.2,IF(L28="Menor",0.4,IF(L28="Moderado",0.6,IF(L28="Mayor",0.8,IF(L28="Catastrófico",1,))))))</f>
        <v>0.6</v>
      </c>
      <c r="N28" s="356" t="str">
        <f>IF(OR(AND(J28="Muy Baja",L28="Leve"),AND(J28="Muy Baja",L28="Menor"),AND(J28="Baja",L28="Leve")),"Bajo",IF(OR(AND(J28="Muy baja",L28="Moderado"),AND(J28="Baja",L28="Menor"),AND(J28="Baja",L28="Moderado"),AND(J28="Media",L28="Leve"),AND(J28="Media",L28="Menor"),AND(J28="Media",L28="Moderado"),AND(J28="Alta",L28="Leve"),AND(J28="Alta",L28="Menor")),"Moderado",IF(OR(AND(J28="Muy Baja",L28="Mayor"),AND(J28="Baja",L28="Mayor"),AND(J28="Media",L28="Mayor"),AND(J28="Alta",L28="Moderado"),AND(J28="Alta",L28="Mayor"),AND(J28="Muy Alta",L28="Leve"),AND(J28="Muy Alta",L28="Menor"),AND(J28="Muy Alta",L28="Moderado"),AND(J28="Muy Alta",L28="Mayor")),"Alto",IF(OR(AND(J28="Muy Baja",L28="Catastrófico"),AND(J28="Baja",L28="Catastrófico"),AND(J28="Media",L28="Catastrófico"),AND(J28="Alta",L28="Catastrófico"),AND(J28="Muy Alta",L28="Catastrófico")),"Extremo",""))))</f>
        <v>Moderado</v>
      </c>
      <c r="O28" s="72">
        <v>1</v>
      </c>
      <c r="P28" s="73" t="s">
        <v>179</v>
      </c>
      <c r="Q28" s="72" t="str">
        <f>IF(OR(R28="Preventivo",R28="Detectivo"),"Probabilidad",IF(R28="Correctivo","Impacto",""))</f>
        <v>Probabilidad</v>
      </c>
      <c r="R28" s="71" t="s">
        <v>130</v>
      </c>
      <c r="S28" s="71" t="s">
        <v>135</v>
      </c>
      <c r="T28" s="74" t="str">
        <f>IF(AND(R28="Preventivo",S28="Automático"),"50%",IF(AND(R28="Preventivo",S28="Manual"),"40%",IF(AND(R28="Detectivo",S28="Automático"),"40%",IF(AND(R28="Detectivo",S28="Manual"),"30%",IF(AND(R28="Correctivo",S28="Automático"),"35%",IF(AND(R28="Correctivo",S28="Manual"),"25%",""))))))</f>
        <v>50%</v>
      </c>
      <c r="U28" s="71" t="s">
        <v>119</v>
      </c>
      <c r="V28" s="71" t="s">
        <v>136</v>
      </c>
      <c r="W28" s="71" t="s">
        <v>180</v>
      </c>
      <c r="X28" s="72" t="s">
        <v>151</v>
      </c>
      <c r="Y28" s="76">
        <f>IFERROR(IF(Q28="Probabilidad",(K28-(+K28*T28)),IF(Q28="Impacto",K28,"")),"")</f>
        <v>0.3</v>
      </c>
      <c r="Z28" s="77" t="str">
        <f t="shared" ref="Z28:Z31" si="32">IFERROR(IF(Y28="","",IF(Y28&lt;=0.2,"Muy Baja",IF(Y28&lt;=0.4,"Baja",IF(Y28&lt;=0.6,"Media",IF(Y28&lt;=0.8,"Alta","Muy Alta"))))),"")</f>
        <v>Baja</v>
      </c>
      <c r="AA28" s="74">
        <f>+Y28</f>
        <v>0.3</v>
      </c>
      <c r="AB28" s="77" t="str">
        <f>IFERROR(IF(AC28="","",IF(AC28&lt;=0.2,"Leve",IF(AC28&lt;=0.4,"Menor",IF(AC28&lt;=0.6,"Moderado",IF(AC28&lt;=0.8,"Mayor","Catastrófico"))))),"")</f>
        <v>Moderado</v>
      </c>
      <c r="AC28" s="74">
        <f>IFERROR(IF(Q28="Impacto",(M28-(+M28*T28)),IF(Q28="Probabilidad",M28,"")),"")</f>
        <v>0.6</v>
      </c>
      <c r="AD28" s="311" t="str">
        <f>IFERROR(IF(AE28=0,"",IF(AND(AE28&gt;0,AE28&lt;=0.2),"Muy Baja",IF(AE28&lt;=0.4,"Baja",IF(AE28&lt;=0.6,"Media",IF(AE28&lt;=0.8,"Alta","Muy Alta"))))),"")</f>
        <v>Muy Baja</v>
      </c>
      <c r="AE28" s="307">
        <f>MIN(Y28:Y32)</f>
        <v>3.8879999999999998E-2</v>
      </c>
      <c r="AF28" s="311" t="str">
        <f>IFERROR(IF(AG28=0,"",IF(AND(AG28&gt;0,AG28&lt;=0.2),"Leve",IF(AG28&lt;=0.4,"Menor",IF(AG28&lt;=0.6,"Moderado",IF(AG28&lt;=0.8,"Mayor","Catastrófico"))))),"")</f>
        <v>Moderado</v>
      </c>
      <c r="AG28" s="307">
        <f>MIN(AC28:AC32)</f>
        <v>0.6</v>
      </c>
      <c r="AH28" s="314" t="str">
        <f>IFERROR(IF(OR(AND(AD28="Muy Baja",AF28="Leve"),AND(AD28="Muy Baja",AF28="Menor"),AND(AD28="Baja",AF28="Leve")),"Bajo",IF(OR(AND(AD28="Muy Baja",AF28="Moderado"),AND(AD28="Baja",AF28="Menor"),AND(AD28="Baja",AF28="Moderado"),AND(AD28="Media",AF28="Leve"),AND(AD28="Media",AF28="Menor"),AND(AD28="Media",AF28="Moderado"),AND(AD28="Alta",AF28="Leve"),AND(AD28="Alta",AF28="Menor")),"Moderado",IF(OR(AND(AD28="Muy Baja",AF28="Mayor"),AND(AD28="Baja",AF28="Mayor"),AND(AD28="Media",AF28="Mayor"),AND(AD28="Alta",AF28="Moderado"),AND(AD28="Alta",AF28="Mayor"),AND(AD28="Muy Alta",AF28="Leve"),AND(AD28="Muy Alta",AF28="Menor"),AND(AD28="Muy Alta",AF28="Moderado"),AND(AD28="Muy Alta",AF28="Mayor")),"Alto",IF(OR(AND(AD28="Muy Baja",AF28="Catastrófico"),AND(AD28="Baja",AF28="Catastrófico"),AND(AD28="Media",AF28="Catastrófico"),AND(AD28="Alta",AF28="Catastrófico"),AND(AD28="Muy Alta",AF28="Catastrófico")),"Extremo","")))),"")</f>
        <v>Moderado</v>
      </c>
      <c r="AI28" s="360" t="s">
        <v>123</v>
      </c>
      <c r="AJ28" s="352"/>
      <c r="AK28" s="338" t="s">
        <v>181</v>
      </c>
      <c r="AL28" s="316" t="s">
        <v>182</v>
      </c>
      <c r="AM28" s="316" t="s">
        <v>473</v>
      </c>
      <c r="AN28" s="316" t="s">
        <v>182</v>
      </c>
      <c r="AO28" s="316" t="s">
        <v>127</v>
      </c>
      <c r="AP28" s="316"/>
      <c r="AQ28" s="316" t="s">
        <v>127</v>
      </c>
      <c r="AR28" s="316"/>
      <c r="AS28" s="58"/>
      <c r="AT28" s="58"/>
      <c r="AU28" s="58"/>
      <c r="AV28" s="58"/>
      <c r="AW28" s="58"/>
      <c r="AX28" s="58"/>
      <c r="AY28" s="58"/>
      <c r="AZ28" s="58"/>
      <c r="BA28" s="58"/>
      <c r="BB28" s="58"/>
      <c r="BC28" s="58"/>
      <c r="BD28" s="58"/>
      <c r="BE28" s="58"/>
      <c r="BF28" s="58"/>
      <c r="BG28" s="58"/>
      <c r="BH28" s="58"/>
    </row>
    <row r="29" spans="1:60" ht="66.599999999999994" x14ac:dyDescent="0.25">
      <c r="A29" s="371"/>
      <c r="B29" s="359"/>
      <c r="C29" s="359"/>
      <c r="D29" s="359"/>
      <c r="E29" s="359"/>
      <c r="F29" s="359"/>
      <c r="G29" s="359"/>
      <c r="H29" s="73" t="s">
        <v>183</v>
      </c>
      <c r="I29" s="364"/>
      <c r="J29" s="345"/>
      <c r="K29" s="355"/>
      <c r="L29" s="345"/>
      <c r="M29" s="355"/>
      <c r="N29" s="356"/>
      <c r="O29" s="72">
        <v>2</v>
      </c>
      <c r="P29" s="73" t="s">
        <v>184</v>
      </c>
      <c r="Q29" s="72" t="str">
        <f>IF(OR(R29="Preventivo",R29="Detectivo"),"Probabilidad",IF(R29="Correctivo","Impacto",""))</f>
        <v>Probabilidad</v>
      </c>
      <c r="R29" s="71" t="s">
        <v>130</v>
      </c>
      <c r="S29" s="71" t="s">
        <v>118</v>
      </c>
      <c r="T29" s="74" t="str">
        <f t="shared" ref="T29:T34" si="33">IF(AND(R29="Preventivo",S29="Automático"),"50%",IF(AND(R29="Preventivo",S29="Manual"),"40%",IF(AND(R29="Detectivo",S29="Automático"),"40%",IF(AND(R29="Detectivo",S29="Manual"),"30%",IF(AND(R29="Correctivo",S29="Automático"),"35%",IF(AND(R29="Correctivo",S29="Manual"),"25%",""))))))</f>
        <v>40%</v>
      </c>
      <c r="U29" s="71" t="s">
        <v>131</v>
      </c>
      <c r="V29" s="71" t="s">
        <v>120</v>
      </c>
      <c r="W29" s="71" t="s">
        <v>121</v>
      </c>
      <c r="X29" s="81" t="s">
        <v>185</v>
      </c>
      <c r="Y29" s="76">
        <f>IFERROR(IF(AND(Q28="Probabilidad",Q29="Probabilidad"),(AA28-(+AA28*T29)),IF(Q29="Probabilidad",(K28-(+K28*T29)),IF(Q29="Impacto",AA28,""))),"")</f>
        <v>0.18</v>
      </c>
      <c r="Z29" s="77" t="str">
        <f t="shared" si="32"/>
        <v>Muy Baja</v>
      </c>
      <c r="AA29" s="74">
        <f t="shared" ref="AA29:AA31" si="34">+Y29</f>
        <v>0.18</v>
      </c>
      <c r="AB29" s="77" t="str">
        <f t="shared" ref="AB29:AB31" si="35">IFERROR(IF(AC29="","",IF(AC29&lt;=0.2,"Leve",IF(AC29&lt;=0.4,"Menor",IF(AC29&lt;=0.6,"Moderado",IF(AC29&lt;=0.8,"Mayor","Catastrófico"))))),"")</f>
        <v>Moderado</v>
      </c>
      <c r="AC29" s="74">
        <f>IFERROR(IF(AND(Q28="Impacto",Q29="Impacto"),(AC28-(+AC28*T29)),IF(Q29="Impacto",(M28-(+M28*T29)),IF(Q29="Probabilidad",AC28,""))),"")</f>
        <v>0.6</v>
      </c>
      <c r="AD29" s="345"/>
      <c r="AE29" s="308"/>
      <c r="AF29" s="345"/>
      <c r="AG29" s="308"/>
      <c r="AH29" s="339"/>
      <c r="AI29" s="361"/>
      <c r="AJ29" s="359"/>
      <c r="AK29" s="342"/>
      <c r="AL29" s="317"/>
      <c r="AM29" s="317"/>
      <c r="AN29" s="317"/>
      <c r="AO29" s="317"/>
      <c r="AP29" s="317"/>
      <c r="AQ29" s="317"/>
      <c r="AR29" s="317"/>
      <c r="AS29" s="58"/>
      <c r="AT29" s="58"/>
      <c r="AU29" s="58"/>
      <c r="AV29" s="58"/>
      <c r="AW29" s="58"/>
      <c r="AX29" s="58"/>
      <c r="AY29" s="58"/>
      <c r="AZ29" s="58"/>
      <c r="BA29" s="58"/>
      <c r="BB29" s="58"/>
      <c r="BC29" s="58"/>
      <c r="BD29" s="58"/>
      <c r="BE29" s="58"/>
      <c r="BF29" s="58"/>
      <c r="BG29" s="58"/>
      <c r="BH29" s="58"/>
    </row>
    <row r="30" spans="1:60" ht="66.599999999999994" x14ac:dyDescent="0.25">
      <c r="A30" s="371"/>
      <c r="B30" s="359"/>
      <c r="C30" s="359"/>
      <c r="D30" s="359"/>
      <c r="E30" s="359"/>
      <c r="F30" s="359"/>
      <c r="G30" s="359"/>
      <c r="H30" s="73" t="s">
        <v>186</v>
      </c>
      <c r="I30" s="364"/>
      <c r="J30" s="345"/>
      <c r="K30" s="355"/>
      <c r="L30" s="345"/>
      <c r="M30" s="355"/>
      <c r="N30" s="356"/>
      <c r="O30" s="72">
        <v>3</v>
      </c>
      <c r="P30" s="73" t="s">
        <v>187</v>
      </c>
      <c r="Q30" s="72" t="str">
        <f>IF(OR(R30="Preventivo",R30="Detectivo"),"Probabilidad",IF(R30="Correctivo","Impacto",""))</f>
        <v>Probabilidad</v>
      </c>
      <c r="R30" s="71" t="s">
        <v>130</v>
      </c>
      <c r="S30" s="71" t="s">
        <v>118</v>
      </c>
      <c r="T30" s="74" t="str">
        <f t="shared" si="33"/>
        <v>40%</v>
      </c>
      <c r="U30" s="71" t="s">
        <v>131</v>
      </c>
      <c r="V30" s="71" t="s">
        <v>120</v>
      </c>
      <c r="W30" s="71" t="s">
        <v>121</v>
      </c>
      <c r="X30" s="81" t="s">
        <v>161</v>
      </c>
      <c r="Y30" s="76">
        <f>IFERROR(IF(AND(Q29="Probabilidad",Q30="Probabilidad"),(AA29-(+AA29*T30)),IF(AND(Q29="Impacto",Q30="Probabilidad"),(AA28-(+AA28*T30)),IF(Q30="Impacto",AA29,""))),"")</f>
        <v>0.108</v>
      </c>
      <c r="Z30" s="77" t="str">
        <f t="shared" si="32"/>
        <v>Muy Baja</v>
      </c>
      <c r="AA30" s="74">
        <f t="shared" si="34"/>
        <v>0.108</v>
      </c>
      <c r="AB30" s="77" t="str">
        <f t="shared" si="35"/>
        <v>Moderado</v>
      </c>
      <c r="AC30" s="74">
        <f>IFERROR(IF(AND(Q29="Impacto",Q30="Impacto"),(AC29-(+AC29*T30)),IF(AND(Q29="Probabilidad",Q30="Impacto"),(AC28-(+AC28*T30)),IF(Q30="Probabilidad",AC29,""))),"")</f>
        <v>0.6</v>
      </c>
      <c r="AD30" s="345"/>
      <c r="AE30" s="308"/>
      <c r="AF30" s="345"/>
      <c r="AG30" s="308"/>
      <c r="AH30" s="339"/>
      <c r="AI30" s="361"/>
      <c r="AJ30" s="359"/>
      <c r="AK30" s="342"/>
      <c r="AL30" s="317"/>
      <c r="AM30" s="317"/>
      <c r="AN30" s="317"/>
      <c r="AO30" s="317"/>
      <c r="AP30" s="317"/>
      <c r="AQ30" s="317"/>
      <c r="AR30" s="317"/>
      <c r="AS30" s="58"/>
      <c r="AT30" s="58"/>
      <c r="AU30" s="58"/>
      <c r="AV30" s="58"/>
      <c r="AW30" s="58"/>
      <c r="AX30" s="58"/>
      <c r="AY30" s="58"/>
      <c r="AZ30" s="58"/>
      <c r="BA30" s="58"/>
      <c r="BB30" s="58"/>
      <c r="BC30" s="58"/>
      <c r="BD30" s="58"/>
      <c r="BE30" s="58"/>
      <c r="BF30" s="58"/>
      <c r="BG30" s="58"/>
      <c r="BH30" s="58"/>
    </row>
    <row r="31" spans="1:60" ht="73.5" customHeight="1" x14ac:dyDescent="0.25">
      <c r="A31" s="371"/>
      <c r="B31" s="359"/>
      <c r="C31" s="359"/>
      <c r="D31" s="359"/>
      <c r="E31" s="359"/>
      <c r="F31" s="359"/>
      <c r="G31" s="359"/>
      <c r="H31" s="73" t="s">
        <v>188</v>
      </c>
      <c r="I31" s="364"/>
      <c r="J31" s="345"/>
      <c r="K31" s="355"/>
      <c r="L31" s="345"/>
      <c r="M31" s="355"/>
      <c r="N31" s="356"/>
      <c r="O31" s="72">
        <v>4</v>
      </c>
      <c r="P31" s="73" t="s">
        <v>189</v>
      </c>
      <c r="Q31" s="72" t="str">
        <f t="shared" ref="Q31:Q32" si="36">IF(OR(R31="Preventivo",R31="Detectivo"),"Probabilidad",IF(R31="Correctivo","Impacto",""))</f>
        <v>Probabilidad</v>
      </c>
      <c r="R31" s="71" t="s">
        <v>130</v>
      </c>
      <c r="S31" s="71" t="s">
        <v>118</v>
      </c>
      <c r="T31" s="74" t="str">
        <f t="shared" si="33"/>
        <v>40%</v>
      </c>
      <c r="U31" s="71" t="s">
        <v>131</v>
      </c>
      <c r="V31" s="71" t="s">
        <v>120</v>
      </c>
      <c r="W31" s="71" t="s">
        <v>121</v>
      </c>
      <c r="X31" s="81" t="s">
        <v>165</v>
      </c>
      <c r="Y31" s="76">
        <f>IFERROR(IF(AND(Q30="Probabilidad",Q31="Probabilidad"),(AA30-(+AA30*T31)),IF(AND(Q30="Impacto",Q31="Probabilidad"),(AA29-(+AA29*T31)),IF(Q31="Impacto",AA30,""))),"")</f>
        <v>6.4799999999999996E-2</v>
      </c>
      <c r="Z31" s="77" t="str">
        <f t="shared" si="32"/>
        <v>Muy Baja</v>
      </c>
      <c r="AA31" s="74">
        <f t="shared" si="34"/>
        <v>6.4799999999999996E-2</v>
      </c>
      <c r="AB31" s="77" t="str">
        <f t="shared" si="35"/>
        <v>Moderado</v>
      </c>
      <c r="AC31" s="74">
        <f>IFERROR(IF(AND(Q30="Impacto",Q31="Impacto"),(AC30-(+AC30*T31)),IF(AND(Q30="Probabilidad",Q31="Impacto"),(AC29-(+AC29*T31)),IF(Q31="Probabilidad",AC30,""))),"")</f>
        <v>0.6</v>
      </c>
      <c r="AD31" s="345"/>
      <c r="AE31" s="308"/>
      <c r="AF31" s="345"/>
      <c r="AG31" s="308"/>
      <c r="AH31" s="339"/>
      <c r="AI31" s="361"/>
      <c r="AJ31" s="359"/>
      <c r="AK31" s="342"/>
      <c r="AL31" s="317"/>
      <c r="AM31" s="317"/>
      <c r="AN31" s="317"/>
      <c r="AO31" s="317"/>
      <c r="AP31" s="317"/>
      <c r="AQ31" s="317"/>
      <c r="AR31" s="317"/>
      <c r="AS31" s="58"/>
      <c r="AT31" s="58"/>
      <c r="AU31" s="58"/>
      <c r="AV31" s="58"/>
      <c r="AW31" s="58"/>
      <c r="AX31" s="58"/>
      <c r="AY31" s="58"/>
      <c r="AZ31" s="58"/>
      <c r="BA31" s="58"/>
      <c r="BB31" s="58"/>
      <c r="BC31" s="58"/>
      <c r="BD31" s="58"/>
      <c r="BE31" s="58"/>
      <c r="BF31" s="58"/>
      <c r="BG31" s="58"/>
      <c r="BH31" s="58"/>
    </row>
    <row r="32" spans="1:60" ht="181.5" customHeight="1" x14ac:dyDescent="0.25">
      <c r="A32" s="371"/>
      <c r="B32" s="359"/>
      <c r="C32" s="359"/>
      <c r="D32" s="359"/>
      <c r="E32" s="359"/>
      <c r="F32" s="359"/>
      <c r="G32" s="359"/>
      <c r="H32" s="73" t="s">
        <v>190</v>
      </c>
      <c r="I32" s="364"/>
      <c r="J32" s="345"/>
      <c r="K32" s="355"/>
      <c r="L32" s="345"/>
      <c r="M32" s="355"/>
      <c r="N32" s="356"/>
      <c r="O32" s="72">
        <v>5</v>
      </c>
      <c r="P32" s="73" t="s">
        <v>191</v>
      </c>
      <c r="Q32" s="72" t="str">
        <f t="shared" si="36"/>
        <v>Probabilidad</v>
      </c>
      <c r="R32" s="71" t="s">
        <v>130</v>
      </c>
      <c r="S32" s="71" t="s">
        <v>118</v>
      </c>
      <c r="T32" s="74" t="str">
        <f t="shared" si="33"/>
        <v>40%</v>
      </c>
      <c r="U32" s="71" t="s">
        <v>131</v>
      </c>
      <c r="V32" s="71" t="s">
        <v>151</v>
      </c>
      <c r="W32" s="71" t="s">
        <v>151</v>
      </c>
      <c r="X32" s="81" t="s">
        <v>192</v>
      </c>
      <c r="Y32" s="76">
        <f>IFERROR(IF(AND(Q31="Probabilidad",Q32="Probabilidad"),(AA31-(+AA31*T32)),IF(AND(Q31="Impacto",Q32="Probabilidad"),(AA30-(+AA30*T32)),IF(Q32="Impacto",AA31,""))),"")</f>
        <v>3.8879999999999998E-2</v>
      </c>
      <c r="Z32" s="77" t="str">
        <f t="shared" ref="Z32:Z34" si="37">IFERROR(IF(Y32="","",IF(Y32&lt;=0.2,"Muy Baja",IF(Y32&lt;=0.4,"Baja",IF(Y32&lt;=0.6,"Media",IF(Y32&lt;=0.8,"Alta","Muy Alta"))))),"")</f>
        <v>Muy Baja</v>
      </c>
      <c r="AA32" s="74">
        <f t="shared" ref="AA32" si="38">+Y32</f>
        <v>3.8879999999999998E-2</v>
      </c>
      <c r="AB32" s="77" t="str">
        <f t="shared" ref="AB32" si="39">IFERROR(IF(AC32="","",IF(AC32&lt;=0.2,"Leve",IF(AC32&lt;=0.4,"Menor",IF(AC32&lt;=0.6,"Moderado",IF(AC32&lt;=0.8,"Mayor","Catastrófico"))))),"")</f>
        <v>Moderado</v>
      </c>
      <c r="AC32" s="74">
        <f>IFERROR(IF(AND(Q31="Impacto",Q32="Impacto"),(AC31-(+AC31*T32)),IF(AND(Q31="Probabilidad",Q32="Impacto"),(AC30-(+AC30*T32)),IF(Q32="Probabilidad",AC31,""))),"")</f>
        <v>0.6</v>
      </c>
      <c r="AD32" s="345"/>
      <c r="AE32" s="308"/>
      <c r="AF32" s="345"/>
      <c r="AG32" s="308"/>
      <c r="AH32" s="339"/>
      <c r="AI32" s="361"/>
      <c r="AJ32" s="353"/>
      <c r="AK32" s="342"/>
      <c r="AL32" s="332"/>
      <c r="AM32" s="332"/>
      <c r="AN32" s="332"/>
      <c r="AO32" s="332"/>
      <c r="AP32" s="332"/>
      <c r="AQ32" s="332"/>
      <c r="AR32" s="332"/>
      <c r="AS32" s="58"/>
      <c r="AT32" s="58"/>
      <c r="AU32" s="58"/>
      <c r="AV32" s="58"/>
      <c r="AW32" s="58"/>
      <c r="AX32" s="58"/>
      <c r="AY32" s="58"/>
      <c r="AZ32" s="58"/>
      <c r="BA32" s="58"/>
      <c r="BB32" s="58"/>
      <c r="BC32" s="58"/>
      <c r="BD32" s="58"/>
      <c r="BE32" s="58"/>
      <c r="BF32" s="58"/>
      <c r="BG32" s="58"/>
      <c r="BH32" s="58"/>
    </row>
    <row r="33" spans="1:62" s="79" customFormat="1" ht="408.6" customHeight="1" x14ac:dyDescent="0.3">
      <c r="A33" s="360" t="s">
        <v>193</v>
      </c>
      <c r="B33" s="352" t="s">
        <v>194</v>
      </c>
      <c r="C33" s="352" t="s">
        <v>195</v>
      </c>
      <c r="D33" s="352" t="s">
        <v>196</v>
      </c>
      <c r="E33" s="352" t="s">
        <v>197</v>
      </c>
      <c r="F33" s="352" t="s">
        <v>198</v>
      </c>
      <c r="G33" s="352" t="s">
        <v>199</v>
      </c>
      <c r="H33" s="352" t="s">
        <v>200</v>
      </c>
      <c r="I33" s="352" t="s">
        <v>113</v>
      </c>
      <c r="J33" s="311" t="s">
        <v>201</v>
      </c>
      <c r="K33" s="357">
        <f>IF(J33="","",IF(J33="Muy Baja",0.2,IF(J33="Baja",0.4,IF(J33="Media",0.6,IF(J33="Alta",0.8,IF(J33="Muy Alta",1,))))))</f>
        <v>0.4</v>
      </c>
      <c r="L33" s="311" t="s">
        <v>115</v>
      </c>
      <c r="M33" s="357">
        <f>IF(L33="","",IF(L33="Leve",0.2,IF(L33="Menor",0.4,IF(L33="Moderado",0.6,IF(L33="Mayor",0.8,IF(L33="Catastrófico",1,))))))</f>
        <v>1</v>
      </c>
      <c r="N33" s="314" t="str">
        <f>IF(OR(AND(J33="Muy Baja",L33="Leve"),AND(J33="Muy Baja",L33="Menor"),AND(J33="Baja",L33="Leve")),"Bajo",IF(OR(AND(J33="Muy Baja",L33="Moderado"),AND(J33="Baja",L33="Menor"),AND(J33="Baja",L33="Moderado"),AND(J33="Media",L33="Leve"),AND(J33="Media",L33="Menor"),AND(J33="Media",L33="Moderado"),AND(J33="Alta",L33="Leve"),AND(J33="Alta",L33="Menor")),"Moderado",IF(OR(AND(J33="Muy Baja",L33="Mayor"),AND(J33="Baja",L33="Mayor"),AND(J33="Media",L33="Mayor"),AND(J33="Alta",L33="Moderado"),AND(J33="Alta",L33="Mayor"),AND(J33="Muy Alta",L33="Leve"),AND(J33="Muy Alta",L33="Menor"),AND(J33="Muy Alta",L33="Moderado"),AND(J33="Muy Alta",L33="Mayor")),"Alto",IF(OR(AND(J33="Muy Baja",L33="Catastrófico"),AND(J33="Baja",L33="Catastrófico"),AND(J33="Media",L33="Catastrófico"),AND(J33="Alta",L33="Catastrófico"),AND(J33="Muy Alta",L33="Catastrófico")),"Extremo",""))))</f>
        <v>Extremo</v>
      </c>
      <c r="O33" s="72">
        <v>1</v>
      </c>
      <c r="P33" s="83" t="s">
        <v>478</v>
      </c>
      <c r="Q33" s="72" t="str">
        <f>IF(OR(R33="Preventivo",R33="Detectivo"),"Probabilidad",IF(R33="Correctivo","Impacto",""))</f>
        <v>Probabilidad</v>
      </c>
      <c r="R33" s="71" t="s">
        <v>130</v>
      </c>
      <c r="S33" s="71" t="s">
        <v>118</v>
      </c>
      <c r="T33" s="74" t="str">
        <f t="shared" si="33"/>
        <v>40%</v>
      </c>
      <c r="U33" s="71" t="s">
        <v>131</v>
      </c>
      <c r="V33" s="71" t="s">
        <v>136</v>
      </c>
      <c r="W33" s="71" t="s">
        <v>121</v>
      </c>
      <c r="X33" s="81" t="s">
        <v>202</v>
      </c>
      <c r="Y33" s="110">
        <f>IFERROR(IF(Q33="Probabilidad",(K33-(+K33*T33)),IF(Q33="Impacto",K33,"")),"")</f>
        <v>0.24</v>
      </c>
      <c r="Z33" s="111" t="str">
        <f t="shared" si="37"/>
        <v>Baja</v>
      </c>
      <c r="AA33" s="112">
        <f>+Y33</f>
        <v>0.24</v>
      </c>
      <c r="AB33" s="111" t="str">
        <f>IFERROR(IF(AC33="","",IF(AC33&lt;=0.2,"Leve",IF(AC33&lt;=0.4,"Menor",IF(AC33&lt;=0.6,"Moderado",IF(AC33&lt;=0.8,"Mayor","Catastrófico"))))),"")</f>
        <v>Catastrófico</v>
      </c>
      <c r="AC33" s="112">
        <f>IFERROR(IF(Q33="Impacto",(M33-(+M33*T33)),IF(Q33="Probabilidad",M33,"")),"")</f>
        <v>1</v>
      </c>
      <c r="AD33" s="311" t="str">
        <f>IFERROR(IF(AE33=0,"",IF(AND(AE33&gt;0,AE33&lt;=0.2),"Muy Baja",IF(AE33&lt;=0.4,"Baja",IF(AE33&lt;=0.6,"Media",IF(AE33&lt;=0.8,"Alta","Muy Alta"))))),"")</f>
        <v>Baja</v>
      </c>
      <c r="AE33" s="307">
        <f>MIN(Y33:Y34)</f>
        <v>0.24</v>
      </c>
      <c r="AF33" s="311" t="str">
        <f>IFERROR(IF(AG33=0,"",IF(AND(AG33&gt;0,AG33&lt;=0.2),"Leve",IF(AG33&lt;=0.4,"Menor",IF(AG33&lt;=0.6,"Moderado",IF(AG33&lt;=0.8,"Mayor","Catastrófico"))))),"")</f>
        <v>Mayor</v>
      </c>
      <c r="AG33" s="307">
        <f>MIN(AC33:AC34)</f>
        <v>0.75</v>
      </c>
      <c r="AH33" s="314" t="str">
        <f>IFERROR(IF(OR(AND(AD33="Muy Baja",AF33="Leve"),AND(AD33="Muy Baja",AF33="Menor"),AND(AD33="Baja",AF33="Leve")),"Bajo",IF(OR(AND(AD33="Muy Baja",AF33="Moderado"),AND(AD33="Baja",AF33="Menor"),AND(AD33="Baja",AF33="Moderado"),AND(AD33="Media",AF33="Leve"),AND(AD33="Media",AF33="Menor"),AND(AD33="Media",AF33="Moderado"),AND(AD33="Alta",AF33="Leve"),AND(AD33="Alta",AF33="Menor")),"Moderado",IF(OR(AND(AD33="Muy Baja",AF33="Mayor"),AND(AD33="Baja",AF33="Mayor"),AND(AD33="Media",AF33="Mayor"),AND(AD33="Alta",AF33="Moderado"),AND(AD33="Alta",AF33="Mayor"),AND(AD33="Muy Alta",AF33="Leve"),AND(AD33="Muy Alta",AF33="Menor"),AND(AD33="Muy Alta",AF33="Moderado"),AND(AD33="Muy Alta",AF33="Mayor")),"Alto",IF(OR(AND(AD33="Muy Baja",AF33="Catastrófico"),AND(AD33="Baja",AF33="Catastrófico"),AND(AD33="Media",AF33="Catastrófico"),AND(AD33="Alta",AF33="Catastrófico"),AND(AD33="Muy Alta",AF33="Catastrófico")),"Extremo","")))),"")</f>
        <v>Alto</v>
      </c>
      <c r="AI33" s="314" t="s">
        <v>123</v>
      </c>
      <c r="AJ33" s="346"/>
      <c r="AK33" s="348" t="s">
        <v>203</v>
      </c>
      <c r="AL33" s="350" t="s">
        <v>204</v>
      </c>
      <c r="AM33" s="57" t="s">
        <v>474</v>
      </c>
      <c r="AN33" s="350" t="s">
        <v>476</v>
      </c>
      <c r="AO33" s="57" t="s">
        <v>127</v>
      </c>
      <c r="AP33" s="93"/>
      <c r="AQ33" s="57" t="s">
        <v>127</v>
      </c>
      <c r="AR33" s="93"/>
      <c r="AS33" s="78"/>
      <c r="AT33" s="78"/>
      <c r="AU33" s="78"/>
      <c r="AV33" s="78"/>
      <c r="AW33" s="78"/>
      <c r="AX33" s="78"/>
      <c r="AY33" s="78"/>
      <c r="AZ33" s="78"/>
      <c r="BA33" s="78"/>
      <c r="BB33" s="78"/>
      <c r="BC33" s="78"/>
      <c r="BD33" s="78"/>
      <c r="BE33" s="78"/>
      <c r="BF33" s="78"/>
      <c r="BG33" s="78"/>
      <c r="BH33" s="78"/>
      <c r="BI33" s="78"/>
    </row>
    <row r="34" spans="1:62" s="79" customFormat="1" ht="123" customHeight="1" x14ac:dyDescent="0.3">
      <c r="A34" s="372"/>
      <c r="B34" s="353"/>
      <c r="C34" s="353"/>
      <c r="D34" s="353"/>
      <c r="E34" s="353"/>
      <c r="F34" s="353"/>
      <c r="G34" s="353"/>
      <c r="H34" s="353"/>
      <c r="I34" s="353"/>
      <c r="J34" s="312"/>
      <c r="K34" s="358"/>
      <c r="L34" s="312"/>
      <c r="M34" s="358"/>
      <c r="N34" s="315"/>
      <c r="O34" s="72">
        <v>2</v>
      </c>
      <c r="P34" s="92" t="s">
        <v>205</v>
      </c>
      <c r="Q34" s="72" t="str">
        <f>IF(OR(R34="Preventivo",R34="Detectivo"),"Probabilidad",IF(R34="Correctivo","Impacto",""))</f>
        <v>Impacto</v>
      </c>
      <c r="R34" s="71" t="s">
        <v>117</v>
      </c>
      <c r="S34" s="71" t="s">
        <v>118</v>
      </c>
      <c r="T34" s="74" t="str">
        <f t="shared" si="33"/>
        <v>25%</v>
      </c>
      <c r="U34" s="71" t="s">
        <v>131</v>
      </c>
      <c r="V34" s="71" t="s">
        <v>136</v>
      </c>
      <c r="W34" s="71" t="s">
        <v>121</v>
      </c>
      <c r="X34" s="81" t="s">
        <v>467</v>
      </c>
      <c r="Y34" s="110">
        <f>IFERROR(IF(AND(Q33="Probabilidad",Q34="Probabilidad"),(AA33-(+AA33*T34)),IF(Q34="Probabilidad",(K33-(+K33*T34)),IF(Q34="Impacto",AA33,""))),"")</f>
        <v>0.24</v>
      </c>
      <c r="Z34" s="111" t="str">
        <f t="shared" si="37"/>
        <v>Baja</v>
      </c>
      <c r="AA34" s="112">
        <f t="shared" ref="AA34" si="40">+Y34</f>
        <v>0.24</v>
      </c>
      <c r="AB34" s="111" t="str">
        <f t="shared" ref="AB34" si="41">IFERROR(IF(AC34="","",IF(AC34&lt;=0.2,"Leve",IF(AC34&lt;=0.4,"Menor",IF(AC34&lt;=0.6,"Moderado",IF(AC34&lt;=0.8,"Mayor","Catastrófico"))))),"")</f>
        <v>Mayor</v>
      </c>
      <c r="AC34" s="74">
        <f>IFERROR(IF(AND(Q33="Impacto",Q34="Impacto"),(AC33-(+AC33*T34)),IF(Q34="Impacto",(M33-(+M33*T34)),IF(Q34="Probabilidad",AC33,""))),"")</f>
        <v>0.75</v>
      </c>
      <c r="AD34" s="312"/>
      <c r="AE34" s="313"/>
      <c r="AF34" s="312"/>
      <c r="AG34" s="313"/>
      <c r="AH34" s="315"/>
      <c r="AI34" s="315"/>
      <c r="AJ34" s="347"/>
      <c r="AK34" s="349"/>
      <c r="AL34" s="351"/>
      <c r="AM34" s="109"/>
      <c r="AN34" s="351"/>
      <c r="AO34" s="109"/>
      <c r="AP34" s="93"/>
      <c r="AQ34" s="109"/>
      <c r="AR34" s="93"/>
      <c r="AS34" s="78"/>
      <c r="AT34" s="78"/>
      <c r="AU34" s="78"/>
      <c r="AV34" s="78"/>
      <c r="AW34" s="78"/>
      <c r="AX34" s="78"/>
      <c r="AY34" s="78"/>
      <c r="AZ34" s="78"/>
      <c r="BA34" s="78"/>
      <c r="BB34" s="78"/>
      <c r="BC34" s="78"/>
      <c r="BD34" s="78"/>
      <c r="BE34" s="78"/>
      <c r="BF34" s="78"/>
      <c r="BG34" s="78"/>
      <c r="BH34" s="78"/>
      <c r="BI34" s="78"/>
    </row>
    <row r="35" spans="1:62" s="79" customFormat="1" ht="64.5" customHeight="1" x14ac:dyDescent="0.3">
      <c r="A35" s="371" t="s">
        <v>206</v>
      </c>
      <c r="B35" s="365" t="s">
        <v>194</v>
      </c>
      <c r="C35" s="365" t="s">
        <v>207</v>
      </c>
      <c r="D35" s="365" t="s">
        <v>208</v>
      </c>
      <c r="E35" s="365" t="s">
        <v>209</v>
      </c>
      <c r="F35" s="365" t="s">
        <v>210</v>
      </c>
      <c r="G35" s="365" t="s">
        <v>211</v>
      </c>
      <c r="H35" s="81" t="s">
        <v>212</v>
      </c>
      <c r="I35" s="365" t="s">
        <v>213</v>
      </c>
      <c r="J35" s="354" t="s">
        <v>201</v>
      </c>
      <c r="K35" s="355">
        <f t="shared" ref="K35:K37" si="42">IF(J35="","",IF(J35="Muy Baja",0.2,IF(J35="Baja",0.4,IF(J35="Media",0.6,IF(J35="Alta",0.8,IF(J35="Muy Alta",1,))))))</f>
        <v>0.4</v>
      </c>
      <c r="L35" s="354" t="s">
        <v>214</v>
      </c>
      <c r="M35" s="355">
        <f t="shared" ref="M35:M37" si="43">IF(L35="","",IF(L35="Leve",0.2,IF(L35="Menor",0.4,IF(L35="Moderado",0.6,IF(L35="Mayor",0.8,IF(L35="Catastrófico",1,))))))</f>
        <v>0.8</v>
      </c>
      <c r="N35" s="356" t="str">
        <f t="shared" ref="N35:N37" si="44">IF(OR(AND(J35="Muy Baja",L35="Leve"),AND(J35="Muy Baja",L35="Menor"),AND(J35="Baja",L35="Leve")),"Bajo",IF(OR(AND(J35="Muy Baja",L35="Moderado"),AND(J35="Baja",L35="Menor"),AND(J35="Baja",L35="Moderado"),AND(J35="Media",L35="Leve"),AND(J35="Media",L35="Menor"),AND(J35="Media",L35="Moderado"),AND(J35="Alta",L35="Leve"),AND(J35="Alta",L35="Menor")),"Moderado",IF(OR(AND(J35="Muy Baja",L35="Mayor"),AND(J35="Baja",L35="Mayor"),AND(J35="Media",L35="Mayor"),AND(J35="Alta",L35="Moderado"),AND(J35="Alta",L35="Mayor"),AND(J35="Muy Alta",L35="Leve"),AND(J35="Muy Alta",L35="Menor"),AND(J35="Muy Alta",L35="Moderado"),AND(J35="Muy Alta",L35="Mayor")),"Alto",IF(OR(AND(J35="Muy Baja",L35="Catastrófico"),AND(J35="Baja",L35="Catastrófico"),AND(J35="Media",L35="Catastrófico"),AND(J35="Alta",L35="Catastrófico"),AND(J35="Muy Alta",L35="Catastrófico")),"Extremo",""))))</f>
        <v>Alto</v>
      </c>
      <c r="O35" s="72">
        <v>1</v>
      </c>
      <c r="P35" s="92" t="s">
        <v>215</v>
      </c>
      <c r="Q35" s="72" t="str">
        <f t="shared" ref="Q35:Q37" si="45">IF(OR(R35="Preventivo",R35="Detectivo"),"Probabilidad",IF(R35="Correctivo","Impacto",""))</f>
        <v>Probabilidad</v>
      </c>
      <c r="R35" s="71" t="s">
        <v>130</v>
      </c>
      <c r="S35" s="71" t="s">
        <v>118</v>
      </c>
      <c r="T35" s="74" t="str">
        <f t="shared" ref="T35:T36" si="46">IF(AND(R35="Preventivo",S35="Automático"),"50%",IF(AND(R35="Preventivo",S35="Manual"),"40%",IF(AND(R35="Detectivo",S35="Automático"),"40%",IF(AND(R35="Detectivo",S35="Manual"),"30%",IF(AND(R35="Correctivo",S35="Automático"),"35%",IF(AND(R35="Correctivo",S35="Manual"),"25%",""))))))</f>
        <v>40%</v>
      </c>
      <c r="U35" s="71" t="s">
        <v>119</v>
      </c>
      <c r="V35" s="71" t="s">
        <v>120</v>
      </c>
      <c r="W35" s="71" t="s">
        <v>121</v>
      </c>
      <c r="X35" s="81" t="s">
        <v>216</v>
      </c>
      <c r="Y35" s="76">
        <f>IFERROR(IF(Q35="Probabilidad",(K35-(+K35*T35)),IF(Q35="Impacto",K35,"")),"")</f>
        <v>0.24</v>
      </c>
      <c r="Z35" s="77" t="str">
        <f t="shared" ref="Z35:Z39" si="47">IFERROR(IF(Y35="","",IF(Y35&lt;=0.2,"Muy Baja",IF(Y35&lt;=0.4,"Baja",IF(Y35&lt;=0.6,"Media",IF(Y35&lt;=0.8,"Alta","Muy Alta"))))),"")</f>
        <v>Baja</v>
      </c>
      <c r="AA35" s="74">
        <f>+Y35</f>
        <v>0.24</v>
      </c>
      <c r="AB35" s="77" t="str">
        <f>IFERROR(IF(AC35="","",IF(AC35&lt;=0.2,"Leve",IF(AC35&lt;=0.4,"Menor",IF(AC35&lt;=0.6,"Moderado",IF(AC35&lt;=0.8,"Mayor","Catastrófico"))))),"")</f>
        <v>Mayor</v>
      </c>
      <c r="AC35" s="74">
        <f>IFERROR(IF(Q35="Impacto",(M35-(+M35*T35)),IF(Q35="Probabilidad",M35,"")),"")</f>
        <v>0.8</v>
      </c>
      <c r="AD35" s="310" t="str">
        <f t="shared" ref="AD35" si="48">IFERROR(IF(AE35=0,"",IF(AND(AE35&gt;0,AE35&lt;=0.2),"Muy Baja",IF(AE35&lt;=0.4,"Baja",IF(AE35&lt;=0.6,"Media",IF(AE35&lt;=0.8,"Alta","Muy Alta"))))),"")</f>
        <v>Muy Baja</v>
      </c>
      <c r="AE35" s="309">
        <f>MIN(Y35:Y37)</f>
        <v>0.14399999999999999</v>
      </c>
      <c r="AF35" s="310" t="str">
        <f t="shared" ref="AF35" si="49">IFERROR(IF(AG35=0,"",IF(AND(AG35&gt;0,AG35&lt;=0.2),"Leve",IF(AG35&lt;=0.4,"Menor",IF(AG35&lt;=0.6,"Moderado",IF(AG35&lt;=0.8,"Mayor","Catastrófico"))))),"")</f>
        <v>Moderado</v>
      </c>
      <c r="AG35" s="309">
        <f>MIN(AC35:AC37)</f>
        <v>0.60000000000000009</v>
      </c>
      <c r="AH35" s="305" t="str">
        <f t="shared" ref="AH35" si="50">IFERROR(IF(OR(AND(AD35="Muy Baja",AF35="Leve"),AND(AD35="Muy Baja",AF35="Menor"),AND(AD35="Baja",AF35="Leve")),"Bajo",IF(OR(AND(AD35="Muy Baja",AF35="Moderado"),AND(AD35="Baja",AF35="Menor"),AND(AD35="Baja",AF35="Moderado"),AND(AD35="Media",AF35="Leve"),AND(AD35="Media",AF35="Menor"),AND(AD35="Media",AF35="Moderado"),AND(AD35="Alta",AF35="Leve"),AND(AD35="Alta",AF35="Menor")),"Moderado",IF(OR(AND(AD35="Muy Baja",AF35="Mayor"),AND(AD35="Baja",AF35="Mayor"),AND(AD35="Media",AF35="Mayor"),AND(AD35="Alta",AF35="Moderado"),AND(AD35="Alta",AF35="Mayor"),AND(AD35="Muy Alta",AF35="Leve"),AND(AD35="Muy Alta",AF35="Menor"),AND(AD35="Muy Alta",AF35="Moderado"),AND(AD35="Muy Alta",AF35="Mayor")),"Alto",IF(OR(AND(AD35="Muy Baja",AF35="Catastrófico"),AND(AD35="Baja",AF35="Catastrófico"),AND(AD35="Media",AF35="Catastrófico"),AND(AD35="Alta",AF35="Catastrófico"),AND(AD35="Muy Alta",AF35="Catastrófico")),"Extremo","")))),"")</f>
        <v>Moderado</v>
      </c>
      <c r="AI35" s="306"/>
      <c r="AJ35" s="341"/>
      <c r="AK35" s="335" t="s">
        <v>217</v>
      </c>
      <c r="AL35" s="338" t="s">
        <v>218</v>
      </c>
      <c r="AM35" s="335" t="s">
        <v>475</v>
      </c>
      <c r="AN35" s="338" t="s">
        <v>477</v>
      </c>
      <c r="AO35" s="335" t="s">
        <v>127</v>
      </c>
      <c r="AP35" s="338"/>
      <c r="AQ35" s="335" t="s">
        <v>127</v>
      </c>
      <c r="AR35" s="338"/>
      <c r="AS35" s="78"/>
      <c r="AT35" s="78"/>
      <c r="AU35" s="78"/>
      <c r="AV35" s="78"/>
      <c r="AW35" s="78"/>
      <c r="AX35" s="78"/>
      <c r="AY35" s="78"/>
      <c r="AZ35" s="78"/>
      <c r="BA35" s="78"/>
      <c r="BB35" s="78"/>
      <c r="BC35" s="78"/>
      <c r="BD35" s="78"/>
      <c r="BE35" s="78"/>
      <c r="BF35" s="78"/>
      <c r="BG35" s="78"/>
      <c r="BH35" s="78"/>
      <c r="BI35" s="78"/>
    </row>
    <row r="36" spans="1:62" s="79" customFormat="1" ht="112.95" customHeight="1" x14ac:dyDescent="0.3">
      <c r="A36" s="371"/>
      <c r="B36" s="365"/>
      <c r="C36" s="365"/>
      <c r="D36" s="365"/>
      <c r="E36" s="365"/>
      <c r="F36" s="365"/>
      <c r="G36" s="365"/>
      <c r="H36" s="81" t="s">
        <v>219</v>
      </c>
      <c r="I36" s="365"/>
      <c r="J36" s="354"/>
      <c r="K36" s="355" t="str">
        <f t="shared" si="42"/>
        <v/>
      </c>
      <c r="L36" s="354"/>
      <c r="M36" s="355" t="str">
        <f t="shared" si="43"/>
        <v/>
      </c>
      <c r="N36" s="356" t="str">
        <f t="shared" si="44"/>
        <v/>
      </c>
      <c r="O36" s="72">
        <v>2</v>
      </c>
      <c r="P36" s="92" t="s">
        <v>220</v>
      </c>
      <c r="Q36" s="72" t="str">
        <f t="shared" si="45"/>
        <v>Impacto</v>
      </c>
      <c r="R36" s="71" t="s">
        <v>117</v>
      </c>
      <c r="S36" s="71" t="s">
        <v>118</v>
      </c>
      <c r="T36" s="74" t="str">
        <f t="shared" si="46"/>
        <v>25%</v>
      </c>
      <c r="U36" s="71" t="s">
        <v>119</v>
      </c>
      <c r="V36" s="71" t="s">
        <v>120</v>
      </c>
      <c r="W36" s="71" t="s">
        <v>121</v>
      </c>
      <c r="X36" s="81" t="s">
        <v>221</v>
      </c>
      <c r="Y36" s="76">
        <f>IFERROR(IF(AND(Q35="Probabilidad",Q36="Probabilidad"),(AA35-(+AA35*T36)),IF(Q36="Probabilidad",(K35-(+K35*T36)),IF(Q36="Impacto",AA35,""))),"")</f>
        <v>0.24</v>
      </c>
      <c r="Z36" s="77" t="str">
        <f t="shared" si="47"/>
        <v>Baja</v>
      </c>
      <c r="AA36" s="74">
        <f t="shared" ref="AA36:AA37" si="51">+Y36</f>
        <v>0.24</v>
      </c>
      <c r="AB36" s="77" t="str">
        <f t="shared" ref="AB36:AB37" si="52">IFERROR(IF(AC36="","",IF(AC36&lt;=0.2,"Leve",IF(AC36&lt;=0.4,"Menor",IF(AC36&lt;=0.6,"Moderado",IF(AC36&lt;=0.8,"Mayor","Catastrófico"))))),"")</f>
        <v>Moderado</v>
      </c>
      <c r="AC36" s="74">
        <f>IFERROR(IF(AND(Q35="Impacto",Q36="Impacto"),(AC35-(+AC35*T36)),IF(Q36="Impacto",(M35-(+M35*T36)),IF(Q36="Probabilidad",AC35,""))),"")</f>
        <v>0.60000000000000009</v>
      </c>
      <c r="AD36" s="310"/>
      <c r="AE36" s="309"/>
      <c r="AF36" s="310"/>
      <c r="AG36" s="309"/>
      <c r="AH36" s="305"/>
      <c r="AI36" s="306"/>
      <c r="AJ36" s="341"/>
      <c r="AK36" s="336"/>
      <c r="AL36" s="338"/>
      <c r="AM36" s="336"/>
      <c r="AN36" s="338"/>
      <c r="AO36" s="336"/>
      <c r="AP36" s="338"/>
      <c r="AQ36" s="336"/>
      <c r="AR36" s="338"/>
      <c r="AS36" s="78"/>
      <c r="AT36" s="78"/>
      <c r="AU36" s="78"/>
      <c r="AV36" s="78"/>
      <c r="AW36" s="78"/>
      <c r="AX36" s="78"/>
      <c r="AY36" s="78"/>
      <c r="AZ36" s="78"/>
      <c r="BA36" s="78"/>
      <c r="BB36" s="78"/>
      <c r="BC36" s="78"/>
      <c r="BD36" s="78"/>
      <c r="BE36" s="78"/>
      <c r="BF36" s="78"/>
      <c r="BG36" s="78"/>
      <c r="BH36" s="78"/>
      <c r="BI36" s="78"/>
    </row>
    <row r="37" spans="1:62" ht="174" customHeight="1" x14ac:dyDescent="0.25">
      <c r="A37" s="371"/>
      <c r="B37" s="365"/>
      <c r="C37" s="365"/>
      <c r="D37" s="365"/>
      <c r="E37" s="365"/>
      <c r="F37" s="365"/>
      <c r="G37" s="365"/>
      <c r="H37" s="81" t="s">
        <v>222</v>
      </c>
      <c r="I37" s="365"/>
      <c r="J37" s="354"/>
      <c r="K37" s="355" t="str">
        <f t="shared" si="42"/>
        <v/>
      </c>
      <c r="L37" s="354"/>
      <c r="M37" s="355" t="str">
        <f t="shared" si="43"/>
        <v/>
      </c>
      <c r="N37" s="356" t="str">
        <f t="shared" si="44"/>
        <v/>
      </c>
      <c r="O37" s="84">
        <v>3</v>
      </c>
      <c r="P37" s="91" t="s">
        <v>223</v>
      </c>
      <c r="Q37" s="72" t="str">
        <f t="shared" si="45"/>
        <v>Probabilidad</v>
      </c>
      <c r="R37" s="71" t="s">
        <v>130</v>
      </c>
      <c r="S37" s="71" t="s">
        <v>118</v>
      </c>
      <c r="T37" s="74" t="str">
        <f t="shared" ref="T37" si="53">IF(AND(R37="Preventivo",S37="Automático"),"50%",IF(AND(R37="Preventivo",S37="Manual"),"40%",IF(AND(R37="Detectivo",S37="Automático"),"40%",IF(AND(R37="Detectivo",S37="Manual"),"30%",IF(AND(R37="Correctivo",S37="Automático"),"35%",IF(AND(R37="Correctivo",S37="Manual"),"25%",""))))))</f>
        <v>40%</v>
      </c>
      <c r="U37" s="71" t="s">
        <v>119</v>
      </c>
      <c r="V37" s="71" t="s">
        <v>120</v>
      </c>
      <c r="W37" s="71" t="s">
        <v>121</v>
      </c>
      <c r="X37" s="84" t="s">
        <v>224</v>
      </c>
      <c r="Y37" s="76">
        <f>IFERROR(IF(AND(Q36="Probabilidad",Q37="Probabilidad"),(AA36-(+AA36*T37)),IF(AND(Q36="Impacto",Q37="Probabilidad"),(AA35-(+AA35*T37)),IF(Q37="Impacto",AA36,""))),"")</f>
        <v>0.14399999999999999</v>
      </c>
      <c r="Z37" s="77" t="str">
        <f t="shared" si="47"/>
        <v>Muy Baja</v>
      </c>
      <c r="AA37" s="74">
        <f t="shared" si="51"/>
        <v>0.14399999999999999</v>
      </c>
      <c r="AB37" s="77" t="str">
        <f t="shared" si="52"/>
        <v>Moderado</v>
      </c>
      <c r="AC37" s="74">
        <f>IFERROR(IF(AND(Q36="Impacto",Q37="Impacto"),(AC36-(+AC36*T37)),IF(AND(Q36="Probabilidad",Q37="Impacto"),(AC35-(+AC35*T37)),IF(Q37="Probabilidad",AC36,""))),"")</f>
        <v>0.60000000000000009</v>
      </c>
      <c r="AD37" s="310"/>
      <c r="AE37" s="309"/>
      <c r="AF37" s="310"/>
      <c r="AG37" s="309"/>
      <c r="AH37" s="305"/>
      <c r="AI37" s="306"/>
      <c r="AJ37" s="341"/>
      <c r="AK37" s="337"/>
      <c r="AL37" s="338"/>
      <c r="AM37" s="337"/>
      <c r="AN37" s="338"/>
      <c r="AO37" s="337"/>
      <c r="AP37" s="338"/>
      <c r="AQ37" s="337"/>
      <c r="AR37" s="338"/>
    </row>
    <row r="38" spans="1:62" ht="177" hidden="1" customHeight="1" x14ac:dyDescent="0.25">
      <c r="A38" s="306" t="s">
        <v>225</v>
      </c>
      <c r="B38" s="369"/>
      <c r="C38" s="369" t="s">
        <v>226</v>
      </c>
      <c r="D38" s="369" t="s">
        <v>227</v>
      </c>
      <c r="E38" s="369" t="s">
        <v>228</v>
      </c>
      <c r="F38" s="369" t="s">
        <v>229</v>
      </c>
      <c r="G38" s="370" t="s">
        <v>230</v>
      </c>
      <c r="H38" s="216" t="s">
        <v>231</v>
      </c>
      <c r="I38" s="367" t="s">
        <v>232</v>
      </c>
      <c r="J38" s="319" t="s">
        <v>114</v>
      </c>
      <c r="K38" s="318">
        <f>IF(J38="","",IF(J38="Muy Baja",0.2,IF(J38="Baja",0.4,IF(J38="Media",0.6,IF(J38="Alta",0.8,IF(J38="Muy Alta",1,))))))</f>
        <v>1</v>
      </c>
      <c r="L38" s="319" t="s">
        <v>214</v>
      </c>
      <c r="M38" s="318">
        <f>IF(L38="","",IF(L38="Leve",0.2,IF(L38="Menor",0.4,IF(L38="Moderado",0.6,IF(L38="Mayor",0.8,IF(L38="Catastrófico",1,))))))</f>
        <v>0.8</v>
      </c>
      <c r="N38" s="305" t="str">
        <f>IF(OR(AND(J38="Muy Baja",L38="Leve"),AND(J38="Muy Baja",L38="Menor"),AND(J38="Baja",L38="Leve")),"Bajo",IF(OR(AND(J38="Muy baja",L38="Moderado"),AND(J38="Baja",L38="Menor"),AND(J38="Baja",L38="Moderado"),AND(J38="Media",L38="Leve"),AND(J38="Media",L38="Menor"),AND(J38="Media",L38="Moderado"),AND(J38="Alta",L38="Leve"),AND(J38="Alta",L38="Menor")),"Moderado",IF(OR(AND(J38="Muy Baja",L38="Mayor"),AND(J38="Baja",L38="Mayor"),AND(J38="Media",L38="Mayor"),AND(J38="Alta",L38="Moderado"),AND(J38="Alta",L38="Mayor"),AND(J38="Muy Alta",L38="Leve"),AND(J38="Muy Alta",L38="Menor"),AND(J38="Muy Alta",L38="Moderado"),AND(J38="Muy Alta",L38="Mayor")),"Alto",IF(OR(AND(J38="Muy Baja",L38="Catastrófico"),AND(J38="Baja",L38="Catastrófico"),AND(J38="Media",L38="Catastrófico"),AND(J38="Alta",L38="Catastrófico"),AND(J38="Muy Alta",L38="Catastrófico")),"Extremo",""))))</f>
        <v>Alto</v>
      </c>
      <c r="O38" s="215">
        <v>1</v>
      </c>
      <c r="P38" s="217" t="s">
        <v>233</v>
      </c>
      <c r="Q38" s="218" t="str">
        <f>IF(OR(R38="Preventivo",R38="Detectivo"),"Probabilidad",IF(R38="Correctivo","Impacto",""))</f>
        <v>Probabilidad</v>
      </c>
      <c r="R38" s="71" t="s">
        <v>130</v>
      </c>
      <c r="S38" s="71" t="s">
        <v>135</v>
      </c>
      <c r="T38" s="74" t="str">
        <f t="shared" ref="T38" si="54">IF(AND(R38="Preventivo",S38="Automático"),"50%",IF(AND(R38="Preventivo",S38="Manual"),"40%",IF(AND(R38="Detectivo",S38="Automático"),"40%",IF(AND(R38="Detectivo",S38="Manual"),"30%",IF(AND(R38="Correctivo",S38="Automático"),"35%",IF(AND(R38="Correctivo",S38="Manual"),"25%",""))))))</f>
        <v>50%</v>
      </c>
      <c r="U38" s="71" t="s">
        <v>131</v>
      </c>
      <c r="V38" s="71" t="s">
        <v>234</v>
      </c>
      <c r="W38" s="71" t="s">
        <v>121</v>
      </c>
      <c r="X38" s="220" t="s">
        <v>235</v>
      </c>
      <c r="Y38" s="110">
        <f>IFERROR(IF(Q38="Probabilidad",(K38-(+K38*T38)),IF(Q38="Impacto",K38,"")),"")</f>
        <v>0.5</v>
      </c>
      <c r="Z38" s="111" t="str">
        <f t="shared" si="47"/>
        <v>Media</v>
      </c>
      <c r="AA38" s="112">
        <f>+Y38</f>
        <v>0.5</v>
      </c>
      <c r="AB38" s="111" t="str">
        <f>IFERROR(IF(AC38="","",IF(AC38&lt;=0.2,"Leve",IF(AC38&lt;=0.4,"Menor",IF(AC38&lt;=0.6,"Moderado",IF(AC38&lt;=0.8,"Mayor","Catastrófico"))))),"")</f>
        <v>Mayor</v>
      </c>
      <c r="AC38" s="112">
        <f>IFERROR(IF(Q38="Impacto",(M38-(+M38*T38)),IF(Q38="Probabilidad",M38,"")),"")</f>
        <v>0.8</v>
      </c>
      <c r="AD38" s="321" t="str">
        <f t="shared" ref="AD38" si="55">IFERROR(IF(AE38=0,"",IF(AND(AE38&gt;0,AE38&lt;=0.2),"Muy Baja",IF(AE38&lt;=0.4,"Baja",IF(AE38&lt;=0.6,"Media",IF(AE38&lt;=0.8,"Alta","Muy Alta"))))),"")</f>
        <v>Media</v>
      </c>
      <c r="AE38" s="323">
        <f>MIN(Y38:Y39)</f>
        <v>0.5</v>
      </c>
      <c r="AF38" s="321" t="str">
        <f t="shared" ref="AF38" si="56">IFERROR(IF(AG38=0,"",IF(AND(AG38&gt;0,AG38&lt;=0.2),"Leve",IF(AG38&lt;=0.4,"Menor",IF(AG38&lt;=0.6,"Moderado",IF(AG38&lt;=0.8,"Mayor","Catastrófico"))))),"")</f>
        <v>Mayor</v>
      </c>
      <c r="AG38" s="323">
        <f>MIN(AC38:AC39)</f>
        <v>0.8</v>
      </c>
      <c r="AH38" s="325" t="str">
        <f t="shared" ref="AH38" si="57">IFERROR(IF(OR(AND(AD38="Muy Baja",AF38="Leve"),AND(AD38="Muy Baja",AF38="Menor"),AND(AD38="Baja",AF38="Leve")),"Bajo",IF(OR(AND(AD38="Muy Baja",AF38="Moderado"),AND(AD38="Baja",AF38="Menor"),AND(AD38="Baja",AF38="Moderado"),AND(AD38="Media",AF38="Leve"),AND(AD38="Media",AF38="Menor"),AND(AD38="Media",AF38="Moderado"),AND(AD38="Alta",AF38="Leve"),AND(AD38="Alta",AF38="Menor")),"Moderado",IF(OR(AND(AD38="Muy Baja",AF38="Mayor"),AND(AD38="Baja",AF38="Mayor"),AND(AD38="Media",AF38="Mayor"),AND(AD38="Alta",AF38="Moderado"),AND(AD38="Alta",AF38="Mayor"),AND(AD38="Muy Alta",AF38="Leve"),AND(AD38="Muy Alta",AF38="Menor"),AND(AD38="Muy Alta",AF38="Moderado"),AND(AD38="Muy Alta",AF38="Mayor")),"Alto",IF(OR(AND(AD38="Muy Baja",AF38="Catastrófico"),AND(AD38="Baja",AF38="Catastrófico"),AND(AD38="Media",AF38="Catastrófico"),AND(AD38="Alta",AF38="Catastrófico"),AND(AD38="Muy Alta",AF38="Catastrófico")),"Extremo","")))),"")</f>
        <v>Alto</v>
      </c>
      <c r="AI38" s="327"/>
      <c r="AJ38" s="235" t="s">
        <v>236</v>
      </c>
      <c r="AK38" s="316" t="s">
        <v>237</v>
      </c>
      <c r="AL38" s="316" t="s">
        <v>237</v>
      </c>
      <c r="AM38" s="316" t="s">
        <v>237</v>
      </c>
      <c r="AN38" s="316" t="s">
        <v>237</v>
      </c>
      <c r="AO38" s="316"/>
      <c r="AP38" s="58"/>
      <c r="AQ38" s="58"/>
      <c r="AR38" s="58"/>
      <c r="AS38" s="58"/>
      <c r="AT38" s="58"/>
      <c r="AU38" s="58"/>
      <c r="AV38" s="58"/>
      <c r="AW38" s="58"/>
      <c r="AX38" s="58"/>
      <c r="AY38" s="58"/>
      <c r="AZ38" s="58"/>
      <c r="BA38" s="58"/>
      <c r="BB38" s="58"/>
      <c r="BC38" s="58"/>
      <c r="BD38" s="58"/>
      <c r="BE38" s="58"/>
      <c r="BF38" s="58"/>
      <c r="BG38" s="58"/>
      <c r="BH38" s="58"/>
      <c r="BI38" s="58"/>
      <c r="BJ38" s="58"/>
    </row>
    <row r="39" spans="1:62" ht="254.4" hidden="1" customHeight="1" x14ac:dyDescent="0.25">
      <c r="A39" s="306"/>
      <c r="B39" s="369"/>
      <c r="C39" s="369"/>
      <c r="D39" s="369"/>
      <c r="E39" s="369"/>
      <c r="F39" s="369"/>
      <c r="G39" s="370"/>
      <c r="H39" s="216" t="s">
        <v>238</v>
      </c>
      <c r="I39" s="368"/>
      <c r="J39" s="320"/>
      <c r="K39" s="318"/>
      <c r="L39" s="320"/>
      <c r="M39" s="318"/>
      <c r="N39" s="305"/>
      <c r="O39" s="215">
        <v>2</v>
      </c>
      <c r="P39" s="217" t="s">
        <v>239</v>
      </c>
      <c r="Q39" s="218" t="str">
        <f t="shared" ref="Q39" si="58">IF(OR(R39="Preventivo",R39="Detectivo"),"Probabilidad",IF(R39="Correctivo","Impacto",""))</f>
        <v/>
      </c>
      <c r="R39" s="71"/>
      <c r="S39" s="71"/>
      <c r="T39" s="74" t="str">
        <f t="shared" ref="T39" si="59">IF(AND(R39="Preventivo",S39="Automático"),"50%",IF(AND(R39="Preventivo",S39="Manual"),"40%",IF(AND(R39="Detectivo",S39="Automático"),"40%",IF(AND(R39="Detectivo",S39="Manual"),"30%",IF(AND(R39="Correctivo",S39="Automático"),"35%",IF(AND(R39="Correctivo",S39="Manual"),"25%",""))))))</f>
        <v/>
      </c>
      <c r="U39" s="71"/>
      <c r="V39" s="71"/>
      <c r="W39" s="71"/>
      <c r="X39" s="215"/>
      <c r="Y39" s="110" t="str">
        <f>IFERROR(IF(AND(Q38="Probabilidad",Q39="Probabilidad"),(AA38-(+AA38*T39)),IF(Q39="Probabilidad",(K38-(+K38*T39)),IF(Q39="Impacto",AA38,""))),"")</f>
        <v/>
      </c>
      <c r="Z39" s="111" t="str">
        <f t="shared" si="47"/>
        <v/>
      </c>
      <c r="AA39" s="112" t="str">
        <f t="shared" ref="AA39" si="60">+Y39</f>
        <v/>
      </c>
      <c r="AB39" s="111" t="str">
        <f t="shared" ref="AB39" si="61">IFERROR(IF(AC39="","",IF(AC39&lt;=0.2,"Leve",IF(AC39&lt;=0.4,"Menor",IF(AC39&lt;=0.6,"Moderado",IF(AC39&lt;=0.8,"Mayor","Catastrófico"))))),"")</f>
        <v/>
      </c>
      <c r="AC39" s="112" t="str">
        <f>IFERROR(IF(AND(Q38="Impacto",Q39="Impacto"),(AC38-(+AC38*T39)),IF(Q39="Impacto",(M55-(+M55*T39)),IF(Q39="Probabilidad",AC38,""))),"")</f>
        <v/>
      </c>
      <c r="AD39" s="322"/>
      <c r="AE39" s="324"/>
      <c r="AF39" s="322"/>
      <c r="AG39" s="324"/>
      <c r="AH39" s="326"/>
      <c r="AI39" s="328"/>
      <c r="AJ39" s="219"/>
      <c r="AK39" s="317"/>
      <c r="AL39" s="317"/>
      <c r="AM39" s="317"/>
      <c r="AN39" s="317"/>
      <c r="AO39" s="317"/>
      <c r="AP39" s="58"/>
      <c r="AQ39" s="58"/>
      <c r="AR39" s="58"/>
      <c r="AS39" s="58"/>
      <c r="AT39" s="58"/>
      <c r="AU39" s="58"/>
      <c r="AV39" s="58"/>
      <c r="AW39" s="58"/>
      <c r="AX39" s="58"/>
      <c r="AY39" s="58"/>
      <c r="AZ39" s="58"/>
      <c r="BA39" s="58"/>
      <c r="BB39" s="58"/>
      <c r="BC39" s="58"/>
      <c r="BD39" s="58"/>
      <c r="BE39" s="58"/>
      <c r="BF39" s="58"/>
      <c r="BG39" s="58"/>
      <c r="BH39" s="58"/>
      <c r="BI39" s="58"/>
      <c r="BJ39" s="58"/>
    </row>
    <row r="40" spans="1:62" ht="39.6" customHeight="1" x14ac:dyDescent="0.25">
      <c r="A40" s="242"/>
      <c r="B40" s="242"/>
      <c r="C40" s="242"/>
      <c r="D40" s="243"/>
      <c r="E40" s="243"/>
      <c r="F40" s="243"/>
      <c r="G40" s="243"/>
      <c r="H40" s="244"/>
      <c r="I40" s="221"/>
      <c r="K40" s="245"/>
      <c r="M40" s="245"/>
      <c r="O40" s="222"/>
      <c r="P40" s="223"/>
      <c r="Q40" s="224"/>
      <c r="R40" s="225"/>
      <c r="S40" s="225"/>
      <c r="T40" s="226"/>
      <c r="U40" s="225"/>
      <c r="V40" s="225"/>
      <c r="W40" s="225"/>
      <c r="X40" s="222"/>
      <c r="Y40" s="227"/>
      <c r="Z40" s="228"/>
      <c r="AA40" s="229"/>
      <c r="AB40" s="228"/>
      <c r="AC40" s="229"/>
      <c r="AD40" s="228"/>
      <c r="AE40" s="230"/>
      <c r="AF40" s="246"/>
      <c r="AG40" s="230"/>
      <c r="AH40" s="247"/>
      <c r="AI40" s="231"/>
      <c r="AJ40" s="232"/>
      <c r="AK40" s="233"/>
      <c r="AL40" s="233"/>
      <c r="AM40" s="233"/>
      <c r="AN40" s="233"/>
      <c r="AO40" s="233"/>
      <c r="AP40" s="58"/>
      <c r="AQ40" s="58"/>
      <c r="AR40" s="58"/>
      <c r="AS40" s="58"/>
      <c r="AT40" s="58"/>
      <c r="AU40" s="58"/>
      <c r="AV40" s="58"/>
      <c r="AW40" s="58"/>
      <c r="AX40" s="58"/>
      <c r="AY40" s="58"/>
      <c r="AZ40" s="58"/>
      <c r="BA40" s="58"/>
      <c r="BB40" s="58"/>
      <c r="BC40" s="58"/>
      <c r="BD40" s="58"/>
      <c r="BE40" s="58"/>
      <c r="BF40" s="58"/>
      <c r="BG40" s="58"/>
      <c r="BH40" s="58"/>
      <c r="BI40" s="58"/>
      <c r="BJ40" s="58"/>
    </row>
    <row r="41" spans="1:62" x14ac:dyDescent="0.25">
      <c r="A41" s="248" t="s">
        <v>311</v>
      </c>
    </row>
    <row r="45" spans="1:62" x14ac:dyDescent="0.25">
      <c r="A45" s="85" t="s">
        <v>312</v>
      </c>
      <c r="B45" s="85"/>
      <c r="C45" s="59"/>
      <c r="D45" s="59"/>
      <c r="E45" s="59"/>
      <c r="F45" s="59"/>
      <c r="I45" s="59"/>
    </row>
    <row r="47" spans="1:62" x14ac:dyDescent="0.25">
      <c r="C47" s="63" t="s">
        <v>313</v>
      </c>
      <c r="D47" s="63"/>
      <c r="F47" s="59"/>
    </row>
    <row r="48" spans="1:62" x14ac:dyDescent="0.25">
      <c r="G48" s="86"/>
    </row>
    <row r="49" spans="3:8" x14ac:dyDescent="0.25">
      <c r="C49" s="88" t="s">
        <v>314</v>
      </c>
      <c r="D49" s="89" t="s">
        <v>315</v>
      </c>
      <c r="E49" s="366" t="s">
        <v>316</v>
      </c>
      <c r="F49" s="366"/>
      <c r="G49" s="366"/>
      <c r="H49" s="366"/>
    </row>
    <row r="50" spans="3:8" x14ac:dyDescent="0.25">
      <c r="C50" s="84" t="s">
        <v>170</v>
      </c>
      <c r="D50" s="90">
        <v>44846</v>
      </c>
      <c r="E50" s="362" t="s">
        <v>317</v>
      </c>
      <c r="F50" s="362"/>
      <c r="G50" s="362"/>
      <c r="H50" s="362"/>
    </row>
    <row r="51" spans="3:8" x14ac:dyDescent="0.25">
      <c r="C51" s="84" t="s">
        <v>206</v>
      </c>
      <c r="D51" s="90">
        <v>45471</v>
      </c>
      <c r="E51" s="363" t="s">
        <v>318</v>
      </c>
      <c r="F51" s="363"/>
      <c r="G51" s="363"/>
      <c r="H51" s="363"/>
    </row>
    <row r="52" spans="3:8" x14ac:dyDescent="0.25">
      <c r="C52" s="84" t="s">
        <v>193</v>
      </c>
      <c r="D52" s="90">
        <v>46139</v>
      </c>
      <c r="E52" s="363" t="s">
        <v>319</v>
      </c>
      <c r="F52" s="363"/>
      <c r="G52" s="363"/>
      <c r="H52" s="363"/>
    </row>
    <row r="53" spans="3:8" x14ac:dyDescent="0.25">
      <c r="C53" s="84"/>
      <c r="D53" s="84"/>
      <c r="E53" s="363"/>
      <c r="F53" s="363"/>
      <c r="G53" s="363"/>
      <c r="H53" s="363"/>
    </row>
    <row r="54" spans="3:8" x14ac:dyDescent="0.25">
      <c r="C54" s="84"/>
      <c r="D54" s="84"/>
      <c r="E54" s="363"/>
      <c r="F54" s="363"/>
      <c r="G54" s="363"/>
      <c r="H54" s="363"/>
    </row>
  </sheetData>
  <sheetProtection algorithmName="SHA-512" hashValue="2h5RT713fzJ/356QC/11As6MOeY24C0xC0ZFzVW77svqm8T/quccOqbq6xApjRS9baMiGrfPXURJVuF312j3CA==" saltValue="8IhtWxyFnLZS5XHO1Wxh1Q==" spinCount="100000" sheet="1" formatCells="0" formatColumns="0" formatRows="0" insertRows="0"/>
  <dataConsolidate/>
  <mergeCells count="200">
    <mergeCell ref="AN33:AN34"/>
    <mergeCell ref="AG1:AI1"/>
    <mergeCell ref="AG2:AI2"/>
    <mergeCell ref="AG3:AI3"/>
    <mergeCell ref="AG4:AI4"/>
    <mergeCell ref="AH28:AH32"/>
    <mergeCell ref="AI15:AI27"/>
    <mergeCell ref="AI12:AI14"/>
    <mergeCell ref="A6:C7"/>
    <mergeCell ref="A9:C9"/>
    <mergeCell ref="F6:G6"/>
    <mergeCell ref="F7:G7"/>
    <mergeCell ref="D8:I8"/>
    <mergeCell ref="D9:I9"/>
    <mergeCell ref="A1:C4"/>
    <mergeCell ref="D1:AF4"/>
    <mergeCell ref="N13:N14"/>
    <mergeCell ref="A8:C8"/>
    <mergeCell ref="B12:B14"/>
    <mergeCell ref="L13:L14"/>
    <mergeCell ref="AF28:AF32"/>
    <mergeCell ref="AG28:AG32"/>
    <mergeCell ref="AD28:AD32"/>
    <mergeCell ref="AC13:AC14"/>
    <mergeCell ref="R13:X13"/>
    <mergeCell ref="J12:N12"/>
    <mergeCell ref="Y13:Y14"/>
    <mergeCell ref="Z13:Z14"/>
    <mergeCell ref="AA13:AA14"/>
    <mergeCell ref="AB13:AB14"/>
    <mergeCell ref="M13:M14"/>
    <mergeCell ref="AI11:AJ11"/>
    <mergeCell ref="M15:M27"/>
    <mergeCell ref="N15:N27"/>
    <mergeCell ref="AD15:AD27"/>
    <mergeCell ref="AE15:AE27"/>
    <mergeCell ref="K13:K14"/>
    <mergeCell ref="J13:J14"/>
    <mergeCell ref="AJ13:AJ14"/>
    <mergeCell ref="AH13:AH14"/>
    <mergeCell ref="AJ15:AJ27"/>
    <mergeCell ref="B15:B27"/>
    <mergeCell ref="D15:D27"/>
    <mergeCell ref="E15:E27"/>
    <mergeCell ref="F15:F27"/>
    <mergeCell ref="G15:G27"/>
    <mergeCell ref="I15:I27"/>
    <mergeCell ref="H15:H19"/>
    <mergeCell ref="C12:C14"/>
    <mergeCell ref="D12:D14"/>
    <mergeCell ref="E12:E14"/>
    <mergeCell ref="F12:F14"/>
    <mergeCell ref="G12:G14"/>
    <mergeCell ref="H12:H14"/>
    <mergeCell ref="I12:I14"/>
    <mergeCell ref="A38:A39"/>
    <mergeCell ref="B38:B39"/>
    <mergeCell ref="C38:C39"/>
    <mergeCell ref="D38:D39"/>
    <mergeCell ref="D6:E7"/>
    <mergeCell ref="A11:I11"/>
    <mergeCell ref="H6:I6"/>
    <mergeCell ref="H7:I7"/>
    <mergeCell ref="O13:O14"/>
    <mergeCell ref="O12:X12"/>
    <mergeCell ref="D33:D34"/>
    <mergeCell ref="E33:E34"/>
    <mergeCell ref="F33:F34"/>
    <mergeCell ref="G33:G34"/>
    <mergeCell ref="C15:C27"/>
    <mergeCell ref="C33:C34"/>
    <mergeCell ref="A15:A27"/>
    <mergeCell ref="A12:A14"/>
    <mergeCell ref="J11:AH11"/>
    <mergeCell ref="AG13:AG14"/>
    <mergeCell ref="J15:J27"/>
    <mergeCell ref="Q13:Q14"/>
    <mergeCell ref="K15:K27"/>
    <mergeCell ref="P13:P14"/>
    <mergeCell ref="A28:A32"/>
    <mergeCell ref="C28:C32"/>
    <mergeCell ref="D28:D32"/>
    <mergeCell ref="B28:B32"/>
    <mergeCell ref="A35:A37"/>
    <mergeCell ref="B35:B37"/>
    <mergeCell ref="C35:C37"/>
    <mergeCell ref="D35:D37"/>
    <mergeCell ref="A33:A34"/>
    <mergeCell ref="B33:B34"/>
    <mergeCell ref="E50:H50"/>
    <mergeCell ref="E51:H51"/>
    <mergeCell ref="E52:H52"/>
    <mergeCell ref="E53:H53"/>
    <mergeCell ref="E54:H54"/>
    <mergeCell ref="I28:I32"/>
    <mergeCell ref="J28:J32"/>
    <mergeCell ref="E28:E32"/>
    <mergeCell ref="F28:F32"/>
    <mergeCell ref="G28:G32"/>
    <mergeCell ref="E35:E37"/>
    <mergeCell ref="F35:F37"/>
    <mergeCell ref="G35:G37"/>
    <mergeCell ref="I35:I37"/>
    <mergeCell ref="J35:J37"/>
    <mergeCell ref="E49:H49"/>
    <mergeCell ref="I38:I39"/>
    <mergeCell ref="J38:J39"/>
    <mergeCell ref="E38:E39"/>
    <mergeCell ref="F38:F39"/>
    <mergeCell ref="G38:G39"/>
    <mergeCell ref="AJ33:AJ34"/>
    <mergeCell ref="AK33:AK34"/>
    <mergeCell ref="AL33:AL34"/>
    <mergeCell ref="H20:H21"/>
    <mergeCell ref="L35:L37"/>
    <mergeCell ref="M35:M37"/>
    <mergeCell ref="N35:N37"/>
    <mergeCell ref="L28:L32"/>
    <mergeCell ref="M28:M32"/>
    <mergeCell ref="N28:N32"/>
    <mergeCell ref="H33:H34"/>
    <mergeCell ref="I33:I34"/>
    <mergeCell ref="J33:J34"/>
    <mergeCell ref="K33:K34"/>
    <mergeCell ref="L33:L34"/>
    <mergeCell ref="M33:M34"/>
    <mergeCell ref="N33:N34"/>
    <mergeCell ref="K28:K32"/>
    <mergeCell ref="K35:K37"/>
    <mergeCell ref="AG35:AG37"/>
    <mergeCell ref="AL15:AL27"/>
    <mergeCell ref="AJ28:AJ32"/>
    <mergeCell ref="AI28:AI32"/>
    <mergeCell ref="L15:L27"/>
    <mergeCell ref="AR11:AR14"/>
    <mergeCell ref="AQ15:AQ27"/>
    <mergeCell ref="AR15:AR27"/>
    <mergeCell ref="AQ28:AQ32"/>
    <mergeCell ref="AR28:AR32"/>
    <mergeCell ref="AQ35:AQ37"/>
    <mergeCell ref="AR35:AR37"/>
    <mergeCell ref="AO35:AO37"/>
    <mergeCell ref="AP35:AP37"/>
    <mergeCell ref="AO28:AO32"/>
    <mergeCell ref="AP28:AP32"/>
    <mergeCell ref="AO11:AO14"/>
    <mergeCell ref="AP11:AP14"/>
    <mergeCell ref="AO15:AO27"/>
    <mergeCell ref="AP15:AP27"/>
    <mergeCell ref="AQ11:AQ14"/>
    <mergeCell ref="AM11:AM14"/>
    <mergeCell ref="AN11:AN14"/>
    <mergeCell ref="AM15:AM27"/>
    <mergeCell ref="AN15:AN27"/>
    <mergeCell ref="AM28:AM32"/>
    <mergeCell ref="AN28:AN32"/>
    <mergeCell ref="AM35:AM37"/>
    <mergeCell ref="AN35:AN37"/>
    <mergeCell ref="AH15:AH27"/>
    <mergeCell ref="AK35:AK37"/>
    <mergeCell ref="AD12:AH12"/>
    <mergeCell ref="AL35:AL37"/>
    <mergeCell ref="AJ35:AJ37"/>
    <mergeCell ref="AK11:AK14"/>
    <mergeCell ref="AK15:AK27"/>
    <mergeCell ref="AK28:AK32"/>
    <mergeCell ref="AL11:AL14"/>
    <mergeCell ref="AE28:AE32"/>
    <mergeCell ref="AL28:AL32"/>
    <mergeCell ref="AD13:AD14"/>
    <mergeCell ref="AE13:AE14"/>
    <mergeCell ref="AF13:AF14"/>
    <mergeCell ref="AF15:AF27"/>
    <mergeCell ref="AD35:AD37"/>
    <mergeCell ref="AK38:AK39"/>
    <mergeCell ref="AL38:AL39"/>
    <mergeCell ref="AM38:AM39"/>
    <mergeCell ref="AN38:AN39"/>
    <mergeCell ref="AO38:AO39"/>
    <mergeCell ref="K38:K39"/>
    <mergeCell ref="L38:L39"/>
    <mergeCell ref="M38:M39"/>
    <mergeCell ref="N38:N39"/>
    <mergeCell ref="AD38:AD39"/>
    <mergeCell ref="AE38:AE39"/>
    <mergeCell ref="AF38:AF39"/>
    <mergeCell ref="AG38:AG39"/>
    <mergeCell ref="AH38:AH39"/>
    <mergeCell ref="AI38:AI39"/>
    <mergeCell ref="AH35:AH37"/>
    <mergeCell ref="AI35:AI37"/>
    <mergeCell ref="AG15:AG27"/>
    <mergeCell ref="AE35:AE37"/>
    <mergeCell ref="AF35:AF37"/>
    <mergeCell ref="AD33:AD34"/>
    <mergeCell ref="AE33:AE34"/>
    <mergeCell ref="AF33:AF34"/>
    <mergeCell ref="AG33:AG34"/>
    <mergeCell ref="AH33:AH34"/>
    <mergeCell ref="AI33:AI34"/>
  </mergeCells>
  <phoneticPr fontId="45" type="noConversion"/>
  <conditionalFormatting sqref="J15 J33 AD33 J35 AD35">
    <cfRule type="cellIs" dxfId="290" priority="973" operator="equal">
      <formula>"Baja"</formula>
    </cfRule>
    <cfRule type="cellIs" dxfId="289" priority="974" operator="equal">
      <formula>"Muy Baja"</formula>
    </cfRule>
    <cfRule type="cellIs" dxfId="288" priority="972" operator="equal">
      <formula>"Media"</formula>
    </cfRule>
    <cfRule type="cellIs" dxfId="287" priority="971" operator="equal">
      <formula>"Alta"</formula>
    </cfRule>
    <cfRule type="cellIs" dxfId="286" priority="970" operator="equal">
      <formula>"Muy Alta"</formula>
    </cfRule>
  </conditionalFormatting>
  <conditionalFormatting sqref="J28">
    <cfRule type="cellIs" dxfId="285" priority="744" operator="equal">
      <formula>"Muy Baja"</formula>
    </cfRule>
    <cfRule type="cellIs" dxfId="284" priority="740" operator="equal">
      <formula>"Muy Alta"</formula>
    </cfRule>
    <cfRule type="cellIs" dxfId="283" priority="742" operator="equal">
      <formula>"Media"</formula>
    </cfRule>
    <cfRule type="cellIs" dxfId="282" priority="743" operator="equal">
      <formula>"Baja"</formula>
    </cfRule>
    <cfRule type="cellIs" dxfId="281" priority="741" operator="equal">
      <formula>"Alta"</formula>
    </cfRule>
  </conditionalFormatting>
  <conditionalFormatting sqref="J38">
    <cfRule type="cellIs" dxfId="280" priority="116" operator="equal">
      <formula>"Alta"</formula>
    </cfRule>
    <cfRule type="cellIs" dxfId="279" priority="115" operator="equal">
      <formula>"Muy Alta"</formula>
    </cfRule>
    <cfRule type="cellIs" dxfId="278" priority="118" operator="equal">
      <formula>"Baja"</formula>
    </cfRule>
    <cfRule type="cellIs" dxfId="277" priority="119" operator="equal">
      <formula>"Muy Baja"</formula>
    </cfRule>
    <cfRule type="cellIs" dxfId="276" priority="117" operator="equal">
      <formula>"Media"</formula>
    </cfRule>
  </conditionalFormatting>
  <conditionalFormatting sqref="L15 L33 AF33 L35 AF35">
    <cfRule type="cellIs" dxfId="275" priority="968" operator="equal">
      <formula>"Menor"</formula>
    </cfRule>
    <cfRule type="cellIs" dxfId="274" priority="967" operator="equal">
      <formula>"Moderado"</formula>
    </cfRule>
    <cfRule type="cellIs" dxfId="273" priority="965" operator="equal">
      <formula>"Catastrófico"</formula>
    </cfRule>
    <cfRule type="cellIs" dxfId="272" priority="966" operator="equal">
      <formula>"Mayor"</formula>
    </cfRule>
    <cfRule type="cellIs" dxfId="271" priority="969" operator="equal">
      <formula>"Leve"</formula>
    </cfRule>
  </conditionalFormatting>
  <conditionalFormatting sqref="L28">
    <cfRule type="cellIs" dxfId="270" priority="735" operator="equal">
      <formula>"Catastrófico"</formula>
    </cfRule>
    <cfRule type="cellIs" dxfId="269" priority="739" operator="equal">
      <formula>"Leve"</formula>
    </cfRule>
    <cfRule type="cellIs" dxfId="268" priority="738" operator="equal">
      <formula>"Menor"</formula>
    </cfRule>
    <cfRule type="cellIs" dxfId="267" priority="737" operator="equal">
      <formula>"Moderado"</formula>
    </cfRule>
    <cfRule type="cellIs" dxfId="266" priority="736" operator="equal">
      <formula>"Mayor"</formula>
    </cfRule>
  </conditionalFormatting>
  <conditionalFormatting sqref="L38">
    <cfRule type="cellIs" dxfId="265" priority="110" operator="equal">
      <formula>"Catastrófico"</formula>
    </cfRule>
    <cfRule type="cellIs" dxfId="264" priority="111" operator="equal">
      <formula>"Mayor"</formula>
    </cfRule>
    <cfRule type="cellIs" dxfId="263" priority="112" operator="equal">
      <formula>"Moderado"</formula>
    </cfRule>
    <cfRule type="cellIs" dxfId="262" priority="113" operator="equal">
      <formula>"Menor"</formula>
    </cfRule>
    <cfRule type="cellIs" dxfId="261" priority="114" operator="equal">
      <formula>"Leve"</formula>
    </cfRule>
  </conditionalFormatting>
  <conditionalFormatting sqref="N15 N33 N35">
    <cfRule type="cellIs" dxfId="260" priority="961" operator="equal">
      <formula>"Extremo"</formula>
    </cfRule>
    <cfRule type="cellIs" dxfId="259" priority="963" operator="equal">
      <formula>"Moderado"</formula>
    </cfRule>
    <cfRule type="cellIs" dxfId="258" priority="964" operator="equal">
      <formula>"Bajo"</formula>
    </cfRule>
    <cfRule type="cellIs" dxfId="257" priority="962" operator="equal">
      <formula>"Alto"</formula>
    </cfRule>
  </conditionalFormatting>
  <conditionalFormatting sqref="N28">
    <cfRule type="cellIs" dxfId="256" priority="607" operator="equal">
      <formula>"Moderado"</formula>
    </cfRule>
    <cfRule type="cellIs" dxfId="255" priority="606" operator="equal">
      <formula>"Alto"</formula>
    </cfRule>
    <cfRule type="cellIs" dxfId="254" priority="605" operator="equal">
      <formula>"Extremo"</formula>
    </cfRule>
    <cfRule type="cellIs" dxfId="253" priority="608" operator="equal">
      <formula>"Bajo"</formula>
    </cfRule>
  </conditionalFormatting>
  <conditionalFormatting sqref="N38">
    <cfRule type="cellIs" dxfId="252" priority="107" operator="equal">
      <formula>"Alto"</formula>
    </cfRule>
    <cfRule type="cellIs" dxfId="251" priority="108" operator="equal">
      <formula>"Moderado"</formula>
    </cfRule>
    <cfRule type="cellIs" dxfId="250" priority="109" operator="equal">
      <formula>"Bajo"</formula>
    </cfRule>
    <cfRule type="cellIs" dxfId="249" priority="106" operator="equal">
      <formula>"Extremo"</formula>
    </cfRule>
  </conditionalFormatting>
  <conditionalFormatting sqref="Z15:Z40">
    <cfRule type="cellIs" dxfId="248" priority="49" operator="equal">
      <formula>"Muy Alta"</formula>
    </cfRule>
    <cfRule type="cellIs" dxfId="247" priority="53" operator="equal">
      <formula>"Muy Baja"</formula>
    </cfRule>
    <cfRule type="cellIs" dxfId="246" priority="52" operator="equal">
      <formula>"Baja"</formula>
    </cfRule>
    <cfRule type="cellIs" dxfId="245" priority="51" operator="equal">
      <formula>"Media"</formula>
    </cfRule>
    <cfRule type="cellIs" dxfId="244" priority="50" operator="equal">
      <formula>"Alta"</formula>
    </cfRule>
  </conditionalFormatting>
  <conditionalFormatting sqref="AB15:AB40">
    <cfRule type="cellIs" dxfId="243" priority="45" operator="equal">
      <formula>"Mayor"</formula>
    </cfRule>
    <cfRule type="cellIs" dxfId="242" priority="46" operator="equal">
      <formula>"Moderado"</formula>
    </cfRule>
    <cfRule type="cellIs" dxfId="241" priority="47" operator="equal">
      <formula>"Menor"</formula>
    </cfRule>
    <cfRule type="cellIs" dxfId="240" priority="48" operator="equal">
      <formula>"Leve"</formula>
    </cfRule>
    <cfRule type="cellIs" dxfId="239" priority="44" operator="equal">
      <formula>"Catastrófico"</formula>
    </cfRule>
  </conditionalFormatting>
  <conditionalFormatting sqref="AD15">
    <cfRule type="cellIs" dxfId="238" priority="750" operator="equal">
      <formula>"Muy Alta"</formula>
    </cfRule>
    <cfRule type="cellIs" dxfId="237" priority="753" operator="equal">
      <formula>"Baja"</formula>
    </cfRule>
    <cfRule type="cellIs" dxfId="236" priority="752" operator="equal">
      <formula>"Media"</formula>
    </cfRule>
    <cfRule type="cellIs" dxfId="235" priority="751" operator="equal">
      <formula>"Alta"</formula>
    </cfRule>
    <cfRule type="cellIs" dxfId="234" priority="754" operator="equal">
      <formula>"Muy Baja"</formula>
    </cfRule>
  </conditionalFormatting>
  <conditionalFormatting sqref="AD28">
    <cfRule type="cellIs" dxfId="233" priority="581" operator="equal">
      <formula>"Baja"</formula>
    </cfRule>
    <cfRule type="cellIs" dxfId="232" priority="578" operator="equal">
      <formula>"Muy Alta"</formula>
    </cfRule>
    <cfRule type="cellIs" dxfId="231" priority="579" operator="equal">
      <formula>"Alta"</formula>
    </cfRule>
    <cfRule type="cellIs" dxfId="230" priority="580" operator="equal">
      <formula>"Media"</formula>
    </cfRule>
    <cfRule type="cellIs" dxfId="229" priority="582" operator="equal">
      <formula>"Muy Baja"</formula>
    </cfRule>
  </conditionalFormatting>
  <conditionalFormatting sqref="AD38">
    <cfRule type="cellIs" dxfId="228" priority="105" operator="equal">
      <formula>"Muy Baja"</formula>
    </cfRule>
    <cfRule type="cellIs" dxfId="227" priority="101" operator="equal">
      <formula>"Muy Alta"</formula>
    </cfRule>
    <cfRule type="cellIs" dxfId="226" priority="102" operator="equal">
      <formula>"Alta"</formula>
    </cfRule>
    <cfRule type="cellIs" dxfId="225" priority="103" operator="equal">
      <formula>"Media"</formula>
    </cfRule>
    <cfRule type="cellIs" dxfId="224" priority="104" operator="equal">
      <formula>"Baja"</formula>
    </cfRule>
  </conditionalFormatting>
  <conditionalFormatting sqref="AF15">
    <cfRule type="cellIs" dxfId="223" priority="749" operator="equal">
      <formula>"Leve"</formula>
    </cfRule>
    <cfRule type="cellIs" dxfId="222" priority="745" operator="equal">
      <formula>"Catastrófico"</formula>
    </cfRule>
    <cfRule type="cellIs" dxfId="221" priority="746" operator="equal">
      <formula>"Mayor"</formula>
    </cfRule>
    <cfRule type="cellIs" dxfId="220" priority="747" operator="equal">
      <formula>"Moderado"</formula>
    </cfRule>
    <cfRule type="cellIs" dxfId="219" priority="748" operator="equal">
      <formula>"Menor"</formula>
    </cfRule>
  </conditionalFormatting>
  <conditionalFormatting sqref="AF28">
    <cfRule type="cellIs" dxfId="218" priority="576" operator="equal">
      <formula>"Menor"</formula>
    </cfRule>
    <cfRule type="cellIs" dxfId="217" priority="577" operator="equal">
      <formula>"Leve"</formula>
    </cfRule>
    <cfRule type="cellIs" dxfId="216" priority="573" operator="equal">
      <formula>"Catastrófico"</formula>
    </cfRule>
    <cfRule type="cellIs" dxfId="215" priority="575" operator="equal">
      <formula>"Moderado"</formula>
    </cfRule>
    <cfRule type="cellIs" dxfId="214" priority="574" operator="equal">
      <formula>"Mayor"</formula>
    </cfRule>
  </conditionalFormatting>
  <conditionalFormatting sqref="AF38">
    <cfRule type="cellIs" dxfId="213" priority="100" operator="equal">
      <formula>"Leve"</formula>
    </cfRule>
    <cfRule type="cellIs" dxfId="212" priority="99" operator="equal">
      <formula>"Menor"</formula>
    </cfRule>
    <cfRule type="cellIs" dxfId="211" priority="97" operator="equal">
      <formula>"Mayor"</formula>
    </cfRule>
    <cfRule type="cellIs" dxfId="210" priority="96" operator="equal">
      <formula>"Catastrófico"</formula>
    </cfRule>
    <cfRule type="cellIs" dxfId="209" priority="98" operator="equal">
      <formula>"Moderado"</formula>
    </cfRule>
  </conditionalFormatting>
  <conditionalFormatting sqref="AH15">
    <cfRule type="cellIs" dxfId="208" priority="947" operator="equal">
      <formula>"Extremo"</formula>
    </cfRule>
    <cfRule type="cellIs" dxfId="207" priority="948" operator="equal">
      <formula>"Alto"</formula>
    </cfRule>
    <cfRule type="cellIs" dxfId="206" priority="949" operator="equal">
      <formula>"Moderado"</formula>
    </cfRule>
    <cfRule type="cellIs" dxfId="205" priority="950" operator="equal">
      <formula>"Bajo"</formula>
    </cfRule>
  </conditionalFormatting>
  <conditionalFormatting sqref="AH28">
    <cfRule type="cellIs" dxfId="204" priority="562" operator="equal">
      <formula>"Bajo"</formula>
    </cfRule>
    <cfRule type="cellIs" dxfId="203" priority="561" operator="equal">
      <formula>"Moderado"</formula>
    </cfRule>
    <cfRule type="cellIs" dxfId="202" priority="559" operator="equal">
      <formula>"Extremo"</formula>
    </cfRule>
    <cfRule type="cellIs" dxfId="201" priority="560" operator="equal">
      <formula>"Alto"</formula>
    </cfRule>
  </conditionalFormatting>
  <conditionalFormatting sqref="AH35">
    <cfRule type="cellIs" dxfId="200" priority="150" operator="equal">
      <formula>"Extremo"</formula>
    </cfRule>
    <cfRule type="cellIs" dxfId="199" priority="153" operator="equal">
      <formula>"Bajo"</formula>
    </cfRule>
    <cfRule type="cellIs" dxfId="198" priority="152" operator="equal">
      <formula>"Moderado"</formula>
    </cfRule>
    <cfRule type="cellIs" dxfId="197" priority="151" operator="equal">
      <formula>"Alto"</formula>
    </cfRule>
  </conditionalFormatting>
  <conditionalFormatting sqref="AH38">
    <cfRule type="cellIs" dxfId="196" priority="94" operator="equal">
      <formula>"Moderado"</formula>
    </cfRule>
    <cfRule type="cellIs" dxfId="195" priority="95" operator="equal">
      <formula>"Bajo"</formula>
    </cfRule>
    <cfRule type="cellIs" dxfId="194" priority="93" operator="equal">
      <formula>"Alto"</formula>
    </cfRule>
    <cfRule type="cellIs" dxfId="193" priority="92" operator="equal">
      <formula>"Extremo"</formula>
    </cfRule>
  </conditionalFormatting>
  <conditionalFormatting sqref="AH33:AI33">
    <cfRule type="cellIs" dxfId="192" priority="164" operator="equal">
      <formula>"Extremo"</formula>
    </cfRule>
    <cfRule type="cellIs" dxfId="191" priority="165" operator="equal">
      <formula>"Alto"</formula>
    </cfRule>
    <cfRule type="cellIs" dxfId="190" priority="166" operator="equal">
      <formula>"Moderado"</formula>
    </cfRule>
    <cfRule type="cellIs" dxfId="189" priority="167" operator="equal">
      <formula>"Bajo"</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r:uid="{2FF30BA0-7D99-4D7E-9558-9BB60EEFF9A3}">
          <x14:formula1>
            <xm:f>'Opciones Tratamiento'!$B$24:$B$36</xm:f>
          </x14:formula1>
          <xm:sqref>D6:E7</xm:sqref>
        </x14:dataValidation>
        <x14:dataValidation type="list" allowBlank="1" showInputMessage="1" showErrorMessage="1" xr:uid="{11293CE2-E03C-4910-A0C2-2D4E66C672F9}">
          <x14:formula1>
            <xm:f>'Tabla Valoración controles'!$D$11:$D$13</xm:f>
          </x14:formula1>
          <xm:sqref>V22:W22 V32:W32 U15:U40</xm:sqref>
        </x14:dataValidation>
        <x14:dataValidation type="list" allowBlank="1" showInputMessage="1" showErrorMessage="1" xr:uid="{099A5600-A94B-4864-A483-15B46779B2BC}">
          <x14:formula1>
            <xm:f>'Tabla Valoración controles'!$D$14:$D$20</xm:f>
          </x14:formula1>
          <xm:sqref>V23:V31 V15:V21 V33:V39 V40</xm:sqref>
        </x14:dataValidation>
        <x14:dataValidation type="list" allowBlank="1" showInputMessage="1" showErrorMessage="1" xr:uid="{A74564E0-1CB8-4420-9DE8-E93E7EF87B80}">
          <x14:formula1>
            <xm:f>'Tabla Valoración controles'!$D$21:$D$23</xm:f>
          </x14:formula1>
          <xm:sqref>W23:W31 W15:W21 W33:W40</xm:sqref>
        </x14:dataValidation>
        <x14:dataValidation type="list" allowBlank="1" showInputMessage="1" showErrorMessage="1" xr:uid="{2991F06F-23BC-4FE0-935E-AD52E3F5E923}">
          <x14:formula1>
            <xm:f>'Opciones Tratamiento'!$B$13:$B$19</xm:f>
          </x14:formula1>
          <xm:sqref>I15:I33</xm:sqref>
        </x14:dataValidation>
        <x14:dataValidation type="list" allowBlank="1" showInputMessage="1" showErrorMessage="1" xr:uid="{7700EA99-3C5B-4B29-9E62-39DB10B7FCB6}">
          <x14:formula1>
            <xm:f>'Opciones Tratamiento'!$B$2:$B$5</xm:f>
          </x14:formula1>
          <xm:sqref>AI15:AI33</xm:sqref>
        </x14:dataValidation>
        <x14:dataValidation type="list" allowBlank="1" showInputMessage="1" showErrorMessage="1" xr:uid="{1E476035-ABB5-46C9-B3A7-6764573DDBD7}">
          <x14:formula1>
            <xm:f>'Opciones Tratamiento'!$B$13:$B$20</xm:f>
          </x14:formula1>
          <xm:sqref>I35:I37</xm:sqref>
        </x14:dataValidation>
        <x14:dataValidation type="list" allowBlank="1" showInputMessage="1" showErrorMessage="1" xr:uid="{AE1B0128-8C4F-4697-A629-FD2328E31E68}">
          <x14:formula1>
            <xm:f>'Opciones Tratamiento'!$E$9:$E$13</xm:f>
          </x14:formula1>
          <xm:sqref>J15:J33 J35 J38:J40</xm:sqref>
        </x14:dataValidation>
        <x14:dataValidation type="list" allowBlank="1" showInputMessage="1" showErrorMessage="1" xr:uid="{D58D1B3E-A5FF-4CA7-8392-5F6D420BF824}">
          <x14:formula1>
            <xm:f>'Opciones Tratamiento'!$F$9:$F$13</xm:f>
          </x14:formula1>
          <xm:sqref>L15:L33 L35 L38:L40</xm:sqref>
        </x14:dataValidation>
        <x14:dataValidation type="list" allowBlank="1" showInputMessage="1" showErrorMessage="1" xr:uid="{5651F3A8-C245-4A66-8C6F-3BD18E8DEF99}">
          <x14:formula1>
            <xm:f>'Tabla Valoración controles'!$D$4:$D$7</xm:f>
          </x14:formula1>
          <xm:sqref>R15:R40</xm:sqref>
        </x14:dataValidation>
        <x14:dataValidation type="list" allowBlank="1" showInputMessage="1" showErrorMessage="1" xr:uid="{CC30A5E2-D4B7-4070-A71B-81801ED2E66C}">
          <x14:formula1>
            <xm:f>'Tabla Valoración controles'!$D$8:$D$10</xm:f>
          </x14:formula1>
          <xm:sqref>S15:S40</xm:sqref>
        </x14:dataValidation>
        <x14:dataValidation type="list" allowBlank="1" showInputMessage="1" showErrorMessage="1" xr:uid="{796308EB-EC30-4D89-88CA-FBA7C3B90D84}">
          <x14:formula1>
            <xm:f>'Opciones Tratamiento'!$B$13:$B$17</xm:f>
          </x14:formula1>
          <xm:sqref>I38:I40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50190-07FC-46D9-A30B-C7E557842CB2}">
  <sheetPr>
    <tabColor rgb="FFFFFF00"/>
  </sheetPr>
  <dimension ref="A1:BI44"/>
  <sheetViews>
    <sheetView showGridLines="0" topLeftCell="A12" zoomScale="70" zoomScaleNormal="70" workbookViewId="0">
      <pane ySplit="3" topLeftCell="A15" activePane="bottomLeft" state="frozen"/>
      <selection activeCell="A12" sqref="A12"/>
      <selection pane="bottomLeft" activeCell="A20" sqref="A20"/>
    </sheetView>
  </sheetViews>
  <sheetFormatPr baseColWidth="10" defaultColWidth="4.109375" defaultRowHeight="13.8" x14ac:dyDescent="0.3"/>
  <cols>
    <col min="1" max="1" width="5.109375" style="86" customWidth="1"/>
    <col min="2" max="3" width="22.44140625" style="86" customWidth="1"/>
    <col min="4" max="4" width="18.44140625" style="86" customWidth="1"/>
    <col min="5" max="5" width="25.5546875" style="86" customWidth="1"/>
    <col min="6" max="6" width="95.44140625" style="86" bestFit="1" customWidth="1"/>
    <col min="7" max="7" width="84.5546875" style="79" bestFit="1" customWidth="1"/>
    <col min="8" max="8" width="14" style="86" customWidth="1"/>
    <col min="9" max="9" width="8.33203125" style="79" customWidth="1"/>
    <col min="10" max="10" width="6.44140625" style="79" customWidth="1"/>
    <col min="11" max="11" width="8" style="79" customWidth="1"/>
    <col min="12" max="12" width="6.44140625" style="79" customWidth="1"/>
    <col min="13" max="13" width="7.33203125" style="79" customWidth="1"/>
    <col min="14" max="14" width="6.33203125" style="79" customWidth="1"/>
    <col min="15" max="15" width="62.5546875" style="79" customWidth="1"/>
    <col min="16" max="16" width="11" style="79" customWidth="1"/>
    <col min="17" max="22" width="4.6640625" style="79" customWidth="1"/>
    <col min="23" max="23" width="30" style="79" customWidth="1"/>
    <col min="24" max="24" width="12.33203125" style="79" customWidth="1"/>
    <col min="25" max="25" width="9.33203125" style="79" customWidth="1"/>
    <col min="26" max="26" width="7" style="79" customWidth="1"/>
    <col min="27" max="27" width="8.5546875" style="79" customWidth="1"/>
    <col min="28" max="28" width="8.109375" style="79" customWidth="1"/>
    <col min="29" max="29" width="8.6640625" style="79" customWidth="1"/>
    <col min="30" max="30" width="7.109375" style="79" customWidth="1"/>
    <col min="31" max="31" width="11" style="79" customWidth="1"/>
    <col min="32" max="33" width="8.6640625" style="79" customWidth="1"/>
    <col min="34" max="34" width="10.5546875" style="86" bestFit="1" customWidth="1"/>
    <col min="35" max="35" width="59.33203125" style="79" customWidth="1"/>
    <col min="36" max="36" width="114" style="79" customWidth="1"/>
    <col min="37" max="37" width="112.6640625" style="79" customWidth="1"/>
    <col min="38" max="38" width="110.5546875" style="79" hidden="1" customWidth="1"/>
    <col min="39" max="39" width="91.6640625" style="79" hidden="1" customWidth="1"/>
    <col min="40" max="40" width="116.33203125" style="79" hidden="1" customWidth="1"/>
    <col min="41" max="41" width="118.6640625" style="79" hidden="1" customWidth="1"/>
    <col min="42" max="42" width="120.33203125" style="79" hidden="1" customWidth="1"/>
    <col min="43" max="43" width="121.33203125" style="79" hidden="1" customWidth="1"/>
    <col min="44" max="16384" width="4.109375" style="79"/>
  </cols>
  <sheetData>
    <row r="1" spans="1:61" x14ac:dyDescent="0.3">
      <c r="A1" s="480"/>
      <c r="B1" s="481"/>
      <c r="C1" s="482"/>
      <c r="D1" s="413" t="s">
        <v>0</v>
      </c>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5"/>
      <c r="AF1" s="398" t="s">
        <v>48</v>
      </c>
      <c r="AG1" s="399"/>
      <c r="AH1" s="400"/>
      <c r="AI1" s="78"/>
      <c r="AJ1" s="78"/>
      <c r="AK1" s="78"/>
      <c r="AL1" s="78"/>
      <c r="AM1" s="78"/>
      <c r="AN1" s="78"/>
      <c r="AO1" s="78"/>
      <c r="AP1" s="78"/>
      <c r="AQ1" s="78"/>
      <c r="AR1" s="78"/>
      <c r="AS1" s="78"/>
      <c r="AT1" s="78"/>
      <c r="AU1" s="78"/>
      <c r="AV1" s="78"/>
      <c r="AW1" s="78"/>
      <c r="AX1" s="78"/>
      <c r="AY1" s="78"/>
      <c r="AZ1" s="78"/>
      <c r="BA1" s="78"/>
      <c r="BB1" s="78"/>
      <c r="BC1" s="78"/>
      <c r="BD1" s="78"/>
      <c r="BE1" s="78"/>
      <c r="BF1" s="78"/>
      <c r="BG1" s="78"/>
    </row>
    <row r="2" spans="1:61" x14ac:dyDescent="0.3">
      <c r="A2" s="483"/>
      <c r="B2" s="484"/>
      <c r="C2" s="485"/>
      <c r="D2" s="416"/>
      <c r="E2" s="417"/>
      <c r="F2" s="417"/>
      <c r="G2" s="417"/>
      <c r="H2" s="417"/>
      <c r="I2" s="417"/>
      <c r="J2" s="417"/>
      <c r="K2" s="417"/>
      <c r="L2" s="417"/>
      <c r="M2" s="417"/>
      <c r="N2" s="417"/>
      <c r="O2" s="417"/>
      <c r="P2" s="417"/>
      <c r="Q2" s="417"/>
      <c r="R2" s="417"/>
      <c r="S2" s="417"/>
      <c r="T2" s="417"/>
      <c r="U2" s="417"/>
      <c r="V2" s="417"/>
      <c r="W2" s="417"/>
      <c r="X2" s="417"/>
      <c r="Y2" s="417"/>
      <c r="Z2" s="417"/>
      <c r="AA2" s="417"/>
      <c r="AB2" s="417"/>
      <c r="AC2" s="417"/>
      <c r="AD2" s="417"/>
      <c r="AE2" s="418"/>
      <c r="AF2" s="398" t="s">
        <v>49</v>
      </c>
      <c r="AG2" s="399"/>
      <c r="AH2" s="400"/>
      <c r="AI2" s="78"/>
      <c r="AJ2" s="78"/>
      <c r="AK2" s="78"/>
      <c r="AL2" s="78"/>
      <c r="AM2" s="78"/>
      <c r="AN2" s="78"/>
      <c r="AO2" s="78"/>
      <c r="AP2" s="78"/>
      <c r="AQ2" s="78"/>
      <c r="AR2" s="78"/>
      <c r="AS2" s="78"/>
      <c r="AT2" s="78"/>
      <c r="AU2" s="78"/>
      <c r="AV2" s="78"/>
      <c r="AW2" s="78"/>
      <c r="AX2" s="78"/>
      <c r="AY2" s="78"/>
      <c r="AZ2" s="78"/>
      <c r="BA2" s="78"/>
      <c r="BB2" s="78"/>
      <c r="BC2" s="78"/>
      <c r="BD2" s="78"/>
      <c r="BE2" s="78"/>
      <c r="BF2" s="78"/>
      <c r="BG2" s="78"/>
    </row>
    <row r="3" spans="1:61" x14ac:dyDescent="0.3">
      <c r="A3" s="483"/>
      <c r="B3" s="484"/>
      <c r="C3" s="485"/>
      <c r="D3" s="416"/>
      <c r="E3" s="417"/>
      <c r="F3" s="417"/>
      <c r="G3" s="417"/>
      <c r="H3" s="417"/>
      <c r="I3" s="417"/>
      <c r="J3" s="417"/>
      <c r="K3" s="417"/>
      <c r="L3" s="417"/>
      <c r="M3" s="417"/>
      <c r="N3" s="417"/>
      <c r="O3" s="417"/>
      <c r="P3" s="417"/>
      <c r="Q3" s="417"/>
      <c r="R3" s="417"/>
      <c r="S3" s="417"/>
      <c r="T3" s="417"/>
      <c r="U3" s="417"/>
      <c r="V3" s="417"/>
      <c r="W3" s="417"/>
      <c r="X3" s="417"/>
      <c r="Y3" s="417"/>
      <c r="Z3" s="417"/>
      <c r="AA3" s="417"/>
      <c r="AB3" s="417"/>
      <c r="AC3" s="417"/>
      <c r="AD3" s="417"/>
      <c r="AE3" s="418"/>
      <c r="AF3" s="398" t="s">
        <v>50</v>
      </c>
      <c r="AG3" s="399"/>
      <c r="AH3" s="400"/>
      <c r="AI3" s="78"/>
      <c r="AJ3" s="78"/>
      <c r="AK3" s="78"/>
      <c r="AL3" s="78"/>
      <c r="AM3" s="78"/>
      <c r="AN3" s="78"/>
      <c r="AO3" s="78"/>
      <c r="AP3" s="78"/>
      <c r="AQ3" s="78"/>
      <c r="AR3" s="78"/>
      <c r="AS3" s="78"/>
      <c r="AT3" s="78"/>
      <c r="AU3" s="78"/>
      <c r="AV3" s="78"/>
      <c r="AW3" s="78"/>
      <c r="AX3" s="78"/>
      <c r="AY3" s="78"/>
      <c r="AZ3" s="78"/>
      <c r="BA3" s="78"/>
      <c r="BB3" s="78"/>
      <c r="BC3" s="78"/>
      <c r="BD3" s="78"/>
      <c r="BE3" s="78"/>
      <c r="BF3" s="78"/>
      <c r="BG3" s="78"/>
    </row>
    <row r="4" spans="1:61" x14ac:dyDescent="0.3">
      <c r="A4" s="486"/>
      <c r="B4" s="487"/>
      <c r="C4" s="488"/>
      <c r="D4" s="419"/>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1"/>
      <c r="AF4" s="398" t="s">
        <v>51</v>
      </c>
      <c r="AG4" s="399"/>
      <c r="AH4" s="400"/>
      <c r="AI4" s="78"/>
      <c r="AJ4" s="78"/>
      <c r="AK4" s="78"/>
      <c r="AL4" s="78"/>
      <c r="AM4" s="78"/>
      <c r="AN4" s="78"/>
      <c r="AO4" s="78"/>
      <c r="AP4" s="78"/>
      <c r="AQ4" s="78"/>
      <c r="AR4" s="78"/>
      <c r="AS4" s="78"/>
      <c r="AT4" s="78"/>
      <c r="AU4" s="78"/>
      <c r="AV4" s="78"/>
      <c r="AW4" s="78"/>
      <c r="AX4" s="78"/>
      <c r="AY4" s="78"/>
      <c r="AZ4" s="78"/>
      <c r="BA4" s="78"/>
      <c r="BB4" s="78"/>
      <c r="BC4" s="78"/>
      <c r="BD4" s="78"/>
      <c r="BE4" s="78"/>
      <c r="BF4" s="78"/>
      <c r="BG4" s="78"/>
    </row>
    <row r="5" spans="1:61" x14ac:dyDescent="0.3">
      <c r="A5" s="60"/>
      <c r="B5" s="60"/>
      <c r="C5" s="60"/>
      <c r="D5" s="61"/>
      <c r="E5" s="60"/>
      <c r="F5" s="60"/>
      <c r="G5" s="78"/>
      <c r="H5" s="60"/>
      <c r="I5" s="78"/>
      <c r="J5" s="78"/>
      <c r="K5" s="78"/>
      <c r="L5" s="78"/>
      <c r="M5" s="78"/>
      <c r="N5" s="78"/>
      <c r="O5" s="78"/>
      <c r="P5" s="78"/>
      <c r="Q5" s="78"/>
      <c r="R5" s="78"/>
      <c r="S5" s="78"/>
      <c r="T5" s="78"/>
      <c r="U5" s="78"/>
      <c r="V5" s="78"/>
      <c r="W5" s="78"/>
      <c r="X5" s="78"/>
      <c r="Y5" s="78"/>
      <c r="Z5" s="78"/>
      <c r="AA5" s="78"/>
      <c r="AB5" s="78"/>
      <c r="AC5" s="78"/>
      <c r="AD5" s="78"/>
      <c r="AE5" s="78"/>
      <c r="AF5" s="78"/>
      <c r="AG5" s="78"/>
      <c r="AH5" s="60"/>
      <c r="AI5" s="78"/>
      <c r="AJ5" s="78"/>
      <c r="AK5" s="78"/>
      <c r="AL5" s="78"/>
      <c r="AM5" s="78"/>
      <c r="AN5" s="78"/>
      <c r="AO5" s="78"/>
      <c r="AP5" s="78"/>
      <c r="AQ5" s="78"/>
      <c r="AR5" s="78"/>
      <c r="AS5" s="78"/>
      <c r="AT5" s="78"/>
      <c r="AU5" s="78"/>
      <c r="AV5" s="78"/>
      <c r="AW5" s="78"/>
      <c r="AX5" s="78"/>
      <c r="AY5" s="78"/>
      <c r="AZ5" s="78"/>
      <c r="BA5" s="78"/>
      <c r="BB5" s="78"/>
      <c r="BC5" s="78"/>
      <c r="BD5" s="78"/>
      <c r="BE5" s="78"/>
      <c r="BF5" s="78"/>
      <c r="BG5" s="78"/>
    </row>
    <row r="6" spans="1:61" ht="18" customHeight="1" x14ac:dyDescent="0.3">
      <c r="A6" s="402" t="s">
        <v>52</v>
      </c>
      <c r="B6" s="402"/>
      <c r="C6" s="403"/>
      <c r="D6" s="373" t="s">
        <v>7</v>
      </c>
      <c r="E6" s="374"/>
      <c r="F6" s="409" t="s">
        <v>8</v>
      </c>
      <c r="G6" s="409"/>
      <c r="H6" s="433" t="s">
        <v>53</v>
      </c>
      <c r="I6" s="433"/>
      <c r="J6" s="433"/>
      <c r="K6" s="63"/>
      <c r="L6" s="63"/>
      <c r="M6" s="63"/>
      <c r="N6" s="63"/>
      <c r="O6" s="63"/>
      <c r="P6" s="63"/>
      <c r="Q6" s="78"/>
      <c r="R6" s="78"/>
      <c r="S6" s="78"/>
      <c r="T6" s="78"/>
      <c r="U6" s="78"/>
      <c r="V6" s="78"/>
      <c r="W6" s="78"/>
      <c r="X6" s="78"/>
      <c r="Y6" s="78"/>
      <c r="Z6" s="78"/>
      <c r="AA6" s="78"/>
      <c r="AB6" s="78"/>
      <c r="AC6" s="78"/>
      <c r="AD6" s="78"/>
      <c r="AE6" s="78"/>
      <c r="AF6" s="78"/>
      <c r="AG6" s="78"/>
      <c r="AH6" s="60"/>
      <c r="AI6" s="78"/>
      <c r="AJ6" s="78"/>
      <c r="AK6" s="78"/>
      <c r="AL6" s="78"/>
      <c r="AM6" s="78"/>
      <c r="AN6" s="78"/>
      <c r="AO6" s="78"/>
      <c r="AP6" s="78"/>
      <c r="AQ6" s="78"/>
      <c r="AR6" s="78"/>
      <c r="AS6" s="78"/>
      <c r="AT6" s="78"/>
      <c r="AU6" s="78"/>
      <c r="AV6" s="78"/>
      <c r="AW6" s="78"/>
      <c r="AX6" s="78"/>
      <c r="AY6" s="78"/>
      <c r="AZ6" s="78"/>
      <c r="BA6" s="78"/>
      <c r="BB6" s="78"/>
      <c r="BC6" s="78"/>
      <c r="BD6" s="78"/>
      <c r="BE6" s="78"/>
      <c r="BF6" s="78"/>
      <c r="BG6" s="78"/>
    </row>
    <row r="7" spans="1:61" ht="18" customHeight="1" x14ac:dyDescent="0.3">
      <c r="A7" s="404"/>
      <c r="B7" s="404"/>
      <c r="C7" s="405"/>
      <c r="D7" s="375"/>
      <c r="E7" s="376"/>
      <c r="F7" s="410" t="s">
        <v>10</v>
      </c>
      <c r="G7" s="410"/>
      <c r="H7" s="433" t="s">
        <v>54</v>
      </c>
      <c r="I7" s="433"/>
      <c r="J7" s="433"/>
      <c r="K7" s="63"/>
      <c r="L7" s="63"/>
      <c r="M7" s="63"/>
      <c r="N7" s="63"/>
      <c r="O7" s="63"/>
      <c r="P7" s="63"/>
      <c r="Q7" s="78"/>
      <c r="R7" s="78"/>
      <c r="S7" s="78"/>
      <c r="T7" s="78"/>
      <c r="U7" s="78"/>
      <c r="V7" s="78"/>
      <c r="W7" s="78"/>
      <c r="X7" s="78"/>
      <c r="Y7" s="78"/>
      <c r="Z7" s="78"/>
      <c r="AA7" s="78"/>
      <c r="AB7" s="78"/>
      <c r="AC7" s="78"/>
      <c r="AD7" s="78"/>
      <c r="AE7" s="78"/>
      <c r="AF7" s="78"/>
      <c r="AG7" s="78"/>
      <c r="AH7" s="60"/>
      <c r="AI7" s="78"/>
      <c r="AJ7" s="78"/>
      <c r="AK7" s="78"/>
      <c r="AL7" s="78"/>
      <c r="AM7" s="78"/>
      <c r="AN7" s="78"/>
      <c r="AO7" s="78"/>
      <c r="AP7" s="78"/>
      <c r="AQ7" s="78"/>
      <c r="AR7" s="78"/>
      <c r="AS7" s="78"/>
      <c r="AT7" s="78"/>
      <c r="AU7" s="78"/>
      <c r="AV7" s="78"/>
      <c r="AW7" s="78"/>
      <c r="AX7" s="78"/>
      <c r="AY7" s="78"/>
      <c r="AZ7" s="78"/>
      <c r="BA7" s="78"/>
      <c r="BB7" s="78"/>
      <c r="BC7" s="78"/>
      <c r="BD7" s="78"/>
      <c r="BE7" s="78"/>
      <c r="BF7" s="78"/>
      <c r="BG7" s="78"/>
    </row>
    <row r="8" spans="1:61" ht="18" customHeight="1" x14ac:dyDescent="0.3">
      <c r="A8" s="407" t="s">
        <v>55</v>
      </c>
      <c r="B8" s="407"/>
      <c r="C8" s="408"/>
      <c r="D8" s="433" t="s">
        <v>56</v>
      </c>
      <c r="E8" s="433"/>
      <c r="F8" s="433"/>
      <c r="G8" s="433"/>
      <c r="H8" s="433"/>
      <c r="I8" s="433"/>
      <c r="J8" s="433"/>
      <c r="K8" s="63"/>
      <c r="L8" s="63"/>
      <c r="M8" s="63"/>
      <c r="N8" s="63"/>
      <c r="O8" s="63"/>
      <c r="P8" s="63"/>
      <c r="Q8" s="78"/>
      <c r="R8" s="78"/>
      <c r="S8" s="78"/>
      <c r="T8" s="78"/>
      <c r="U8" s="78"/>
      <c r="V8" s="78"/>
      <c r="W8" s="78"/>
      <c r="X8" s="78"/>
      <c r="Y8" s="78"/>
      <c r="Z8" s="78"/>
      <c r="AA8" s="78"/>
      <c r="AB8" s="78"/>
      <c r="AC8" s="78"/>
      <c r="AD8" s="78"/>
      <c r="AE8" s="78"/>
      <c r="AF8" s="78"/>
      <c r="AG8" s="78"/>
      <c r="AH8" s="60"/>
      <c r="AI8" s="78"/>
      <c r="AJ8" s="78"/>
      <c r="AK8" s="78"/>
      <c r="AL8" s="78"/>
      <c r="AM8" s="78"/>
      <c r="AN8" s="78"/>
      <c r="AO8" s="78"/>
      <c r="AP8" s="78"/>
      <c r="AQ8" s="78"/>
      <c r="AR8" s="78"/>
      <c r="AS8" s="78"/>
      <c r="AT8" s="78"/>
      <c r="AU8" s="78"/>
      <c r="AV8" s="78"/>
      <c r="AW8" s="78"/>
      <c r="AX8" s="78"/>
      <c r="AY8" s="78"/>
      <c r="AZ8" s="78"/>
      <c r="BA8" s="78"/>
      <c r="BB8" s="78"/>
      <c r="BC8" s="78"/>
      <c r="BD8" s="78"/>
      <c r="BE8" s="78"/>
      <c r="BF8" s="78"/>
      <c r="BG8" s="78"/>
    </row>
    <row r="9" spans="1:61" ht="18" customHeight="1" x14ac:dyDescent="0.3">
      <c r="A9" s="406" t="s">
        <v>57</v>
      </c>
      <c r="B9" s="407"/>
      <c r="C9" s="408"/>
      <c r="D9" s="433" t="s">
        <v>58</v>
      </c>
      <c r="E9" s="433"/>
      <c r="F9" s="433"/>
      <c r="G9" s="433"/>
      <c r="H9" s="433"/>
      <c r="I9" s="433"/>
      <c r="J9" s="433"/>
      <c r="K9" s="63"/>
      <c r="L9" s="63"/>
      <c r="M9" s="63"/>
      <c r="N9" s="63"/>
      <c r="O9" s="63"/>
      <c r="P9" s="63"/>
      <c r="Q9" s="78"/>
      <c r="R9" s="78"/>
      <c r="S9" s="78"/>
      <c r="T9" s="78"/>
      <c r="U9" s="78"/>
      <c r="V9" s="78"/>
      <c r="W9" s="78"/>
      <c r="X9" s="78"/>
      <c r="Y9" s="78"/>
      <c r="Z9" s="78"/>
      <c r="AA9" s="78"/>
      <c r="AB9" s="78"/>
      <c r="AC9" s="78"/>
      <c r="AD9" s="78"/>
      <c r="AE9" s="78"/>
      <c r="AF9" s="78"/>
      <c r="AG9" s="78"/>
      <c r="AH9" s="60"/>
      <c r="AI9" s="78"/>
      <c r="AJ9" s="78"/>
      <c r="AK9" s="78"/>
      <c r="AL9" s="78"/>
      <c r="AM9" s="78"/>
      <c r="AN9" s="78"/>
      <c r="AO9" s="78"/>
      <c r="AP9" s="78"/>
      <c r="AQ9" s="78"/>
      <c r="AR9" s="78"/>
      <c r="AS9" s="78"/>
      <c r="AT9" s="78"/>
      <c r="AU9" s="78"/>
      <c r="AV9" s="78"/>
      <c r="AW9" s="78"/>
      <c r="AX9" s="78"/>
      <c r="AY9" s="78"/>
      <c r="AZ9" s="78"/>
      <c r="BA9" s="78"/>
      <c r="BB9" s="78"/>
      <c r="BC9" s="78"/>
      <c r="BD9" s="78"/>
      <c r="BE9" s="78"/>
      <c r="BF9" s="78"/>
      <c r="BG9" s="78"/>
    </row>
    <row r="10" spans="1:61" x14ac:dyDescent="0.3">
      <c r="A10" s="79"/>
      <c r="B10" s="79"/>
      <c r="C10" s="79"/>
      <c r="D10" s="262"/>
      <c r="E10" s="262"/>
      <c r="F10" s="262"/>
      <c r="G10" s="262"/>
      <c r="H10" s="262"/>
      <c r="I10" s="63"/>
      <c r="J10" s="63"/>
      <c r="K10" s="63"/>
      <c r="L10" s="63"/>
      <c r="M10" s="63"/>
      <c r="N10" s="78"/>
      <c r="O10" s="78"/>
      <c r="P10" s="78"/>
      <c r="Q10" s="78"/>
      <c r="R10" s="78"/>
      <c r="S10" s="78"/>
      <c r="T10" s="78"/>
      <c r="U10" s="78"/>
      <c r="V10" s="78"/>
      <c r="W10" s="78"/>
      <c r="X10" s="78"/>
      <c r="Y10" s="78"/>
      <c r="Z10" s="78"/>
      <c r="AA10" s="78"/>
      <c r="AB10" s="78"/>
      <c r="AC10" s="78"/>
      <c r="AD10" s="78"/>
      <c r="AE10" s="78"/>
      <c r="AF10" s="78"/>
      <c r="AG10" s="78"/>
      <c r="AH10" s="60"/>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row>
    <row r="11" spans="1:61" ht="13.95" customHeight="1" x14ac:dyDescent="0.3">
      <c r="A11" s="377" t="s">
        <v>59</v>
      </c>
      <c r="B11" s="378"/>
      <c r="C11" s="378"/>
      <c r="D11" s="378"/>
      <c r="E11" s="378"/>
      <c r="F11" s="378"/>
      <c r="G11" s="378"/>
      <c r="H11" s="379"/>
      <c r="I11" s="384" t="s">
        <v>60</v>
      </c>
      <c r="J11" s="384"/>
      <c r="K11" s="384"/>
      <c r="L11" s="384"/>
      <c r="M11" s="384"/>
      <c r="N11" s="384"/>
      <c r="O11" s="384"/>
      <c r="P11" s="384"/>
      <c r="Q11" s="384"/>
      <c r="R11" s="384"/>
      <c r="S11" s="384"/>
      <c r="T11" s="384"/>
      <c r="U11" s="384"/>
      <c r="V11" s="384"/>
      <c r="W11" s="384"/>
      <c r="X11" s="384"/>
      <c r="Y11" s="384"/>
      <c r="Z11" s="384"/>
      <c r="AA11" s="384"/>
      <c r="AB11" s="384"/>
      <c r="AC11" s="384"/>
      <c r="AD11" s="384"/>
      <c r="AE11" s="384"/>
      <c r="AF11" s="384"/>
      <c r="AG11" s="384"/>
      <c r="AH11" s="377" t="s">
        <v>61</v>
      </c>
      <c r="AI11" s="379"/>
      <c r="AJ11" s="329" t="s">
        <v>62</v>
      </c>
      <c r="AK11" s="329" t="s">
        <v>63</v>
      </c>
      <c r="AL11" s="329" t="s">
        <v>64</v>
      </c>
      <c r="AM11" s="329" t="s">
        <v>63</v>
      </c>
      <c r="AN11" s="329" t="s">
        <v>65</v>
      </c>
      <c r="AO11" s="329" t="s">
        <v>63</v>
      </c>
      <c r="AP11" s="329" t="s">
        <v>66</v>
      </c>
      <c r="AQ11" s="329" t="s">
        <v>63</v>
      </c>
      <c r="AR11" s="78"/>
      <c r="AS11" s="78"/>
      <c r="AT11" s="78"/>
      <c r="AU11" s="78"/>
      <c r="AV11" s="78"/>
      <c r="AW11" s="78"/>
      <c r="AX11" s="78"/>
      <c r="AY11" s="78"/>
      <c r="AZ11" s="78"/>
      <c r="BA11" s="78"/>
      <c r="BB11" s="78"/>
      <c r="BC11" s="78"/>
      <c r="BD11" s="78"/>
      <c r="BE11" s="78"/>
      <c r="BF11" s="78"/>
      <c r="BG11" s="78"/>
    </row>
    <row r="12" spans="1:61" x14ac:dyDescent="0.3">
      <c r="A12" s="383" t="s">
        <v>67</v>
      </c>
      <c r="B12" s="387" t="s">
        <v>70</v>
      </c>
      <c r="C12" s="387" t="s">
        <v>71</v>
      </c>
      <c r="D12" s="385" t="s">
        <v>72</v>
      </c>
      <c r="E12" s="385" t="s">
        <v>73</v>
      </c>
      <c r="F12" s="385" t="s">
        <v>74</v>
      </c>
      <c r="G12" s="385" t="s">
        <v>75</v>
      </c>
      <c r="H12" s="385" t="s">
        <v>77</v>
      </c>
      <c r="I12" s="384" t="s">
        <v>78</v>
      </c>
      <c r="J12" s="384"/>
      <c r="K12" s="384"/>
      <c r="L12" s="384"/>
      <c r="M12" s="384"/>
      <c r="N12" s="340" t="s">
        <v>79</v>
      </c>
      <c r="O12" s="340"/>
      <c r="P12" s="340"/>
      <c r="Q12" s="340"/>
      <c r="R12" s="340"/>
      <c r="S12" s="340"/>
      <c r="T12" s="340"/>
      <c r="U12" s="340"/>
      <c r="V12" s="340"/>
      <c r="W12" s="340"/>
      <c r="X12" s="269"/>
      <c r="Y12" s="269"/>
      <c r="Z12" s="269"/>
      <c r="AA12" s="269"/>
      <c r="AB12" s="269"/>
      <c r="AC12" s="340" t="s">
        <v>80</v>
      </c>
      <c r="AD12" s="340"/>
      <c r="AE12" s="340"/>
      <c r="AF12" s="340"/>
      <c r="AG12" s="340"/>
      <c r="AH12" s="401" t="s">
        <v>81</v>
      </c>
      <c r="AI12" s="68" t="s">
        <v>82</v>
      </c>
      <c r="AJ12" s="330"/>
      <c r="AK12" s="330"/>
      <c r="AL12" s="330"/>
      <c r="AM12" s="330"/>
      <c r="AN12" s="330"/>
      <c r="AO12" s="330"/>
      <c r="AP12" s="330"/>
      <c r="AQ12" s="330"/>
      <c r="AR12" s="78"/>
      <c r="AS12" s="78"/>
      <c r="AT12" s="78"/>
      <c r="AU12" s="78"/>
      <c r="AV12" s="78"/>
      <c r="AW12" s="78"/>
      <c r="AX12" s="78"/>
      <c r="AY12" s="78"/>
      <c r="AZ12" s="78"/>
      <c r="BA12" s="78"/>
      <c r="BB12" s="78"/>
      <c r="BC12" s="78"/>
      <c r="BD12" s="78"/>
      <c r="BE12" s="78"/>
      <c r="BF12" s="78"/>
      <c r="BG12" s="78"/>
    </row>
    <row r="13" spans="1:61" x14ac:dyDescent="0.3">
      <c r="A13" s="383"/>
      <c r="B13" s="387"/>
      <c r="C13" s="387"/>
      <c r="D13" s="388"/>
      <c r="E13" s="388"/>
      <c r="F13" s="388"/>
      <c r="G13" s="389"/>
      <c r="H13" s="388"/>
      <c r="I13" s="394" t="s">
        <v>83</v>
      </c>
      <c r="J13" s="394" t="s">
        <v>84</v>
      </c>
      <c r="K13" s="394" t="s">
        <v>85</v>
      </c>
      <c r="L13" s="394" t="s">
        <v>84</v>
      </c>
      <c r="M13" s="394" t="s">
        <v>86</v>
      </c>
      <c r="N13" s="343" t="s">
        <v>87</v>
      </c>
      <c r="O13" s="385" t="s">
        <v>88</v>
      </c>
      <c r="P13" s="385" t="s">
        <v>89</v>
      </c>
      <c r="Q13" s="391" t="s">
        <v>90</v>
      </c>
      <c r="R13" s="392"/>
      <c r="S13" s="392"/>
      <c r="T13" s="392"/>
      <c r="U13" s="392"/>
      <c r="V13" s="392"/>
      <c r="W13" s="393"/>
      <c r="X13" s="343" t="s">
        <v>91</v>
      </c>
      <c r="Y13" s="343" t="s">
        <v>92</v>
      </c>
      <c r="Z13" s="343" t="s">
        <v>84</v>
      </c>
      <c r="AA13" s="343" t="s">
        <v>93</v>
      </c>
      <c r="AB13" s="343" t="s">
        <v>84</v>
      </c>
      <c r="AC13" s="343" t="s">
        <v>94</v>
      </c>
      <c r="AD13" s="343" t="s">
        <v>84</v>
      </c>
      <c r="AE13" s="343" t="s">
        <v>95</v>
      </c>
      <c r="AF13" s="343" t="s">
        <v>84</v>
      </c>
      <c r="AG13" s="343" t="s">
        <v>96</v>
      </c>
      <c r="AH13" s="401"/>
      <c r="AI13" s="396" t="s">
        <v>97</v>
      </c>
      <c r="AJ13" s="330"/>
      <c r="AK13" s="330"/>
      <c r="AL13" s="330"/>
      <c r="AM13" s="330"/>
      <c r="AN13" s="330"/>
      <c r="AO13" s="330"/>
      <c r="AP13" s="330"/>
      <c r="AQ13" s="330"/>
      <c r="AR13" s="78"/>
      <c r="AS13" s="78"/>
      <c r="AT13" s="78"/>
      <c r="AU13" s="78"/>
      <c r="AV13" s="78"/>
      <c r="AW13" s="78"/>
      <c r="AX13" s="78"/>
      <c r="AY13" s="78"/>
      <c r="AZ13" s="78"/>
      <c r="BA13" s="78"/>
      <c r="BB13" s="78"/>
      <c r="BC13" s="78"/>
      <c r="BD13" s="78"/>
      <c r="BE13" s="78"/>
      <c r="BF13" s="78"/>
      <c r="BG13" s="78"/>
    </row>
    <row r="14" spans="1:61" s="70" customFormat="1" ht="78.599999999999994" customHeight="1" x14ac:dyDescent="0.3">
      <c r="A14" s="383"/>
      <c r="B14" s="387"/>
      <c r="C14" s="387"/>
      <c r="D14" s="386"/>
      <c r="E14" s="386"/>
      <c r="F14" s="386"/>
      <c r="G14" s="390"/>
      <c r="H14" s="386"/>
      <c r="I14" s="395"/>
      <c r="J14" s="395"/>
      <c r="K14" s="395"/>
      <c r="L14" s="395"/>
      <c r="M14" s="395"/>
      <c r="N14" s="344"/>
      <c r="O14" s="386"/>
      <c r="P14" s="386"/>
      <c r="Q14" s="66" t="s">
        <v>98</v>
      </c>
      <c r="R14" s="66" t="s">
        <v>99</v>
      </c>
      <c r="S14" s="66" t="s">
        <v>100</v>
      </c>
      <c r="T14" s="66" t="s">
        <v>101</v>
      </c>
      <c r="U14" s="66" t="s">
        <v>102</v>
      </c>
      <c r="V14" s="66" t="s">
        <v>103</v>
      </c>
      <c r="W14" s="64" t="s">
        <v>104</v>
      </c>
      <c r="X14" s="344"/>
      <c r="Y14" s="344"/>
      <c r="Z14" s="344"/>
      <c r="AA14" s="344"/>
      <c r="AB14" s="344"/>
      <c r="AC14" s="344"/>
      <c r="AD14" s="344"/>
      <c r="AE14" s="344"/>
      <c r="AF14" s="344"/>
      <c r="AG14" s="344"/>
      <c r="AH14" s="401"/>
      <c r="AI14" s="397"/>
      <c r="AJ14" s="331"/>
      <c r="AK14" s="331"/>
      <c r="AL14" s="331"/>
      <c r="AM14" s="331"/>
      <c r="AN14" s="331"/>
      <c r="AO14" s="331"/>
      <c r="AP14" s="331"/>
      <c r="AQ14" s="331"/>
      <c r="AR14" s="69"/>
      <c r="AS14" s="69"/>
      <c r="AT14" s="69"/>
      <c r="AU14" s="69"/>
      <c r="AV14" s="69"/>
      <c r="AW14" s="69"/>
      <c r="AX14" s="69"/>
      <c r="AY14" s="69"/>
      <c r="AZ14" s="69"/>
      <c r="BA14" s="69"/>
      <c r="BB14" s="69"/>
      <c r="BC14" s="69"/>
      <c r="BD14" s="69"/>
      <c r="BE14" s="69"/>
      <c r="BF14" s="69"/>
      <c r="BG14" s="69"/>
    </row>
    <row r="15" spans="1:61" ht="165" customHeight="1" x14ac:dyDescent="0.3">
      <c r="A15" s="369"/>
      <c r="B15" s="369" t="s">
        <v>240</v>
      </c>
      <c r="C15" s="369" t="s">
        <v>241</v>
      </c>
      <c r="D15" s="369" t="s">
        <v>242</v>
      </c>
      <c r="E15" s="369" t="s">
        <v>243</v>
      </c>
      <c r="F15" s="369" t="s">
        <v>244</v>
      </c>
      <c r="G15" s="369" t="s">
        <v>245</v>
      </c>
      <c r="H15" s="369" t="s">
        <v>113</v>
      </c>
      <c r="I15" s="439" t="s">
        <v>114</v>
      </c>
      <c r="J15" s="318">
        <f>IF(I15="","",IF(I15="Muy Baja",0.2,IF(I15="Baja",0.4,IF(I15="Media",0.6,IF(I15="Alta",0.8,IF(I15="Muy Alta",1,))))))</f>
        <v>1</v>
      </c>
      <c r="K15" s="439" t="s">
        <v>214</v>
      </c>
      <c r="L15" s="318">
        <f>IF(K15="","",IF(K15="Leve",0.2,IF(K15="Menor",0.4,IF(K15="Moderado",0.6,IF(K15="Mayor",0.8,IF(K15="Catastrófico",1,))))))</f>
        <v>0.8</v>
      </c>
      <c r="M15" s="305" t="str">
        <f>IF(OR(AND(I15="Muy Baja",K15="Leve"),AND(I15="Muy Baja",K15="Menor"),AND(I15="Baja",K15="Leve")),"Bajo",IF(OR(AND(I15="Muy baja",K15="Moderado"),AND(I15="Baja",K15="Menor"),AND(I15="Baja",K15="Moderado"),AND(I15="Media",K15="Leve"),AND(I15="Media",K15="Menor"),AND(I15="Media",K15="Moderado"),AND(I15="Alta",K15="Leve"),AND(I15="Alta",K15="Menor")),"Moderado",IF(OR(AND(I15="Muy Baja",K15="Mayor"),AND(I15="Baja",K15="Mayor"),AND(I15="Media",K15="Mayor"),AND(I15="Alta",K15="Moderado"),AND(I15="Alta",K15="Mayor"),AND(I15="Muy Alta",K15="Leve"),AND(I15="Muy Alta",K15="Menor"),AND(I15="Muy Alta",K15="Moderado"),AND(I15="Muy Alta",K15="Mayor")),"Alto",IF(OR(AND(I15="Muy Baja",K15="Catastrófico"),AND(I15="Baja",K15="Catastrófico"),AND(I15="Media",K15="Catastrófico"),AND(I15="Alta",K15="Catastrófico"),AND(I15="Muy Alta",K15="Catastrófico")),"Extremo",""))))</f>
        <v>Alto</v>
      </c>
      <c r="N15" s="215" t="s">
        <v>246</v>
      </c>
      <c r="O15" s="217" t="s">
        <v>247</v>
      </c>
      <c r="P15" s="218" t="str">
        <f>IF(OR(Q15="Preventivo",Q15="Detectivo"),"Probabilidad",IF(Q15="Correctivo","Impacto",""))</f>
        <v>Probabilidad</v>
      </c>
      <c r="Q15" s="71" t="s">
        <v>130</v>
      </c>
      <c r="R15" s="71" t="s">
        <v>118</v>
      </c>
      <c r="S15" s="74" t="str">
        <f t="shared" ref="S15:S20" si="0">IF(AND(Q15="Preventivo",R15="Automático"),"50%",IF(AND(Q15="Preventivo",R15="Manual"),"40%",IF(AND(Q15="Detectivo",R15="Automático"),"40%",IF(AND(Q15="Detectivo",R15="Manual"),"30%",IF(AND(Q15="Correctivo",R15="Automático"),"35%",IF(AND(Q15="Correctivo",R15="Manual"),"25%",""))))))</f>
        <v>40%</v>
      </c>
      <c r="T15" s="71" t="s">
        <v>119</v>
      </c>
      <c r="U15" s="71" t="s">
        <v>248</v>
      </c>
      <c r="V15" s="71" t="s">
        <v>121</v>
      </c>
      <c r="W15" s="220" t="s">
        <v>249</v>
      </c>
      <c r="X15" s="110">
        <f>IFERROR(IF(P15="Probabilidad",(J15-(+J15*S15)),IF(P15="Impacto",J15,"")),"")</f>
        <v>0.6</v>
      </c>
      <c r="Y15" s="111" t="str">
        <f t="shared" ref="Y15:Y21" si="1">IFERROR(IF(X15="","",IF(X15&lt;=0.2,"Muy Baja",IF(X15&lt;=0.4,"Baja",IF(X15&lt;=0.6,"Media",IF(X15&lt;=0.8,"Alta","Muy Alta"))))),"")</f>
        <v>Media</v>
      </c>
      <c r="Z15" s="112">
        <f>+X15</f>
        <v>0.6</v>
      </c>
      <c r="AA15" s="111" t="str">
        <f>IFERROR(IF(AB15="","",IF(AB15&lt;=0.2,"Leve",IF(AB15&lt;=0.4,"Menor",IF(AB15&lt;=0.6,"Moderado",IF(AB15&lt;=0.8,"Mayor","Catastrófico"))))),"")</f>
        <v>Mayor</v>
      </c>
      <c r="AB15" s="112">
        <f>IFERROR(IF(P15="Impacto",(L15-(+L15*S15)),IF(P15="Probabilidad",L15,"")),"")</f>
        <v>0.8</v>
      </c>
      <c r="AC15" s="321" t="str">
        <f>IFERROR(IF(AD15=0,"",IF(AND(AD15&gt;0,AD15&lt;=0.2),"Muy Baja",IF(AD15&lt;=0.4,"Baja",IF(AD15&lt;=0.6,"Media",IF(AD15&lt;=0.8,"Alta","Muy Alta"))))),"")</f>
        <v>Media</v>
      </c>
      <c r="AD15" s="323">
        <f>MIN(X15:X16)</f>
        <v>0.42</v>
      </c>
      <c r="AE15" s="321" t="str">
        <f>IFERROR(IF(AF15=0,"",IF(AND(AF15&gt;0,AF15&lt;=0.2),"Leve",IF(AF15&lt;=0.4,"Menor",IF(AF15&lt;=0.6,"Moderado",IF(AF15&lt;=0.8,"Mayor","Catastrófico"))))),"")</f>
        <v>Mayor</v>
      </c>
      <c r="AF15" s="323">
        <f>MIN(AB15:AB16)</f>
        <v>0.8</v>
      </c>
      <c r="AG15" s="325" t="str">
        <f>IFERROR(IF(OR(AND(AC15="Muy Baja",AE15="Leve"),AND(AC15="Muy Baja",AE15="Menor"),AND(AC15="Baja",AE15="Leve")),"Bajo",IF(OR(AND(AC15="Muy Baja",AE15="Moderado"),AND(AC15="Baja",AE15="Menor"),AND(AC15="Baja",AE15="Moderado"),AND(AC15="Media",AE15="Leve"),AND(AC15="Media",AE15="Menor"),AND(AC15="Media",AE15="Moderado"),AND(AC15="Alta",AE15="Leve"),AND(AC15="Alta",AE15="Menor")),"Moderado",IF(OR(AND(AC15="Muy Baja",AE15="Mayor"),AND(AC15="Baja",AE15="Mayor"),AND(AC15="Media",AE15="Mayor"),AND(AC15="Alta",AE15="Moderado"),AND(AC15="Alta",AE15="Mayor"),AND(AC15="Muy Alta",AE15="Leve"),AND(AC15="Muy Alta",AE15="Menor"),AND(AC15="Muy Alta",AE15="Moderado"),AND(AC15="Muy Alta",AE15="Mayor")),"Alto",IF(OR(AND(AC15="Muy Baja",AE15="Catastrófico"),AND(AC15="Baja",AE15="Catastrófico"),AND(AC15="Media",AE15="Catastrófico"),AND(AC15="Alta",AE15="Catastrófico"),AND(AC15="Muy Alta",AE15="Catastrófico")),"Extremo","")))),"")</f>
        <v>Alto</v>
      </c>
      <c r="AH15" s="327" t="s">
        <v>123</v>
      </c>
      <c r="AI15" s="478"/>
      <c r="AJ15" s="268"/>
      <c r="AK15" s="268"/>
      <c r="AL15" s="268"/>
      <c r="AM15" s="268"/>
      <c r="AN15" s="268"/>
      <c r="AO15" s="78"/>
      <c r="AP15" s="78"/>
      <c r="AQ15" s="78"/>
      <c r="AR15" s="78"/>
      <c r="AS15" s="78"/>
      <c r="AT15" s="78"/>
      <c r="AU15" s="78"/>
      <c r="AV15" s="78"/>
      <c r="AW15" s="78"/>
      <c r="AX15" s="78"/>
      <c r="AY15" s="78"/>
      <c r="AZ15" s="78"/>
      <c r="BA15" s="78"/>
      <c r="BB15" s="78"/>
      <c r="BC15" s="78"/>
      <c r="BD15" s="78"/>
      <c r="BE15" s="78"/>
      <c r="BF15" s="78"/>
      <c r="BG15" s="78"/>
      <c r="BH15" s="78"/>
      <c r="BI15" s="78"/>
    </row>
    <row r="16" spans="1:61" ht="132" customHeight="1" x14ac:dyDescent="0.3">
      <c r="A16" s="369"/>
      <c r="B16" s="369"/>
      <c r="C16" s="369"/>
      <c r="D16" s="369"/>
      <c r="E16" s="369"/>
      <c r="F16" s="369"/>
      <c r="G16" s="369"/>
      <c r="H16" s="369"/>
      <c r="I16" s="439"/>
      <c r="J16" s="318"/>
      <c r="K16" s="439"/>
      <c r="L16" s="318"/>
      <c r="M16" s="305"/>
      <c r="N16" s="215" t="s">
        <v>250</v>
      </c>
      <c r="O16" s="217" t="s">
        <v>251</v>
      </c>
      <c r="P16" s="218" t="str">
        <f t="shared" ref="P16:P29" si="2">IF(OR(Q16="Preventivo",Q16="Detectivo"),"Probabilidad",IF(Q16="Correctivo","Impacto",""))</f>
        <v>Probabilidad</v>
      </c>
      <c r="Q16" s="71" t="s">
        <v>252</v>
      </c>
      <c r="R16" s="71" t="s">
        <v>118</v>
      </c>
      <c r="S16" s="74" t="str">
        <f t="shared" si="0"/>
        <v>30%</v>
      </c>
      <c r="T16" s="71" t="s">
        <v>131</v>
      </c>
      <c r="U16" s="71" t="s">
        <v>248</v>
      </c>
      <c r="V16" s="71" t="s">
        <v>121</v>
      </c>
      <c r="W16" s="220" t="s">
        <v>253</v>
      </c>
      <c r="X16" s="110">
        <f>IFERROR(IF(AND(P15="Probabilidad",P16="Probabilidad"),(Z15-(+Z15*S16)),IF(P16="Probabilidad",(J15-(+J15*S16)),IF(P16="Impacto",Z15,""))),"")</f>
        <v>0.42</v>
      </c>
      <c r="Y16" s="111" t="str">
        <f t="shared" si="1"/>
        <v>Media</v>
      </c>
      <c r="Z16" s="112">
        <f t="shared" ref="Z16" si="3">+X16</f>
        <v>0.42</v>
      </c>
      <c r="AA16" s="111" t="str">
        <f t="shared" ref="AA16" si="4">IFERROR(IF(AB16="","",IF(AB16&lt;=0.2,"Leve",IF(AB16&lt;=0.4,"Menor",IF(AB16&lt;=0.6,"Moderado",IF(AB16&lt;=0.8,"Mayor","Catastrófico"))))),"")</f>
        <v>Mayor</v>
      </c>
      <c r="AB16" s="112">
        <f>IFERROR(IF(AND(P15="Impacto",P16="Impacto"),(AB15-(+AB15*S16)),IF(P16="Impacto",(L35-(+L35*S16)),IF(P16="Probabilidad",AB15,""))),"")</f>
        <v>0.8</v>
      </c>
      <c r="AC16" s="322"/>
      <c r="AD16" s="324"/>
      <c r="AE16" s="422"/>
      <c r="AF16" s="423"/>
      <c r="AG16" s="424"/>
      <c r="AH16" s="477"/>
      <c r="AI16" s="479"/>
      <c r="AJ16" s="268"/>
      <c r="AK16" s="268"/>
      <c r="AL16" s="268"/>
      <c r="AM16" s="268"/>
      <c r="AN16" s="268"/>
      <c r="AO16" s="78"/>
      <c r="AP16" s="78"/>
      <c r="AQ16" s="78"/>
      <c r="AR16" s="78"/>
      <c r="AS16" s="78"/>
      <c r="AT16" s="78"/>
      <c r="AU16" s="78"/>
      <c r="AV16" s="78"/>
      <c r="AW16" s="78"/>
      <c r="AX16" s="78"/>
      <c r="AY16" s="78"/>
      <c r="AZ16" s="78"/>
      <c r="BA16" s="78"/>
      <c r="BB16" s="78"/>
      <c r="BC16" s="78"/>
      <c r="BD16" s="78"/>
      <c r="BE16" s="78"/>
      <c r="BF16" s="78"/>
      <c r="BG16" s="78"/>
      <c r="BH16" s="78"/>
      <c r="BI16" s="78"/>
    </row>
    <row r="17" spans="1:61" ht="93" customHeight="1" x14ac:dyDescent="0.3">
      <c r="A17" s="264" t="s">
        <v>254</v>
      </c>
      <c r="B17" s="236" t="s">
        <v>240</v>
      </c>
      <c r="C17" s="236" t="s">
        <v>241</v>
      </c>
      <c r="D17" s="236" t="s">
        <v>255</v>
      </c>
      <c r="E17" s="236" t="s">
        <v>256</v>
      </c>
      <c r="F17" s="236" t="s">
        <v>257</v>
      </c>
      <c r="G17" s="265" t="s">
        <v>258</v>
      </c>
      <c r="H17" s="236" t="s">
        <v>113</v>
      </c>
      <c r="I17" s="237" t="s">
        <v>114</v>
      </c>
      <c r="J17" s="238">
        <f>IF(I17="","",IF(I17="Muy Baja",0.2,IF(I17="Baja",0.4,IF(I17="Media",0.6,IF(I17="Alta",0.8,IF(I17="Muy Alta",1,))))))</f>
        <v>1</v>
      </c>
      <c r="K17" s="239" t="s">
        <v>214</v>
      </c>
      <c r="L17" s="238">
        <f>IF(K17="","",IF(K17="Leve",0.2,IF(K17="Menor",0.4,IF(K17="Moderado",0.6,IF(K17="Mayor",0.8,IF(K17="Catastrófico",1,))))))</f>
        <v>0.8</v>
      </c>
      <c r="M17" s="240" t="str">
        <f>IF(OR(AND(I17="Muy Baja",K17="Leve"),AND(I17="Muy Baja",K17="Menor"),AND(I17="Baja",K17="Leve")),"Bajo",IF(OR(AND(I17="Muy baja",K17="Moderado"),AND(I17="Baja",K17="Menor"),AND(I17="Baja",K17="Moderado"),AND(I17="Media",K17="Leve"),AND(I17="Media",K17="Menor"),AND(I17="Media",K17="Moderado"),AND(I17="Alta",K17="Leve"),AND(I17="Alta",K17="Menor")),"Moderado",IF(OR(AND(I17="Muy Baja",K17="Mayor"),AND(I17="Baja",K17="Mayor"),AND(I17="Media",K17="Mayor"),AND(I17="Alta",K17="Moderado"),AND(I17="Alta",K17="Mayor"),AND(I17="Muy Alta",K17="Leve"),AND(I17="Muy Alta",K17="Menor"),AND(I17="Muy Alta",K17="Moderado"),AND(I17="Muy Alta",K17="Mayor")),"Alto",IF(OR(AND(I17="Muy Baja",K17="Catastrófico"),AND(I17="Baja",K17="Catastrófico"),AND(I17="Media",K17="Catastrófico"),AND(I17="Alta",K17="Catastrófico"),AND(I17="Muy Alta",K17="Catastrófico")),"Extremo",""))))</f>
        <v>Alto</v>
      </c>
      <c r="N17" s="260" t="s">
        <v>259</v>
      </c>
      <c r="O17" s="266" t="s">
        <v>468</v>
      </c>
      <c r="P17" s="218" t="str">
        <f t="shared" si="2"/>
        <v/>
      </c>
      <c r="Q17" s="71" t="s">
        <v>151</v>
      </c>
      <c r="R17" s="71" t="s">
        <v>151</v>
      </c>
      <c r="S17" s="74" t="str">
        <f t="shared" si="0"/>
        <v/>
      </c>
      <c r="T17" s="71" t="s">
        <v>131</v>
      </c>
      <c r="U17" s="71" t="s">
        <v>248</v>
      </c>
      <c r="V17" s="71" t="s">
        <v>121</v>
      </c>
      <c r="W17" s="260" t="s">
        <v>465</v>
      </c>
      <c r="X17" s="263">
        <f>J17</f>
        <v>1</v>
      </c>
      <c r="Y17" s="111" t="str">
        <f t="shared" si="1"/>
        <v>Muy Alta</v>
      </c>
      <c r="Z17" s="112">
        <f>+X17</f>
        <v>1</v>
      </c>
      <c r="AA17" s="111" t="str">
        <f>IFERROR(IF(AB17="","",IF(AB17&lt;=0.2,"Leve",IF(AB17&lt;=0.4,"Menor",IF(AB17&lt;=0.6,"Moderado",IF(AB17&lt;=0.8,"Mayor","Catastrófico"))))),"")</f>
        <v>Mayor</v>
      </c>
      <c r="AB17" s="112">
        <f>L17</f>
        <v>0.8</v>
      </c>
      <c r="AC17" s="257" t="str">
        <f t="shared" ref="AC17:AC21" si="5">IFERROR(IF(AD17=0,"",IF(AND(AD17&gt;0,AD17&lt;=0.2),"Muy Baja",IF(AD17&lt;=0.4,"Baja",IF(AD17&lt;=0.6,"Media",IF(AD17&lt;=0.8,"Alta","Muy Alta"))))),"")</f>
        <v>Muy Alta</v>
      </c>
      <c r="AD17" s="256">
        <f>MIN(X17:X17)</f>
        <v>1</v>
      </c>
      <c r="AE17" s="257" t="str">
        <f t="shared" ref="AE17:AE21" si="6">IFERROR(IF(AF17=0,"",IF(AND(AF17&gt;0,AF17&lt;=0.2),"Leve",IF(AF17&lt;=0.4,"Menor",IF(AF17&lt;=0.6,"Moderado",IF(AF17&lt;=0.8,"Mayor","Catastrófico"))))),"")</f>
        <v>Mayor</v>
      </c>
      <c r="AF17" s="256">
        <f>MIN(AB17:AB17)</f>
        <v>0.8</v>
      </c>
      <c r="AG17" s="259" t="str">
        <f t="shared" ref="AG17:AG21" si="7">IFERROR(IF(OR(AND(AC17="Muy Baja",AE17="Leve"),AND(AC17="Muy Baja",AE17="Menor"),AND(AC17="Baja",AE17="Leve")),"Bajo",IF(OR(AND(AC17="Muy Baja",AE17="Moderado"),AND(AC17="Baja",AE17="Menor"),AND(AC17="Baja",AE17="Moderado"),AND(AC17="Media",AE17="Leve"),AND(AC17="Media",AE17="Menor"),AND(AC17="Media",AE17="Moderado"),AND(AC17="Alta",AE17="Leve"),AND(AC17="Alta",AE17="Menor")),"Moderado",IF(OR(AND(AC17="Muy Baja",AE17="Mayor"),AND(AC17="Baja",AE17="Mayor"),AND(AC17="Media",AE17="Mayor"),AND(AC17="Alta",AE17="Moderado"),AND(AC17="Alta",AE17="Mayor"),AND(AC17="Muy Alta",AE17="Leve"),AND(AC17="Muy Alta",AE17="Menor"),AND(AC17="Muy Alta",AE17="Moderado"),AND(AC17="Muy Alta",AE17="Mayor")),"Alto",IF(OR(AND(AC17="Muy Baja",AE17="Catastrófico"),AND(AC17="Baja",AE17="Catastrófico"),AND(AC17="Media",AE17="Catastrófico"),AND(AC17="Alta",AE17="Catastrófico"),AND(AC17="Muy Alta",AE17="Catastrófico")),"Extremo","")))),"")</f>
        <v>Alto</v>
      </c>
      <c r="AH17" s="274" t="s">
        <v>469</v>
      </c>
      <c r="AI17" s="261" t="s">
        <v>466</v>
      </c>
      <c r="AJ17" s="268"/>
      <c r="AK17" s="268"/>
      <c r="AL17" s="268"/>
      <c r="AM17" s="268"/>
      <c r="AN17" s="268"/>
      <c r="AO17" s="78"/>
      <c r="AP17" s="78"/>
      <c r="AQ17" s="78"/>
      <c r="AR17" s="78"/>
      <c r="AS17" s="78"/>
      <c r="AT17" s="78"/>
      <c r="AU17" s="78"/>
      <c r="AV17" s="78"/>
      <c r="AW17" s="78"/>
      <c r="AX17" s="78"/>
      <c r="AY17" s="78"/>
      <c r="AZ17" s="78"/>
      <c r="BA17" s="78"/>
      <c r="BB17" s="78"/>
      <c r="BC17" s="78"/>
      <c r="BD17" s="78"/>
      <c r="BE17" s="78"/>
      <c r="BF17" s="78"/>
      <c r="BG17" s="78"/>
      <c r="BH17" s="78"/>
      <c r="BI17" s="78"/>
    </row>
    <row r="18" spans="1:61" ht="139.94999999999999" customHeight="1" x14ac:dyDescent="0.3">
      <c r="A18" s="264" t="s">
        <v>254</v>
      </c>
      <c r="B18" s="236" t="s">
        <v>260</v>
      </c>
      <c r="C18" s="236" t="s">
        <v>241</v>
      </c>
      <c r="D18" s="236" t="s">
        <v>261</v>
      </c>
      <c r="E18" s="236" t="s">
        <v>262</v>
      </c>
      <c r="F18" s="236" t="s">
        <v>263</v>
      </c>
      <c r="G18" s="265" t="s">
        <v>264</v>
      </c>
      <c r="H18" s="236" t="s">
        <v>113</v>
      </c>
      <c r="I18" s="237" t="s">
        <v>114</v>
      </c>
      <c r="J18" s="238">
        <f>IF(I18="","",IF(I18="Muy Baja",0.2,IF(I18="Baja",0.4,IF(I18="Media",0.6,IF(I18="Alta",0.8,IF(I18="Muy Alta",1,))))))</f>
        <v>1</v>
      </c>
      <c r="K18" s="239" t="s">
        <v>214</v>
      </c>
      <c r="L18" s="238">
        <f t="shared" ref="L18" si="8">IF(K18="","",IF(K18="Leve",0.2,IF(K18="Menor",0.4,IF(K18="Moderado",0.6,IF(K18="Mayor",0.8,IF(K18="Catastrófico",1,))))))</f>
        <v>0.8</v>
      </c>
      <c r="M18" s="240" t="str">
        <f>IF(OR(AND(I18="Muy Baja",K18="Leve"),AND(I18="Muy Baja",K18="Menor"),AND(I18="Baja",K18="Leve")),"Bajo",IF(OR(AND(I18="Muy baja",K18="Moderado"),AND(I18="Baja",K18="Menor"),AND(I18="Baja",K18="Moderado"),AND(I18="Media",K18="Leve"),AND(I18="Media",K18="Menor"),AND(I18="Media",K18="Moderado"),AND(I18="Alta",K18="Leve"),AND(I18="Alta",K18="Menor")),"Moderado",IF(OR(AND(I18="Muy Baja",K18="Mayor"),AND(I18="Baja",K18="Mayor"),AND(I18="Media",K18="Mayor"),AND(I18="Alta",K18="Moderado"),AND(I18="Alta",K18="Mayor"),AND(I18="Muy Alta",K18="Leve"),AND(I18="Muy Alta",K18="Menor"),AND(I18="Muy Alta",K18="Moderado"),AND(I18="Muy Alta",K18="Mayor")),"Alto",IF(OR(AND(I18="Muy Baja",K18="Catastrófico"),AND(I18="Baja",K18="Catastrófico"),AND(I18="Media",K18="Catastrófico"),AND(I18="Alta",K18="Catastrófico"),AND(I18="Muy Alta",K18="Catastrófico")),"Extremo",""))))</f>
        <v>Alto</v>
      </c>
      <c r="N18" s="260" t="s">
        <v>265</v>
      </c>
      <c r="O18" s="266" t="s">
        <v>266</v>
      </c>
      <c r="P18" s="218" t="str">
        <f t="shared" si="2"/>
        <v>Probabilidad</v>
      </c>
      <c r="Q18" s="71" t="s">
        <v>252</v>
      </c>
      <c r="R18" s="71" t="s">
        <v>118</v>
      </c>
      <c r="S18" s="74" t="str">
        <f t="shared" si="0"/>
        <v>30%</v>
      </c>
      <c r="T18" s="71" t="s">
        <v>131</v>
      </c>
      <c r="U18" s="71" t="s">
        <v>248</v>
      </c>
      <c r="V18" s="71" t="s">
        <v>121</v>
      </c>
      <c r="W18" s="220" t="s">
        <v>267</v>
      </c>
      <c r="X18" s="263">
        <f>IFERROR(IF(P18="Probabilidad",(J18-(+J18*S18)),IF(P18="Impacto",J18,"")),"")</f>
        <v>0.7</v>
      </c>
      <c r="Y18" s="111" t="str">
        <f t="shared" si="1"/>
        <v>Alta</v>
      </c>
      <c r="Z18" s="112">
        <f>+X18</f>
        <v>0.7</v>
      </c>
      <c r="AA18" s="111" t="str">
        <f>IFERROR(IF(AB18="","",IF(AB18&lt;=0.2,"Leve",IF(AB18&lt;=0.4,"Menor",IF(AB18&lt;=0.6,"Moderado",IF(AB18&lt;=0.8,"Mayor","Catastrófico"))))),"")</f>
        <v>Mayor</v>
      </c>
      <c r="AB18" s="112">
        <f>IFERROR(IF(P18="Impacto",(L18-(+L18*S18)),IF(P18="Probabilidad",L18,"")),"")</f>
        <v>0.8</v>
      </c>
      <c r="AC18" s="257" t="str">
        <f t="shared" si="5"/>
        <v>Alta</v>
      </c>
      <c r="AD18" s="256">
        <f>MIN(X18:X18)</f>
        <v>0.7</v>
      </c>
      <c r="AE18" s="257" t="str">
        <f t="shared" si="6"/>
        <v>Mayor</v>
      </c>
      <c r="AF18" s="256">
        <f>MIN(AB18:AB18)</f>
        <v>0.8</v>
      </c>
      <c r="AG18" s="259" t="str">
        <f t="shared" si="7"/>
        <v>Alto</v>
      </c>
      <c r="AH18" s="274" t="s">
        <v>469</v>
      </c>
      <c r="AI18" s="267" t="s">
        <v>254</v>
      </c>
      <c r="AJ18" s="268"/>
      <c r="AK18" s="268"/>
      <c r="AL18" s="268"/>
      <c r="AM18" s="268"/>
      <c r="AN18" s="268"/>
      <c r="AO18" s="78"/>
      <c r="AP18" s="78"/>
      <c r="AQ18" s="78"/>
      <c r="AR18" s="78"/>
      <c r="AS18" s="78"/>
      <c r="AT18" s="78"/>
      <c r="AU18" s="78"/>
      <c r="AV18" s="78"/>
      <c r="AW18" s="78"/>
      <c r="AX18" s="78"/>
      <c r="AY18" s="78"/>
      <c r="AZ18" s="78"/>
      <c r="BA18" s="78"/>
      <c r="BB18" s="78"/>
      <c r="BC18" s="78"/>
      <c r="BD18" s="78"/>
      <c r="BE18" s="78"/>
      <c r="BF18" s="78"/>
      <c r="BG18" s="78"/>
      <c r="BH18" s="78"/>
      <c r="BI18" s="78"/>
    </row>
    <row r="19" spans="1:61" ht="93" customHeight="1" x14ac:dyDescent="0.3">
      <c r="A19" s="264"/>
      <c r="B19" s="236" t="s">
        <v>268</v>
      </c>
      <c r="C19" s="236" t="s">
        <v>241</v>
      </c>
      <c r="D19" s="236" t="s">
        <v>261</v>
      </c>
      <c r="E19" s="236" t="s">
        <v>269</v>
      </c>
      <c r="F19" s="236" t="s">
        <v>270</v>
      </c>
      <c r="G19" s="265" t="s">
        <v>271</v>
      </c>
      <c r="H19" s="236" t="s">
        <v>113</v>
      </c>
      <c r="I19" s="237" t="s">
        <v>114</v>
      </c>
      <c r="J19" s="238">
        <f>IF(I19="","",IF(I19="Muy Baja",0.2,IF(I19="Baja",0.4,IF(I19="Media",0.6,IF(I19="Alta",0.8,IF(I19="Muy Alta",1,))))))</f>
        <v>1</v>
      </c>
      <c r="K19" s="241" t="s">
        <v>178</v>
      </c>
      <c r="L19" s="238">
        <f>IF(K19="","",IF(K19="Leve",0.2,IF(K19="Menor",0.4,IF(K19="Moderado",0.6,IF(K19="Mayor",0.8,IF(K19="Catastrófico",1,))))))</f>
        <v>0.6</v>
      </c>
      <c r="M19" s="240" t="str">
        <f>IF(OR(AND(I19="Muy Baja",K19="Leve"),AND(I19="Muy Baja",K19="Menor"),AND(I19="Baja",K19="Leve")),"Bajo",IF(OR(AND(I19="Muy baja",K19="Moderado"),AND(I19="Baja",K19="Menor"),AND(I19="Baja",K19="Moderado"),AND(I19="Media",K19="Leve"),AND(I19="Media",K19="Menor"),AND(I19="Media",K19="Moderado"),AND(I19="Alta",K19="Leve"),AND(I19="Alta",K19="Menor")),"Moderado",IF(OR(AND(I19="Muy Baja",K19="Mayor"),AND(I19="Baja",K19="Mayor"),AND(I19="Media",K19="Mayor"),AND(I19="Alta",K19="Moderado"),AND(I19="Alta",K19="Mayor"),AND(I19="Muy Alta",K19="Leve"),AND(I19="Muy Alta",K19="Menor"),AND(I19="Muy Alta",K19="Moderado"),AND(I19="Muy Alta",K19="Mayor")),"Alto",IF(OR(AND(I19="Muy Baja",K19="Catastrófico"),AND(I19="Baja",K19="Catastrófico"),AND(I19="Media",K19="Catastrófico"),AND(I19="Alta",K19="Catastrófico"),AND(I19="Muy Alta",K19="Catastrófico")),"Extremo",""))))</f>
        <v>Alto</v>
      </c>
      <c r="N19" s="260" t="s">
        <v>272</v>
      </c>
      <c r="O19" s="266" t="s">
        <v>273</v>
      </c>
      <c r="P19" s="218" t="str">
        <f t="shared" si="2"/>
        <v>Probabilidad</v>
      </c>
      <c r="Q19" s="71" t="s">
        <v>252</v>
      </c>
      <c r="R19" s="71" t="s">
        <v>118</v>
      </c>
      <c r="S19" s="74" t="str">
        <f t="shared" si="0"/>
        <v>30%</v>
      </c>
      <c r="T19" s="71" t="s">
        <v>131</v>
      </c>
      <c r="U19" s="71" t="s">
        <v>248</v>
      </c>
      <c r="V19" s="71" t="s">
        <v>121</v>
      </c>
      <c r="W19" s="220" t="s">
        <v>274</v>
      </c>
      <c r="X19" s="263">
        <f>IFERROR(IF(P19="Probabilidad",(J19-(+J19*S19)),IF(P19="Impacto",J19,"")),"")</f>
        <v>0.7</v>
      </c>
      <c r="Y19" s="111" t="str">
        <f t="shared" si="1"/>
        <v>Alta</v>
      </c>
      <c r="Z19" s="112">
        <f>+X19</f>
        <v>0.7</v>
      </c>
      <c r="AA19" s="111" t="str">
        <f>IFERROR(IF(AB19="","",IF(AB19&lt;=0.2,"Leve",IF(AB19&lt;=0.4,"Menor",IF(AB19&lt;=0.6,"Moderado",IF(AB19&lt;=0.8,"Mayor","Catastrófico"))))),"")</f>
        <v>Moderado</v>
      </c>
      <c r="AB19" s="112">
        <f>IFERROR(IF(P19="Impacto",(L19-(+L19*S19)),IF(P19="Probabilidad",L19,"")),"")</f>
        <v>0.6</v>
      </c>
      <c r="AC19" s="257" t="str">
        <f t="shared" si="5"/>
        <v>Alta</v>
      </c>
      <c r="AD19" s="256">
        <f>MIN(X19:X19)</f>
        <v>0.7</v>
      </c>
      <c r="AE19" s="257" t="str">
        <f t="shared" si="6"/>
        <v>Moderado</v>
      </c>
      <c r="AF19" s="256">
        <f>MIN(AB19:AB19)</f>
        <v>0.6</v>
      </c>
      <c r="AG19" s="259" t="str">
        <f t="shared" si="7"/>
        <v>Alto</v>
      </c>
      <c r="AH19" s="274" t="s">
        <v>469</v>
      </c>
      <c r="AI19" s="267" t="s">
        <v>254</v>
      </c>
      <c r="AJ19" s="268"/>
      <c r="AK19" s="268"/>
      <c r="AL19" s="268"/>
      <c r="AM19" s="268"/>
      <c r="AN19" s="268"/>
      <c r="AO19" s="78"/>
      <c r="AP19" s="78"/>
      <c r="AQ19" s="78"/>
      <c r="AR19" s="78"/>
      <c r="AS19" s="78"/>
      <c r="AT19" s="78"/>
      <c r="AU19" s="78"/>
      <c r="AV19" s="78"/>
      <c r="AW19" s="78"/>
      <c r="AX19" s="78"/>
      <c r="AY19" s="78"/>
      <c r="AZ19" s="78"/>
      <c r="BA19" s="78"/>
      <c r="BB19" s="78"/>
      <c r="BC19" s="78"/>
      <c r="BD19" s="78"/>
      <c r="BE19" s="78"/>
      <c r="BF19" s="78"/>
      <c r="BG19" s="78"/>
      <c r="BH19" s="78"/>
      <c r="BI19" s="78"/>
    </row>
    <row r="20" spans="1:61" ht="93" customHeight="1" x14ac:dyDescent="0.3">
      <c r="A20" s="264"/>
      <c r="B20" s="236" t="s">
        <v>275</v>
      </c>
      <c r="C20" s="236" t="s">
        <v>241</v>
      </c>
      <c r="D20" s="236" t="s">
        <v>276</v>
      </c>
      <c r="E20" s="236" t="s">
        <v>277</v>
      </c>
      <c r="F20" s="236" t="s">
        <v>278</v>
      </c>
      <c r="G20" s="265" t="s">
        <v>279</v>
      </c>
      <c r="H20" s="236" t="s">
        <v>113</v>
      </c>
      <c r="I20" s="237" t="s">
        <v>114</v>
      </c>
      <c r="J20" s="238">
        <f t="shared" ref="J20:J24" si="9">IF(I20="","",IF(I20="Muy Baja",0.2,IF(I20="Baja",0.4,IF(I20="Media",0.6,IF(I20="Alta",0.8,IF(I20="Muy Alta",1,))))))</f>
        <v>1</v>
      </c>
      <c r="K20" s="241" t="s">
        <v>178</v>
      </c>
      <c r="L20" s="238">
        <f>IF(K20="","",IF(K20="Leve",0.2,IF(K20="Menor",0.4,IF(K20="Moderado",0.6,IF(K20="Mayor",0.8,IF(K20="Catastrófico",1,))))))</f>
        <v>0.6</v>
      </c>
      <c r="M20" s="240" t="str">
        <f>IF(OR(AND(I20="Muy Baja",K20="Leve"),AND(I20="Muy Baja",K20="Menor"),AND(I20="Baja",K20="Leve")),"Bajo",IF(OR(AND(I20="Muy baja",K20="Moderado"),AND(I20="Baja",K20="Menor"),AND(I20="Baja",K20="Moderado"),AND(I20="Media",K20="Leve"),AND(I20="Media",K20="Menor"),AND(I20="Media",K20="Moderado"),AND(I20="Alta",K20="Leve"),AND(I20="Alta",K20="Menor")),"Moderado",IF(OR(AND(I20="Muy Baja",K20="Mayor"),AND(I20="Baja",K20="Mayor"),AND(I20="Media",K20="Mayor"),AND(I20="Alta",K20="Moderado"),AND(I20="Alta",K20="Mayor"),AND(I20="Muy Alta",K20="Leve"),AND(I20="Muy Alta",K20="Menor"),AND(I20="Muy Alta",K20="Moderado"),AND(I20="Muy Alta",K20="Mayor")),"Alto",IF(OR(AND(I20="Muy Baja",K20="Catastrófico"),AND(I20="Baja",K20="Catastrófico"),AND(I20="Media",K20="Catastrófico"),AND(I20="Alta",K20="Catastrófico"),AND(I20="Muy Alta",K20="Catastrófico")),"Extremo",""))))</f>
        <v>Alto</v>
      </c>
      <c r="N20" s="270" t="s">
        <v>280</v>
      </c>
      <c r="O20" s="266" t="s">
        <v>281</v>
      </c>
      <c r="P20" s="218" t="str">
        <f t="shared" si="2"/>
        <v>Probabilidad</v>
      </c>
      <c r="Q20" s="71" t="s">
        <v>252</v>
      </c>
      <c r="R20" s="71" t="s">
        <v>118</v>
      </c>
      <c r="S20" s="74" t="str">
        <f t="shared" si="0"/>
        <v>30%</v>
      </c>
      <c r="T20" s="71" t="s">
        <v>131</v>
      </c>
      <c r="U20" s="71" t="s">
        <v>248</v>
      </c>
      <c r="V20" s="71" t="s">
        <v>121</v>
      </c>
      <c r="W20" s="220" t="s">
        <v>282</v>
      </c>
      <c r="X20" s="263">
        <f>IFERROR(IF(P20="Probabilidad",(J20-(+J20*S20)),IF(P20="Impacto",J20,"")),"")</f>
        <v>0.7</v>
      </c>
      <c r="Y20" s="111" t="str">
        <f t="shared" si="1"/>
        <v>Alta</v>
      </c>
      <c r="Z20" s="112">
        <f>+X20</f>
        <v>0.7</v>
      </c>
      <c r="AA20" s="111" t="str">
        <f>IFERROR(IF(AB20="","",IF(AB20&lt;=0.2,"Leve",IF(AB20&lt;=0.4,"Menor",IF(AB20&lt;=0.6,"Moderado",IF(AB20&lt;=0.8,"Mayor","Catastrófico"))))),"")</f>
        <v>Moderado</v>
      </c>
      <c r="AB20" s="112">
        <f>IFERROR(IF(P20="Impacto",(L20-(+L20*S20)),IF(P20="Probabilidad",L20,"")),"")</f>
        <v>0.6</v>
      </c>
      <c r="AC20" s="257" t="str">
        <f t="shared" si="5"/>
        <v>Alta</v>
      </c>
      <c r="AD20" s="256">
        <f>MIN(X20:X20)</f>
        <v>0.7</v>
      </c>
      <c r="AE20" s="257" t="str">
        <f t="shared" si="6"/>
        <v>Moderado</v>
      </c>
      <c r="AF20" s="256">
        <f>MIN(AB20:AB20)</f>
        <v>0.6</v>
      </c>
      <c r="AG20" s="259" t="str">
        <f t="shared" si="7"/>
        <v>Alto</v>
      </c>
      <c r="AH20" s="274" t="s">
        <v>469</v>
      </c>
      <c r="AI20" s="267" t="s">
        <v>254</v>
      </c>
      <c r="AJ20" s="268"/>
      <c r="AK20" s="268"/>
      <c r="AL20" s="268"/>
      <c r="AM20" s="268"/>
      <c r="AN20" s="268"/>
      <c r="AO20" s="78"/>
      <c r="AP20" s="78"/>
      <c r="AQ20" s="78"/>
      <c r="AR20" s="78"/>
      <c r="AS20" s="78"/>
      <c r="AT20" s="78"/>
      <c r="AU20" s="78"/>
      <c r="AV20" s="78"/>
      <c r="AW20" s="78"/>
      <c r="AX20" s="78"/>
      <c r="AY20" s="78"/>
      <c r="AZ20" s="78"/>
      <c r="BA20" s="78"/>
      <c r="BB20" s="78"/>
      <c r="BC20" s="78"/>
      <c r="BD20" s="78"/>
      <c r="BE20" s="78"/>
      <c r="BF20" s="78"/>
      <c r="BG20" s="78"/>
      <c r="BH20" s="78"/>
      <c r="BI20" s="78"/>
    </row>
    <row r="21" spans="1:61" ht="39.6" customHeight="1" x14ac:dyDescent="0.3">
      <c r="A21" s="470" t="s">
        <v>254</v>
      </c>
      <c r="B21" s="444" t="s">
        <v>283</v>
      </c>
      <c r="C21" s="444" t="s">
        <v>284</v>
      </c>
      <c r="D21" s="236" t="s">
        <v>276</v>
      </c>
      <c r="E21" s="444" t="s">
        <v>285</v>
      </c>
      <c r="F21" s="444" t="s">
        <v>286</v>
      </c>
      <c r="G21" s="464" t="s">
        <v>287</v>
      </c>
      <c r="H21" s="444" t="s">
        <v>113</v>
      </c>
      <c r="I21" s="467" t="s">
        <v>114</v>
      </c>
      <c r="J21" s="452">
        <f t="shared" si="9"/>
        <v>1</v>
      </c>
      <c r="K21" s="449" t="s">
        <v>214</v>
      </c>
      <c r="L21" s="452">
        <f t="shared" ref="L21:L24" si="10">IF(K21="","",IF(K21="Leve",0.2,IF(K21="Menor",0.4,IF(K21="Moderado",0.6,IF(K21="Mayor",0.8,IF(K21="Catastrófico",1,))))))</f>
        <v>0.8</v>
      </c>
      <c r="M21" s="455" t="str">
        <f t="shared" ref="M21" si="11">IF(OR(AND(I21="Muy Baja",K21="Leve"),AND(I21="Muy Baja",K21="Menor"),AND(I21="Baja",K21="Leve")),"Bajo",IF(OR(AND(I21="Muy baja",K21="Moderado"),AND(I21="Baja",K21="Menor"),AND(I21="Baja",K21="Moderado"),AND(I21="Media",K21="Leve"),AND(I21="Media",K21="Menor"),AND(I21="Media",K21="Moderado"),AND(I21="Alta",K21="Leve"),AND(I21="Alta",K21="Menor")),"Moderado",IF(OR(AND(I21="Muy Baja",K21="Mayor"),AND(I21="Baja",K21="Mayor"),AND(I21="Media",K21="Mayor"),AND(I21="Alta",K21="Moderado"),AND(I21="Alta",K21="Mayor"),AND(I21="Muy Alta",K21="Leve"),AND(I21="Muy Alta",K21="Menor"),AND(I21="Muy Alta",K21="Moderado"),AND(I21="Muy Alta",K21="Mayor")),"Alto",IF(OR(AND(I21="Muy Baja",K21="Catastrófico"),AND(I21="Baja",K21="Catastrófico"),AND(I21="Media",K21="Catastrófico"),AND(I21="Alta",K21="Catastrófico"),AND(I21="Muy Alta",K21="Catastrófico")),"Extremo",""))))</f>
        <v>Alto</v>
      </c>
      <c r="N21" s="458" t="s">
        <v>288</v>
      </c>
      <c r="O21" s="460" t="s">
        <v>289</v>
      </c>
      <c r="P21" s="435" t="str">
        <f>IF(OR(Q21="Preventivo",Q21="Detectivo"),"Probabilidad",IF(Q21="Correctivo","Impacto",""))</f>
        <v>Probabilidad</v>
      </c>
      <c r="Q21" s="360" t="s">
        <v>252</v>
      </c>
      <c r="R21" s="360" t="s">
        <v>118</v>
      </c>
      <c r="S21" s="437" t="str">
        <f>IF(AND(Q21="Preventivo",R21="Automático"),"50%",IF(AND(Q21="Preventivo",R21="Manual"),"40%",IF(AND(Q21="Detectivo",R21="Automático"),"40%",IF(AND(Q21="Detectivo",R21="Manual"),"30%",IF(AND(Q21="Correctivo",R21="Automático"),"35%",IF(AND(Q21="Correctivo",R21="Manual"),"25%",""))))))</f>
        <v>30%</v>
      </c>
      <c r="T21" s="360" t="s">
        <v>131</v>
      </c>
      <c r="U21" s="360" t="s">
        <v>248</v>
      </c>
      <c r="V21" s="360" t="s">
        <v>121</v>
      </c>
      <c r="W21" s="367" t="s">
        <v>282</v>
      </c>
      <c r="X21" s="428">
        <f>IFERROR(IF(P21="Probabilidad",(J21-(+J21*S21)),IF(P21="Impacto",J21,"")),"")</f>
        <v>0.7</v>
      </c>
      <c r="Y21" s="321" t="str">
        <f t="shared" si="1"/>
        <v>Alta</v>
      </c>
      <c r="Z21" s="430">
        <f>+X21</f>
        <v>0.7</v>
      </c>
      <c r="AA21" s="321" t="str">
        <f>IFERROR(IF(AB21="","",IF(AB21&lt;=0.2,"Leve",IF(AB21&lt;=0.4,"Menor",IF(AB21&lt;=0.6,"Moderado",IF(AB21&lt;=0.8,"Mayor","Catastrófico"))))),"")</f>
        <v>Mayor</v>
      </c>
      <c r="AB21" s="430">
        <f>IFERROR(IF(P21="Impacto",(L21-(+L21*S21)),IF(P21="Probabilidad",L21,"")),"")</f>
        <v>0.8</v>
      </c>
      <c r="AC21" s="321" t="str">
        <f t="shared" si="5"/>
        <v>Alta</v>
      </c>
      <c r="AD21" s="323">
        <f>MIN(X21:X21)</f>
        <v>0.7</v>
      </c>
      <c r="AE21" s="321" t="str">
        <f t="shared" si="6"/>
        <v>Mayor</v>
      </c>
      <c r="AF21" s="323">
        <f>MIN(AB21:AB21)</f>
        <v>0.8</v>
      </c>
      <c r="AG21" s="325" t="str">
        <f t="shared" si="7"/>
        <v>Alto</v>
      </c>
      <c r="AH21" s="425" t="s">
        <v>469</v>
      </c>
      <c r="AI21" s="267" t="s">
        <v>254</v>
      </c>
      <c r="AJ21" s="268"/>
      <c r="AK21" s="268"/>
      <c r="AL21" s="268"/>
      <c r="AM21" s="268"/>
      <c r="AN21" s="268"/>
      <c r="AO21" s="78"/>
      <c r="AP21" s="78"/>
      <c r="AQ21" s="78"/>
      <c r="AR21" s="78"/>
      <c r="AS21" s="78"/>
      <c r="AT21" s="78"/>
      <c r="AU21" s="78"/>
      <c r="AV21" s="78"/>
      <c r="AW21" s="78"/>
      <c r="AX21" s="78"/>
      <c r="AY21" s="78"/>
      <c r="AZ21" s="78"/>
      <c r="BA21" s="78"/>
      <c r="BB21" s="78"/>
      <c r="BC21" s="78"/>
      <c r="BD21" s="78"/>
      <c r="BE21" s="78"/>
      <c r="BF21" s="78"/>
      <c r="BG21" s="78"/>
      <c r="BH21" s="78"/>
      <c r="BI21" s="78"/>
    </row>
    <row r="22" spans="1:61" ht="39.6" customHeight="1" x14ac:dyDescent="0.3">
      <c r="A22" s="471"/>
      <c r="B22" s="463"/>
      <c r="C22" s="463"/>
      <c r="D22" s="236" t="s">
        <v>261</v>
      </c>
      <c r="E22" s="463"/>
      <c r="F22" s="463"/>
      <c r="G22" s="465"/>
      <c r="H22" s="463"/>
      <c r="I22" s="468"/>
      <c r="J22" s="453"/>
      <c r="K22" s="450"/>
      <c r="L22" s="453"/>
      <c r="M22" s="456"/>
      <c r="N22" s="459"/>
      <c r="O22" s="461"/>
      <c r="P22" s="436"/>
      <c r="Q22" s="361"/>
      <c r="R22" s="361"/>
      <c r="S22" s="438"/>
      <c r="T22" s="361"/>
      <c r="U22" s="361"/>
      <c r="V22" s="361"/>
      <c r="W22" s="368"/>
      <c r="X22" s="446"/>
      <c r="Y22" s="322"/>
      <c r="Z22" s="447"/>
      <c r="AA22" s="322"/>
      <c r="AB22" s="447"/>
      <c r="AC22" s="322"/>
      <c r="AD22" s="324"/>
      <c r="AE22" s="322"/>
      <c r="AF22" s="324"/>
      <c r="AG22" s="326"/>
      <c r="AH22" s="426"/>
      <c r="AI22" s="267" t="s">
        <v>254</v>
      </c>
      <c r="AJ22" s="268"/>
      <c r="AK22" s="268"/>
      <c r="AL22" s="268"/>
      <c r="AM22" s="268"/>
      <c r="AN22" s="268"/>
      <c r="AO22" s="78"/>
      <c r="AP22" s="78"/>
      <c r="AQ22" s="78"/>
      <c r="AR22" s="78"/>
      <c r="AS22" s="78"/>
      <c r="AT22" s="78"/>
      <c r="AU22" s="78"/>
      <c r="AV22" s="78"/>
      <c r="AW22" s="78"/>
      <c r="AX22" s="78"/>
      <c r="AY22" s="78"/>
      <c r="AZ22" s="78"/>
      <c r="BA22" s="78"/>
      <c r="BB22" s="78"/>
      <c r="BC22" s="78"/>
      <c r="BD22" s="78"/>
      <c r="BE22" s="78"/>
      <c r="BF22" s="78"/>
      <c r="BG22" s="78"/>
      <c r="BH22" s="78"/>
      <c r="BI22" s="78"/>
    </row>
    <row r="23" spans="1:61" ht="39.6" customHeight="1" x14ac:dyDescent="0.3">
      <c r="A23" s="472"/>
      <c r="B23" s="445"/>
      <c r="C23" s="445"/>
      <c r="D23" s="236" t="s">
        <v>290</v>
      </c>
      <c r="E23" s="445"/>
      <c r="F23" s="445"/>
      <c r="G23" s="466"/>
      <c r="H23" s="445"/>
      <c r="I23" s="469"/>
      <c r="J23" s="454"/>
      <c r="K23" s="451"/>
      <c r="L23" s="454"/>
      <c r="M23" s="457"/>
      <c r="N23" s="459"/>
      <c r="O23" s="461"/>
      <c r="P23" s="462"/>
      <c r="Q23" s="372"/>
      <c r="R23" s="372"/>
      <c r="S23" s="448"/>
      <c r="T23" s="372"/>
      <c r="U23" s="372"/>
      <c r="V23" s="372"/>
      <c r="W23" s="434"/>
      <c r="X23" s="429"/>
      <c r="Y23" s="422"/>
      <c r="Z23" s="431"/>
      <c r="AA23" s="422"/>
      <c r="AB23" s="431"/>
      <c r="AC23" s="422"/>
      <c r="AD23" s="423"/>
      <c r="AE23" s="422"/>
      <c r="AF23" s="423"/>
      <c r="AG23" s="424"/>
      <c r="AH23" s="427"/>
      <c r="AI23" s="267" t="s">
        <v>254</v>
      </c>
      <c r="AJ23" s="268"/>
      <c r="AK23" s="268"/>
      <c r="AL23" s="268"/>
      <c r="AM23" s="268"/>
      <c r="AN23" s="268"/>
      <c r="AO23" s="78"/>
      <c r="AP23" s="78"/>
      <c r="AQ23" s="78"/>
      <c r="AR23" s="78"/>
      <c r="AS23" s="78"/>
      <c r="AT23" s="78"/>
      <c r="AU23" s="78"/>
      <c r="AV23" s="78"/>
      <c r="AW23" s="78"/>
      <c r="AX23" s="78"/>
      <c r="AY23" s="78"/>
      <c r="AZ23" s="78"/>
      <c r="BA23" s="78"/>
      <c r="BB23" s="78"/>
      <c r="BC23" s="78"/>
      <c r="BD23" s="78"/>
      <c r="BE23" s="78"/>
      <c r="BF23" s="78"/>
      <c r="BG23" s="78"/>
      <c r="BH23" s="78"/>
      <c r="BI23" s="78"/>
    </row>
    <row r="24" spans="1:61" ht="45" customHeight="1" x14ac:dyDescent="0.3">
      <c r="A24" s="470" t="s">
        <v>254</v>
      </c>
      <c r="B24" s="444" t="s">
        <v>291</v>
      </c>
      <c r="C24" s="444" t="s">
        <v>284</v>
      </c>
      <c r="D24" s="236" t="s">
        <v>276</v>
      </c>
      <c r="E24" s="444" t="s">
        <v>292</v>
      </c>
      <c r="F24" s="444" t="s">
        <v>293</v>
      </c>
      <c r="G24" s="464" t="s">
        <v>294</v>
      </c>
      <c r="H24" s="444" t="s">
        <v>113</v>
      </c>
      <c r="I24" s="354" t="s">
        <v>114</v>
      </c>
      <c r="J24" s="452">
        <f t="shared" si="9"/>
        <v>1</v>
      </c>
      <c r="K24" s="449" t="s">
        <v>214</v>
      </c>
      <c r="L24" s="452">
        <f t="shared" si="10"/>
        <v>0.8</v>
      </c>
      <c r="M24" s="455" t="str">
        <f>IF(OR(AND(I24="Muy Baja",K24="Leve"),AND(I24="Muy Baja",K24="Menor"),AND(I24="Baja",K24="Leve")),"Bajo",IF(OR(AND(I24="Muy baja",K24="Moderado"),AND(I24="Baja",K24="Menor"),AND(I24="Baja",K24="Moderado"),AND(I24="Media",K24="Leve"),AND(I24="Media",K24="Menor"),AND(I24="Media",K24="Moderado"),AND(I24="Alta",K24="Leve"),AND(I24="Alta",K24="Menor")),"Moderado",IF(OR(AND(I24="Muy Baja",K24="Mayor"),AND(I24="Baja",K24="Mayor"),AND(I24="Media",K24="Mayor"),AND(I24="Alta",K24="Moderado"),AND(I24="Alta",K24="Mayor"),AND(I24="Muy Alta",K24="Leve"),AND(I24="Muy Alta",K24="Menor"),AND(I24="Muy Alta",K24="Moderado"),AND(I24="Muy Alta",K24="Mayor")),"Alto",IF(OR(AND(I24="Muy Baja",K24="Catastrófico"),AND(I24="Baja",K24="Catastrófico"),AND(I24="Media",K24="Catastrófico"),AND(I24="Alta",K24="Catastrófico"),AND(I24="Muy Alta",K24="Catastrófico")),"Extremo",""))))</f>
        <v>Alto</v>
      </c>
      <c r="N24" s="473" t="s">
        <v>295</v>
      </c>
      <c r="O24" s="475" t="s">
        <v>296</v>
      </c>
      <c r="P24" s="435" t="str">
        <f t="shared" si="2"/>
        <v>Probabilidad</v>
      </c>
      <c r="Q24" s="360" t="s">
        <v>252</v>
      </c>
      <c r="R24" s="360" t="s">
        <v>118</v>
      </c>
      <c r="S24" s="437" t="str">
        <f t="shared" ref="S24:S29" si="12">IF(AND(Q24="Preventivo",R24="Automático"),"50%",IF(AND(Q24="Preventivo",R24="Manual"),"40%",IF(AND(Q24="Detectivo",R24="Automático"),"40%",IF(AND(Q24="Detectivo",R24="Manual"),"30%",IF(AND(Q24="Correctivo",R24="Automático"),"35%",IF(AND(Q24="Correctivo",R24="Manual"),"25%",""))))))</f>
        <v>30%</v>
      </c>
      <c r="T24" s="360" t="s">
        <v>131</v>
      </c>
      <c r="U24" s="360" t="s">
        <v>248</v>
      </c>
      <c r="V24" s="360" t="s">
        <v>121</v>
      </c>
      <c r="W24" s="367" t="s">
        <v>297</v>
      </c>
      <c r="X24" s="428">
        <f>IFERROR(IF(P24="Probabilidad",(J24-(+J24*S24)),IF(P24="Impacto",J24,"")),"")</f>
        <v>0.7</v>
      </c>
      <c r="Y24" s="321" t="str">
        <f t="shared" ref="Y24" si="13">IFERROR(IF(X24="","",IF(X24&lt;=0.2,"Muy Baja",IF(X24&lt;=0.4,"Baja",IF(X24&lt;=0.6,"Media",IF(X24&lt;=0.8,"Alta","Muy Alta"))))),"")</f>
        <v>Alta</v>
      </c>
      <c r="Z24" s="430">
        <f>+X24</f>
        <v>0.7</v>
      </c>
      <c r="AA24" s="321" t="str">
        <f>IFERROR(IF(AB24="","",IF(AB24&lt;=0.2,"Leve",IF(AB24&lt;=0.4,"Menor",IF(AB24&lt;=0.6,"Moderado",IF(AB24&lt;=0.8,"Mayor","Catastrófico"))))),"")</f>
        <v>Mayor</v>
      </c>
      <c r="AB24" s="430">
        <f>IFERROR(IF(P24="Impacto",(L24-(+L24*S24)),IF(P24="Probabilidad",L24,"")),"")</f>
        <v>0.8</v>
      </c>
      <c r="AC24" s="321" t="str">
        <f t="shared" ref="AC24" si="14">IFERROR(IF(AD24=0,"",IF(AND(AD24&gt;0,AD24&lt;=0.2),"Muy Baja",IF(AD24&lt;=0.4,"Baja",IF(AD24&lt;=0.6,"Media",IF(AD24&lt;=0.8,"Alta","Muy Alta"))))),"")</f>
        <v>Alta</v>
      </c>
      <c r="AD24" s="323">
        <f>MIN(X24:X24)</f>
        <v>0.7</v>
      </c>
      <c r="AE24" s="321" t="str">
        <f t="shared" ref="AE24" si="15">IFERROR(IF(AF24=0,"",IF(AND(AF24&gt;0,AF24&lt;=0.2),"Leve",IF(AF24&lt;=0.4,"Menor",IF(AF24&lt;=0.6,"Moderado",IF(AF24&lt;=0.8,"Mayor","Catastrófico"))))),"")</f>
        <v>Mayor</v>
      </c>
      <c r="AF24" s="323">
        <f>MIN(AB24:AB24)</f>
        <v>0.8</v>
      </c>
      <c r="AG24" s="325" t="str">
        <f t="shared" ref="AG24" si="16">IFERROR(IF(OR(AND(AC24="Muy Baja",AE24="Leve"),AND(AC24="Muy Baja",AE24="Menor"),AND(AC24="Baja",AE24="Leve")),"Bajo",IF(OR(AND(AC24="Muy Baja",AE24="Moderado"),AND(AC24="Baja",AE24="Menor"),AND(AC24="Baja",AE24="Moderado"),AND(AC24="Media",AE24="Leve"),AND(AC24="Media",AE24="Menor"),AND(AC24="Media",AE24="Moderado"),AND(AC24="Alta",AE24="Leve"),AND(AC24="Alta",AE24="Menor")),"Moderado",IF(OR(AND(AC24="Muy Baja",AE24="Mayor"),AND(AC24="Baja",AE24="Mayor"),AND(AC24="Media",AE24="Mayor"),AND(AC24="Alta",AE24="Moderado"),AND(AC24="Alta",AE24="Mayor"),AND(AC24="Muy Alta",AE24="Leve"),AND(AC24="Muy Alta",AE24="Menor"),AND(AC24="Muy Alta",AE24="Moderado"),AND(AC24="Muy Alta",AE24="Mayor")),"Alto",IF(OR(AND(AC24="Muy Baja",AE24="Catastrófico"),AND(AC24="Baja",AE24="Catastrófico"),AND(AC24="Media",AE24="Catastrófico"),AND(AC24="Alta",AE24="Catastrófico"),AND(AC24="Muy Alta",AE24="Catastrófico")),"Extremo","")))),"")</f>
        <v>Alto</v>
      </c>
      <c r="AH24" s="425" t="s">
        <v>469</v>
      </c>
      <c r="AI24" s="267" t="s">
        <v>254</v>
      </c>
      <c r="AJ24" s="268"/>
      <c r="AK24" s="268"/>
      <c r="AL24" s="268"/>
      <c r="AM24" s="268"/>
      <c r="AN24" s="268"/>
      <c r="AO24" s="78"/>
      <c r="AP24" s="78"/>
      <c r="AQ24" s="78"/>
      <c r="AR24" s="78"/>
      <c r="AS24" s="78"/>
      <c r="AT24" s="78"/>
      <c r="AU24" s="78"/>
      <c r="AV24" s="78"/>
      <c r="AW24" s="78"/>
      <c r="AX24" s="78"/>
      <c r="AY24" s="78"/>
      <c r="AZ24" s="78"/>
      <c r="BA24" s="78"/>
      <c r="BB24" s="78"/>
      <c r="BC24" s="78"/>
      <c r="BD24" s="78"/>
      <c r="BE24" s="78"/>
      <c r="BF24" s="78"/>
      <c r="BG24" s="78"/>
      <c r="BH24" s="78"/>
      <c r="BI24" s="78"/>
    </row>
    <row r="25" spans="1:61" ht="45" customHeight="1" x14ac:dyDescent="0.3">
      <c r="A25" s="471"/>
      <c r="B25" s="463"/>
      <c r="C25" s="463"/>
      <c r="D25" s="236" t="s">
        <v>261</v>
      </c>
      <c r="E25" s="463"/>
      <c r="F25" s="463"/>
      <c r="G25" s="465"/>
      <c r="H25" s="463"/>
      <c r="I25" s="354"/>
      <c r="J25" s="453"/>
      <c r="K25" s="450"/>
      <c r="L25" s="453"/>
      <c r="M25" s="456"/>
      <c r="N25" s="474"/>
      <c r="O25" s="476"/>
      <c r="P25" s="436" t="str">
        <f t="shared" si="2"/>
        <v>Probabilidad</v>
      </c>
      <c r="Q25" s="361" t="s">
        <v>252</v>
      </c>
      <c r="R25" s="361" t="s">
        <v>118</v>
      </c>
      <c r="S25" s="438" t="str">
        <f t="shared" si="12"/>
        <v>30%</v>
      </c>
      <c r="T25" s="361" t="s">
        <v>131</v>
      </c>
      <c r="U25" s="361" t="s">
        <v>248</v>
      </c>
      <c r="V25" s="361" t="s">
        <v>121</v>
      </c>
      <c r="W25" s="368"/>
      <c r="X25" s="446"/>
      <c r="Y25" s="322"/>
      <c r="Z25" s="447"/>
      <c r="AA25" s="322"/>
      <c r="AB25" s="447"/>
      <c r="AC25" s="322"/>
      <c r="AD25" s="324"/>
      <c r="AE25" s="322"/>
      <c r="AF25" s="324"/>
      <c r="AG25" s="326"/>
      <c r="AH25" s="426"/>
      <c r="AI25" s="267" t="s">
        <v>254</v>
      </c>
      <c r="AJ25" s="268"/>
      <c r="AK25" s="268"/>
      <c r="AL25" s="268"/>
      <c r="AM25" s="268"/>
      <c r="AN25" s="268"/>
      <c r="AO25" s="78"/>
      <c r="AP25" s="78"/>
      <c r="AQ25" s="78"/>
      <c r="AR25" s="78"/>
      <c r="AS25" s="78"/>
      <c r="AT25" s="78"/>
      <c r="AU25" s="78"/>
      <c r="AV25" s="78"/>
      <c r="AW25" s="78"/>
      <c r="AX25" s="78"/>
      <c r="AY25" s="78"/>
      <c r="AZ25" s="78"/>
      <c r="BA25" s="78"/>
      <c r="BB25" s="78"/>
      <c r="BC25" s="78"/>
      <c r="BD25" s="78"/>
      <c r="BE25" s="78"/>
      <c r="BF25" s="78"/>
      <c r="BG25" s="78"/>
      <c r="BH25" s="78"/>
      <c r="BI25" s="78"/>
    </row>
    <row r="26" spans="1:61" ht="45" customHeight="1" x14ac:dyDescent="0.3">
      <c r="A26" s="472"/>
      <c r="B26" s="445"/>
      <c r="C26" s="445"/>
      <c r="D26" s="236" t="s">
        <v>276</v>
      </c>
      <c r="E26" s="445"/>
      <c r="F26" s="445"/>
      <c r="G26" s="466"/>
      <c r="H26" s="445"/>
      <c r="I26" s="354"/>
      <c r="J26" s="454"/>
      <c r="K26" s="451"/>
      <c r="L26" s="454"/>
      <c r="M26" s="457"/>
      <c r="N26" s="474"/>
      <c r="O26" s="476"/>
      <c r="P26" s="462" t="str">
        <f t="shared" si="2"/>
        <v>Probabilidad</v>
      </c>
      <c r="Q26" s="372" t="s">
        <v>252</v>
      </c>
      <c r="R26" s="372" t="s">
        <v>118</v>
      </c>
      <c r="S26" s="448" t="str">
        <f t="shared" si="12"/>
        <v>30%</v>
      </c>
      <c r="T26" s="372" t="s">
        <v>131</v>
      </c>
      <c r="U26" s="372" t="s">
        <v>248</v>
      </c>
      <c r="V26" s="372" t="s">
        <v>121</v>
      </c>
      <c r="W26" s="434"/>
      <c r="X26" s="429"/>
      <c r="Y26" s="422"/>
      <c r="Z26" s="431"/>
      <c r="AA26" s="422"/>
      <c r="AB26" s="431"/>
      <c r="AC26" s="422"/>
      <c r="AD26" s="423"/>
      <c r="AE26" s="422"/>
      <c r="AF26" s="423"/>
      <c r="AG26" s="424"/>
      <c r="AH26" s="427"/>
      <c r="AI26" s="267" t="s">
        <v>254</v>
      </c>
      <c r="AJ26" s="268"/>
      <c r="AK26" s="268"/>
      <c r="AL26" s="268"/>
      <c r="AM26" s="268"/>
      <c r="AN26" s="268"/>
      <c r="AO26" s="78"/>
      <c r="AP26" s="78"/>
      <c r="AQ26" s="78"/>
      <c r="AR26" s="78"/>
      <c r="AS26" s="78"/>
      <c r="AT26" s="78"/>
      <c r="AU26" s="78"/>
      <c r="AV26" s="78"/>
      <c r="AW26" s="78"/>
      <c r="AX26" s="78"/>
      <c r="AY26" s="78"/>
      <c r="AZ26" s="78"/>
      <c r="BA26" s="78"/>
      <c r="BB26" s="78"/>
      <c r="BC26" s="78"/>
      <c r="BD26" s="78"/>
      <c r="BE26" s="78"/>
      <c r="BF26" s="78"/>
      <c r="BG26" s="78"/>
      <c r="BH26" s="78"/>
      <c r="BI26" s="78"/>
    </row>
    <row r="27" spans="1:61" ht="63.75" customHeight="1" x14ac:dyDescent="0.3">
      <c r="A27" s="444"/>
      <c r="B27" s="444" t="s">
        <v>298</v>
      </c>
      <c r="C27" s="444" t="s">
        <v>284</v>
      </c>
      <c r="D27" s="236" t="s">
        <v>276</v>
      </c>
      <c r="E27" s="444" t="s">
        <v>299</v>
      </c>
      <c r="F27" s="444" t="s">
        <v>300</v>
      </c>
      <c r="G27" s="444" t="s">
        <v>301</v>
      </c>
      <c r="H27" s="367" t="s">
        <v>113</v>
      </c>
      <c r="I27" s="439" t="s">
        <v>114</v>
      </c>
      <c r="J27" s="318">
        <v>1</v>
      </c>
      <c r="K27" s="439" t="s">
        <v>214</v>
      </c>
      <c r="L27" s="318">
        <v>0.8</v>
      </c>
      <c r="M27" s="440" t="str">
        <f>IF(OR(AND(I27="Muy Baja",K27="Leve"),AND(I27="Muy Baja",K27="Menor"),AND(I27="Baja",K27="Leve")),"Bajo",IF(OR(AND(I27="Muy baja",K27="Moderado"),AND(I27="Baja",K27="Menor"),AND(I27="Baja",K27="Moderado"),AND(I27="Media",K27="Leve"),AND(I27="Media",K27="Menor"),AND(I27="Media",K27="Moderado"),AND(I27="Alta",K27="Leve"),AND(I27="Alta",K27="Menor")),"Moderado",IF(OR(AND(I27="Muy Baja",K27="Mayor"),AND(I27="Baja",K27="Mayor"),AND(I27="Media",K27="Mayor"),AND(I27="Alta",K27="Moderado"),AND(I27="Alta",K27="Mayor"),AND(I27="Muy Alta",K27="Leve"),AND(I27="Muy Alta",K27="Menor"),AND(I27="Muy Alta",K27="Moderado"),AND(I27="Muy Alta",K27="Mayor")),"Alto",IF(OR(AND(I27="Muy Baja",K27="Catastrófico"),AND(I27="Baja",K27="Catastrófico"),AND(I27="Media",K27="Catastrófico"),AND(I27="Alta",K27="Catastrófico"),AND(I27="Muy Alta",K27="Catastrófico")),"Extremo",""))))</f>
        <v>Alto</v>
      </c>
      <c r="N27" s="441" t="s">
        <v>280</v>
      </c>
      <c r="O27" s="442" t="s">
        <v>302</v>
      </c>
      <c r="P27" s="435" t="str">
        <f t="shared" si="2"/>
        <v>Probabilidad</v>
      </c>
      <c r="Q27" s="360" t="s">
        <v>252</v>
      </c>
      <c r="R27" s="360" t="s">
        <v>118</v>
      </c>
      <c r="S27" s="437" t="str">
        <f t="shared" si="12"/>
        <v>30%</v>
      </c>
      <c r="T27" s="360" t="s">
        <v>131</v>
      </c>
      <c r="U27" s="360" t="s">
        <v>248</v>
      </c>
      <c r="V27" s="360" t="s">
        <v>121</v>
      </c>
      <c r="W27" s="367" t="s">
        <v>303</v>
      </c>
      <c r="X27" s="428">
        <f>IFERROR(IF(P27="Probabilidad",(J27-(+J27*S27)),IF(P27="Impacto",J27,"")),"")</f>
        <v>0.7</v>
      </c>
      <c r="Y27" s="321" t="str">
        <f t="shared" ref="Y27" si="17">IFERROR(IF(X27="","",IF(X27&lt;=0.2,"Muy Baja",IF(X27&lt;=0.4,"Baja",IF(X27&lt;=0.6,"Media",IF(X27&lt;=0.8,"Alta","Muy Alta"))))),"")</f>
        <v>Alta</v>
      </c>
      <c r="Z27" s="430">
        <f>+X27</f>
        <v>0.7</v>
      </c>
      <c r="AA27" s="321" t="str">
        <f>IFERROR(IF(AB27="","",IF(AB27&lt;=0.2,"Leve",IF(AB27&lt;=0.4,"Menor",IF(AB27&lt;=0.6,"Moderado",IF(AB27&lt;=0.8,"Mayor","Catastrófico"))))),"")</f>
        <v>Mayor</v>
      </c>
      <c r="AB27" s="430">
        <f>IFERROR(IF(P27="Impacto",(L27-(+L27*S27)),IF(P27="Probabilidad",L27,"")),"")</f>
        <v>0.8</v>
      </c>
      <c r="AC27" s="321" t="str">
        <f t="shared" ref="AC27" si="18">IFERROR(IF(AD27=0,"",IF(AND(AD27&gt;0,AD27&lt;=0.2),"Muy Baja",IF(AD27&lt;=0.4,"Baja",IF(AD27&lt;=0.6,"Media",IF(AD27&lt;=0.8,"Alta","Muy Alta"))))),"")</f>
        <v>Alta</v>
      </c>
      <c r="AD27" s="323">
        <f>MIN(X27:X27)</f>
        <v>0.7</v>
      </c>
      <c r="AE27" s="321" t="str">
        <f t="shared" ref="AE27" si="19">IFERROR(IF(AF27=0,"",IF(AND(AF27&gt;0,AF27&lt;=0.2),"Leve",IF(AF27&lt;=0.4,"Menor",IF(AF27&lt;=0.6,"Moderado",IF(AF27&lt;=0.8,"Mayor","Catastrófico"))))),"")</f>
        <v>Mayor</v>
      </c>
      <c r="AF27" s="323">
        <f>MIN(AB27:AB27)</f>
        <v>0.8</v>
      </c>
      <c r="AG27" s="325" t="str">
        <f t="shared" ref="AG27" si="20">IFERROR(IF(OR(AND(AC27="Muy Baja",AE27="Leve"),AND(AC27="Muy Baja",AE27="Menor"),AND(AC27="Baja",AE27="Leve")),"Bajo",IF(OR(AND(AC27="Muy Baja",AE27="Moderado"),AND(AC27="Baja",AE27="Menor"),AND(AC27="Baja",AE27="Moderado"),AND(AC27="Media",AE27="Leve"),AND(AC27="Media",AE27="Menor"),AND(AC27="Media",AE27="Moderado"),AND(AC27="Alta",AE27="Leve"),AND(AC27="Alta",AE27="Menor")),"Moderado",IF(OR(AND(AC27="Muy Baja",AE27="Mayor"),AND(AC27="Baja",AE27="Mayor"),AND(AC27="Media",AE27="Mayor"),AND(AC27="Alta",AE27="Moderado"),AND(AC27="Alta",AE27="Mayor"),AND(AC27="Muy Alta",AE27="Leve"),AND(AC27="Muy Alta",AE27="Menor"),AND(AC27="Muy Alta",AE27="Moderado"),AND(AC27="Muy Alta",AE27="Mayor")),"Alto",IF(OR(AND(AC27="Muy Baja",AE27="Catastrófico"),AND(AC27="Baja",AE27="Catastrófico"),AND(AC27="Media",AE27="Catastrófico"),AND(AC27="Alta",AE27="Catastrófico"),AND(AC27="Muy Alta",AE27="Catastrófico")),"Extremo","")))),"")</f>
        <v>Alto</v>
      </c>
      <c r="AH27" s="425" t="s">
        <v>469</v>
      </c>
      <c r="AI27" s="267" t="s">
        <v>254</v>
      </c>
      <c r="AJ27" s="268"/>
      <c r="AK27" s="268"/>
      <c r="AL27" s="268"/>
      <c r="AM27" s="268"/>
      <c r="AN27" s="268"/>
      <c r="AO27" s="78"/>
      <c r="AP27" s="78"/>
      <c r="AQ27" s="78"/>
      <c r="AR27" s="78"/>
      <c r="AS27" s="78"/>
      <c r="AT27" s="78"/>
      <c r="AU27" s="78"/>
      <c r="AV27" s="78"/>
      <c r="AW27" s="78"/>
      <c r="AX27" s="78"/>
      <c r="AY27" s="78"/>
      <c r="AZ27" s="78"/>
      <c r="BA27" s="78"/>
      <c r="BB27" s="78"/>
      <c r="BC27" s="78"/>
      <c r="BD27" s="78"/>
      <c r="BE27" s="78"/>
      <c r="BF27" s="78"/>
      <c r="BG27" s="78"/>
      <c r="BH27" s="78"/>
      <c r="BI27" s="78"/>
    </row>
    <row r="28" spans="1:61" ht="63.75" customHeight="1" x14ac:dyDescent="0.3">
      <c r="A28" s="445"/>
      <c r="B28" s="445"/>
      <c r="C28" s="445"/>
      <c r="D28" s="236" t="s">
        <v>290</v>
      </c>
      <c r="E28" s="445"/>
      <c r="F28" s="445"/>
      <c r="G28" s="445"/>
      <c r="H28" s="368"/>
      <c r="I28" s="439"/>
      <c r="J28" s="318"/>
      <c r="K28" s="439"/>
      <c r="L28" s="318"/>
      <c r="M28" s="440"/>
      <c r="N28" s="441"/>
      <c r="O28" s="443"/>
      <c r="P28" s="436" t="str">
        <f t="shared" si="2"/>
        <v>Probabilidad</v>
      </c>
      <c r="Q28" s="361" t="s">
        <v>252</v>
      </c>
      <c r="R28" s="361" t="s">
        <v>118</v>
      </c>
      <c r="S28" s="438" t="str">
        <f t="shared" si="12"/>
        <v>30%</v>
      </c>
      <c r="T28" s="361" t="s">
        <v>131</v>
      </c>
      <c r="U28" s="361" t="s">
        <v>248</v>
      </c>
      <c r="V28" s="361" t="s">
        <v>121</v>
      </c>
      <c r="W28" s="434"/>
      <c r="X28" s="429"/>
      <c r="Y28" s="422"/>
      <c r="Z28" s="431"/>
      <c r="AA28" s="422"/>
      <c r="AB28" s="431"/>
      <c r="AC28" s="422"/>
      <c r="AD28" s="423"/>
      <c r="AE28" s="422"/>
      <c r="AF28" s="423"/>
      <c r="AG28" s="424"/>
      <c r="AH28" s="427"/>
      <c r="AI28" s="267" t="s">
        <v>254</v>
      </c>
      <c r="AJ28" s="268"/>
      <c r="AK28" s="268"/>
      <c r="AL28" s="268"/>
      <c r="AM28" s="268"/>
      <c r="AN28" s="268"/>
      <c r="AO28" s="78"/>
      <c r="AP28" s="78"/>
      <c r="AQ28" s="78"/>
      <c r="AR28" s="78"/>
      <c r="AS28" s="78"/>
      <c r="AT28" s="78"/>
      <c r="AU28" s="78"/>
      <c r="AV28" s="78"/>
      <c r="AW28" s="78"/>
      <c r="AX28" s="78"/>
      <c r="AY28" s="78"/>
      <c r="AZ28" s="78"/>
      <c r="BA28" s="78"/>
      <c r="BB28" s="78"/>
      <c r="BC28" s="78"/>
      <c r="BD28" s="78"/>
      <c r="BE28" s="78"/>
      <c r="BF28" s="78"/>
      <c r="BG28" s="78"/>
      <c r="BH28" s="78"/>
      <c r="BI28" s="78"/>
    </row>
    <row r="29" spans="1:61" ht="280.5" customHeight="1" x14ac:dyDescent="0.3">
      <c r="A29" s="271"/>
      <c r="B29" s="236" t="s">
        <v>304</v>
      </c>
      <c r="C29" s="236" t="s">
        <v>241</v>
      </c>
      <c r="D29" s="236" t="s">
        <v>305</v>
      </c>
      <c r="E29" s="236" t="s">
        <v>306</v>
      </c>
      <c r="F29" s="249" t="s">
        <v>307</v>
      </c>
      <c r="G29" s="249" t="s">
        <v>308</v>
      </c>
      <c r="H29" s="253" t="s">
        <v>113</v>
      </c>
      <c r="I29" s="254" t="s">
        <v>114</v>
      </c>
      <c r="J29" s="238">
        <v>1</v>
      </c>
      <c r="K29" s="239" t="s">
        <v>214</v>
      </c>
      <c r="L29" s="238">
        <v>0.8</v>
      </c>
      <c r="M29" s="250" t="str">
        <f>IF(OR(AND(I29="Muy Baja",K29="Leve"),AND(I29="Muy Baja",K29="Menor"),AND(I29="Baja",K29="Leve")),"Bajo",IF(OR(AND(I29="Muy baja",K29="Moderado"),AND(I29="Baja",K29="Menor"),AND(I29="Baja",K29="Moderado"),AND(I29="Media",K29="Leve"),AND(I29="Media",K29="Menor"),AND(I29="Media",K29="Moderado"),AND(I29="Alta",K29="Leve"),AND(I29="Alta",K29="Menor")),"Moderado",IF(OR(AND(I29="Muy Baja",K29="Mayor"),AND(I29="Baja",K29="Mayor"),AND(I29="Media",K29="Mayor"),AND(I29="Alta",K29="Moderado"),AND(I29="Alta",K29="Mayor"),AND(I29="Muy Alta",K29="Leve"),AND(I29="Muy Alta",K29="Menor"),AND(I29="Muy Alta",K29="Moderado"),AND(I29="Muy Alta",K29="Mayor")),"Alto",IF(OR(AND(I29="Muy Baja",K29="Catastrófico"),AND(I29="Baja",K29="Catastrófico"),AND(I29="Media",K29="Catastrófico"),AND(I29="Alta",K29="Catastrófico"),AND(I29="Muy Alta",K29="Catastrófico")),"Extremo",""))))</f>
        <v>Alto</v>
      </c>
      <c r="N29" s="252" t="s">
        <v>309</v>
      </c>
      <c r="O29" s="255" t="s">
        <v>310</v>
      </c>
      <c r="P29" s="251" t="str">
        <f t="shared" si="2"/>
        <v>Probabilidad</v>
      </c>
      <c r="Q29" s="71" t="s">
        <v>252</v>
      </c>
      <c r="R29" s="71" t="s">
        <v>118</v>
      </c>
      <c r="S29" s="74" t="str">
        <f t="shared" si="12"/>
        <v>30%</v>
      </c>
      <c r="T29" s="71" t="s">
        <v>131</v>
      </c>
      <c r="U29" s="71" t="s">
        <v>248</v>
      </c>
      <c r="V29" s="71" t="s">
        <v>121</v>
      </c>
      <c r="W29" s="220" t="s">
        <v>470</v>
      </c>
      <c r="X29" s="263">
        <f>IFERROR(IF(P29="Probabilidad",(J29-(+J29*S29)),IF(P29="Impacto",J29,"")),"")</f>
        <v>0.7</v>
      </c>
      <c r="Y29" s="111" t="str">
        <f t="shared" ref="Y29" si="21">IFERROR(IF(X29="","",IF(X29&lt;=0.2,"Muy Baja",IF(X29&lt;=0.4,"Baja",IF(X29&lt;=0.6,"Media",IF(X29&lt;=0.8,"Alta","Muy Alta"))))),"")</f>
        <v>Alta</v>
      </c>
      <c r="Z29" s="112">
        <f>+X29</f>
        <v>0.7</v>
      </c>
      <c r="AA29" s="111" t="str">
        <f>IFERROR(IF(AB29="","",IF(AB29&lt;=0.2,"Leve",IF(AB29&lt;=0.4,"Menor",IF(AB29&lt;=0.6,"Moderado",IF(AB29&lt;=0.8,"Mayor","Catastrófico"))))),"")</f>
        <v>Mayor</v>
      </c>
      <c r="AB29" s="112">
        <f>IFERROR(IF(P29="Impacto",(L29-(+L29*S29)),IF(P29="Probabilidad",L29,"")),"")</f>
        <v>0.8</v>
      </c>
      <c r="AC29" s="111" t="str">
        <f t="shared" ref="AC29" si="22">IFERROR(IF(AD29=0,"",IF(AND(AD29&gt;0,AD29&lt;=0.2),"Muy Baja",IF(AD29&lt;=0.4,"Baja",IF(AD29&lt;=0.6,"Media",IF(AD29&lt;=0.8,"Alta","Muy Alta"))))),"")</f>
        <v>Alta</v>
      </c>
      <c r="AD29" s="110">
        <f>MIN(X29:X29)</f>
        <v>0.7</v>
      </c>
      <c r="AE29" s="111" t="str">
        <f t="shared" ref="AE29" si="23">IFERROR(IF(AF29=0,"",IF(AND(AF29&gt;0,AF29&lt;=0.2),"Leve",IF(AF29&lt;=0.4,"Menor",IF(AF29&lt;=0.6,"Moderado",IF(AF29&lt;=0.8,"Mayor","Catastrófico"))))),"")</f>
        <v>Mayor</v>
      </c>
      <c r="AF29" s="110">
        <f>MIN(AB29:AB29)</f>
        <v>0.8</v>
      </c>
      <c r="AG29" s="258" t="str">
        <f t="shared" ref="AG29" si="24">IFERROR(IF(OR(AND(AC29="Muy Baja",AE29="Leve"),AND(AC29="Muy Baja",AE29="Menor"),AND(AC29="Baja",AE29="Leve")),"Bajo",IF(OR(AND(AC29="Muy Baja",AE29="Moderado"),AND(AC29="Baja",AE29="Menor"),AND(AC29="Baja",AE29="Moderado"),AND(AC29="Media",AE29="Leve"),AND(AC29="Media",AE29="Menor"),AND(AC29="Media",AE29="Moderado"),AND(AC29="Alta",AE29="Leve"),AND(AC29="Alta",AE29="Menor")),"Moderado",IF(OR(AND(AC29="Muy Baja",AE29="Mayor"),AND(AC29="Baja",AE29="Mayor"),AND(AC29="Media",AE29="Mayor"),AND(AC29="Alta",AE29="Moderado"),AND(AC29="Alta",AE29="Mayor"),AND(AC29="Muy Alta",AE29="Leve"),AND(AC29="Muy Alta",AE29="Menor"),AND(AC29="Muy Alta",AE29="Moderado"),AND(AC29="Muy Alta",AE29="Mayor")),"Alto",IF(OR(AND(AC29="Muy Baja",AE29="Catastrófico"),AND(AC29="Baja",AE29="Catastrófico"),AND(AC29="Media",AE29="Catastrófico"),AND(AC29="Alta",AE29="Catastrófico"),AND(AC29="Muy Alta",AE29="Catastrófico")),"Extremo","")))),"")</f>
        <v>Alto</v>
      </c>
      <c r="AH29" s="275" t="s">
        <v>123</v>
      </c>
      <c r="AI29" s="267" t="s">
        <v>254</v>
      </c>
      <c r="AJ29" s="268"/>
      <c r="AK29" s="268"/>
      <c r="AL29" s="268"/>
      <c r="AM29" s="268"/>
      <c r="AN29" s="268"/>
      <c r="AO29" s="78"/>
      <c r="AP29" s="78"/>
      <c r="AQ29" s="78"/>
      <c r="AR29" s="78"/>
      <c r="AS29" s="78"/>
      <c r="AT29" s="78"/>
      <c r="AU29" s="78"/>
      <c r="AV29" s="78"/>
      <c r="AW29" s="78"/>
      <c r="AX29" s="78"/>
      <c r="AY29" s="78"/>
      <c r="AZ29" s="78"/>
      <c r="BA29" s="78"/>
      <c r="BB29" s="78"/>
      <c r="BC29" s="78"/>
      <c r="BD29" s="78"/>
      <c r="BE29" s="78"/>
      <c r="BF29" s="78"/>
      <c r="BG29" s="78"/>
      <c r="BH29" s="78"/>
      <c r="BI29" s="78"/>
    </row>
    <row r="30" spans="1:61" ht="39.6" customHeight="1" x14ac:dyDescent="0.3">
      <c r="A30" s="272"/>
      <c r="B30" s="243"/>
      <c r="C30" s="243"/>
      <c r="D30" s="243"/>
      <c r="E30" s="243"/>
      <c r="F30" s="243"/>
      <c r="G30" s="243"/>
      <c r="H30" s="221"/>
      <c r="J30" s="245"/>
      <c r="L30" s="245"/>
      <c r="N30" s="222"/>
      <c r="O30" s="223"/>
      <c r="P30" s="224"/>
      <c r="Q30" s="225"/>
      <c r="R30" s="225"/>
      <c r="S30" s="226"/>
      <c r="T30" s="225"/>
      <c r="U30" s="225"/>
      <c r="V30" s="225"/>
      <c r="W30" s="222"/>
      <c r="X30" s="227"/>
      <c r="Y30" s="228"/>
      <c r="Z30" s="229"/>
      <c r="AA30" s="228"/>
      <c r="AB30" s="229"/>
      <c r="AC30" s="228"/>
      <c r="AD30" s="230"/>
      <c r="AE30" s="246"/>
      <c r="AF30" s="230"/>
      <c r="AG30" s="247"/>
      <c r="AH30" s="231"/>
      <c r="AI30" s="273"/>
      <c r="AJ30" s="268"/>
      <c r="AK30" s="268"/>
      <c r="AL30" s="268"/>
      <c r="AM30" s="268"/>
      <c r="AN30" s="268"/>
      <c r="AO30" s="78"/>
      <c r="AP30" s="78"/>
      <c r="AQ30" s="78"/>
      <c r="AR30" s="78"/>
      <c r="AS30" s="78"/>
      <c r="AT30" s="78"/>
      <c r="AU30" s="78"/>
      <c r="AV30" s="78"/>
      <c r="AW30" s="78"/>
      <c r="AX30" s="78"/>
      <c r="AY30" s="78"/>
      <c r="AZ30" s="78"/>
      <c r="BA30" s="78"/>
      <c r="BB30" s="78"/>
      <c r="BC30" s="78"/>
      <c r="BD30" s="78"/>
      <c r="BE30" s="78"/>
      <c r="BF30" s="78"/>
      <c r="BG30" s="78"/>
      <c r="BH30" s="78"/>
      <c r="BI30" s="78"/>
    </row>
    <row r="31" spans="1:61" x14ac:dyDescent="0.3">
      <c r="A31" s="248" t="s">
        <v>311</v>
      </c>
    </row>
    <row r="35" spans="1:61" x14ac:dyDescent="0.3">
      <c r="A35" s="85" t="s">
        <v>312</v>
      </c>
      <c r="B35" s="79"/>
      <c r="C35" s="79"/>
      <c r="D35" s="79"/>
      <c r="E35" s="79"/>
      <c r="F35" s="79"/>
      <c r="H35" s="79"/>
    </row>
    <row r="37" spans="1:61" x14ac:dyDescent="0.3">
      <c r="B37" s="63"/>
      <c r="C37" s="63"/>
      <c r="D37" s="63"/>
      <c r="F37" s="79"/>
    </row>
    <row r="38" spans="1:61" x14ac:dyDescent="0.3">
      <c r="G38" s="86"/>
    </row>
    <row r="39" spans="1:61" x14ac:dyDescent="0.3">
      <c r="B39" s="89"/>
      <c r="C39" s="89"/>
      <c r="D39" s="89" t="s">
        <v>315</v>
      </c>
      <c r="E39" s="366" t="s">
        <v>316</v>
      </c>
      <c r="F39" s="366"/>
      <c r="G39" s="366"/>
    </row>
    <row r="40" spans="1:61" s="86" customFormat="1" x14ac:dyDescent="0.3">
      <c r="B40" s="84"/>
      <c r="C40" s="84"/>
      <c r="D40" s="90">
        <v>44846</v>
      </c>
      <c r="E40" s="341" t="s">
        <v>317</v>
      </c>
      <c r="F40" s="341"/>
      <c r="G40" s="341"/>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row>
    <row r="41" spans="1:61" s="86" customFormat="1" x14ac:dyDescent="0.3">
      <c r="B41" s="84"/>
      <c r="C41" s="84"/>
      <c r="D41" s="90">
        <v>45471</v>
      </c>
      <c r="E41" s="432" t="s">
        <v>318</v>
      </c>
      <c r="F41" s="432"/>
      <c r="G41" s="432"/>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row>
    <row r="42" spans="1:61" s="86" customFormat="1" x14ac:dyDescent="0.3">
      <c r="B42" s="84"/>
      <c r="C42" s="84"/>
      <c r="D42" s="90">
        <v>46139</v>
      </c>
      <c r="E42" s="432" t="s">
        <v>319</v>
      </c>
      <c r="F42" s="432"/>
      <c r="G42" s="432"/>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row>
    <row r="43" spans="1:61" s="86" customFormat="1" x14ac:dyDescent="0.3">
      <c r="B43" s="84"/>
      <c r="C43" s="84"/>
      <c r="D43" s="84"/>
      <c r="E43" s="432"/>
      <c r="F43" s="432"/>
      <c r="G43" s="432"/>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row>
    <row r="44" spans="1:61" s="86" customFormat="1" x14ac:dyDescent="0.3">
      <c r="B44" s="84"/>
      <c r="C44" s="84"/>
      <c r="D44" s="84"/>
      <c r="E44" s="432"/>
      <c r="F44" s="432"/>
      <c r="G44" s="432"/>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row>
  </sheetData>
  <sheetProtection formatCells="0" formatColumns="0" formatRows="0" insertRows="0"/>
  <dataConsolidate/>
  <mergeCells count="184">
    <mergeCell ref="A1:C4"/>
    <mergeCell ref="D6:E7"/>
    <mergeCell ref="F6:G6"/>
    <mergeCell ref="F7:G7"/>
    <mergeCell ref="H6:J6"/>
    <mergeCell ref="H7:J7"/>
    <mergeCell ref="D1:AE4"/>
    <mergeCell ref="AF1:AH1"/>
    <mergeCell ref="AF2:AH2"/>
    <mergeCell ref="AF3:AH3"/>
    <mergeCell ref="AF4:AH4"/>
    <mergeCell ref="A12:A14"/>
    <mergeCell ref="B12:B14"/>
    <mergeCell ref="C12:C14"/>
    <mergeCell ref="D12:D14"/>
    <mergeCell ref="E12:E14"/>
    <mergeCell ref="AH11:AI11"/>
    <mergeCell ref="AJ11:AJ14"/>
    <mergeCell ref="AK11:AK14"/>
    <mergeCell ref="AL11:AL14"/>
    <mergeCell ref="A11:H11"/>
    <mergeCell ref="I11:AG11"/>
    <mergeCell ref="F12:F14"/>
    <mergeCell ref="G12:G14"/>
    <mergeCell ref="H12:H14"/>
    <mergeCell ref="I12:M12"/>
    <mergeCell ref="N12:W12"/>
    <mergeCell ref="Q13:W13"/>
    <mergeCell ref="AO11:AO14"/>
    <mergeCell ref="AP11:AP14"/>
    <mergeCell ref="AQ11:AQ14"/>
    <mergeCell ref="AM11:AM14"/>
    <mergeCell ref="AN11:AN14"/>
    <mergeCell ref="AC12:AG12"/>
    <mergeCell ref="AH12:AH14"/>
    <mergeCell ref="I13:I14"/>
    <mergeCell ref="J13:J14"/>
    <mergeCell ref="K13:K14"/>
    <mergeCell ref="L13:L14"/>
    <mergeCell ref="M13:M14"/>
    <mergeCell ref="N13:N14"/>
    <mergeCell ref="O13:O14"/>
    <mergeCell ref="P13:P14"/>
    <mergeCell ref="T27:T28"/>
    <mergeCell ref="U27:U28"/>
    <mergeCell ref="AD13:AD14"/>
    <mergeCell ref="AE13:AE14"/>
    <mergeCell ref="AF13:AF14"/>
    <mergeCell ref="AG13:AG14"/>
    <mergeCell ref="AI13:AI14"/>
    <mergeCell ref="X13:X14"/>
    <mergeCell ref="Y13:Y14"/>
    <mergeCell ref="Z13:Z14"/>
    <mergeCell ref="AA13:AA14"/>
    <mergeCell ref="AB13:AB14"/>
    <mergeCell ref="AC13:AC14"/>
    <mergeCell ref="AI15:AI16"/>
    <mergeCell ref="AH21:AH23"/>
    <mergeCell ref="W21:W23"/>
    <mergeCell ref="X21:X23"/>
    <mergeCell ref="Y21:Y23"/>
    <mergeCell ref="Z21:Z23"/>
    <mergeCell ref="AA21:AA23"/>
    <mergeCell ref="AB21:AB23"/>
    <mergeCell ref="AC21:AC23"/>
    <mergeCell ref="AD21:AD23"/>
    <mergeCell ref="AE21:AE23"/>
    <mergeCell ref="A15:A16"/>
    <mergeCell ref="B15:B16"/>
    <mergeCell ref="C15:C16"/>
    <mergeCell ref="D15:D16"/>
    <mergeCell ref="E15:E16"/>
    <mergeCell ref="F15:F16"/>
    <mergeCell ref="AG15:AG16"/>
    <mergeCell ref="AH15:AH16"/>
    <mergeCell ref="AE15:AE16"/>
    <mergeCell ref="AF15:AF16"/>
    <mergeCell ref="M15:M16"/>
    <mergeCell ref="AC15:AC16"/>
    <mergeCell ref="AD15:AD16"/>
    <mergeCell ref="G15:G16"/>
    <mergeCell ref="H15:H16"/>
    <mergeCell ref="I15:I16"/>
    <mergeCell ref="J15:J16"/>
    <mergeCell ref="K15:K16"/>
    <mergeCell ref="L15:L16"/>
    <mergeCell ref="M24:M26"/>
    <mergeCell ref="N24:N26"/>
    <mergeCell ref="O24:O26"/>
    <mergeCell ref="P24:P26"/>
    <mergeCell ref="F24:F26"/>
    <mergeCell ref="G24:G26"/>
    <mergeCell ref="H24:H26"/>
    <mergeCell ref="I24:I26"/>
    <mergeCell ref="J24:J26"/>
    <mergeCell ref="A24:A26"/>
    <mergeCell ref="B24:B26"/>
    <mergeCell ref="C24:C26"/>
    <mergeCell ref="E24:E26"/>
    <mergeCell ref="A21:A23"/>
    <mergeCell ref="B21:B23"/>
    <mergeCell ref="C21:C23"/>
    <mergeCell ref="E21:E23"/>
    <mergeCell ref="L24:L26"/>
    <mergeCell ref="AF21:AF23"/>
    <mergeCell ref="AG21:AG23"/>
    <mergeCell ref="K21:K23"/>
    <mergeCell ref="L21:L23"/>
    <mergeCell ref="M21:M23"/>
    <mergeCell ref="N21:N23"/>
    <mergeCell ref="O21:O23"/>
    <mergeCell ref="P21:P23"/>
    <mergeCell ref="F21:F23"/>
    <mergeCell ref="G21:G23"/>
    <mergeCell ref="H21:H23"/>
    <mergeCell ref="I21:I23"/>
    <mergeCell ref="J21:J23"/>
    <mergeCell ref="Q21:Q23"/>
    <mergeCell ref="R21:R23"/>
    <mergeCell ref="S21:S23"/>
    <mergeCell ref="T21:T23"/>
    <mergeCell ref="U21:U23"/>
    <mergeCell ref="V21:V23"/>
    <mergeCell ref="G27:G28"/>
    <mergeCell ref="H27:H28"/>
    <mergeCell ref="I27:I28"/>
    <mergeCell ref="AC24:AC26"/>
    <mergeCell ref="AD24:AD26"/>
    <mergeCell ref="AE24:AE26"/>
    <mergeCell ref="AF24:AF26"/>
    <mergeCell ref="AG24:AG26"/>
    <mergeCell ref="A27:A28"/>
    <mergeCell ref="B27:B28"/>
    <mergeCell ref="C27:C28"/>
    <mergeCell ref="W24:W26"/>
    <mergeCell ref="X24:X26"/>
    <mergeCell ref="Y24:Y26"/>
    <mergeCell ref="Z24:Z26"/>
    <mergeCell ref="AA24:AA26"/>
    <mergeCell ref="AB24:AB26"/>
    <mergeCell ref="Q24:Q26"/>
    <mergeCell ref="R24:R26"/>
    <mergeCell ref="S24:S26"/>
    <mergeCell ref="T24:T26"/>
    <mergeCell ref="U24:U26"/>
    <mergeCell ref="V24:V26"/>
    <mergeCell ref="K24:K26"/>
    <mergeCell ref="E44:G44"/>
    <mergeCell ref="A6:C7"/>
    <mergeCell ref="A8:C8"/>
    <mergeCell ref="A9:C9"/>
    <mergeCell ref="D8:J8"/>
    <mergeCell ref="D9:J9"/>
    <mergeCell ref="W27:W28"/>
    <mergeCell ref="E39:G39"/>
    <mergeCell ref="E40:G40"/>
    <mergeCell ref="E41:G41"/>
    <mergeCell ref="E42:G42"/>
    <mergeCell ref="E43:G43"/>
    <mergeCell ref="P27:P28"/>
    <mergeCell ref="Q27:Q28"/>
    <mergeCell ref="R27:R28"/>
    <mergeCell ref="S27:S28"/>
    <mergeCell ref="J27:J28"/>
    <mergeCell ref="K27:K28"/>
    <mergeCell ref="L27:L28"/>
    <mergeCell ref="M27:M28"/>
    <mergeCell ref="N27:N28"/>
    <mergeCell ref="O27:O28"/>
    <mergeCell ref="E27:E28"/>
    <mergeCell ref="F27:F28"/>
    <mergeCell ref="AC27:AC28"/>
    <mergeCell ref="AD27:AD28"/>
    <mergeCell ref="AE27:AE28"/>
    <mergeCell ref="AF27:AF28"/>
    <mergeCell ref="AG27:AG28"/>
    <mergeCell ref="AH24:AH26"/>
    <mergeCell ref="AH27:AH28"/>
    <mergeCell ref="V27:V28"/>
    <mergeCell ref="X27:X28"/>
    <mergeCell ref="Y27:Y28"/>
    <mergeCell ref="Z27:Z28"/>
    <mergeCell ref="AA27:AA28"/>
    <mergeCell ref="AB27:AB28"/>
  </mergeCells>
  <conditionalFormatting sqref="I15">
    <cfRule type="cellIs" dxfId="188" priority="268" operator="equal">
      <formula>"Muy Baja"</formula>
    </cfRule>
    <cfRule type="cellIs" dxfId="187" priority="267" operator="equal">
      <formula>"Baja"</formula>
    </cfRule>
    <cfRule type="cellIs" dxfId="186" priority="266" operator="equal">
      <formula>"Media"</formula>
    </cfRule>
    <cfRule type="cellIs" dxfId="185" priority="265" operator="equal">
      <formula>"Alta"</formula>
    </cfRule>
    <cfRule type="cellIs" dxfId="184" priority="264" operator="equal">
      <formula>"Muy Alta"</formula>
    </cfRule>
  </conditionalFormatting>
  <conditionalFormatting sqref="I24">
    <cfRule type="cellIs" dxfId="183" priority="212" operator="equal">
      <formula>"Muy Baja"</formula>
    </cfRule>
    <cfRule type="cellIs" dxfId="182" priority="211" operator="equal">
      <formula>"Baja"</formula>
    </cfRule>
    <cfRule type="cellIs" dxfId="181" priority="210" operator="equal">
      <formula>"Media"</formula>
    </cfRule>
    <cfRule type="cellIs" dxfId="180" priority="209" operator="equal">
      <formula>"Alta"</formula>
    </cfRule>
    <cfRule type="cellIs" dxfId="179" priority="208" operator="equal">
      <formula>"Muy Alta"</formula>
    </cfRule>
  </conditionalFormatting>
  <conditionalFormatting sqref="I27">
    <cfRule type="cellIs" dxfId="178" priority="222" operator="equal">
      <formula>"Muy Alta"</formula>
    </cfRule>
    <cfRule type="cellIs" dxfId="177" priority="223" operator="equal">
      <formula>"Alta"</formula>
    </cfRule>
    <cfRule type="cellIs" dxfId="176" priority="224" operator="equal">
      <formula>"Media"</formula>
    </cfRule>
    <cfRule type="cellIs" dxfId="175" priority="225" operator="equal">
      <formula>"Baja"</formula>
    </cfRule>
    <cfRule type="cellIs" dxfId="174" priority="226" operator="equal">
      <formula>"Muy Baja"</formula>
    </cfRule>
  </conditionalFormatting>
  <conditionalFormatting sqref="K15">
    <cfRule type="cellIs" dxfId="173" priority="260" operator="equal">
      <formula>"Mayor"</formula>
    </cfRule>
    <cfRule type="cellIs" dxfId="172" priority="259" operator="equal">
      <formula>"Catastrófico"</formula>
    </cfRule>
    <cfRule type="cellIs" dxfId="171" priority="263" operator="equal">
      <formula>"Leve"</formula>
    </cfRule>
    <cfRule type="cellIs" dxfId="170" priority="262" operator="equal">
      <formula>"Menor"</formula>
    </cfRule>
    <cfRule type="cellIs" dxfId="169" priority="261" operator="equal">
      <formula>"Moderado"</formula>
    </cfRule>
  </conditionalFormatting>
  <conditionalFormatting sqref="K27">
    <cfRule type="cellIs" dxfId="168" priority="221" operator="equal">
      <formula>"Leve"</formula>
    </cfRule>
    <cfRule type="cellIs" dxfId="167" priority="220" operator="equal">
      <formula>"Menor"</formula>
    </cfRule>
    <cfRule type="cellIs" dxfId="166" priority="219" operator="equal">
      <formula>"Moderado"</formula>
    </cfRule>
    <cfRule type="cellIs" dxfId="165" priority="218" operator="equal">
      <formula>"Mayor"</formula>
    </cfRule>
    <cfRule type="cellIs" dxfId="164" priority="217" operator="equal">
      <formula>"Catastrófico"</formula>
    </cfRule>
  </conditionalFormatting>
  <conditionalFormatting sqref="M15">
    <cfRule type="cellIs" dxfId="163" priority="255" operator="equal">
      <formula>"Extremo"</formula>
    </cfRule>
    <cfRule type="cellIs" dxfId="162" priority="258" operator="equal">
      <formula>"Bajo"</formula>
    </cfRule>
    <cfRule type="cellIs" dxfId="161" priority="257" operator="equal">
      <formula>"Moderado"</formula>
    </cfRule>
    <cfRule type="cellIs" dxfId="160" priority="256" operator="equal">
      <formula>"Alto"</formula>
    </cfRule>
  </conditionalFormatting>
  <conditionalFormatting sqref="M27">
    <cfRule type="cellIs" dxfId="159" priority="214" operator="equal">
      <formula>"Alto"</formula>
    </cfRule>
    <cfRule type="cellIs" dxfId="158" priority="213" operator="equal">
      <formula>"Extremo"</formula>
    </cfRule>
    <cfRule type="cellIs" dxfId="157" priority="215" operator="equal">
      <formula>"Moderado"</formula>
    </cfRule>
    <cfRule type="cellIs" dxfId="156" priority="216" operator="equal">
      <formula>"Bajo"</formula>
    </cfRule>
  </conditionalFormatting>
  <conditionalFormatting sqref="Y15:Y21">
    <cfRule type="cellIs" dxfId="155" priority="96" operator="equal">
      <formula>"Muy Baja"</formula>
    </cfRule>
    <cfRule type="cellIs" dxfId="154" priority="95" operator="equal">
      <formula>"Baja"</formula>
    </cfRule>
    <cfRule type="cellIs" dxfId="153" priority="94" operator="equal">
      <formula>"Media"</formula>
    </cfRule>
    <cfRule type="cellIs" dxfId="152" priority="93" operator="equal">
      <formula>"Alta"</formula>
    </cfRule>
    <cfRule type="cellIs" dxfId="151" priority="92" operator="equal">
      <formula>"Muy Alta"</formula>
    </cfRule>
  </conditionalFormatting>
  <conditionalFormatting sqref="Y24">
    <cfRule type="cellIs" dxfId="150" priority="68" operator="equal">
      <formula>"Muy Alta"</formula>
    </cfRule>
    <cfRule type="cellIs" dxfId="149" priority="69" operator="equal">
      <formula>"Alta"</formula>
    </cfRule>
    <cfRule type="cellIs" dxfId="148" priority="70" operator="equal">
      <formula>"Media"</formula>
    </cfRule>
    <cfRule type="cellIs" dxfId="147" priority="72" operator="equal">
      <formula>"Muy Baja"</formula>
    </cfRule>
    <cfRule type="cellIs" dxfId="146" priority="71" operator="equal">
      <formula>"Baja"</formula>
    </cfRule>
  </conditionalFormatting>
  <conditionalFormatting sqref="Y27">
    <cfRule type="cellIs" dxfId="145" priority="44" operator="equal">
      <formula>"Muy Alta"</formula>
    </cfRule>
    <cfRule type="cellIs" dxfId="144" priority="45" operator="equal">
      <formula>"Alta"</formula>
    </cfRule>
    <cfRule type="cellIs" dxfId="143" priority="46" operator="equal">
      <formula>"Media"</formula>
    </cfRule>
    <cfRule type="cellIs" dxfId="142" priority="48" operator="equal">
      <formula>"Muy Baja"</formula>
    </cfRule>
    <cfRule type="cellIs" dxfId="141" priority="47" operator="equal">
      <formula>"Baja"</formula>
    </cfRule>
  </conditionalFormatting>
  <conditionalFormatting sqref="Y29:Y30">
    <cfRule type="cellIs" dxfId="140" priority="22" operator="equal">
      <formula>"Media"</formula>
    </cfRule>
    <cfRule type="cellIs" dxfId="139" priority="20" operator="equal">
      <formula>"Muy Alta"</formula>
    </cfRule>
    <cfRule type="cellIs" dxfId="138" priority="23" operator="equal">
      <formula>"Baja"</formula>
    </cfRule>
    <cfRule type="cellIs" dxfId="137" priority="21" operator="equal">
      <formula>"Alta"</formula>
    </cfRule>
    <cfRule type="cellIs" dxfId="136" priority="24" operator="equal">
      <formula>"Muy Baja"</formula>
    </cfRule>
  </conditionalFormatting>
  <conditionalFormatting sqref="AA15:AA21">
    <cfRule type="cellIs" dxfId="135" priority="88" operator="equal">
      <formula>"Mayor"</formula>
    </cfRule>
    <cfRule type="cellIs" dxfId="134" priority="90" operator="equal">
      <formula>"Menor"</formula>
    </cfRule>
    <cfRule type="cellIs" dxfId="133" priority="91" operator="equal">
      <formula>"Leve"</formula>
    </cfRule>
    <cfRule type="cellIs" dxfId="132" priority="89" operator="equal">
      <formula>"Moderado"</formula>
    </cfRule>
    <cfRule type="cellIs" dxfId="131" priority="87" operator="equal">
      <formula>"Catastrófico"</formula>
    </cfRule>
  </conditionalFormatting>
  <conditionalFormatting sqref="AA24">
    <cfRule type="cellIs" dxfId="130" priority="65" operator="equal">
      <formula>"Moderado"</formula>
    </cfRule>
    <cfRule type="cellIs" dxfId="129" priority="66" operator="equal">
      <formula>"Menor"</formula>
    </cfRule>
    <cfRule type="cellIs" dxfId="128" priority="67" operator="equal">
      <formula>"Leve"</formula>
    </cfRule>
    <cfRule type="cellIs" dxfId="127" priority="63" operator="equal">
      <formula>"Catastrófico"</formula>
    </cfRule>
    <cfRule type="cellIs" dxfId="126" priority="64" operator="equal">
      <formula>"Mayor"</formula>
    </cfRule>
  </conditionalFormatting>
  <conditionalFormatting sqref="AA27">
    <cfRule type="cellIs" dxfId="125" priority="42" operator="equal">
      <formula>"Menor"</formula>
    </cfRule>
    <cfRule type="cellIs" dxfId="124" priority="43" operator="equal">
      <formula>"Leve"</formula>
    </cfRule>
    <cfRule type="cellIs" dxfId="123" priority="40" operator="equal">
      <formula>"Mayor"</formula>
    </cfRule>
    <cfRule type="cellIs" dxfId="122" priority="41" operator="equal">
      <formula>"Moderado"</formula>
    </cfRule>
    <cfRule type="cellIs" dxfId="121" priority="39" operator="equal">
      <formula>"Catastrófico"</formula>
    </cfRule>
  </conditionalFormatting>
  <conditionalFormatting sqref="AA29:AA30">
    <cfRule type="cellIs" dxfId="120" priority="18" operator="equal">
      <formula>"Menor"</formula>
    </cfRule>
    <cfRule type="cellIs" dxfId="119" priority="15" operator="equal">
      <formula>"Catastrófico"</formula>
    </cfRule>
    <cfRule type="cellIs" dxfId="118" priority="16" operator="equal">
      <formula>"Mayor"</formula>
    </cfRule>
    <cfRule type="cellIs" dxfId="117" priority="17" operator="equal">
      <formula>"Moderado"</formula>
    </cfRule>
    <cfRule type="cellIs" dxfId="116" priority="19" operator="equal">
      <formula>"Leve"</formula>
    </cfRule>
  </conditionalFormatting>
  <conditionalFormatting sqref="AC15">
    <cfRule type="cellIs" dxfId="115" priority="205" operator="equal">
      <formula>"Media"</formula>
    </cfRule>
    <cfRule type="cellIs" dxfId="114" priority="206" operator="equal">
      <formula>"Baja"</formula>
    </cfRule>
    <cfRule type="cellIs" dxfId="113" priority="207" operator="equal">
      <formula>"Muy Baja"</formula>
    </cfRule>
    <cfRule type="cellIs" dxfId="112" priority="203" operator="equal">
      <formula>"Muy Alta"</formula>
    </cfRule>
    <cfRule type="cellIs" dxfId="111" priority="204" operator="equal">
      <formula>"Alta"</formula>
    </cfRule>
  </conditionalFormatting>
  <conditionalFormatting sqref="AC17:AC21">
    <cfRule type="cellIs" dxfId="110" priority="82" operator="equal">
      <formula>"Muy Alta"</formula>
    </cfRule>
    <cfRule type="cellIs" dxfId="109" priority="83" operator="equal">
      <formula>"Alta"</formula>
    </cfRule>
    <cfRule type="cellIs" dxfId="108" priority="84" operator="equal">
      <formula>"Media"</formula>
    </cfRule>
    <cfRule type="cellIs" dxfId="107" priority="85" operator="equal">
      <formula>"Baja"</formula>
    </cfRule>
    <cfRule type="cellIs" dxfId="106" priority="86" operator="equal">
      <formula>"Muy Baja"</formula>
    </cfRule>
  </conditionalFormatting>
  <conditionalFormatting sqref="AC24">
    <cfRule type="cellIs" dxfId="105" priority="58" operator="equal">
      <formula>"Muy Alta"</formula>
    </cfRule>
    <cfRule type="cellIs" dxfId="104" priority="59" operator="equal">
      <formula>"Alta"</formula>
    </cfRule>
    <cfRule type="cellIs" dxfId="103" priority="60" operator="equal">
      <formula>"Media"</formula>
    </cfRule>
    <cfRule type="cellIs" dxfId="102" priority="61" operator="equal">
      <formula>"Baja"</formula>
    </cfRule>
    <cfRule type="cellIs" dxfId="101" priority="62" operator="equal">
      <formula>"Muy Baja"</formula>
    </cfRule>
  </conditionalFormatting>
  <conditionalFormatting sqref="AC27">
    <cfRule type="cellIs" dxfId="100" priority="36" operator="equal">
      <formula>"Media"</formula>
    </cfRule>
    <cfRule type="cellIs" dxfId="99" priority="37" operator="equal">
      <formula>"Baja"</formula>
    </cfRule>
    <cfRule type="cellIs" dxfId="98" priority="35" operator="equal">
      <formula>"Alta"</formula>
    </cfRule>
    <cfRule type="cellIs" dxfId="97" priority="34" operator="equal">
      <formula>"Muy Alta"</formula>
    </cfRule>
    <cfRule type="cellIs" dxfId="96" priority="38" operator="equal">
      <formula>"Muy Baja"</formula>
    </cfRule>
  </conditionalFormatting>
  <conditionalFormatting sqref="AC29">
    <cfRule type="cellIs" dxfId="95" priority="14" operator="equal">
      <formula>"Muy Baja"</formula>
    </cfRule>
    <cfRule type="cellIs" dxfId="94" priority="13" operator="equal">
      <formula>"Baja"</formula>
    </cfRule>
    <cfRule type="cellIs" dxfId="93" priority="12" operator="equal">
      <formula>"Media"</formula>
    </cfRule>
    <cfRule type="cellIs" dxfId="92" priority="11" operator="equal">
      <formula>"Alta"</formula>
    </cfRule>
    <cfRule type="cellIs" dxfId="91" priority="10" operator="equal">
      <formula>"Muy Alta"</formula>
    </cfRule>
  </conditionalFormatting>
  <conditionalFormatting sqref="AE15">
    <cfRule type="cellIs" dxfId="90" priority="253" operator="equal">
      <formula>"Menor"</formula>
    </cfRule>
    <cfRule type="cellIs" dxfId="89" priority="254" operator="equal">
      <formula>"Leve"</formula>
    </cfRule>
    <cfRule type="cellIs" dxfId="88" priority="251" operator="equal">
      <formula>"Mayor"</formula>
    </cfRule>
    <cfRule type="cellIs" dxfId="87" priority="250" operator="equal">
      <formula>"Catastrófico"</formula>
    </cfRule>
    <cfRule type="cellIs" dxfId="86" priority="252" operator="equal">
      <formula>"Moderado"</formula>
    </cfRule>
  </conditionalFormatting>
  <conditionalFormatting sqref="AE17:AE21">
    <cfRule type="cellIs" dxfId="85" priority="81" operator="equal">
      <formula>"Leve"</formula>
    </cfRule>
    <cfRule type="cellIs" dxfId="84" priority="80" operator="equal">
      <formula>"Menor"</formula>
    </cfRule>
    <cfRule type="cellIs" dxfId="83" priority="79" operator="equal">
      <formula>"Moderado"</formula>
    </cfRule>
    <cfRule type="cellIs" dxfId="82" priority="78" operator="equal">
      <formula>"Mayor"</formula>
    </cfRule>
    <cfRule type="cellIs" dxfId="81" priority="77" operator="equal">
      <formula>"Catastrófico"</formula>
    </cfRule>
  </conditionalFormatting>
  <conditionalFormatting sqref="AE24">
    <cfRule type="cellIs" dxfId="80" priority="57" operator="equal">
      <formula>"Leve"</formula>
    </cfRule>
    <cfRule type="cellIs" dxfId="79" priority="56" operator="equal">
      <formula>"Menor"</formula>
    </cfRule>
    <cfRule type="cellIs" dxfId="78" priority="54" operator="equal">
      <formula>"Mayor"</formula>
    </cfRule>
    <cfRule type="cellIs" dxfId="77" priority="53" operator="equal">
      <formula>"Catastrófico"</formula>
    </cfRule>
    <cfRule type="cellIs" dxfId="76" priority="55" operator="equal">
      <formula>"Moderado"</formula>
    </cfRule>
  </conditionalFormatting>
  <conditionalFormatting sqref="AE27">
    <cfRule type="cellIs" dxfId="75" priority="32" operator="equal">
      <formula>"Menor"</formula>
    </cfRule>
    <cfRule type="cellIs" dxfId="74" priority="33" operator="equal">
      <formula>"Leve"</formula>
    </cfRule>
    <cfRule type="cellIs" dxfId="73" priority="31" operator="equal">
      <formula>"Moderado"</formula>
    </cfRule>
    <cfRule type="cellIs" dxfId="72" priority="30" operator="equal">
      <formula>"Mayor"</formula>
    </cfRule>
    <cfRule type="cellIs" dxfId="71" priority="29" operator="equal">
      <formula>"Catastrófico"</formula>
    </cfRule>
  </conditionalFormatting>
  <conditionalFormatting sqref="AE29">
    <cfRule type="cellIs" dxfId="70" priority="7" operator="equal">
      <formula>"Moderado"</formula>
    </cfRule>
    <cfRule type="cellIs" dxfId="69" priority="5" operator="equal">
      <formula>"Catastrófico"</formula>
    </cfRule>
    <cfRule type="cellIs" dxfId="68" priority="6" operator="equal">
      <formula>"Mayor"</formula>
    </cfRule>
    <cfRule type="cellIs" dxfId="67" priority="9" operator="equal">
      <formula>"Leve"</formula>
    </cfRule>
    <cfRule type="cellIs" dxfId="66" priority="8" operator="equal">
      <formula>"Menor"</formula>
    </cfRule>
  </conditionalFormatting>
  <conditionalFormatting sqref="AG15">
    <cfRule type="cellIs" dxfId="65" priority="248" operator="equal">
      <formula>"Moderado"</formula>
    </cfRule>
    <cfRule type="cellIs" dxfId="64" priority="249" operator="equal">
      <formula>"Bajo"</formula>
    </cfRule>
    <cfRule type="cellIs" dxfId="63" priority="246" operator="equal">
      <formula>"Extremo"</formula>
    </cfRule>
    <cfRule type="cellIs" dxfId="62" priority="247" operator="equal">
      <formula>"Alto"</formula>
    </cfRule>
  </conditionalFormatting>
  <conditionalFormatting sqref="AG17:AG21">
    <cfRule type="cellIs" dxfId="61" priority="74" operator="equal">
      <formula>"Alto"</formula>
    </cfRule>
    <cfRule type="cellIs" dxfId="60" priority="73" operator="equal">
      <formula>"Extremo"</formula>
    </cfRule>
    <cfRule type="cellIs" dxfId="59" priority="76" operator="equal">
      <formula>"Bajo"</formula>
    </cfRule>
    <cfRule type="cellIs" dxfId="58" priority="75" operator="equal">
      <formula>"Moderado"</formula>
    </cfRule>
  </conditionalFormatting>
  <conditionalFormatting sqref="AG24">
    <cfRule type="cellIs" dxfId="57" priority="51" operator="equal">
      <formula>"Moderado"</formula>
    </cfRule>
    <cfRule type="cellIs" dxfId="56" priority="52" operator="equal">
      <formula>"Bajo"</formula>
    </cfRule>
    <cfRule type="cellIs" dxfId="55" priority="49" operator="equal">
      <formula>"Extremo"</formula>
    </cfRule>
    <cfRule type="cellIs" dxfId="54" priority="50" operator="equal">
      <formula>"Alto"</formula>
    </cfRule>
  </conditionalFormatting>
  <conditionalFormatting sqref="AG27">
    <cfRule type="cellIs" dxfId="53" priority="28" operator="equal">
      <formula>"Bajo"</formula>
    </cfRule>
    <cfRule type="cellIs" dxfId="52" priority="27" operator="equal">
      <formula>"Moderado"</formula>
    </cfRule>
    <cfRule type="cellIs" dxfId="51" priority="26" operator="equal">
      <formula>"Alto"</formula>
    </cfRule>
    <cfRule type="cellIs" dxfId="50" priority="25" operator="equal">
      <formula>"Extremo"</formula>
    </cfRule>
  </conditionalFormatting>
  <conditionalFormatting sqref="AG29">
    <cfRule type="cellIs" dxfId="49" priority="4" operator="equal">
      <formula>"Bajo"</formula>
    </cfRule>
    <cfRule type="cellIs" dxfId="48" priority="1" operator="equal">
      <formula>"Extremo"</formula>
    </cfRule>
    <cfRule type="cellIs" dxfId="47" priority="3" operator="equal">
      <formula>"Moderado"</formula>
    </cfRule>
    <cfRule type="cellIs" dxfId="46" priority="2" operator="equal">
      <formula>"Alto"</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0">
        <x14:dataValidation type="list" allowBlank="1" showInputMessage="1" showErrorMessage="1" xr:uid="{DB5BE89E-2147-4623-AA9B-A1F8370F9BC9}">
          <x14:formula1>
            <xm:f>'Tabla Valoración controles'!$D$14:$D$19</xm:f>
          </x14:formula1>
          <xm:sqref>U15:U21 U24:U29</xm:sqref>
        </x14:dataValidation>
        <x14:dataValidation type="list" allowBlank="1" showInputMessage="1" showErrorMessage="1" xr:uid="{33762017-9D29-43D3-BC4E-A2D09BB1B5C2}">
          <x14:formula1>
            <xm:f>'Opciones Tratamiento'!$B$13:$B$17</xm:f>
          </x14:formula1>
          <xm:sqref>H27 H29:H30 H15</xm:sqref>
        </x14:dataValidation>
        <x14:dataValidation type="list" allowBlank="1" showInputMessage="1" showErrorMessage="1" xr:uid="{76741332-CD62-40DF-9B86-0ED165C19C04}">
          <x14:formula1>
            <xm:f>'Tabla Valoración controles'!$D$8:$D$10</xm:f>
          </x14:formula1>
          <xm:sqref>R24:R30 R15:R21</xm:sqref>
        </x14:dataValidation>
        <x14:dataValidation type="list" allowBlank="1" showInputMessage="1" showErrorMessage="1" xr:uid="{6EAEEA29-3EEC-43D2-AA9D-D5D42C1548C7}">
          <x14:formula1>
            <xm:f>'Tabla Valoración controles'!$D$4:$D$7</xm:f>
          </x14:formula1>
          <xm:sqref>Q24:Q30 Q15:Q21</xm:sqref>
        </x14:dataValidation>
        <x14:dataValidation type="list" allowBlank="1" showInputMessage="1" showErrorMessage="1" xr:uid="{8E08DA2F-A1D5-45D2-BF14-9C0D7F6408C2}">
          <x14:formula1>
            <xm:f>'Opciones Tratamiento'!$F$9:$F$13</xm:f>
          </x14:formula1>
          <xm:sqref>K27:K30 K15:K16</xm:sqref>
        </x14:dataValidation>
        <x14:dataValidation type="list" allowBlank="1" showInputMessage="1" showErrorMessage="1" xr:uid="{3200C546-8587-41AB-B42A-8946217209CD}">
          <x14:formula1>
            <xm:f>'Opciones Tratamiento'!$E$9:$E$13</xm:f>
          </x14:formula1>
          <xm:sqref>I27:I30 I15:I16</xm:sqref>
        </x14:dataValidation>
        <x14:dataValidation type="list" allowBlank="1" showInputMessage="1" showErrorMessage="1" xr:uid="{83062459-DCDD-4050-8EE2-6E3EDCB8EE06}">
          <x14:formula1>
            <xm:f>'Tabla Valoración controles'!$D$21:$D$23</xm:f>
          </x14:formula1>
          <xm:sqref>V24:V30 V15:V21</xm:sqref>
        </x14:dataValidation>
        <x14:dataValidation type="list" allowBlank="1" showInputMessage="1" showErrorMessage="1" xr:uid="{1D0A3555-3D13-43B5-8CF2-5F229ECDE678}">
          <x14:formula1>
            <xm:f>'Tabla Valoración controles'!$D$14:$D$20</xm:f>
          </x14:formula1>
          <xm:sqref>U30</xm:sqref>
        </x14:dataValidation>
        <x14:dataValidation type="list" allowBlank="1" showInputMessage="1" showErrorMessage="1" xr:uid="{D59D98E4-24D7-495F-8C2C-7432C7782F15}">
          <x14:formula1>
            <xm:f>'Tabla Valoración controles'!$D$11:$D$13</xm:f>
          </x14:formula1>
          <xm:sqref>T24:T30 T15:T21</xm:sqref>
        </x14:dataValidation>
        <x14:dataValidation type="list" allowBlank="1" showInputMessage="1" showErrorMessage="1" xr:uid="{9991D207-D066-4264-81D7-3F4CBE1DB488}">
          <x14:formula1>
            <xm:f>'Opciones Tratamiento'!$B$24:$B$36</xm:f>
          </x14:formula1>
          <xm:sqref>D6:E7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AA4F3-DE4A-4D65-88AA-305A86D31FBD}">
  <dimension ref="A1:XFC36"/>
  <sheetViews>
    <sheetView showGridLines="0" topLeftCell="A7" zoomScale="85" zoomScaleNormal="85" workbookViewId="0">
      <selection activeCell="N10" sqref="N10"/>
    </sheetView>
  </sheetViews>
  <sheetFormatPr baseColWidth="10" defaultColWidth="14.44140625" defaultRowHeight="13.2" customHeight="1" zeroHeight="1" x14ac:dyDescent="0.3"/>
  <cols>
    <col min="1" max="1" width="16.109375" style="139" customWidth="1"/>
    <col min="2" max="2" width="40.6640625" style="143" customWidth="1"/>
    <col min="3" max="3" width="13.44140625" style="143" customWidth="1"/>
    <col min="4" max="4" width="13" style="143" customWidth="1"/>
    <col min="5" max="5" width="16.44140625" style="189" customWidth="1"/>
    <col min="6" max="6" width="11.33203125" style="189" customWidth="1"/>
    <col min="7" max="7" width="15.44140625" style="143" customWidth="1"/>
    <col min="8" max="8" width="10.33203125" style="143" bestFit="1" customWidth="1"/>
    <col min="9" max="9" width="7.44140625" style="143" customWidth="1"/>
    <col min="10" max="10" width="14" style="143" customWidth="1"/>
    <col min="11" max="15" width="12.44140625" style="143" customWidth="1"/>
    <col min="16" max="16" width="3.6640625" style="143" customWidth="1"/>
    <col min="17" max="17" width="4.6640625" style="139" hidden="1" customWidth="1"/>
    <col min="18" max="18" width="5.6640625" style="139" hidden="1" customWidth="1"/>
    <col min="19" max="24" width="14" style="139" hidden="1" customWidth="1"/>
    <col min="25" max="25" width="11.44140625" style="139" customWidth="1"/>
    <col min="26" max="29" width="11.44140625" style="139" hidden="1" customWidth="1"/>
    <col min="30" max="30" width="5.44140625" style="139" hidden="1" customWidth="1"/>
    <col min="31" max="31" width="26.6640625" style="139" hidden="1" customWidth="1"/>
    <col min="32" max="36" width="22.6640625" style="143" hidden="1" customWidth="1"/>
    <col min="37" max="37" width="23.44140625" style="139" hidden="1" customWidth="1"/>
    <col min="38" max="265" width="11.44140625" style="139" hidden="1" customWidth="1"/>
    <col min="266" max="266" width="12.44140625" style="139" hidden="1" customWidth="1"/>
    <col min="267" max="267" width="47" style="139" hidden="1" customWidth="1"/>
    <col min="268" max="268" width="35" style="139" hidden="1" customWidth="1"/>
    <col min="269" max="16383" width="14.44140625" style="139"/>
    <col min="16384" max="16384" width="14.44140625" style="139" hidden="1" customWidth="1"/>
  </cols>
  <sheetData>
    <row r="1" spans="1:38" s="119" customFormat="1" ht="72" customHeight="1" x14ac:dyDescent="0.25">
      <c r="A1" s="494" t="s">
        <v>320</v>
      </c>
      <c r="B1" s="494"/>
      <c r="C1" s="494"/>
      <c r="D1" s="494"/>
      <c r="E1" s="181"/>
      <c r="G1" s="123"/>
      <c r="H1" s="124"/>
      <c r="I1" s="125"/>
      <c r="J1" s="126"/>
      <c r="K1" s="118"/>
      <c r="L1" s="118"/>
      <c r="M1" s="118"/>
      <c r="N1" s="118"/>
      <c r="O1" s="118"/>
      <c r="P1" s="113"/>
      <c r="AF1" s="120"/>
      <c r="AG1" s="120"/>
      <c r="AH1" s="120"/>
      <c r="AI1" s="120"/>
      <c r="AJ1" s="120"/>
    </row>
    <row r="2" spans="1:38" s="119" customFormat="1" x14ac:dyDescent="0.25">
      <c r="A2" s="121"/>
      <c r="B2" s="113"/>
      <c r="C2" s="182"/>
      <c r="D2" s="182"/>
      <c r="E2" s="181"/>
      <c r="F2" s="183"/>
      <c r="G2" s="183"/>
      <c r="H2" s="124"/>
      <c r="I2" s="125"/>
      <c r="J2" s="126"/>
      <c r="K2" s="118"/>
      <c r="L2" s="118"/>
      <c r="M2" s="118"/>
      <c r="N2" s="118"/>
      <c r="O2" s="118"/>
      <c r="P2" s="113"/>
      <c r="AF2" s="120"/>
      <c r="AG2" s="120"/>
      <c r="AH2" s="120"/>
      <c r="AI2" s="120"/>
      <c r="AJ2" s="120"/>
    </row>
    <row r="3" spans="1:38" s="119" customFormat="1" ht="30.6" thickBot="1" x14ac:dyDescent="0.55000000000000004">
      <c r="A3" s="127" t="s">
        <v>52</v>
      </c>
      <c r="B3" s="495" t="str">
        <f>'2.1 MATRIZ DE RIESGOS GENERAL'!D6</f>
        <v>Gestión de TIC</v>
      </c>
      <c r="C3" s="495"/>
      <c r="D3" s="495"/>
      <c r="E3" s="184"/>
      <c r="F3" s="185"/>
      <c r="K3" s="496"/>
      <c r="L3" s="496"/>
      <c r="M3" s="496"/>
      <c r="N3" s="496"/>
      <c r="O3" s="496"/>
      <c r="P3" s="496"/>
      <c r="Q3" s="496"/>
      <c r="R3" s="496"/>
      <c r="S3" s="496"/>
      <c r="T3" s="496"/>
      <c r="U3" s="496"/>
      <c r="V3" s="496"/>
      <c r="AF3" s="120"/>
      <c r="AG3" s="120"/>
      <c r="AH3" s="120"/>
      <c r="AI3" s="120"/>
      <c r="AJ3" s="120"/>
    </row>
    <row r="4" spans="1:38" s="119" customFormat="1" ht="13.8" hidden="1" thickBot="1" x14ac:dyDescent="0.3">
      <c r="D4" s="113"/>
      <c r="E4" s="122"/>
      <c r="F4" s="185"/>
      <c r="I4" s="497" t="s">
        <v>321</v>
      </c>
      <c r="J4" s="498"/>
      <c r="K4" s="498"/>
      <c r="L4" s="498"/>
      <c r="M4" s="498"/>
      <c r="N4" s="498"/>
      <c r="O4" s="499"/>
      <c r="R4" s="130"/>
      <c r="S4" s="131"/>
      <c r="T4" s="500" t="s">
        <v>322</v>
      </c>
      <c r="U4" s="501"/>
      <c r="V4" s="501"/>
      <c r="W4" s="501"/>
      <c r="X4" s="502"/>
      <c r="AF4" s="120"/>
      <c r="AG4" s="120"/>
      <c r="AH4" s="120"/>
      <c r="AI4" s="120"/>
      <c r="AJ4" s="120"/>
    </row>
    <row r="5" spans="1:38" x14ac:dyDescent="0.3">
      <c r="A5" s="186"/>
      <c r="B5" s="186"/>
      <c r="C5" s="135"/>
      <c r="D5" s="186"/>
      <c r="E5" s="503" t="s">
        <v>323</v>
      </c>
      <c r="F5" s="503"/>
      <c r="G5" s="503"/>
      <c r="H5" s="135"/>
      <c r="I5" s="136"/>
      <c r="J5" s="137"/>
      <c r="K5" s="504" t="s">
        <v>322</v>
      </c>
      <c r="L5" s="504"/>
      <c r="M5" s="504"/>
      <c r="N5" s="504"/>
      <c r="O5" s="505"/>
      <c r="P5" s="135"/>
      <c r="R5" s="138"/>
      <c r="T5" s="140">
        <v>0.2</v>
      </c>
      <c r="U5" s="140">
        <v>0.4</v>
      </c>
      <c r="V5" s="140">
        <v>0.6</v>
      </c>
      <c r="W5" s="140">
        <v>0.8</v>
      </c>
      <c r="X5" s="141">
        <v>1</v>
      </c>
      <c r="Y5" s="142"/>
      <c r="Z5" s="142"/>
      <c r="AA5" s="142"/>
      <c r="AB5" s="142"/>
      <c r="AC5" s="142"/>
      <c r="AD5" s="142"/>
      <c r="AE5" s="142"/>
    </row>
    <row r="6" spans="1:38" ht="40.200000000000003" customHeight="1" x14ac:dyDescent="0.25">
      <c r="A6" s="134" t="s">
        <v>324</v>
      </c>
      <c r="B6" s="134" t="s">
        <v>325</v>
      </c>
      <c r="C6" s="134" t="s">
        <v>91</v>
      </c>
      <c r="D6" s="134" t="s">
        <v>93</v>
      </c>
      <c r="E6" s="134" t="s">
        <v>326</v>
      </c>
      <c r="F6" s="134" t="s">
        <v>322</v>
      </c>
      <c r="G6" s="134" t="s">
        <v>327</v>
      </c>
      <c r="H6" s="135"/>
      <c r="I6" s="138"/>
      <c r="J6" s="147"/>
      <c r="K6" s="148" t="s">
        <v>328</v>
      </c>
      <c r="L6" s="148" t="s">
        <v>329</v>
      </c>
      <c r="M6" s="148" t="s">
        <v>178</v>
      </c>
      <c r="N6" s="148" t="s">
        <v>214</v>
      </c>
      <c r="O6" s="149" t="s">
        <v>115</v>
      </c>
      <c r="P6" s="135"/>
      <c r="R6" s="138"/>
      <c r="S6" s="150"/>
      <c r="T6" s="151" t="s">
        <v>328</v>
      </c>
      <c r="U6" s="151" t="s">
        <v>329</v>
      </c>
      <c r="V6" s="151" t="s">
        <v>178</v>
      </c>
      <c r="W6" s="151" t="s">
        <v>214</v>
      </c>
      <c r="X6" s="152" t="s">
        <v>115</v>
      </c>
      <c r="AA6" s="142"/>
      <c r="AB6" s="142"/>
      <c r="AC6" s="153"/>
      <c r="AD6" s="153"/>
      <c r="AE6" s="153"/>
      <c r="AF6" s="153"/>
      <c r="AG6" s="153"/>
      <c r="AH6" s="153"/>
      <c r="AI6" s="153"/>
      <c r="AJ6" s="153"/>
      <c r="AK6" s="153"/>
      <c r="AL6" s="153"/>
    </row>
    <row r="7" spans="1:38" ht="99" customHeight="1" x14ac:dyDescent="0.25">
      <c r="A7" s="154" t="str">
        <f>'2.1 MATRIZ DE RIESGOS GENERAL'!A15</f>
        <v>GT5</v>
      </c>
      <c r="B7" s="155" t="str">
        <f>'2.1 MATRIZ DE RIESGOS GENERAL'!G15</f>
        <v>Posibilidad de afectación económica y reputacional por mal desempeño institucional derivado del incumplimiento de objetivos y metas relacionados con el Plan de Desarrollo Municipal a cargo del Instituto y con la planeación estratégica. Lo anterior, debido a fallas en la disponiblidad de servicios e información basados en software y hardware, que soportan la operación de los procesos.</v>
      </c>
      <c r="C7" s="187">
        <f>'2.1 MATRIZ DE RIESGOS GENERAL'!AE15</f>
        <v>9.7199999999999995E-3</v>
      </c>
      <c r="D7" s="156">
        <f>'2.1 MATRIZ DE RIESGOS GENERAL'!AG15</f>
        <v>0.31640625</v>
      </c>
      <c r="E7" s="188" t="str">
        <f t="shared" ref="E7:E26" si="0">+IF(C7=0,"",IF(C7&lt;=$R$11,$S$11,IF(C7&lt;=$R$10,$S$10,IF(C7&lt;=$R$9,$S$9,IF(C7&lt;=$R$8,$S$8,IF(C7&lt;=$R$7,$S$7,""))))))</f>
        <v>Muy Baja</v>
      </c>
      <c r="F7" s="188" t="str">
        <f t="shared" ref="F7:F26" si="1">+IF(D7=0,"",IF(D7&lt;=$T$5,$T$6,IF(D7&lt;=$U$5,$U$6,IF(D7&lt;=$V$5,$V$6,IF(D7&lt;=$W$5,$W$6,IF(D7&lt;=$X$5,$X$6,""))))))</f>
        <v>Menor</v>
      </c>
      <c r="G7" s="155" t="str">
        <f t="shared" ref="G7:G26" si="2">+IF(E7=$S$7,IF(F7=$T$6,$T$7,IF(F7=$U$6,$U$7,IF(F7=$V$6,$V$7,IF(F7=$W$6,$W$7,IF(F7=$X$6,$X$7))))),IF(E7=$S$8,IF(F7=$T$6,$T$8,IF(F7=$U$6,$U$8,IF(F7=$V$6,$V$8,IF(F7=$W$6,$W$8,IF(F7=$X$6,$X$8))))),IF(E7=$S$9,IF(F7=$T$6,$T$9,IF(F7=$U$6,$U$9,IF(F7=$V$6,$V$9,IF(F7=$W$6,$W$9,IF(F7=$X$6,$X$9))))),IF(E7=$S$10,IF(F7=$T$6,$T$10,IF(F7=$U$6,$U$10,IF(F7=$V$6,$V$10,IF(F7=$W$6,$W$10,IF(F7=$X$6,$X$10))))),IF(E7=$S$11,IF(F7=$T$6,$T$11,IF(F7=$U$6,$U$11,IF(F7=$V$6,$V$11,IF(F7=$W$6,$W$11,IF(F7=$X$6,$X$11))))),"")))))</f>
        <v>Bajo</v>
      </c>
      <c r="H7" s="157"/>
      <c r="I7" s="489" t="s">
        <v>326</v>
      </c>
      <c r="J7" s="148" t="s">
        <v>114</v>
      </c>
      <c r="K7" s="158"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58"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58"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58"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59"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57"/>
      <c r="Q7" s="491" t="s">
        <v>326</v>
      </c>
      <c r="R7" s="160">
        <v>1</v>
      </c>
      <c r="S7" s="151" t="s">
        <v>114</v>
      </c>
      <c r="T7" s="158" t="s">
        <v>330</v>
      </c>
      <c r="U7" s="158" t="s">
        <v>330</v>
      </c>
      <c r="V7" s="158" t="s">
        <v>330</v>
      </c>
      <c r="W7" s="158" t="s">
        <v>330</v>
      </c>
      <c r="X7" s="159" t="s">
        <v>331</v>
      </c>
      <c r="AA7" s="142"/>
      <c r="AB7" s="142"/>
      <c r="AC7" s="153"/>
      <c r="AD7" s="153"/>
      <c r="AE7" s="153"/>
      <c r="AF7" s="161"/>
      <c r="AG7" s="161"/>
      <c r="AH7" s="161"/>
      <c r="AI7" s="161"/>
      <c r="AJ7" s="161"/>
      <c r="AK7" s="153"/>
      <c r="AL7" s="153"/>
    </row>
    <row r="8" spans="1:38" ht="117" customHeight="1" x14ac:dyDescent="0.25">
      <c r="A8" s="154" t="str">
        <f>'2.1 MATRIZ DE RIESGOS GENERAL'!A28</f>
        <v>GT6</v>
      </c>
      <c r="B8" s="155" t="str">
        <f>'2.1 MATRIZ DE RIESGOS GENERAL'!G28</f>
        <v>Posibilidad de afectación económica y reputacional a través de multas y sanciones por parte de los fabricantes y los entes de control debido a existencia de software no licenciado en los equipos informáticos de la institución, y en el de las personas que desarrollan actividades para el Isvimed a través de contratos de prestación de servicios.</v>
      </c>
      <c r="C8" s="187">
        <f>'2.1 MATRIZ DE RIESGOS GENERAL'!AE28</f>
        <v>3.8879999999999998E-2</v>
      </c>
      <c r="D8" s="156">
        <f>'2.1 MATRIZ DE RIESGOS GENERAL'!AG28</f>
        <v>0.6</v>
      </c>
      <c r="E8" s="188" t="str">
        <f t="shared" si="0"/>
        <v>Muy Baja</v>
      </c>
      <c r="F8" s="188" t="str">
        <f t="shared" si="1"/>
        <v>Moderado</v>
      </c>
      <c r="G8" s="155" t="str">
        <f t="shared" si="2"/>
        <v>Moderado</v>
      </c>
      <c r="H8" s="157"/>
      <c r="I8" s="489"/>
      <c r="J8" s="148" t="s">
        <v>332</v>
      </c>
      <c r="K8" s="162"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62"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58"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58"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59"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57"/>
      <c r="Q8" s="492"/>
      <c r="R8" s="160">
        <v>0.8</v>
      </c>
      <c r="S8" s="151" t="s">
        <v>332</v>
      </c>
      <c r="T8" s="162" t="s">
        <v>178</v>
      </c>
      <c r="U8" s="162" t="s">
        <v>178</v>
      </c>
      <c r="V8" s="158" t="s">
        <v>330</v>
      </c>
      <c r="W8" s="158" t="s">
        <v>330</v>
      </c>
      <c r="X8" s="159" t="s">
        <v>331</v>
      </c>
      <c r="AA8" s="142"/>
      <c r="AB8" s="142"/>
      <c r="AC8" s="153"/>
      <c r="AD8" s="163"/>
      <c r="AE8" s="164"/>
      <c r="AF8" s="161"/>
      <c r="AG8" s="161"/>
      <c r="AH8" s="161"/>
      <c r="AI8" s="161"/>
      <c r="AJ8" s="161"/>
      <c r="AK8" s="153"/>
      <c r="AL8" s="153"/>
    </row>
    <row r="9" spans="1:38" ht="102" customHeight="1" x14ac:dyDescent="0.25">
      <c r="A9" s="154" t="str">
        <f>'2.1 MATRIZ DE RIESGOS GENERAL'!A33</f>
        <v>GT7</v>
      </c>
      <c r="B9" s="155" t="str">
        <f>'2.1 MATRIZ DE RIESGOS GENERAL'!G33</f>
        <v>Posibilidad de afectación económica y reputacional del Instituto, reflejada en la falta de continuidad del negocio por la pérdida total de la información digital, con la correspondiente suspensión en la prestación de servicios. Lo anterior,  debido a la imposibilidad de restaurar la información institucional por desastre natural o evento de orden público</v>
      </c>
      <c r="C9" s="187">
        <f>'2.1 MATRIZ DE RIESGOS GENERAL'!AE33</f>
        <v>0.24</v>
      </c>
      <c r="D9" s="156">
        <f>'2.1 MATRIZ DE RIESGOS GENERAL'!AG33</f>
        <v>0.75</v>
      </c>
      <c r="E9" s="188" t="str">
        <f t="shared" si="0"/>
        <v>Baja</v>
      </c>
      <c r="F9" s="188" t="str">
        <f t="shared" si="1"/>
        <v>Mayor</v>
      </c>
      <c r="G9" s="155" t="str">
        <f t="shared" si="2"/>
        <v>Alto</v>
      </c>
      <c r="H9" s="157"/>
      <c r="I9" s="489"/>
      <c r="J9" s="148" t="s">
        <v>177</v>
      </c>
      <c r="K9" s="162"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62"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62"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v>
      </c>
      <c r="N9" s="158"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59"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57"/>
      <c r="Q9" s="492"/>
      <c r="R9" s="160">
        <v>0.6</v>
      </c>
      <c r="S9" s="151" t="s">
        <v>177</v>
      </c>
      <c r="T9" s="162" t="s">
        <v>178</v>
      </c>
      <c r="U9" s="162" t="s">
        <v>178</v>
      </c>
      <c r="V9" s="162" t="s">
        <v>178</v>
      </c>
      <c r="W9" s="158" t="s">
        <v>330</v>
      </c>
      <c r="X9" s="159" t="s">
        <v>331</v>
      </c>
      <c r="AA9" s="142"/>
      <c r="AB9" s="142"/>
      <c r="AC9" s="153"/>
      <c r="AD9" s="163"/>
      <c r="AE9" s="164"/>
      <c r="AF9" s="161"/>
      <c r="AG9" s="161"/>
      <c r="AH9" s="161"/>
      <c r="AI9" s="161"/>
      <c r="AJ9" s="165"/>
      <c r="AK9" s="153"/>
      <c r="AL9" s="153"/>
    </row>
    <row r="10" spans="1:38" ht="118.95" customHeight="1" x14ac:dyDescent="0.25">
      <c r="A10" s="154" t="str">
        <f>'2.1 MATRIZ DE RIESGOS GENERAL'!A35</f>
        <v>GT8</v>
      </c>
      <c r="B10" s="155" t="str">
        <f>'2.1 MATRIZ DE RIESGOS GENERAL'!G35</f>
        <v>Posibilidad de efectos dañosos sobre recursos publicos por detrimento patrimonial, debido a bienes o servicios de TI inconclusos, infuncionales y/o que no brindan utilidad o beneficio, o por autorización de pagos que no cumple condiciones pactadas en los contratos de TI.</v>
      </c>
      <c r="C10" s="187">
        <f>'2.1 MATRIZ DE RIESGOS GENERAL'!AE35</f>
        <v>0.14399999999999999</v>
      </c>
      <c r="D10" s="156">
        <f>'2.1 MATRIZ DE RIESGOS GENERAL'!AG35</f>
        <v>0.60000000000000009</v>
      </c>
      <c r="E10" s="188" t="str">
        <f t="shared" si="0"/>
        <v>Muy Baja</v>
      </c>
      <c r="F10" s="188" t="str">
        <f t="shared" si="1"/>
        <v>Moderado</v>
      </c>
      <c r="G10" s="155" t="str">
        <f t="shared" si="2"/>
        <v>Moderado</v>
      </c>
      <c r="H10" s="157"/>
      <c r="I10" s="489"/>
      <c r="J10" s="148" t="s">
        <v>201</v>
      </c>
      <c r="K10" s="166"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62"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62"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v>
      </c>
      <c r="N10" s="158"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GT7                 </v>
      </c>
      <c r="O10" s="159"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57"/>
      <c r="Q10" s="492"/>
      <c r="R10" s="160">
        <v>0.4</v>
      </c>
      <c r="S10" s="151" t="s">
        <v>201</v>
      </c>
      <c r="T10" s="166" t="s">
        <v>333</v>
      </c>
      <c r="U10" s="162" t="s">
        <v>178</v>
      </c>
      <c r="V10" s="162" t="s">
        <v>178</v>
      </c>
      <c r="W10" s="158" t="s">
        <v>330</v>
      </c>
      <c r="X10" s="159" t="s">
        <v>331</v>
      </c>
      <c r="AA10" s="142"/>
      <c r="AB10" s="142"/>
      <c r="AC10" s="153"/>
      <c r="AD10" s="163"/>
      <c r="AE10" s="164"/>
      <c r="AF10" s="161"/>
      <c r="AG10" s="161"/>
      <c r="AH10" s="161"/>
      <c r="AI10" s="165"/>
      <c r="AJ10" s="161"/>
      <c r="AK10" s="153"/>
      <c r="AL10" s="153"/>
    </row>
    <row r="11" spans="1:38" ht="93" customHeight="1" thickBot="1" x14ac:dyDescent="0.3">
      <c r="A11" s="154" t="s">
        <v>334</v>
      </c>
      <c r="B11" s="155">
        <v>0</v>
      </c>
      <c r="C11" s="187" t="s">
        <v>335</v>
      </c>
      <c r="D11" s="156">
        <v>0</v>
      </c>
      <c r="E11" s="188" t="str">
        <f t="shared" si="0"/>
        <v/>
      </c>
      <c r="F11" s="188" t="str">
        <f t="shared" si="1"/>
        <v/>
      </c>
      <c r="G11" s="155" t="str">
        <f t="shared" si="2"/>
        <v/>
      </c>
      <c r="H11" s="157"/>
      <c r="I11" s="490"/>
      <c r="J11" s="167" t="s">
        <v>336</v>
      </c>
      <c r="K11" s="168"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68"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GT5                   </v>
      </c>
      <c r="M11" s="169"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 GT6  GT8                </v>
      </c>
      <c r="N11" s="170"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v>
      </c>
      <c r="O11" s="171"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57"/>
      <c r="Q11" s="493"/>
      <c r="R11" s="172">
        <v>0.2</v>
      </c>
      <c r="S11" s="173" t="s">
        <v>336</v>
      </c>
      <c r="T11" s="168" t="s">
        <v>333</v>
      </c>
      <c r="U11" s="168" t="s">
        <v>333</v>
      </c>
      <c r="V11" s="169" t="s">
        <v>178</v>
      </c>
      <c r="W11" s="170" t="s">
        <v>330</v>
      </c>
      <c r="X11" s="171" t="s">
        <v>331</v>
      </c>
      <c r="AA11" s="142"/>
      <c r="AB11" s="142"/>
      <c r="AC11" s="153"/>
      <c r="AD11" s="163"/>
      <c r="AE11" s="164"/>
      <c r="AF11" s="161"/>
      <c r="AG11" s="161"/>
      <c r="AH11" s="161"/>
      <c r="AI11" s="174"/>
      <c r="AJ11" s="161"/>
      <c r="AK11" s="153"/>
      <c r="AL11" s="153"/>
    </row>
    <row r="12" spans="1:38" ht="93" customHeight="1" x14ac:dyDescent="0.25">
      <c r="A12" s="154" t="s">
        <v>337</v>
      </c>
      <c r="B12" s="155">
        <v>0</v>
      </c>
      <c r="C12" s="187" t="s">
        <v>335</v>
      </c>
      <c r="D12" s="156">
        <v>0</v>
      </c>
      <c r="E12" s="188" t="str">
        <f t="shared" si="0"/>
        <v/>
      </c>
      <c r="F12" s="188" t="str">
        <f t="shared" si="1"/>
        <v/>
      </c>
      <c r="G12" s="155" t="str">
        <f t="shared" si="2"/>
        <v/>
      </c>
      <c r="H12" s="157"/>
      <c r="I12" s="157"/>
      <c r="J12" s="157"/>
      <c r="K12" s="157"/>
      <c r="L12" s="157"/>
      <c r="M12" s="157"/>
      <c r="N12" s="157"/>
      <c r="O12" s="157"/>
      <c r="P12" s="157"/>
      <c r="AA12" s="142"/>
      <c r="AB12" s="142"/>
      <c r="AC12" s="153"/>
      <c r="AD12" s="163"/>
      <c r="AE12" s="164"/>
      <c r="AF12" s="161"/>
      <c r="AG12" s="161"/>
      <c r="AH12" s="161"/>
      <c r="AI12" s="161"/>
      <c r="AJ12" s="161"/>
      <c r="AK12" s="153"/>
      <c r="AL12" s="153"/>
    </row>
    <row r="13" spans="1:38" ht="93" customHeight="1" x14ac:dyDescent="0.25">
      <c r="A13" s="154" t="s">
        <v>338</v>
      </c>
      <c r="B13" s="155">
        <v>0</v>
      </c>
      <c r="C13" s="187" t="s">
        <v>335</v>
      </c>
      <c r="D13" s="156">
        <v>0</v>
      </c>
      <c r="E13" s="188" t="str">
        <f t="shared" si="0"/>
        <v/>
      </c>
      <c r="F13" s="188" t="str">
        <f t="shared" si="1"/>
        <v/>
      </c>
      <c r="G13" s="155" t="str">
        <f t="shared" si="2"/>
        <v/>
      </c>
      <c r="H13" s="157"/>
      <c r="I13" s="157"/>
      <c r="J13" s="134" t="s">
        <v>339</v>
      </c>
      <c r="K13" s="157"/>
      <c r="L13" s="157"/>
      <c r="M13" s="157"/>
      <c r="N13" s="157"/>
      <c r="O13" s="157"/>
      <c r="P13" s="157"/>
      <c r="V13" s="142"/>
      <c r="W13" s="142"/>
      <c r="X13" s="142"/>
      <c r="Y13" s="142"/>
      <c r="Z13" s="142"/>
      <c r="AA13" s="142"/>
      <c r="AB13" s="142"/>
      <c r="AC13" s="153"/>
      <c r="AD13" s="163"/>
      <c r="AE13" s="153"/>
      <c r="AF13" s="164"/>
      <c r="AG13" s="164"/>
      <c r="AH13" s="164"/>
      <c r="AI13" s="164"/>
      <c r="AJ13" s="164"/>
      <c r="AK13" s="153"/>
      <c r="AL13" s="153"/>
    </row>
    <row r="14" spans="1:38" ht="93" customHeight="1" x14ac:dyDescent="0.25">
      <c r="A14" s="154" t="s">
        <v>340</v>
      </c>
      <c r="B14" s="155">
        <v>0</v>
      </c>
      <c r="C14" s="187" t="s">
        <v>335</v>
      </c>
      <c r="D14" s="156">
        <v>0</v>
      </c>
      <c r="E14" s="188" t="str">
        <f t="shared" si="0"/>
        <v/>
      </c>
      <c r="F14" s="188" t="str">
        <f t="shared" si="1"/>
        <v/>
      </c>
      <c r="G14" s="155" t="str">
        <f t="shared" si="2"/>
        <v/>
      </c>
      <c r="H14" s="157"/>
      <c r="I14" s="157"/>
      <c r="J14" s="175" t="s">
        <v>331</v>
      </c>
      <c r="K14" s="157"/>
      <c r="L14" s="157"/>
      <c r="M14" s="157"/>
      <c r="N14" s="157"/>
      <c r="O14" s="157"/>
      <c r="P14" s="157"/>
      <c r="V14" s="142"/>
      <c r="W14" s="142"/>
      <c r="X14" s="142"/>
      <c r="Y14" s="142"/>
      <c r="Z14" s="142"/>
      <c r="AA14" s="142"/>
      <c r="AB14" s="142"/>
      <c r="AC14" s="153"/>
      <c r="AD14" s="153"/>
      <c r="AE14" s="153"/>
      <c r="AF14" s="161"/>
      <c r="AG14" s="161"/>
      <c r="AH14" s="161"/>
      <c r="AI14" s="161"/>
      <c r="AJ14" s="161"/>
      <c r="AK14" s="153"/>
      <c r="AL14" s="153"/>
    </row>
    <row r="15" spans="1:38" ht="93" customHeight="1" x14ac:dyDescent="0.25">
      <c r="A15" s="154" t="s">
        <v>341</v>
      </c>
      <c r="B15" s="155">
        <v>0</v>
      </c>
      <c r="C15" s="187" t="s">
        <v>335</v>
      </c>
      <c r="D15" s="156">
        <v>0</v>
      </c>
      <c r="E15" s="188" t="str">
        <f t="shared" si="0"/>
        <v/>
      </c>
      <c r="F15" s="188" t="str">
        <f t="shared" si="1"/>
        <v/>
      </c>
      <c r="G15" s="155" t="str">
        <f t="shared" si="2"/>
        <v/>
      </c>
      <c r="H15" s="157"/>
      <c r="I15" s="157"/>
      <c r="J15" s="158" t="s">
        <v>330</v>
      </c>
      <c r="K15" s="157"/>
      <c r="L15" s="157"/>
      <c r="M15" s="157"/>
      <c r="N15" s="157"/>
      <c r="O15" s="157"/>
      <c r="P15" s="157"/>
      <c r="U15" s="142"/>
      <c r="V15" s="142"/>
      <c r="W15" s="142"/>
      <c r="X15" s="142"/>
      <c r="Y15" s="142"/>
      <c r="Z15" s="142"/>
      <c r="AA15" s="142"/>
      <c r="AB15" s="142"/>
      <c r="AC15" s="153"/>
      <c r="AD15" s="153"/>
      <c r="AE15" s="153"/>
      <c r="AF15" s="161"/>
      <c r="AG15" s="161"/>
      <c r="AH15" s="161"/>
      <c r="AI15" s="161"/>
      <c r="AJ15" s="161"/>
      <c r="AK15" s="153"/>
      <c r="AL15" s="153"/>
    </row>
    <row r="16" spans="1:38" ht="93" customHeight="1" x14ac:dyDescent="0.25">
      <c r="A16" s="154" t="s">
        <v>342</v>
      </c>
      <c r="B16" s="155">
        <v>0</v>
      </c>
      <c r="C16" s="187" t="s">
        <v>335</v>
      </c>
      <c r="D16" s="156">
        <v>0</v>
      </c>
      <c r="E16" s="188" t="str">
        <f t="shared" si="0"/>
        <v/>
      </c>
      <c r="F16" s="188" t="str">
        <f t="shared" si="1"/>
        <v/>
      </c>
      <c r="G16" s="155" t="str">
        <f t="shared" si="2"/>
        <v/>
      </c>
      <c r="H16" s="157"/>
      <c r="I16" s="157"/>
      <c r="J16" s="162" t="s">
        <v>178</v>
      </c>
      <c r="K16" s="157"/>
      <c r="L16" s="157"/>
      <c r="M16" s="157"/>
      <c r="N16" s="157"/>
      <c r="O16" s="157"/>
      <c r="P16" s="157"/>
      <c r="S16" s="176"/>
      <c r="U16" s="176"/>
      <c r="V16" s="176"/>
      <c r="W16" s="176"/>
      <c r="X16" s="176"/>
      <c r="Y16" s="176"/>
      <c r="Z16" s="176"/>
      <c r="AA16" s="176"/>
      <c r="AB16" s="176"/>
      <c r="AC16" s="153"/>
      <c r="AD16" s="153"/>
      <c r="AE16" s="177"/>
      <c r="AF16" s="177"/>
      <c r="AG16" s="177"/>
      <c r="AH16" s="177"/>
      <c r="AI16" s="177"/>
      <c r="AJ16" s="177"/>
      <c r="AK16" s="153"/>
      <c r="AL16" s="153"/>
    </row>
    <row r="17" spans="1:38" ht="93" customHeight="1" x14ac:dyDescent="0.25">
      <c r="A17" s="154" t="s">
        <v>343</v>
      </c>
      <c r="B17" s="155">
        <v>0</v>
      </c>
      <c r="C17" s="187" t="s">
        <v>335</v>
      </c>
      <c r="D17" s="156">
        <v>0</v>
      </c>
      <c r="E17" s="188" t="str">
        <f t="shared" si="0"/>
        <v/>
      </c>
      <c r="F17" s="188" t="str">
        <f t="shared" si="1"/>
        <v/>
      </c>
      <c r="G17" s="155" t="str">
        <f t="shared" si="2"/>
        <v/>
      </c>
      <c r="H17" s="157"/>
      <c r="I17" s="157"/>
      <c r="J17" s="166" t="s">
        <v>333</v>
      </c>
      <c r="K17" s="157"/>
      <c r="L17" s="157"/>
      <c r="M17" s="157"/>
      <c r="N17" s="157"/>
      <c r="O17" s="157"/>
      <c r="P17" s="157"/>
      <c r="S17" s="176"/>
      <c r="AA17" s="176"/>
      <c r="AB17" s="176"/>
      <c r="AC17" s="153"/>
      <c r="AD17" s="153"/>
      <c r="AE17" s="153"/>
      <c r="AF17" s="161"/>
      <c r="AG17" s="161"/>
      <c r="AH17" s="161"/>
      <c r="AI17" s="161"/>
      <c r="AJ17" s="161"/>
      <c r="AK17" s="153"/>
      <c r="AL17" s="153"/>
    </row>
    <row r="18" spans="1:38" ht="93" customHeight="1" x14ac:dyDescent="0.25">
      <c r="A18" s="154" t="s">
        <v>344</v>
      </c>
      <c r="B18" s="155">
        <v>0</v>
      </c>
      <c r="C18" s="187" t="s">
        <v>335</v>
      </c>
      <c r="D18" s="156">
        <v>0</v>
      </c>
      <c r="E18" s="188" t="str">
        <f t="shared" si="0"/>
        <v/>
      </c>
      <c r="F18" s="188" t="str">
        <f t="shared" si="1"/>
        <v/>
      </c>
      <c r="G18" s="155" t="str">
        <f t="shared" si="2"/>
        <v/>
      </c>
      <c r="H18" s="157"/>
      <c r="I18" s="157"/>
      <c r="J18" s="157"/>
      <c r="K18" s="157"/>
      <c r="L18" s="157"/>
      <c r="M18" s="157"/>
      <c r="N18" s="157"/>
      <c r="O18" s="157"/>
      <c r="P18" s="157"/>
      <c r="Q18" s="178"/>
      <c r="R18" s="178"/>
      <c r="S18" s="176"/>
      <c r="AA18" s="176"/>
      <c r="AB18" s="176"/>
      <c r="AC18" s="153"/>
      <c r="AD18" s="153"/>
      <c r="AE18" s="153"/>
      <c r="AF18" s="161"/>
      <c r="AG18" s="161"/>
      <c r="AH18" s="161"/>
      <c r="AI18" s="161"/>
      <c r="AJ18" s="161"/>
      <c r="AK18" s="153"/>
      <c r="AL18" s="153"/>
    </row>
    <row r="19" spans="1:38" ht="93" customHeight="1" x14ac:dyDescent="0.25">
      <c r="A19" s="154" t="s">
        <v>345</v>
      </c>
      <c r="B19" s="155">
        <v>0</v>
      </c>
      <c r="C19" s="187" t="s">
        <v>335</v>
      </c>
      <c r="D19" s="156">
        <v>0</v>
      </c>
      <c r="E19" s="188" t="str">
        <f t="shared" si="0"/>
        <v/>
      </c>
      <c r="F19" s="188" t="str">
        <f t="shared" si="1"/>
        <v/>
      </c>
      <c r="G19" s="155" t="str">
        <f t="shared" si="2"/>
        <v/>
      </c>
      <c r="H19" s="157"/>
      <c r="I19" s="157"/>
      <c r="J19" s="157"/>
      <c r="K19" s="157"/>
      <c r="L19" s="157"/>
      <c r="M19" s="157"/>
      <c r="N19" s="157"/>
      <c r="O19" s="157"/>
      <c r="P19" s="157"/>
      <c r="Q19" s="178"/>
      <c r="R19" s="178"/>
      <c r="S19" s="179"/>
      <c r="AA19" s="176"/>
      <c r="AB19" s="176"/>
      <c r="AC19" s="153"/>
      <c r="AD19" s="174"/>
      <c r="AE19" s="174"/>
      <c r="AF19" s="174"/>
      <c r="AG19" s="174"/>
      <c r="AH19" s="174"/>
      <c r="AI19" s="174"/>
      <c r="AJ19" s="161"/>
      <c r="AK19" s="153"/>
      <c r="AL19" s="153"/>
    </row>
    <row r="20" spans="1:38" ht="93" customHeight="1" x14ac:dyDescent="0.25">
      <c r="A20" s="154" t="s">
        <v>346</v>
      </c>
      <c r="B20" s="155">
        <v>0</v>
      </c>
      <c r="C20" s="187" t="s">
        <v>335</v>
      </c>
      <c r="D20" s="156">
        <v>0</v>
      </c>
      <c r="E20" s="188" t="str">
        <f t="shared" si="0"/>
        <v/>
      </c>
      <c r="F20" s="188" t="str">
        <f t="shared" si="1"/>
        <v/>
      </c>
      <c r="G20" s="155" t="str">
        <f t="shared" si="2"/>
        <v/>
      </c>
      <c r="H20" s="157"/>
      <c r="I20" s="157"/>
      <c r="J20" s="157"/>
      <c r="K20" s="157"/>
      <c r="L20" s="157"/>
      <c r="M20" s="157"/>
      <c r="N20" s="157"/>
      <c r="O20" s="157"/>
      <c r="P20" s="157"/>
      <c r="Q20" s="178"/>
      <c r="R20" s="178"/>
      <c r="AC20" s="153"/>
      <c r="AD20" s="180"/>
      <c r="AE20" s="180"/>
      <c r="AF20" s="180"/>
      <c r="AG20" s="180"/>
      <c r="AH20" s="180"/>
      <c r="AI20" s="180"/>
      <c r="AJ20" s="161"/>
      <c r="AK20" s="153"/>
      <c r="AL20" s="153"/>
    </row>
    <row r="21" spans="1:38" ht="93" customHeight="1" x14ac:dyDescent="0.25">
      <c r="A21" s="154" t="s">
        <v>347</v>
      </c>
      <c r="B21" s="155">
        <v>0</v>
      </c>
      <c r="C21" s="187" t="s">
        <v>335</v>
      </c>
      <c r="D21" s="156">
        <v>0</v>
      </c>
      <c r="E21" s="188" t="str">
        <f t="shared" si="0"/>
        <v/>
      </c>
      <c r="F21" s="188" t="str">
        <f t="shared" si="1"/>
        <v/>
      </c>
      <c r="G21" s="155" t="str">
        <f t="shared" si="2"/>
        <v/>
      </c>
      <c r="H21" s="157"/>
      <c r="I21" s="157"/>
      <c r="J21" s="157"/>
      <c r="K21" s="157"/>
      <c r="L21" s="157"/>
      <c r="M21" s="157"/>
      <c r="N21" s="157"/>
      <c r="O21" s="157"/>
      <c r="P21" s="157"/>
      <c r="Q21" s="178"/>
      <c r="R21" s="178"/>
      <c r="AC21" s="153"/>
      <c r="AD21" s="174"/>
      <c r="AE21" s="174"/>
      <c r="AF21" s="174"/>
      <c r="AG21" s="174"/>
      <c r="AH21" s="174"/>
      <c r="AI21" s="174"/>
      <c r="AJ21" s="161"/>
      <c r="AK21" s="153"/>
      <c r="AL21" s="153"/>
    </row>
    <row r="22" spans="1:38" ht="93" customHeight="1" x14ac:dyDescent="0.25">
      <c r="A22" s="154" t="s">
        <v>348</v>
      </c>
      <c r="B22" s="155">
        <v>0</v>
      </c>
      <c r="C22" s="187" t="s">
        <v>335</v>
      </c>
      <c r="D22" s="156">
        <v>0</v>
      </c>
      <c r="E22" s="188" t="str">
        <f t="shared" si="0"/>
        <v/>
      </c>
      <c r="F22" s="188" t="str">
        <f t="shared" si="1"/>
        <v/>
      </c>
      <c r="G22" s="155" t="str">
        <f t="shared" si="2"/>
        <v/>
      </c>
      <c r="H22" s="157"/>
      <c r="I22" s="157"/>
      <c r="J22" s="157"/>
      <c r="K22" s="157"/>
      <c r="L22" s="157"/>
      <c r="M22" s="157"/>
      <c r="N22" s="157"/>
      <c r="O22" s="157"/>
      <c r="P22" s="157"/>
      <c r="AC22" s="153"/>
      <c r="AD22" s="174"/>
      <c r="AE22" s="174"/>
      <c r="AF22" s="174"/>
      <c r="AG22" s="174"/>
      <c r="AH22" s="174"/>
      <c r="AI22" s="174"/>
      <c r="AJ22" s="161"/>
      <c r="AK22" s="153"/>
      <c r="AL22" s="153"/>
    </row>
    <row r="23" spans="1:38" ht="93" customHeight="1" x14ac:dyDescent="0.3">
      <c r="A23" s="154" t="s">
        <v>349</v>
      </c>
      <c r="B23" s="155">
        <v>0</v>
      </c>
      <c r="C23" s="187" t="s">
        <v>335</v>
      </c>
      <c r="D23" s="156">
        <v>0</v>
      </c>
      <c r="E23" s="188" t="str">
        <f t="shared" si="0"/>
        <v/>
      </c>
      <c r="F23" s="188" t="str">
        <f t="shared" si="1"/>
        <v/>
      </c>
      <c r="G23" s="155" t="str">
        <f t="shared" si="2"/>
        <v/>
      </c>
      <c r="H23" s="157"/>
      <c r="I23" s="157"/>
      <c r="J23" s="157"/>
      <c r="K23" s="157"/>
      <c r="L23" s="157"/>
      <c r="M23" s="157"/>
      <c r="N23" s="157"/>
      <c r="O23" s="157"/>
      <c r="P23" s="157"/>
    </row>
    <row r="24" spans="1:38" ht="93" customHeight="1" x14ac:dyDescent="0.3">
      <c r="A24" s="154" t="s">
        <v>350</v>
      </c>
      <c r="B24" s="155">
        <v>0</v>
      </c>
      <c r="C24" s="187" t="s">
        <v>335</v>
      </c>
      <c r="D24" s="156">
        <v>0</v>
      </c>
      <c r="E24" s="188" t="str">
        <f t="shared" si="0"/>
        <v/>
      </c>
      <c r="F24" s="188" t="str">
        <f t="shared" si="1"/>
        <v/>
      </c>
      <c r="G24" s="155" t="str">
        <f t="shared" si="2"/>
        <v/>
      </c>
      <c r="H24" s="157"/>
      <c r="I24" s="157"/>
      <c r="J24" s="157"/>
      <c r="K24" s="157"/>
      <c r="L24" s="157"/>
      <c r="M24" s="157"/>
      <c r="N24" s="157"/>
      <c r="O24" s="157"/>
      <c r="P24" s="157"/>
    </row>
    <row r="25" spans="1:38" ht="93" customHeight="1" x14ac:dyDescent="0.3">
      <c r="A25" s="154" t="s">
        <v>351</v>
      </c>
      <c r="B25" s="155">
        <v>0</v>
      </c>
      <c r="C25" s="187" t="s">
        <v>335</v>
      </c>
      <c r="D25" s="156">
        <v>0</v>
      </c>
      <c r="E25" s="188" t="str">
        <f t="shared" si="0"/>
        <v/>
      </c>
      <c r="F25" s="188" t="str">
        <f t="shared" si="1"/>
        <v/>
      </c>
      <c r="G25" s="155" t="str">
        <f t="shared" si="2"/>
        <v/>
      </c>
      <c r="H25" s="157"/>
      <c r="I25" s="157"/>
      <c r="J25" s="157"/>
      <c r="K25" s="157"/>
      <c r="L25" s="157"/>
      <c r="M25" s="157"/>
      <c r="N25" s="157"/>
      <c r="O25" s="157"/>
      <c r="P25" s="157"/>
    </row>
    <row r="26" spans="1:38" ht="93" customHeight="1" x14ac:dyDescent="0.3">
      <c r="A26" s="154" t="s">
        <v>352</v>
      </c>
      <c r="B26" s="155">
        <v>0</v>
      </c>
      <c r="C26" s="187" t="s">
        <v>335</v>
      </c>
      <c r="D26" s="156">
        <v>0</v>
      </c>
      <c r="E26" s="188" t="str">
        <f t="shared" si="0"/>
        <v/>
      </c>
      <c r="F26" s="188" t="str">
        <f t="shared" si="1"/>
        <v/>
      </c>
      <c r="G26" s="155" t="str">
        <f t="shared" si="2"/>
        <v/>
      </c>
      <c r="H26" s="157"/>
      <c r="I26" s="157"/>
      <c r="J26" s="157"/>
      <c r="K26" s="157"/>
      <c r="L26" s="157"/>
      <c r="M26" s="157"/>
      <c r="N26" s="157"/>
      <c r="O26" s="157"/>
      <c r="P26" s="157"/>
    </row>
    <row r="27" spans="1:38" ht="14.7" customHeight="1" x14ac:dyDescent="0.3">
      <c r="B27" s="139"/>
      <c r="D27" s="139"/>
      <c r="G27" s="139"/>
      <c r="H27" s="139"/>
      <c r="I27" s="139"/>
      <c r="J27" s="139"/>
      <c r="K27" s="139"/>
      <c r="L27" s="139"/>
      <c r="M27" s="139"/>
      <c r="N27" s="139"/>
      <c r="O27" s="139"/>
      <c r="P27" s="139"/>
      <c r="AA27" s="143"/>
      <c r="AB27" s="143"/>
      <c r="AC27" s="143"/>
      <c r="AD27" s="143"/>
      <c r="AE27" s="143"/>
      <c r="AF27" s="139"/>
      <c r="AG27" s="139"/>
      <c r="AH27" s="139"/>
      <c r="AI27" s="139"/>
      <c r="AJ27" s="139"/>
    </row>
    <row r="28" spans="1:38" ht="39" hidden="1" customHeight="1" x14ac:dyDescent="0.3">
      <c r="B28" s="139"/>
      <c r="D28" s="139"/>
      <c r="G28" s="139"/>
      <c r="H28" s="139"/>
      <c r="I28" s="139"/>
      <c r="J28" s="139"/>
      <c r="K28" s="139"/>
      <c r="L28" s="139"/>
      <c r="M28" s="139"/>
      <c r="N28" s="139"/>
      <c r="O28" s="139"/>
      <c r="P28" s="139"/>
      <c r="AA28" s="143"/>
      <c r="AB28" s="143"/>
      <c r="AC28" s="143"/>
      <c r="AD28" s="143"/>
      <c r="AE28" s="143"/>
      <c r="AF28" s="139"/>
      <c r="AG28" s="139"/>
      <c r="AH28" s="139"/>
      <c r="AI28" s="139"/>
      <c r="AJ28" s="139"/>
    </row>
    <row r="29" spans="1:38" ht="19.5" hidden="1" customHeight="1" x14ac:dyDescent="0.3">
      <c r="B29" s="139"/>
      <c r="D29" s="139"/>
      <c r="G29" s="139"/>
      <c r="H29" s="139"/>
      <c r="I29" s="139"/>
      <c r="J29" s="139"/>
      <c r="K29" s="139"/>
      <c r="L29" s="139"/>
      <c r="M29" s="139"/>
      <c r="N29" s="139"/>
      <c r="O29" s="139"/>
      <c r="P29" s="139"/>
      <c r="AA29" s="143"/>
      <c r="AB29" s="143"/>
      <c r="AC29" s="143"/>
      <c r="AD29" s="143"/>
      <c r="AE29" s="143"/>
      <c r="AF29" s="139"/>
      <c r="AG29" s="139"/>
      <c r="AH29" s="139"/>
      <c r="AI29" s="139"/>
      <c r="AJ29" s="139"/>
    </row>
    <row r="30" spans="1:38" ht="19.5" hidden="1" customHeight="1" x14ac:dyDescent="0.3">
      <c r="B30" s="139"/>
      <c r="D30" s="139"/>
      <c r="G30" s="139"/>
      <c r="H30" s="139"/>
      <c r="I30" s="139"/>
      <c r="J30" s="139"/>
      <c r="K30" s="139"/>
      <c r="L30" s="139"/>
      <c r="M30" s="139"/>
      <c r="N30" s="139"/>
      <c r="O30" s="139"/>
      <c r="P30" s="139"/>
      <c r="AA30" s="143"/>
      <c r="AB30" s="143"/>
      <c r="AC30" s="143"/>
      <c r="AD30" s="143"/>
      <c r="AE30" s="143"/>
      <c r="AF30" s="139"/>
      <c r="AG30" s="139"/>
      <c r="AH30" s="139"/>
      <c r="AI30" s="139"/>
      <c r="AJ30" s="139"/>
    </row>
    <row r="31" spans="1:38" ht="19.5" hidden="1" customHeight="1" x14ac:dyDescent="0.3">
      <c r="B31" s="139"/>
      <c r="D31" s="139"/>
      <c r="G31" s="139"/>
      <c r="H31" s="139"/>
      <c r="I31" s="139"/>
      <c r="J31" s="139"/>
      <c r="K31" s="139"/>
      <c r="L31" s="139"/>
      <c r="M31" s="139"/>
      <c r="N31" s="139"/>
      <c r="O31" s="139"/>
      <c r="P31" s="139"/>
      <c r="AA31" s="143"/>
      <c r="AB31" s="143"/>
      <c r="AC31" s="143"/>
      <c r="AD31" s="143"/>
      <c r="AE31" s="143"/>
      <c r="AF31" s="139"/>
      <c r="AG31" s="139"/>
      <c r="AH31" s="139"/>
      <c r="AI31" s="139"/>
      <c r="AJ31" s="139"/>
    </row>
    <row r="32" spans="1:38" ht="19.5" hidden="1" customHeight="1" x14ac:dyDescent="0.3">
      <c r="B32" s="139"/>
      <c r="D32" s="139"/>
      <c r="G32" s="139"/>
      <c r="H32" s="139"/>
      <c r="I32" s="139"/>
      <c r="J32" s="139"/>
      <c r="K32" s="139"/>
      <c r="L32" s="139"/>
      <c r="M32" s="139"/>
      <c r="N32" s="139"/>
      <c r="O32" s="139"/>
      <c r="P32" s="139"/>
      <c r="AA32" s="143"/>
      <c r="AB32" s="143"/>
      <c r="AC32" s="143"/>
      <c r="AD32" s="143"/>
      <c r="AE32" s="143"/>
      <c r="AF32" s="139"/>
      <c r="AG32" s="139"/>
      <c r="AH32" s="139"/>
      <c r="AI32" s="139"/>
      <c r="AJ32" s="139"/>
    </row>
    <row r="33" spans="2:36" ht="19.5" hidden="1" customHeight="1" x14ac:dyDescent="0.3">
      <c r="B33" s="139"/>
      <c r="D33" s="139"/>
      <c r="G33" s="139"/>
      <c r="H33" s="139"/>
      <c r="I33" s="139"/>
      <c r="J33" s="139"/>
      <c r="K33" s="139"/>
      <c r="L33" s="139"/>
      <c r="M33" s="139"/>
      <c r="N33" s="139"/>
      <c r="O33" s="139"/>
      <c r="P33" s="139"/>
      <c r="AA33" s="143"/>
      <c r="AB33" s="143"/>
      <c r="AC33" s="143"/>
      <c r="AD33" s="143"/>
      <c r="AE33" s="143"/>
      <c r="AF33" s="139"/>
      <c r="AG33" s="139"/>
      <c r="AH33" s="139"/>
      <c r="AI33" s="139"/>
      <c r="AJ33" s="139"/>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6">
    <cfRule type="cellIs" dxfId="45" priority="1" operator="equal">
      <formula>$S$11</formula>
    </cfRule>
    <cfRule type="cellIs" dxfId="44" priority="2" operator="equal">
      <formula>$S$10</formula>
    </cfRule>
    <cfRule type="cellIs" dxfId="43" priority="3" operator="equal">
      <formula>$S$9</formula>
    </cfRule>
    <cfRule type="cellIs" dxfId="42" priority="4" operator="equal">
      <formula>$S$8</formula>
    </cfRule>
    <cfRule type="cellIs" dxfId="41" priority="5" operator="equal">
      <formula>$S$7</formula>
    </cfRule>
  </conditionalFormatting>
  <conditionalFormatting sqref="F7:F26">
    <cfRule type="cellIs" dxfId="40" priority="6" operator="equal">
      <formula>$T$6</formula>
    </cfRule>
    <cfRule type="cellIs" dxfId="39" priority="7" operator="equal">
      <formula>$U$6</formula>
    </cfRule>
    <cfRule type="cellIs" dxfId="38" priority="8" operator="equal">
      <formula>$V$6</formula>
    </cfRule>
    <cfRule type="cellIs" dxfId="37" priority="9" operator="equal">
      <formula>$W$6</formula>
    </cfRule>
    <cfRule type="cellIs" dxfId="36" priority="10" operator="equal">
      <formula>$X$6</formula>
    </cfRule>
  </conditionalFormatting>
  <conditionalFormatting sqref="G7:G26">
    <cfRule type="cellIs" dxfId="35" priority="11" operator="equal">
      <formula>$J$14</formula>
    </cfRule>
    <cfRule type="cellIs" dxfId="34" priority="12" operator="equal">
      <formula>$J$15</formula>
    </cfRule>
    <cfRule type="cellIs" dxfId="33" priority="13" operator="equal">
      <formula>$J$16</formula>
    </cfRule>
    <cfRule type="cellIs" dxfId="32" priority="14" operator="equal">
      <formula>$J$17</formula>
    </cfRule>
  </conditionalFormatting>
  <dataValidations count="3">
    <dataValidation allowBlank="1" showInputMessage="1" showErrorMessage="1" prompt="Es la materialización del riesgo y las consecuencias de su aparición. Su escala es: 5 bajo impacto, 10 medio, 20 alto impacto._x000a_" sqref="JD6:JJ6" xr:uid="{9B1BB25A-0164-44DE-80BB-B862879D43AA}"/>
    <dataValidation allowBlank="1" showInputMessage="1" showErrorMessage="1" prompt="La probabilidad se encuentra determinada por una escala de 1 a 3, siendo 1 la menor probabilidad de ocurrencia del riesgo y 3 la mayor probabilidad de  ocurrencia." sqref="JC6" xr:uid="{30FB50C9-1BD1-4D25-9BFE-95B9B96F2134}"/>
    <dataValidation type="list" allowBlank="1" showInputMessage="1" showErrorMessage="1" sqref="JD7:JJ14" xr:uid="{3E890E6D-4A0D-479C-A272-14C17B11AB07}">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1B721-966C-4A46-BB51-F6921049CC8D}">
  <dimension ref="A1:JF33"/>
  <sheetViews>
    <sheetView showGridLines="0" topLeftCell="A3" zoomScale="55" zoomScaleNormal="55" workbookViewId="0">
      <selection activeCell="C8" sqref="C8"/>
    </sheetView>
  </sheetViews>
  <sheetFormatPr baseColWidth="10" defaultColWidth="0" defaultRowHeight="13.2" x14ac:dyDescent="0.3"/>
  <cols>
    <col min="1" max="1" width="15.6640625" style="139" customWidth="1"/>
    <col min="2" max="2" width="42.5546875" style="143" customWidth="1"/>
    <col min="3" max="3" width="16.44140625" style="139" customWidth="1"/>
    <col min="4" max="4" width="12.44140625" style="143" customWidth="1"/>
    <col min="5" max="5" width="25" style="143" customWidth="1"/>
    <col min="6" max="6" width="3.6640625" style="143" customWidth="1"/>
    <col min="7" max="7" width="7.44140625" style="143" customWidth="1"/>
    <col min="8" max="8" width="14" style="143" customWidth="1"/>
    <col min="9" max="9" width="13.6640625" style="143" customWidth="1"/>
    <col min="10" max="13" width="12.44140625" style="143" customWidth="1"/>
    <col min="14" max="14" width="3.6640625" style="143" customWidth="1"/>
    <col min="15" max="15" width="4.6640625" style="139" hidden="1" customWidth="1"/>
    <col min="16" max="16" width="6.44140625" style="139" hidden="1" customWidth="1"/>
    <col min="17" max="17" width="11" style="139" hidden="1" customWidth="1"/>
    <col min="18" max="22" width="12" style="139" hidden="1" customWidth="1"/>
    <col min="23" max="23" width="11.44140625" style="139" customWidth="1"/>
    <col min="24" max="27" width="11.44140625" style="139" hidden="1" customWidth="1"/>
    <col min="28" max="28" width="5.44140625" style="139" hidden="1" customWidth="1"/>
    <col min="29" max="29" width="26.6640625" style="139" hidden="1" customWidth="1"/>
    <col min="30" max="34" width="22.6640625" style="143" hidden="1" customWidth="1"/>
    <col min="35" max="35" width="23.44140625" style="139" hidden="1" customWidth="1"/>
    <col min="36" max="263" width="11.44140625" style="139" hidden="1" customWidth="1"/>
    <col min="264" max="264" width="12.44140625" style="139" hidden="1" customWidth="1"/>
    <col min="265" max="265" width="47" style="139" hidden="1" customWidth="1"/>
    <col min="266" max="266" width="35" style="139" hidden="1" customWidth="1"/>
    <col min="267" max="16384" width="14.44140625" style="139" hidden="1"/>
  </cols>
  <sheetData>
    <row r="1" spans="1:36" s="119" customFormat="1" ht="54" customHeight="1" x14ac:dyDescent="0.25">
      <c r="A1" s="494" t="s">
        <v>353</v>
      </c>
      <c r="B1" s="494"/>
      <c r="C1" s="494"/>
      <c r="D1" s="494"/>
      <c r="E1" s="113"/>
      <c r="F1" s="113"/>
      <c r="G1" s="113"/>
      <c r="H1" s="114"/>
      <c r="I1" s="115"/>
      <c r="J1" s="116"/>
      <c r="K1" s="117"/>
      <c r="L1" s="117"/>
      <c r="M1" s="118"/>
      <c r="N1" s="113"/>
      <c r="AD1" s="120"/>
      <c r="AE1" s="120"/>
      <c r="AF1" s="120"/>
      <c r="AG1" s="120"/>
      <c r="AH1" s="120"/>
    </row>
    <row r="2" spans="1:36" s="119" customFormat="1" ht="15.6" customHeight="1" x14ac:dyDescent="0.25">
      <c r="A2" s="121"/>
      <c r="B2" s="113"/>
      <c r="C2" s="122"/>
      <c r="D2" s="118"/>
      <c r="E2" s="113"/>
      <c r="F2" s="113"/>
      <c r="G2" s="113"/>
      <c r="I2" s="123"/>
      <c r="J2" s="124"/>
      <c r="K2" s="125"/>
      <c r="L2" s="126"/>
      <c r="M2" s="118"/>
      <c r="N2" s="113"/>
      <c r="AD2" s="120"/>
      <c r="AE2" s="120"/>
      <c r="AF2" s="120"/>
      <c r="AG2" s="120"/>
      <c r="AH2" s="120"/>
    </row>
    <row r="3" spans="1:36" s="119" customFormat="1" ht="20.399999999999999" customHeight="1" thickBot="1" x14ac:dyDescent="0.3">
      <c r="A3" s="127" t="s">
        <v>52</v>
      </c>
      <c r="B3" s="495" t="str">
        <f>'2.1 MATRIZ DE RIESGOS GENERAL'!D6</f>
        <v>Gestión de TIC</v>
      </c>
      <c r="C3" s="495"/>
      <c r="D3" s="495"/>
      <c r="AD3" s="120"/>
      <c r="AE3" s="120"/>
      <c r="AF3" s="120"/>
      <c r="AG3" s="120"/>
      <c r="AH3" s="120"/>
    </row>
    <row r="4" spans="1:36" s="119" customFormat="1" ht="14.4" thickBot="1" x14ac:dyDescent="0.3">
      <c r="A4" s="128"/>
      <c r="B4" s="129"/>
      <c r="C4" s="129"/>
      <c r="D4" s="118"/>
      <c r="G4" s="497" t="s">
        <v>354</v>
      </c>
      <c r="H4" s="498"/>
      <c r="I4" s="498"/>
      <c r="J4" s="498"/>
      <c r="K4" s="498"/>
      <c r="L4" s="498"/>
      <c r="M4" s="499"/>
      <c r="O4" s="130"/>
      <c r="P4" s="130"/>
      <c r="Q4" s="131"/>
      <c r="R4" s="504" t="s">
        <v>322</v>
      </c>
      <c r="S4" s="504"/>
      <c r="T4" s="504"/>
      <c r="U4" s="504"/>
      <c r="V4" s="505"/>
      <c r="AD4" s="120"/>
      <c r="AE4" s="120"/>
      <c r="AF4" s="120"/>
      <c r="AG4" s="120"/>
      <c r="AH4" s="120"/>
    </row>
    <row r="5" spans="1:36" x14ac:dyDescent="0.3">
      <c r="A5" s="132"/>
      <c r="B5" s="133"/>
      <c r="C5" s="503" t="s">
        <v>355</v>
      </c>
      <c r="D5" s="503"/>
      <c r="E5" s="503"/>
      <c r="F5" s="135"/>
      <c r="G5" s="136"/>
      <c r="H5" s="137"/>
      <c r="I5" s="504" t="s">
        <v>322</v>
      </c>
      <c r="J5" s="504"/>
      <c r="K5" s="504"/>
      <c r="L5" s="504"/>
      <c r="M5" s="505"/>
      <c r="N5" s="135"/>
      <c r="O5" s="138"/>
      <c r="P5" s="138"/>
      <c r="R5" s="140">
        <v>0.2</v>
      </c>
      <c r="S5" s="140">
        <v>0.4</v>
      </c>
      <c r="T5" s="140">
        <v>0.6</v>
      </c>
      <c r="U5" s="140">
        <v>0.8</v>
      </c>
      <c r="V5" s="141">
        <v>1</v>
      </c>
      <c r="W5" s="142"/>
      <c r="X5" s="142"/>
      <c r="Y5" s="142"/>
      <c r="Z5" s="142"/>
      <c r="AA5" s="142"/>
      <c r="AB5" s="142"/>
      <c r="AC5" s="142"/>
    </row>
    <row r="6" spans="1:36" ht="26.4" x14ac:dyDescent="0.25">
      <c r="A6" s="144" t="s">
        <v>356</v>
      </c>
      <c r="B6" s="145" t="s">
        <v>325</v>
      </c>
      <c r="C6" s="134" t="s">
        <v>357</v>
      </c>
      <c r="D6" s="134" t="s">
        <v>358</v>
      </c>
      <c r="E6" s="146" t="s">
        <v>359</v>
      </c>
      <c r="F6" s="135"/>
      <c r="G6" s="138"/>
      <c r="H6" s="147"/>
      <c r="I6" s="148" t="s">
        <v>328</v>
      </c>
      <c r="J6" s="148" t="s">
        <v>329</v>
      </c>
      <c r="K6" s="148" t="s">
        <v>178</v>
      </c>
      <c r="L6" s="148" t="s">
        <v>214</v>
      </c>
      <c r="M6" s="149" t="s">
        <v>115</v>
      </c>
      <c r="N6" s="135"/>
      <c r="O6" s="138"/>
      <c r="P6" s="138"/>
      <c r="Q6" s="150"/>
      <c r="R6" s="151" t="s">
        <v>328</v>
      </c>
      <c r="S6" s="151" t="s">
        <v>329</v>
      </c>
      <c r="T6" s="151" t="s">
        <v>178</v>
      </c>
      <c r="U6" s="151" t="s">
        <v>214</v>
      </c>
      <c r="V6" s="152" t="s">
        <v>115</v>
      </c>
      <c r="Y6" s="142"/>
      <c r="Z6" s="142"/>
      <c r="AA6" s="153"/>
      <c r="AB6" s="153"/>
      <c r="AC6" s="153"/>
      <c r="AD6" s="153"/>
      <c r="AE6" s="153"/>
      <c r="AF6" s="153"/>
      <c r="AG6" s="153"/>
      <c r="AH6" s="153"/>
      <c r="AI6" s="153"/>
      <c r="AJ6" s="153"/>
    </row>
    <row r="7" spans="1:36" ht="125.25" customHeight="1" x14ac:dyDescent="0.25">
      <c r="A7" s="154" t="str">
        <f>'2.1 MATRIZ DE RIESGOS GENERAL'!A15</f>
        <v>GT5</v>
      </c>
      <c r="B7" s="155" t="str">
        <f>'2.1 MATRIZ DE RIESGOS GENERAL'!G15</f>
        <v>Posibilidad de afectación económica y reputacional por mal desempeño institucional derivado del incumplimiento de objetivos y metas relacionados con el Plan de Desarrollo Municipal a cargo del Instituto y con la planeación estratégica. Lo anterior, debido a fallas en la disponiblidad de servicios e información basados en software y hardware, que soportan la operación de los procesos.</v>
      </c>
      <c r="C7" s="156" t="str">
        <f>'2.1 MATRIZ DE RIESGOS GENERAL'!J15</f>
        <v>Muy Alta</v>
      </c>
      <c r="D7" s="156" t="str">
        <f>'2.1 MATRIZ DE RIESGOS GENERAL'!L15</f>
        <v>Catastrófico</v>
      </c>
      <c r="E7" s="155" t="str">
        <f>+IF(C7=$Q$7,IF(D7=$R$6,$R$7,IF(D7=$S$6,$S$7,IF(D7=$T$6,$T$7,IF(D7=$U$6,$U$7,IF(D7=$V$6,$V$7))))),IF(C7=$Q$8,IF(D7=$R$6,$R$8,IF(D7=$S$6,$S$8,IF(D7=$T$6,$T$8,IF(D7=$U$6,$U$8,IF(D7=$V$6,$V$8))))),IF(C7=$Q$9,IF(D7=$R$6,$R$9,IF(D7=$S$6,$S$9,IF(D7=$T$6,$T$9,IF(D7=$U$6,$U$9,IF(D7=$V$6,$V$9))))),IF(C7=$Q$10,IF(D7=$R$6,$R$10,IF(D7=$S$6,$S$10,IF(D7=$T$6,$T$10,IF(D7=$U$6,$U$10,IF(D7=$V$6,$V$10))))),IF(C7=$Q$11,IF(D7=$R$6,$R$11,IF(D7=$S$6,$S$11,IF(D7=$T$6,$T$11,IF(D7=$U$6,$U$11,IF(D7=$V$6,$V$11))))),"")))))</f>
        <v>Extremo</v>
      </c>
      <c r="F7" s="157"/>
      <c r="G7" s="489" t="s">
        <v>326</v>
      </c>
      <c r="H7" s="148" t="s">
        <v>114</v>
      </c>
      <c r="I7" s="158"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58"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58"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58"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v>
      </c>
      <c r="M7" s="159"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GT5                   </v>
      </c>
      <c r="N7" s="157"/>
      <c r="O7" s="506" t="s">
        <v>326</v>
      </c>
      <c r="P7" s="160">
        <v>1</v>
      </c>
      <c r="Q7" s="151" t="s">
        <v>114</v>
      </c>
      <c r="R7" s="158" t="s">
        <v>330</v>
      </c>
      <c r="S7" s="158" t="s">
        <v>330</v>
      </c>
      <c r="T7" s="158" t="s">
        <v>330</v>
      </c>
      <c r="U7" s="158" t="s">
        <v>330</v>
      </c>
      <c r="V7" s="159" t="s">
        <v>331</v>
      </c>
      <c r="Y7" s="142"/>
      <c r="Z7" s="142"/>
      <c r="AA7" s="153"/>
      <c r="AB7" s="153"/>
      <c r="AC7" s="153"/>
      <c r="AD7" s="161"/>
      <c r="AE7" s="161"/>
      <c r="AF7" s="161"/>
      <c r="AG7" s="161"/>
      <c r="AH7" s="161"/>
      <c r="AI7" s="153"/>
      <c r="AJ7" s="153"/>
    </row>
    <row r="8" spans="1:36" ht="138.6" customHeight="1" x14ac:dyDescent="0.25">
      <c r="A8" s="154" t="str">
        <f>'2.1 MATRIZ DE RIESGOS GENERAL'!A28</f>
        <v>GT6</v>
      </c>
      <c r="B8" s="155" t="str">
        <f>'2.1 MATRIZ DE RIESGOS GENERAL'!G28</f>
        <v>Posibilidad de afectación económica y reputacional a través de multas y sanciones por parte de los fabricantes y los entes de control debido a existencia de software no licenciado en los equipos informáticos de la institución, y en el de las personas que desarrollan actividades para el Isvimed a través de contratos de prestación de servicios.</v>
      </c>
      <c r="C8" s="156" t="str">
        <f>'2.1 MATRIZ DE RIESGOS GENERAL'!J28</f>
        <v>Media</v>
      </c>
      <c r="D8" s="156" t="str">
        <f>'2.1 MATRIZ DE RIESGOS GENERAL'!L28</f>
        <v>Moderado</v>
      </c>
      <c r="E8" s="155" t="str">
        <f>+IF(C8=$Q$7,IF(D8=$R$6,$R$7,IF(D8=$S$6,$S$7,IF(D8=$T$6,$T$7,IF(D8=$U$6,$U$7,IF(D8=$V$6,$V$7))))),IF(C8=$Q$8,IF(D8=$R$6,$R$8,IF(D8=$S$6,$S$8,IF(D8=$T$6,$T$8,IF(D8=$U$6,$U$8,IF(D8=$V$6,$V$8))))),IF(C8=$Q$9,IF(D8=$R$6,$R$9,IF(D8=$S$6,$S$9,IF(D8=$T$6,$T$9,IF(D8=$U$6,$U$9,IF(D8=$V$6,$V$9))))),IF(C8=$Q$10,IF(D8=$R$6,$R$10,IF(D8=$S$6,$S$10,IF(D8=$T$6,$T$10,IF(D8=$U$6,$U$10,IF(D8=$V$6,$V$10))))),IF(C8=$Q$11,IF(D8=$R$6,$R$11,IF(D8=$S$6,$S$11,IF(D8=$T$6,$T$11,IF(D8=$U$6,$U$11,IF(D8=$V$6,$V$11))))),"")))))</f>
        <v>Moderado</v>
      </c>
      <c r="F8" s="157"/>
      <c r="G8" s="489"/>
      <c r="H8" s="148" t="s">
        <v>332</v>
      </c>
      <c r="I8" s="162"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62"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58"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                   </v>
      </c>
      <c r="L8" s="158"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                   </v>
      </c>
      <c r="M8" s="159"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v>
      </c>
      <c r="N8" s="157"/>
      <c r="O8" s="506"/>
      <c r="P8" s="160">
        <v>0.8</v>
      </c>
      <c r="Q8" s="151" t="s">
        <v>332</v>
      </c>
      <c r="R8" s="162" t="s">
        <v>178</v>
      </c>
      <c r="S8" s="162" t="s">
        <v>178</v>
      </c>
      <c r="T8" s="158" t="s">
        <v>330</v>
      </c>
      <c r="U8" s="158" t="s">
        <v>330</v>
      </c>
      <c r="V8" s="159" t="s">
        <v>331</v>
      </c>
      <c r="Y8" s="142"/>
      <c r="Z8" s="142"/>
      <c r="AA8" s="153"/>
      <c r="AB8" s="163"/>
      <c r="AC8" s="164"/>
      <c r="AD8" s="161"/>
      <c r="AE8" s="161"/>
      <c r="AF8" s="161"/>
      <c r="AG8" s="161"/>
      <c r="AH8" s="161"/>
      <c r="AI8" s="153"/>
      <c r="AJ8" s="153"/>
    </row>
    <row r="9" spans="1:36" ht="135" customHeight="1" x14ac:dyDescent="0.25">
      <c r="A9" s="154" t="str">
        <f>'2.1 MATRIZ DE RIESGOS GENERAL'!A33</f>
        <v>GT7</v>
      </c>
      <c r="B9" s="155" t="str">
        <f>'2.1 MATRIZ DE RIESGOS GENERAL'!G33</f>
        <v>Posibilidad de afectación económica y reputacional del Instituto, reflejada en la falta de continuidad del negocio por la pérdida total de la información digital, con la correspondiente suspensión en la prestación de servicios. Lo anterior,  debido a la imposibilidad de restaurar la información institucional por desastre natural o evento de orden público</v>
      </c>
      <c r="C9" s="156" t="str">
        <f>'2.1 MATRIZ DE RIESGOS GENERAL'!J33</f>
        <v>Baja</v>
      </c>
      <c r="D9" s="156" t="str">
        <f>'2.1 MATRIZ DE RIESGOS GENERAL'!L33</f>
        <v>Catastrófico</v>
      </c>
      <c r="E9" s="155" t="str">
        <f>+IF(C9=$Q$7,IF(D9=$R$6,$R$7,IF(D9=$S$6,$S$7,IF(D9=$T$6,$T$7,IF(D9=$U$6,$U$7,IF(D9=$V$6,$V$7))))),IF(C9=$Q$8,IF(D9=$R$6,$R$8,IF(D9=$S$6,$S$8,IF(D9=$T$6,$T$8,IF(D9=$U$6,$U$8,IF(D9=$V$6,$V$8))))),IF(C9=$Q$9,IF(D9=$R$6,$R$9,IF(D9=$S$6,$S$9,IF(D9=$T$6,$T$9,IF(D9=$U$6,$U$9,IF(D9=$V$6,$V$9))))),IF(C9=$Q$10,IF(D9=$R$6,$R$10,IF(D9=$S$6,$S$10,IF(D9=$T$6,$T$10,IF(D9=$U$6,$U$10,IF(D9=$V$6,$V$10))))),IF(C9=$Q$11,IF(D9=$R$6,$R$11,IF(D9=$S$6,$S$11,IF(D9=$T$6,$T$11,IF(D9=$U$6,$U$11,IF(D9=$V$6,$V$11))))),"")))))</f>
        <v>Extremo</v>
      </c>
      <c r="F9" s="157"/>
      <c r="G9" s="489"/>
      <c r="H9" s="148" t="s">
        <v>177</v>
      </c>
      <c r="I9" s="162"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62"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62"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GT6                  </v>
      </c>
      <c r="L9" s="158"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v>
      </c>
      <c r="M9" s="159"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57"/>
      <c r="O9" s="506"/>
      <c r="P9" s="160">
        <v>0.6</v>
      </c>
      <c r="Q9" s="151" t="s">
        <v>177</v>
      </c>
      <c r="R9" s="162" t="s">
        <v>178</v>
      </c>
      <c r="S9" s="162" t="s">
        <v>178</v>
      </c>
      <c r="T9" s="162" t="s">
        <v>178</v>
      </c>
      <c r="U9" s="158" t="s">
        <v>330</v>
      </c>
      <c r="V9" s="159" t="s">
        <v>331</v>
      </c>
      <c r="Y9" s="142"/>
      <c r="Z9" s="142"/>
      <c r="AA9" s="153"/>
      <c r="AB9" s="163"/>
      <c r="AC9" s="164"/>
      <c r="AD9" s="161"/>
      <c r="AE9" s="161"/>
      <c r="AF9" s="161"/>
      <c r="AG9" s="161"/>
      <c r="AH9" s="165"/>
      <c r="AI9" s="153"/>
      <c r="AJ9" s="153"/>
    </row>
    <row r="10" spans="1:36" ht="139.94999999999999" customHeight="1" x14ac:dyDescent="0.25">
      <c r="A10" s="154" t="str">
        <f>'2.1 MATRIZ DE RIESGOS GENERAL'!A35</f>
        <v>GT8</v>
      </c>
      <c r="B10" s="155" t="str">
        <f>'2.1 MATRIZ DE RIESGOS GENERAL'!G35</f>
        <v>Posibilidad de efectos dañosos sobre recursos publicos por detrimento patrimonial, debido a bienes o servicios de TI inconclusos, infuncionales y/o que no brindan utilidad o beneficio, o por autorización de pagos que no cumple condiciones pactadas en los contratos de TI.</v>
      </c>
      <c r="C10" s="156" t="str">
        <f>'2.1 MATRIZ DE RIESGOS GENERAL'!J35</f>
        <v>Baja</v>
      </c>
      <c r="D10" s="156" t="str">
        <f>'2.1 MATRIZ DE RIESGOS GENERAL'!L35</f>
        <v>Mayor</v>
      </c>
      <c r="E10" s="155"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Alto</v>
      </c>
      <c r="F10" s="157"/>
      <c r="G10" s="489"/>
      <c r="H10" s="148" t="s">
        <v>201</v>
      </c>
      <c r="I10" s="166"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62"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62"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v>
      </c>
      <c r="L10" s="158"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GT8                </v>
      </c>
      <c r="M10" s="159"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GT7                 </v>
      </c>
      <c r="N10" s="157"/>
      <c r="O10" s="506"/>
      <c r="P10" s="160">
        <v>0.4</v>
      </c>
      <c r="Q10" s="151" t="s">
        <v>201</v>
      </c>
      <c r="R10" s="166" t="s">
        <v>333</v>
      </c>
      <c r="S10" s="162" t="s">
        <v>178</v>
      </c>
      <c r="T10" s="162" t="s">
        <v>178</v>
      </c>
      <c r="U10" s="158" t="s">
        <v>330</v>
      </c>
      <c r="V10" s="159" t="s">
        <v>331</v>
      </c>
      <c r="Y10" s="142"/>
      <c r="Z10" s="142"/>
      <c r="AA10" s="153"/>
      <c r="AB10" s="163"/>
      <c r="AC10" s="164"/>
      <c r="AD10" s="161"/>
      <c r="AE10" s="161"/>
      <c r="AF10" s="161"/>
      <c r="AG10" s="165"/>
      <c r="AH10" s="161"/>
      <c r="AI10" s="153"/>
      <c r="AJ10" s="153"/>
    </row>
    <row r="11" spans="1:36" ht="93" customHeight="1" thickBot="1" x14ac:dyDescent="0.3">
      <c r="A11" s="154" t="s">
        <v>334</v>
      </c>
      <c r="B11" s="155">
        <v>0</v>
      </c>
      <c r="C11" s="156" t="s">
        <v>335</v>
      </c>
      <c r="D11" s="156" t="s">
        <v>335</v>
      </c>
      <c r="E11" s="155" t="str">
        <f t="shared" si="0"/>
        <v/>
      </c>
      <c r="F11" s="157"/>
      <c r="G11" s="490"/>
      <c r="H11" s="167" t="s">
        <v>336</v>
      </c>
      <c r="I11" s="168"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68"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69"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70"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171"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57"/>
      <c r="O11" s="507"/>
      <c r="P11" s="172">
        <v>0.2</v>
      </c>
      <c r="Q11" s="173" t="s">
        <v>336</v>
      </c>
      <c r="R11" s="168" t="s">
        <v>333</v>
      </c>
      <c r="S11" s="168" t="s">
        <v>333</v>
      </c>
      <c r="T11" s="169" t="s">
        <v>178</v>
      </c>
      <c r="U11" s="170" t="s">
        <v>330</v>
      </c>
      <c r="V11" s="171" t="s">
        <v>331</v>
      </c>
      <c r="Y11" s="142"/>
      <c r="Z11" s="142"/>
      <c r="AA11" s="153"/>
      <c r="AB11" s="163"/>
      <c r="AC11" s="164"/>
      <c r="AD11" s="161"/>
      <c r="AE11" s="161"/>
      <c r="AF11" s="161"/>
      <c r="AG11" s="174"/>
      <c r="AH11" s="161"/>
      <c r="AI11" s="153"/>
      <c r="AJ11" s="153"/>
    </row>
    <row r="12" spans="1:36" ht="93" customHeight="1" x14ac:dyDescent="0.25">
      <c r="A12" s="154" t="s">
        <v>337</v>
      </c>
      <c r="B12" s="155">
        <v>0</v>
      </c>
      <c r="C12" s="156" t="s">
        <v>335</v>
      </c>
      <c r="D12" s="156" t="s">
        <v>335</v>
      </c>
      <c r="E12" s="155" t="str">
        <f t="shared" si="0"/>
        <v/>
      </c>
      <c r="F12" s="157"/>
      <c r="G12" s="157"/>
      <c r="H12" s="157"/>
      <c r="I12" s="157"/>
      <c r="J12" s="157"/>
      <c r="K12" s="157"/>
      <c r="L12" s="157"/>
      <c r="M12" s="157"/>
      <c r="N12" s="157"/>
      <c r="Y12" s="142"/>
      <c r="Z12" s="142"/>
      <c r="AA12" s="153"/>
      <c r="AB12" s="163"/>
      <c r="AC12" s="164"/>
      <c r="AD12" s="161"/>
      <c r="AE12" s="161"/>
      <c r="AF12" s="161"/>
      <c r="AG12" s="161"/>
      <c r="AH12" s="161"/>
      <c r="AI12" s="153"/>
      <c r="AJ12" s="153"/>
    </row>
    <row r="13" spans="1:36" ht="93" customHeight="1" x14ac:dyDescent="0.25">
      <c r="A13" s="154" t="s">
        <v>338</v>
      </c>
      <c r="B13" s="155">
        <v>0</v>
      </c>
      <c r="C13" s="156" t="s">
        <v>335</v>
      </c>
      <c r="D13" s="156" t="s">
        <v>335</v>
      </c>
      <c r="E13" s="155" t="str">
        <f t="shared" si="0"/>
        <v/>
      </c>
      <c r="F13" s="157"/>
      <c r="G13" s="157"/>
      <c r="H13" s="157"/>
      <c r="I13" s="157"/>
      <c r="J13" s="157"/>
      <c r="K13" s="157"/>
      <c r="L13" s="157"/>
      <c r="M13" s="157"/>
      <c r="N13" s="157"/>
      <c r="R13" s="134" t="s">
        <v>339</v>
      </c>
      <c r="T13" s="142"/>
      <c r="U13" s="142"/>
      <c r="V13" s="142"/>
      <c r="W13" s="142"/>
      <c r="X13" s="142"/>
      <c r="Y13" s="142"/>
      <c r="Z13" s="142"/>
      <c r="AA13" s="153"/>
      <c r="AB13" s="163"/>
      <c r="AC13" s="153"/>
      <c r="AD13" s="164"/>
      <c r="AE13" s="164"/>
      <c r="AF13" s="164"/>
      <c r="AG13" s="164"/>
      <c r="AH13" s="164"/>
      <c r="AI13" s="153"/>
      <c r="AJ13" s="153"/>
    </row>
    <row r="14" spans="1:36" ht="93" customHeight="1" x14ac:dyDescent="0.25">
      <c r="A14" s="154" t="s">
        <v>340</v>
      </c>
      <c r="B14" s="155">
        <v>0</v>
      </c>
      <c r="C14" s="156" t="s">
        <v>335</v>
      </c>
      <c r="D14" s="156" t="s">
        <v>335</v>
      </c>
      <c r="E14" s="155" t="str">
        <f t="shared" si="0"/>
        <v/>
      </c>
      <c r="F14" s="157"/>
      <c r="G14" s="157"/>
      <c r="H14" s="157"/>
      <c r="I14" s="157"/>
      <c r="J14" s="157"/>
      <c r="K14" s="157"/>
      <c r="L14" s="157"/>
      <c r="M14" s="157"/>
      <c r="N14" s="157"/>
      <c r="R14" s="175" t="s">
        <v>331</v>
      </c>
      <c r="T14" s="142"/>
      <c r="U14" s="142"/>
      <c r="V14" s="142"/>
      <c r="W14" s="142"/>
      <c r="X14" s="142"/>
      <c r="Y14" s="142"/>
      <c r="Z14" s="142"/>
      <c r="AA14" s="153"/>
      <c r="AB14" s="153"/>
      <c r="AC14" s="153"/>
      <c r="AD14" s="161"/>
      <c r="AE14" s="161"/>
      <c r="AF14" s="161"/>
      <c r="AG14" s="161"/>
      <c r="AH14" s="161"/>
      <c r="AI14" s="153"/>
      <c r="AJ14" s="153"/>
    </row>
    <row r="15" spans="1:36" ht="93" customHeight="1" x14ac:dyDescent="0.25">
      <c r="A15" s="154" t="s">
        <v>341</v>
      </c>
      <c r="B15" s="155">
        <v>0</v>
      </c>
      <c r="C15" s="156" t="s">
        <v>335</v>
      </c>
      <c r="D15" s="156" t="s">
        <v>335</v>
      </c>
      <c r="E15" s="155" t="str">
        <f t="shared" si="0"/>
        <v/>
      </c>
      <c r="F15" s="157"/>
      <c r="G15" s="157"/>
      <c r="H15" s="157"/>
      <c r="I15" s="157"/>
      <c r="J15" s="157"/>
      <c r="K15" s="157"/>
      <c r="L15" s="157"/>
      <c r="M15" s="157"/>
      <c r="N15" s="157"/>
      <c r="R15" s="158" t="s">
        <v>330</v>
      </c>
      <c r="S15" s="142"/>
      <c r="T15" s="142"/>
      <c r="U15" s="142"/>
      <c r="V15" s="142"/>
      <c r="W15" s="142"/>
      <c r="X15" s="142"/>
      <c r="Y15" s="142"/>
      <c r="Z15" s="142"/>
      <c r="AA15" s="153"/>
      <c r="AB15" s="153"/>
      <c r="AC15" s="153"/>
      <c r="AD15" s="161"/>
      <c r="AE15" s="161"/>
      <c r="AF15" s="161"/>
      <c r="AG15" s="161"/>
      <c r="AH15" s="161"/>
      <c r="AI15" s="153"/>
      <c r="AJ15" s="153"/>
    </row>
    <row r="16" spans="1:36" ht="93" customHeight="1" x14ac:dyDescent="0.25">
      <c r="A16" s="154" t="s">
        <v>342</v>
      </c>
      <c r="B16" s="155">
        <v>0</v>
      </c>
      <c r="C16" s="156" t="s">
        <v>335</v>
      </c>
      <c r="D16" s="156" t="s">
        <v>335</v>
      </c>
      <c r="E16" s="155" t="str">
        <f t="shared" si="0"/>
        <v/>
      </c>
      <c r="F16" s="157"/>
      <c r="G16" s="157"/>
      <c r="H16" s="157"/>
      <c r="I16" s="157"/>
      <c r="J16" s="157"/>
      <c r="K16" s="157"/>
      <c r="L16" s="157"/>
      <c r="M16" s="157"/>
      <c r="N16" s="157"/>
      <c r="Q16" s="176"/>
      <c r="R16" s="162" t="s">
        <v>178</v>
      </c>
      <c r="S16" s="176"/>
      <c r="T16" s="176"/>
      <c r="U16" s="176"/>
      <c r="V16" s="176"/>
      <c r="W16" s="176"/>
      <c r="X16" s="176"/>
      <c r="Y16" s="176"/>
      <c r="Z16" s="176"/>
      <c r="AA16" s="153"/>
      <c r="AB16" s="153"/>
      <c r="AC16" s="177"/>
      <c r="AD16" s="177"/>
      <c r="AE16" s="177"/>
      <c r="AF16" s="177"/>
      <c r="AG16" s="177"/>
      <c r="AH16" s="177"/>
      <c r="AI16" s="153"/>
      <c r="AJ16" s="153"/>
    </row>
    <row r="17" spans="1:36" ht="93" customHeight="1" x14ac:dyDescent="0.25">
      <c r="A17" s="154" t="s">
        <v>343</v>
      </c>
      <c r="B17" s="155">
        <v>0</v>
      </c>
      <c r="C17" s="156" t="s">
        <v>335</v>
      </c>
      <c r="D17" s="156" t="s">
        <v>335</v>
      </c>
      <c r="E17" s="155" t="str">
        <f t="shared" si="0"/>
        <v/>
      </c>
      <c r="F17" s="157"/>
      <c r="G17" s="157"/>
      <c r="H17" s="157"/>
      <c r="I17" s="157"/>
      <c r="J17" s="157"/>
      <c r="K17" s="157"/>
      <c r="L17" s="157"/>
      <c r="M17" s="157"/>
      <c r="N17" s="157"/>
      <c r="Q17" s="176"/>
      <c r="R17" s="166" t="s">
        <v>333</v>
      </c>
      <c r="Y17" s="176"/>
      <c r="Z17" s="176"/>
      <c r="AA17" s="153"/>
      <c r="AB17" s="153"/>
      <c r="AC17" s="153"/>
      <c r="AD17" s="161"/>
      <c r="AE17" s="161"/>
      <c r="AF17" s="161"/>
      <c r="AG17" s="161"/>
      <c r="AH17" s="161"/>
      <c r="AI17" s="153"/>
      <c r="AJ17" s="153"/>
    </row>
    <row r="18" spans="1:36" ht="93" customHeight="1" x14ac:dyDescent="0.25">
      <c r="A18" s="154" t="s">
        <v>344</v>
      </c>
      <c r="B18" s="155">
        <v>0</v>
      </c>
      <c r="C18" s="156" t="s">
        <v>335</v>
      </c>
      <c r="D18" s="156" t="s">
        <v>335</v>
      </c>
      <c r="E18" s="155" t="str">
        <f t="shared" si="0"/>
        <v/>
      </c>
      <c r="F18" s="157"/>
      <c r="G18" s="157"/>
      <c r="H18" s="157"/>
      <c r="I18" s="157"/>
      <c r="J18" s="157"/>
      <c r="K18" s="157"/>
      <c r="L18" s="157"/>
      <c r="M18" s="157"/>
      <c r="N18" s="157"/>
      <c r="O18" s="178"/>
      <c r="P18" s="178"/>
      <c r="Q18" s="176"/>
      <c r="Y18" s="176"/>
      <c r="Z18" s="176"/>
      <c r="AA18" s="153"/>
      <c r="AB18" s="153"/>
      <c r="AC18" s="153"/>
      <c r="AD18" s="161"/>
      <c r="AE18" s="161"/>
      <c r="AF18" s="161"/>
      <c r="AG18" s="161"/>
      <c r="AH18" s="161"/>
      <c r="AI18" s="153"/>
      <c r="AJ18" s="153"/>
    </row>
    <row r="19" spans="1:36" ht="93" customHeight="1" x14ac:dyDescent="0.25">
      <c r="A19" s="154" t="s">
        <v>345</v>
      </c>
      <c r="B19" s="155">
        <v>0</v>
      </c>
      <c r="C19" s="156" t="s">
        <v>335</v>
      </c>
      <c r="D19" s="156" t="s">
        <v>335</v>
      </c>
      <c r="E19" s="155" t="str">
        <f t="shared" si="0"/>
        <v/>
      </c>
      <c r="F19" s="157"/>
      <c r="G19" s="157"/>
      <c r="H19" s="157"/>
      <c r="I19" s="157"/>
      <c r="J19" s="157"/>
      <c r="K19" s="157"/>
      <c r="L19" s="157"/>
      <c r="M19" s="157"/>
      <c r="N19" s="157"/>
      <c r="O19" s="178"/>
      <c r="P19" s="178"/>
      <c r="Q19" s="179"/>
      <c r="Y19" s="176"/>
      <c r="Z19" s="176"/>
      <c r="AA19" s="153"/>
      <c r="AB19" s="174"/>
      <c r="AC19" s="174"/>
      <c r="AD19" s="174"/>
      <c r="AE19" s="174"/>
      <c r="AF19" s="174"/>
      <c r="AG19" s="174"/>
      <c r="AH19" s="161"/>
      <c r="AI19" s="153"/>
      <c r="AJ19" s="153"/>
    </row>
    <row r="20" spans="1:36" ht="93" customHeight="1" x14ac:dyDescent="0.25">
      <c r="A20" s="154" t="s">
        <v>346</v>
      </c>
      <c r="B20" s="155">
        <v>0</v>
      </c>
      <c r="C20" s="156" t="s">
        <v>335</v>
      </c>
      <c r="D20" s="156" t="s">
        <v>335</v>
      </c>
      <c r="E20" s="155" t="str">
        <f t="shared" si="0"/>
        <v/>
      </c>
      <c r="F20" s="157"/>
      <c r="G20" s="157"/>
      <c r="H20" s="157"/>
      <c r="I20" s="157"/>
      <c r="J20" s="157"/>
      <c r="K20" s="157"/>
      <c r="L20" s="157"/>
      <c r="M20" s="157"/>
      <c r="N20" s="157"/>
      <c r="O20" s="178"/>
      <c r="P20" s="178"/>
      <c r="AA20" s="153"/>
      <c r="AB20" s="180"/>
      <c r="AC20" s="180"/>
      <c r="AD20" s="180"/>
      <c r="AE20" s="180"/>
      <c r="AF20" s="180"/>
      <c r="AG20" s="180"/>
      <c r="AH20" s="161"/>
      <c r="AI20" s="153"/>
      <c r="AJ20" s="153"/>
    </row>
    <row r="21" spans="1:36" ht="93" customHeight="1" x14ac:dyDescent="0.25">
      <c r="A21" s="154" t="s">
        <v>347</v>
      </c>
      <c r="B21" s="155">
        <v>0</v>
      </c>
      <c r="C21" s="156" t="s">
        <v>335</v>
      </c>
      <c r="D21" s="156" t="s">
        <v>335</v>
      </c>
      <c r="E21" s="155" t="str">
        <f t="shared" si="0"/>
        <v/>
      </c>
      <c r="F21" s="157"/>
      <c r="G21" s="157"/>
      <c r="H21" s="157"/>
      <c r="I21" s="157"/>
      <c r="J21" s="157"/>
      <c r="K21" s="157"/>
      <c r="L21" s="157"/>
      <c r="M21" s="157"/>
      <c r="N21" s="157"/>
      <c r="O21" s="178"/>
      <c r="P21" s="178"/>
      <c r="AA21" s="153"/>
      <c r="AB21" s="174"/>
      <c r="AC21" s="174"/>
      <c r="AD21" s="174"/>
      <c r="AE21" s="174"/>
      <c r="AF21" s="174"/>
      <c r="AG21" s="174"/>
      <c r="AH21" s="161"/>
      <c r="AI21" s="153"/>
      <c r="AJ21" s="153"/>
    </row>
    <row r="22" spans="1:36" ht="93" customHeight="1" x14ac:dyDescent="0.25">
      <c r="A22" s="154" t="s">
        <v>348</v>
      </c>
      <c r="B22" s="155">
        <v>0</v>
      </c>
      <c r="C22" s="156" t="s">
        <v>335</v>
      </c>
      <c r="D22" s="156" t="s">
        <v>335</v>
      </c>
      <c r="E22" s="155" t="str">
        <f t="shared" si="0"/>
        <v/>
      </c>
      <c r="F22" s="157"/>
      <c r="G22" s="157"/>
      <c r="H22" s="157"/>
      <c r="I22" s="157"/>
      <c r="J22" s="157"/>
      <c r="K22" s="157"/>
      <c r="L22" s="157"/>
      <c r="M22" s="157"/>
      <c r="N22" s="157"/>
      <c r="AA22" s="153"/>
      <c r="AB22" s="174"/>
      <c r="AC22" s="174"/>
      <c r="AD22" s="174"/>
      <c r="AE22" s="174"/>
      <c r="AF22" s="174"/>
      <c r="AG22" s="174"/>
      <c r="AH22" s="161"/>
      <c r="AI22" s="153"/>
      <c r="AJ22" s="153"/>
    </row>
    <row r="23" spans="1:36" ht="93" customHeight="1" x14ac:dyDescent="0.3">
      <c r="A23" s="154" t="s">
        <v>349</v>
      </c>
      <c r="B23" s="155">
        <v>0</v>
      </c>
      <c r="C23" s="156" t="s">
        <v>335</v>
      </c>
      <c r="D23" s="156" t="s">
        <v>335</v>
      </c>
      <c r="E23" s="155" t="str">
        <f t="shared" si="0"/>
        <v/>
      </c>
      <c r="F23" s="157"/>
      <c r="G23" s="157"/>
      <c r="H23" s="157"/>
      <c r="I23" s="157"/>
      <c r="J23" s="157"/>
      <c r="K23" s="157"/>
      <c r="L23" s="157"/>
      <c r="M23" s="157"/>
      <c r="N23" s="157"/>
    </row>
    <row r="24" spans="1:36" ht="93" customHeight="1" x14ac:dyDescent="0.3">
      <c r="A24" s="154" t="s">
        <v>350</v>
      </c>
      <c r="B24" s="155">
        <v>0</v>
      </c>
      <c r="C24" s="156" t="s">
        <v>335</v>
      </c>
      <c r="D24" s="156" t="s">
        <v>335</v>
      </c>
      <c r="E24" s="155" t="str">
        <f t="shared" si="0"/>
        <v/>
      </c>
      <c r="F24" s="157"/>
      <c r="G24" s="157"/>
      <c r="H24" s="157"/>
      <c r="I24" s="157"/>
      <c r="J24" s="157"/>
      <c r="K24" s="157"/>
      <c r="L24" s="157"/>
      <c r="M24" s="157"/>
      <c r="N24" s="157"/>
    </row>
    <row r="25" spans="1:36" ht="93" customHeight="1" x14ac:dyDescent="0.3">
      <c r="A25" s="154" t="s">
        <v>351</v>
      </c>
      <c r="B25" s="155">
        <v>0</v>
      </c>
      <c r="C25" s="156" t="s">
        <v>335</v>
      </c>
      <c r="D25" s="156" t="s">
        <v>335</v>
      </c>
      <c r="E25" s="155" t="str">
        <f t="shared" si="0"/>
        <v/>
      </c>
      <c r="F25" s="157"/>
      <c r="G25" s="157"/>
      <c r="H25" s="157"/>
      <c r="I25" s="157"/>
      <c r="J25" s="157"/>
      <c r="K25" s="157"/>
      <c r="L25" s="157"/>
      <c r="M25" s="157"/>
      <c r="N25" s="157"/>
    </row>
    <row r="26" spans="1:36" ht="93" customHeight="1" x14ac:dyDescent="0.3">
      <c r="A26" s="154" t="s">
        <v>352</v>
      </c>
      <c r="B26" s="155">
        <v>0</v>
      </c>
      <c r="C26" s="156" t="s">
        <v>335</v>
      </c>
      <c r="D26" s="156" t="s">
        <v>335</v>
      </c>
      <c r="E26" s="155" t="str">
        <f t="shared" si="0"/>
        <v/>
      </c>
      <c r="F26" s="157"/>
      <c r="G26" s="157"/>
      <c r="H26" s="157"/>
      <c r="I26" s="157"/>
      <c r="J26" s="157"/>
      <c r="K26" s="157"/>
      <c r="L26" s="157"/>
      <c r="M26" s="157"/>
      <c r="N26" s="157"/>
    </row>
    <row r="27" spans="1:36" ht="14.7" customHeight="1" x14ac:dyDescent="0.3">
      <c r="B27" s="139"/>
      <c r="D27" s="139"/>
      <c r="E27" s="139"/>
      <c r="F27" s="139"/>
      <c r="G27" s="139"/>
      <c r="H27" s="139"/>
      <c r="I27" s="139"/>
      <c r="J27" s="139"/>
      <c r="K27" s="139"/>
      <c r="L27" s="139"/>
      <c r="M27" s="139"/>
      <c r="N27" s="139"/>
      <c r="Y27" s="143"/>
      <c r="Z27" s="143"/>
      <c r="AA27" s="143"/>
      <c r="AB27" s="143"/>
      <c r="AC27" s="143"/>
      <c r="AD27" s="139"/>
      <c r="AE27" s="139"/>
      <c r="AF27" s="139"/>
      <c r="AG27" s="139"/>
      <c r="AH27" s="139"/>
    </row>
    <row r="28" spans="1:36" ht="39" customHeight="1" x14ac:dyDescent="0.3">
      <c r="B28" s="139"/>
      <c r="D28" s="139"/>
      <c r="E28" s="139"/>
      <c r="F28" s="139"/>
      <c r="G28" s="139"/>
      <c r="H28" s="139"/>
      <c r="I28" s="139"/>
      <c r="J28" s="139"/>
      <c r="K28" s="139"/>
      <c r="L28" s="139"/>
      <c r="M28" s="139"/>
      <c r="N28" s="139"/>
      <c r="Y28" s="143"/>
      <c r="Z28" s="143"/>
      <c r="AA28" s="143"/>
      <c r="AB28" s="143"/>
      <c r="AC28" s="143"/>
      <c r="AD28" s="139"/>
      <c r="AE28" s="139"/>
      <c r="AF28" s="139"/>
      <c r="AG28" s="139"/>
      <c r="AH28" s="139"/>
    </row>
    <row r="29" spans="1:36" ht="19.5" customHeight="1" x14ac:dyDescent="0.3">
      <c r="B29" s="139"/>
      <c r="D29" s="139"/>
      <c r="E29" s="139"/>
      <c r="F29" s="139"/>
      <c r="G29" s="139"/>
      <c r="H29" s="139"/>
      <c r="I29" s="139"/>
      <c r="J29" s="139"/>
      <c r="K29" s="139"/>
      <c r="L29" s="139"/>
      <c r="M29" s="139"/>
      <c r="N29" s="139"/>
      <c r="Y29" s="143"/>
      <c r="Z29" s="143"/>
      <c r="AA29" s="143"/>
      <c r="AB29" s="143"/>
      <c r="AC29" s="143"/>
      <c r="AD29" s="139"/>
      <c r="AE29" s="139"/>
      <c r="AF29" s="139"/>
      <c r="AG29" s="139"/>
      <c r="AH29" s="139"/>
    </row>
    <row r="30" spans="1:36" ht="19.5" customHeight="1" x14ac:dyDescent="0.3">
      <c r="B30" s="139"/>
      <c r="D30" s="139"/>
      <c r="E30" s="139"/>
      <c r="F30" s="139"/>
      <c r="G30" s="139"/>
      <c r="H30" s="139"/>
      <c r="I30" s="139"/>
      <c r="J30" s="139"/>
      <c r="K30" s="139"/>
      <c r="L30" s="139"/>
      <c r="M30" s="139"/>
      <c r="N30" s="139"/>
      <c r="Y30" s="143"/>
      <c r="Z30" s="143"/>
      <c r="AA30" s="143"/>
      <c r="AB30" s="143"/>
      <c r="AC30" s="143"/>
      <c r="AD30" s="139"/>
      <c r="AE30" s="139"/>
      <c r="AF30" s="139"/>
      <c r="AG30" s="139"/>
      <c r="AH30" s="139"/>
    </row>
    <row r="31" spans="1:36" ht="19.5" customHeight="1" x14ac:dyDescent="0.3">
      <c r="B31" s="139"/>
      <c r="D31" s="139"/>
      <c r="E31" s="139"/>
      <c r="F31" s="139"/>
      <c r="G31" s="139"/>
      <c r="H31" s="139"/>
      <c r="I31" s="139"/>
      <c r="J31" s="139"/>
      <c r="K31" s="139"/>
      <c r="L31" s="139"/>
      <c r="M31" s="139"/>
      <c r="N31" s="139"/>
      <c r="Y31" s="143"/>
      <c r="Z31" s="143"/>
      <c r="AA31" s="143"/>
      <c r="AB31" s="143"/>
      <c r="AC31" s="143"/>
      <c r="AD31" s="139"/>
      <c r="AE31" s="139"/>
      <c r="AF31" s="139"/>
      <c r="AG31" s="139"/>
      <c r="AH31" s="139"/>
    </row>
    <row r="32" spans="1:36" ht="19.5" customHeight="1" x14ac:dyDescent="0.3">
      <c r="B32" s="139"/>
      <c r="D32" s="139"/>
      <c r="E32" s="139"/>
      <c r="F32" s="139"/>
      <c r="G32" s="139"/>
      <c r="H32" s="139"/>
      <c r="I32" s="139"/>
      <c r="J32" s="139"/>
      <c r="K32" s="139"/>
      <c r="L32" s="139"/>
      <c r="M32" s="139"/>
      <c r="N32" s="139"/>
      <c r="Y32" s="143"/>
      <c r="Z32" s="143"/>
      <c r="AA32" s="143"/>
      <c r="AB32" s="143"/>
      <c r="AC32" s="143"/>
      <c r="AD32" s="139"/>
      <c r="AE32" s="139"/>
      <c r="AF32" s="139"/>
      <c r="AG32" s="139"/>
      <c r="AH32" s="139"/>
    </row>
    <row r="33" spans="25:29" s="139" customFormat="1" ht="19.5" customHeight="1" x14ac:dyDescent="0.3">
      <c r="Y33" s="143"/>
      <c r="Z33" s="143"/>
      <c r="AA33" s="143"/>
      <c r="AB33" s="143"/>
      <c r="AC33" s="143"/>
    </row>
  </sheetData>
  <sheetProtection formatCells="0" formatColumns="0" formatRows="0" sort="0" autoFilter="0" pivotTables="0"/>
  <dataConsolidate/>
  <mergeCells count="8">
    <mergeCell ref="A1:D1"/>
    <mergeCell ref="B3:D3"/>
    <mergeCell ref="G4:M4"/>
    <mergeCell ref="R4:V4"/>
    <mergeCell ref="C5:E5"/>
    <mergeCell ref="I5:M5"/>
    <mergeCell ref="G7:G11"/>
    <mergeCell ref="O7:O11"/>
  </mergeCells>
  <conditionalFormatting sqref="C7:C26">
    <cfRule type="cellIs" dxfId="31" priority="6" operator="equal">
      <formula>$Q$11</formula>
    </cfRule>
    <cfRule type="cellIs" dxfId="30" priority="7" operator="equal">
      <formula>$Q$10</formula>
    </cfRule>
    <cfRule type="cellIs" dxfId="29" priority="8" operator="equal">
      <formula>$Q$9</formula>
    </cfRule>
    <cfRule type="cellIs" dxfId="28" priority="9" operator="equal">
      <formula>$Q$8</formula>
    </cfRule>
    <cfRule type="cellIs" dxfId="27" priority="10" operator="equal">
      <formula>$Q$7</formula>
    </cfRule>
  </conditionalFormatting>
  <conditionalFormatting sqref="D7:D26">
    <cfRule type="cellIs" dxfId="26" priority="1" operator="equal">
      <formula>$R$6</formula>
    </cfRule>
    <cfRule type="cellIs" dxfId="25" priority="2" operator="equal">
      <formula>$S$6</formula>
    </cfRule>
    <cfRule type="cellIs" dxfId="24" priority="3" operator="equal">
      <formula>$T$6</formula>
    </cfRule>
    <cfRule type="cellIs" dxfId="23" priority="4" operator="equal">
      <formula>$U$6</formula>
    </cfRule>
    <cfRule type="cellIs" dxfId="22" priority="5" operator="equal">
      <formula>$V$6</formula>
    </cfRule>
  </conditionalFormatting>
  <conditionalFormatting sqref="E7:E26">
    <cfRule type="cellIs" dxfId="21" priority="11" operator="equal">
      <formula>$R$14</formula>
    </cfRule>
    <cfRule type="cellIs" dxfId="20" priority="12" operator="equal">
      <formula>$R$15</formula>
    </cfRule>
    <cfRule type="cellIs" dxfId="19" priority="13" operator="equal">
      <formula>$R$16</formula>
    </cfRule>
    <cfRule type="cellIs" dxfId="18" priority="14" operator="equal">
      <formula>$R$17</formula>
    </cfRule>
  </conditionalFormatting>
  <dataValidations count="3">
    <dataValidation type="list" allowBlank="1" showInputMessage="1" showErrorMessage="1" sqref="JB7:JH14" xr:uid="{12CED658-3096-4A52-9344-22F5A63992F1}">
      <formula1>#REF!</formula1>
    </dataValidation>
    <dataValidation allowBlank="1" showInputMessage="1" showErrorMessage="1" prompt="La probabilidad se encuentra determinada por una escala de 1 a 3, siendo 1 la menor probabilidad de ocurrencia del riesgo y 3 la mayor probabilidad de  ocurrencia." sqref="JA6" xr:uid="{75C1B4AB-48FA-494C-8452-8B3DFBA9C24D}"/>
    <dataValidation allowBlank="1" showInputMessage="1" showErrorMessage="1" prompt="Es la materialización del riesgo y las consecuencias de su aparición. Su escala es: 5 bajo impacto, 10 medio, 20 alto impacto._x000a_" sqref="JB6:JH6" xr:uid="{1AC3BD6D-459D-491C-9BFB-DBEB04C9A284}"/>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6"/>
  <sheetViews>
    <sheetView topLeftCell="A10" workbookViewId="0">
      <selection activeCell="D28" sqref="D28"/>
    </sheetView>
  </sheetViews>
  <sheetFormatPr baseColWidth="10" defaultColWidth="11.44140625" defaultRowHeight="14.4" x14ac:dyDescent="0.3"/>
  <cols>
    <col min="2" max="2" width="24" customWidth="1"/>
    <col min="3" max="3" width="23.44140625" customWidth="1"/>
    <col min="4" max="4" width="24.33203125" customWidth="1"/>
    <col min="5" max="6" width="16.88671875" customWidth="1"/>
  </cols>
  <sheetData>
    <row r="2" spans="2:6" x14ac:dyDescent="0.3">
      <c r="B2" t="s">
        <v>360</v>
      </c>
      <c r="E2" t="s">
        <v>361</v>
      </c>
    </row>
    <row r="3" spans="2:6" x14ac:dyDescent="0.3">
      <c r="B3" t="s">
        <v>362</v>
      </c>
      <c r="E3" t="s">
        <v>363</v>
      </c>
    </row>
    <row r="4" spans="2:6" x14ac:dyDescent="0.3">
      <c r="B4" t="s">
        <v>364</v>
      </c>
      <c r="E4" t="s">
        <v>365</v>
      </c>
    </row>
    <row r="5" spans="2:6" x14ac:dyDescent="0.3">
      <c r="B5" t="s">
        <v>123</v>
      </c>
    </row>
    <row r="8" spans="2:6" x14ac:dyDescent="0.3">
      <c r="B8" t="s">
        <v>366</v>
      </c>
      <c r="E8" t="s">
        <v>83</v>
      </c>
      <c r="F8" t="s">
        <v>367</v>
      </c>
    </row>
    <row r="9" spans="2:6" x14ac:dyDescent="0.3">
      <c r="B9" t="s">
        <v>368</v>
      </c>
      <c r="E9" t="s">
        <v>336</v>
      </c>
      <c r="F9" t="s">
        <v>328</v>
      </c>
    </row>
    <row r="10" spans="2:6" x14ac:dyDescent="0.3">
      <c r="B10" t="s">
        <v>369</v>
      </c>
      <c r="E10" t="s">
        <v>201</v>
      </c>
      <c r="F10" t="s">
        <v>329</v>
      </c>
    </row>
    <row r="11" spans="2:6" x14ac:dyDescent="0.3">
      <c r="E11" t="s">
        <v>177</v>
      </c>
      <c r="F11" t="s">
        <v>178</v>
      </c>
    </row>
    <row r="12" spans="2:6" x14ac:dyDescent="0.3">
      <c r="B12" s="94" t="s">
        <v>370</v>
      </c>
      <c r="E12" t="s">
        <v>332</v>
      </c>
      <c r="F12" t="s">
        <v>214</v>
      </c>
    </row>
    <row r="13" spans="2:6" x14ac:dyDescent="0.3">
      <c r="B13" s="95" t="s">
        <v>371</v>
      </c>
      <c r="E13" t="s">
        <v>114</v>
      </c>
      <c r="F13" t="s">
        <v>115</v>
      </c>
    </row>
    <row r="14" spans="2:6" x14ac:dyDescent="0.3">
      <c r="B14" s="95" t="s">
        <v>213</v>
      </c>
    </row>
    <row r="15" spans="2:6" x14ac:dyDescent="0.3">
      <c r="B15" s="95" t="s">
        <v>113</v>
      </c>
    </row>
    <row r="16" spans="2:6" ht="26.4" x14ac:dyDescent="0.3">
      <c r="B16" s="95" t="s">
        <v>232</v>
      </c>
    </row>
    <row r="17" spans="2:2" ht="26.4" x14ac:dyDescent="0.3">
      <c r="B17" s="95" t="s">
        <v>372</v>
      </c>
    </row>
    <row r="18" spans="2:2" x14ac:dyDescent="0.3">
      <c r="B18" s="25"/>
    </row>
    <row r="19" spans="2:2" x14ac:dyDescent="0.3">
      <c r="B19" s="25"/>
    </row>
    <row r="20" spans="2:2" x14ac:dyDescent="0.3">
      <c r="B20" s="25"/>
    </row>
    <row r="23" spans="2:2" x14ac:dyDescent="0.3">
      <c r="B23" s="25" t="s">
        <v>373</v>
      </c>
    </row>
    <row r="24" spans="2:2" x14ac:dyDescent="0.3">
      <c r="B24" t="s">
        <v>374</v>
      </c>
    </row>
    <row r="25" spans="2:2" x14ac:dyDescent="0.3">
      <c r="B25" t="s">
        <v>375</v>
      </c>
    </row>
    <row r="26" spans="2:2" x14ac:dyDescent="0.3">
      <c r="B26" t="s">
        <v>376</v>
      </c>
    </row>
    <row r="27" spans="2:2" x14ac:dyDescent="0.3">
      <c r="B27" t="s">
        <v>377</v>
      </c>
    </row>
    <row r="28" spans="2:2" x14ac:dyDescent="0.3">
      <c r="B28" t="s">
        <v>378</v>
      </c>
    </row>
    <row r="29" spans="2:2" x14ac:dyDescent="0.3">
      <c r="B29" t="s">
        <v>379</v>
      </c>
    </row>
    <row r="30" spans="2:2" x14ac:dyDescent="0.3">
      <c r="B30" t="s">
        <v>380</v>
      </c>
    </row>
    <row r="31" spans="2:2" x14ac:dyDescent="0.3">
      <c r="B31" t="s">
        <v>381</v>
      </c>
    </row>
    <row r="32" spans="2:2" x14ac:dyDescent="0.3">
      <c r="B32" t="s">
        <v>7</v>
      </c>
    </row>
    <row r="33" spans="2:2" x14ac:dyDescent="0.3">
      <c r="B33" t="s">
        <v>382</v>
      </c>
    </row>
    <row r="34" spans="2:2" x14ac:dyDescent="0.3">
      <c r="B34" t="s">
        <v>383</v>
      </c>
    </row>
    <row r="35" spans="2:2" x14ac:dyDescent="0.3">
      <c r="B35" t="s">
        <v>384</v>
      </c>
    </row>
    <row r="36" spans="2:2" x14ac:dyDescent="0.3">
      <c r="B36" t="s">
        <v>385</v>
      </c>
    </row>
  </sheetData>
  <sortState xmlns:xlrd2="http://schemas.microsoft.com/office/spreadsheetml/2017/richdata2" ref="B2:B5">
    <sortCondition ref="B2:B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2C9FF-3F48-4939-980F-C6241C9E816A}">
  <dimension ref="A1:JH72"/>
  <sheetViews>
    <sheetView showGridLines="0" zoomScaleNormal="100" workbookViewId="0">
      <selection activeCell="G8" sqref="G8"/>
    </sheetView>
  </sheetViews>
  <sheetFormatPr baseColWidth="10" defaultColWidth="0" defaultRowHeight="0" customHeight="1" zeroHeight="1" x14ac:dyDescent="0.3"/>
  <cols>
    <col min="1" max="1" width="14.6640625" style="139" customWidth="1"/>
    <col min="2" max="2" width="9.33203125" style="143" bestFit="1" customWidth="1"/>
    <col min="3" max="4" width="15.44140625" style="143" customWidth="1"/>
    <col min="5" max="6" width="15.44140625" style="189" customWidth="1"/>
    <col min="7" max="7" width="15.44140625" style="143" customWidth="1"/>
    <col min="8" max="8" width="3.6640625" style="143" customWidth="1"/>
    <col min="9" max="9" width="7.44140625" style="143" customWidth="1"/>
    <col min="10" max="10" width="14" style="143" customWidth="1"/>
    <col min="11" max="15" width="12.44140625" style="143" customWidth="1"/>
    <col min="16" max="16" width="3.6640625" style="143" customWidth="1"/>
    <col min="17" max="17" width="4.6640625" style="139" hidden="1" customWidth="1"/>
    <col min="18" max="18" width="6.33203125" style="139" hidden="1" customWidth="1"/>
    <col min="19" max="24" width="14" style="139" hidden="1" customWidth="1"/>
    <col min="25" max="29" width="11.44140625" style="139" customWidth="1"/>
    <col min="30" max="30" width="5.44140625" style="139" bestFit="1" customWidth="1"/>
    <col min="31" max="31" width="26.6640625" style="139" customWidth="1"/>
    <col min="32" max="32" width="22.6640625" style="143" customWidth="1"/>
    <col min="33" max="36" width="22.6640625" style="143" hidden="1" customWidth="1"/>
    <col min="37" max="37" width="23.44140625" style="139" hidden="1" customWidth="1"/>
    <col min="38" max="265" width="11.44140625" style="139" hidden="1" customWidth="1"/>
    <col min="266" max="266" width="12.44140625" style="139" hidden="1" customWidth="1"/>
    <col min="267" max="267" width="47" style="139" hidden="1" customWidth="1"/>
    <col min="268" max="268" width="35" style="139" hidden="1" customWidth="1"/>
    <col min="269" max="16384" width="14.44140625" style="139" hidden="1"/>
  </cols>
  <sheetData>
    <row r="1" spans="1:38" s="119" customFormat="1" ht="13.2" x14ac:dyDescent="0.25">
      <c r="A1" s="121"/>
      <c r="B1" s="113"/>
      <c r="C1" s="113"/>
      <c r="D1" s="113"/>
      <c r="E1" s="182"/>
      <c r="F1" s="182"/>
      <c r="G1" s="113"/>
      <c r="H1" s="113"/>
      <c r="N1" s="118"/>
      <c r="O1" s="118"/>
      <c r="P1" s="113"/>
      <c r="AF1" s="120"/>
      <c r="AG1" s="120"/>
      <c r="AH1" s="120"/>
      <c r="AI1" s="120"/>
      <c r="AJ1" s="120"/>
    </row>
    <row r="2" spans="1:38" s="119" customFormat="1" ht="33" customHeight="1" x14ac:dyDescent="0.25">
      <c r="A2" s="509" t="s">
        <v>386</v>
      </c>
      <c r="B2" s="510"/>
      <c r="C2" s="510"/>
      <c r="D2" s="511"/>
      <c r="E2" s="184"/>
      <c r="F2" s="182"/>
      <c r="G2" s="113"/>
      <c r="H2" s="113"/>
      <c r="I2" s="190"/>
      <c r="J2" s="190"/>
      <c r="K2" s="129"/>
      <c r="L2" s="129"/>
      <c r="M2" s="129"/>
      <c r="N2" s="118"/>
      <c r="O2" s="118"/>
      <c r="P2" s="113"/>
      <c r="AF2" s="120"/>
      <c r="AG2" s="120"/>
      <c r="AH2" s="120"/>
      <c r="AI2" s="120"/>
      <c r="AJ2" s="120"/>
    </row>
    <row r="3" spans="1:38" s="119" customFormat="1" ht="33" customHeight="1" x14ac:dyDescent="0.25">
      <c r="A3" s="127" t="s">
        <v>52</v>
      </c>
      <c r="B3" s="495" t="str">
        <f>'2.1 MATRIZ DE RIESGOS GENERAL'!D6</f>
        <v>Gestión de TIC</v>
      </c>
      <c r="C3" s="512"/>
      <c r="D3" s="512"/>
      <c r="E3" s="184"/>
      <c r="F3" s="182"/>
      <c r="G3" s="113"/>
      <c r="H3" s="113"/>
      <c r="I3" s="190"/>
      <c r="J3" s="190"/>
      <c r="K3" s="129"/>
      <c r="L3" s="129"/>
      <c r="M3" s="129"/>
      <c r="N3" s="118"/>
      <c r="O3" s="118"/>
      <c r="P3" s="113"/>
      <c r="AF3" s="120"/>
      <c r="AG3" s="120"/>
      <c r="AH3" s="120"/>
      <c r="AI3" s="120"/>
      <c r="AJ3" s="120"/>
    </row>
    <row r="4" spans="1:38" s="119" customFormat="1" ht="14.4" thickBot="1" x14ac:dyDescent="0.3">
      <c r="D4" s="184"/>
      <c r="E4" s="184"/>
      <c r="F4" s="185"/>
      <c r="AF4" s="120"/>
      <c r="AG4" s="120"/>
      <c r="AH4" s="120"/>
      <c r="AI4" s="120"/>
      <c r="AJ4" s="120"/>
    </row>
    <row r="5" spans="1:38" s="119" customFormat="1" ht="13.8" thickBot="1" x14ac:dyDescent="0.3">
      <c r="A5" s="513" t="s">
        <v>354</v>
      </c>
      <c r="B5" s="514"/>
      <c r="C5" s="514"/>
      <c r="D5" s="514"/>
      <c r="E5" s="514"/>
      <c r="F5" s="514"/>
      <c r="G5" s="515"/>
      <c r="I5" s="513" t="s">
        <v>321</v>
      </c>
      <c r="J5" s="514"/>
      <c r="K5" s="514"/>
      <c r="L5" s="514"/>
      <c r="M5" s="514"/>
      <c r="N5" s="514"/>
      <c r="O5" s="515"/>
      <c r="R5" s="130"/>
      <c r="S5" s="131"/>
      <c r="T5" s="504" t="s">
        <v>322</v>
      </c>
      <c r="U5" s="504"/>
      <c r="V5" s="504"/>
      <c r="W5" s="504"/>
      <c r="X5" s="505"/>
      <c r="AF5" s="120"/>
      <c r="AG5" s="120"/>
      <c r="AH5" s="120"/>
      <c r="AI5" s="120"/>
      <c r="AJ5" s="120"/>
    </row>
    <row r="6" spans="1:38" ht="13.2" x14ac:dyDescent="0.3">
      <c r="A6" s="136"/>
      <c r="B6" s="137"/>
      <c r="C6" s="504" t="s">
        <v>322</v>
      </c>
      <c r="D6" s="504"/>
      <c r="E6" s="504"/>
      <c r="F6" s="504"/>
      <c r="G6" s="505"/>
      <c r="H6" s="135"/>
      <c r="I6" s="136"/>
      <c r="J6" s="137"/>
      <c r="K6" s="504" t="s">
        <v>322</v>
      </c>
      <c r="L6" s="504"/>
      <c r="M6" s="504"/>
      <c r="N6" s="504"/>
      <c r="O6" s="505"/>
      <c r="P6" s="135"/>
      <c r="R6" s="138"/>
      <c r="T6" s="140">
        <v>0.2</v>
      </c>
      <c r="U6" s="140">
        <v>0.4</v>
      </c>
      <c r="V6" s="140">
        <v>0.6</v>
      </c>
      <c r="W6" s="140">
        <v>0.8</v>
      </c>
      <c r="X6" s="141">
        <v>1</v>
      </c>
      <c r="Y6" s="142"/>
      <c r="Z6" s="142"/>
      <c r="AA6" s="142"/>
      <c r="AB6" s="142"/>
      <c r="AC6" s="142"/>
      <c r="AD6" s="142"/>
      <c r="AE6" s="142"/>
    </row>
    <row r="7" spans="1:38" ht="13.2" x14ac:dyDescent="0.25">
      <c r="A7" s="138"/>
      <c r="B7" s="147"/>
      <c r="C7" s="148" t="s">
        <v>328</v>
      </c>
      <c r="D7" s="148" t="s">
        <v>329</v>
      </c>
      <c r="E7" s="148" t="s">
        <v>178</v>
      </c>
      <c r="F7" s="148" t="s">
        <v>214</v>
      </c>
      <c r="G7" s="149" t="s">
        <v>115</v>
      </c>
      <c r="H7" s="135"/>
      <c r="I7" s="138"/>
      <c r="J7" s="147"/>
      <c r="K7" s="148" t="s">
        <v>328</v>
      </c>
      <c r="L7" s="148" t="s">
        <v>329</v>
      </c>
      <c r="M7" s="148" t="s">
        <v>178</v>
      </c>
      <c r="N7" s="148" t="s">
        <v>214</v>
      </c>
      <c r="O7" s="149" t="s">
        <v>115</v>
      </c>
      <c r="P7" s="135"/>
      <c r="R7" s="138"/>
      <c r="S7" s="150"/>
      <c r="T7" s="151" t="s">
        <v>328</v>
      </c>
      <c r="U7" s="151" t="s">
        <v>329</v>
      </c>
      <c r="V7" s="151" t="s">
        <v>178</v>
      </c>
      <c r="W7" s="151" t="s">
        <v>214</v>
      </c>
      <c r="X7" s="152" t="s">
        <v>115</v>
      </c>
      <c r="AA7" s="142"/>
      <c r="AB7" s="142"/>
      <c r="AC7" s="153"/>
      <c r="AD7" s="153"/>
      <c r="AE7" s="153"/>
      <c r="AF7" s="153"/>
      <c r="AG7" s="153"/>
      <c r="AH7" s="153"/>
      <c r="AI7" s="153"/>
      <c r="AJ7" s="153"/>
      <c r="AK7" s="153"/>
      <c r="AL7" s="153"/>
    </row>
    <row r="8" spans="1:38" ht="55.5" customHeight="1" x14ac:dyDescent="0.25">
      <c r="A8" s="489" t="s">
        <v>326</v>
      </c>
      <c r="B8" s="148" t="s">
        <v>114</v>
      </c>
      <c r="C8" s="158" t="str">
        <f>+'MAPA CALOR INHERENTE'!I7</f>
        <v xml:space="preserve">                   </v>
      </c>
      <c r="D8" s="158" t="str">
        <f>+'MAPA CALOR INHERENTE'!J7</f>
        <v xml:space="preserve">                   </v>
      </c>
      <c r="E8" s="158" t="str">
        <f>+'MAPA CALOR INHERENTE'!K7</f>
        <v xml:space="preserve">                   </v>
      </c>
      <c r="F8" s="158" t="str">
        <f>+'MAPA CALOR INHERENTE'!L7</f>
        <v xml:space="preserve">                   </v>
      </c>
      <c r="G8" s="159" t="str">
        <f>+'MAPA CALOR INHERENTE'!M7</f>
        <v xml:space="preserve">GT5                   </v>
      </c>
      <c r="H8" s="157"/>
      <c r="I8" s="489" t="s">
        <v>326</v>
      </c>
      <c r="J8" s="148" t="s">
        <v>114</v>
      </c>
      <c r="K8" s="158" t="str">
        <f>+'MAPA CALOR RESIDUAL'!K7</f>
        <v xml:space="preserve">                   </v>
      </c>
      <c r="L8" s="158" t="str">
        <f>+'MAPA CALOR RESIDUAL'!L7</f>
        <v xml:space="preserve">                   </v>
      </c>
      <c r="M8" s="158" t="str">
        <f>+'MAPA CALOR RESIDUAL'!M7</f>
        <v xml:space="preserve">                   </v>
      </c>
      <c r="N8" s="158" t="str">
        <f>+'MAPA CALOR RESIDUAL'!N7</f>
        <v xml:space="preserve">                   </v>
      </c>
      <c r="O8" s="159" t="str">
        <f>+'MAPA CALOR RESIDUAL'!O7</f>
        <v xml:space="preserve">                   </v>
      </c>
      <c r="P8" s="157"/>
      <c r="Q8" s="508" t="s">
        <v>326</v>
      </c>
      <c r="R8" s="160">
        <v>1</v>
      </c>
      <c r="S8" s="151" t="s">
        <v>114</v>
      </c>
      <c r="T8" s="158" t="s">
        <v>330</v>
      </c>
      <c r="U8" s="158" t="s">
        <v>330</v>
      </c>
      <c r="V8" s="158" t="s">
        <v>330</v>
      </c>
      <c r="W8" s="158" t="s">
        <v>330</v>
      </c>
      <c r="X8" s="159" t="s">
        <v>331</v>
      </c>
      <c r="AA8" s="142"/>
      <c r="AB8" s="142"/>
      <c r="AC8" s="153"/>
      <c r="AD8" s="153"/>
      <c r="AE8" s="153"/>
      <c r="AF8" s="161"/>
      <c r="AG8" s="161"/>
      <c r="AH8" s="161"/>
      <c r="AI8" s="161"/>
      <c r="AJ8" s="161"/>
      <c r="AK8" s="153"/>
      <c r="AL8" s="153"/>
    </row>
    <row r="9" spans="1:38" ht="55.5" customHeight="1" x14ac:dyDescent="0.25">
      <c r="A9" s="489"/>
      <c r="B9" s="148" t="s">
        <v>332</v>
      </c>
      <c r="C9" s="162" t="str">
        <f>+'MAPA CALOR INHERENTE'!I8</f>
        <v xml:space="preserve">                   </v>
      </c>
      <c r="D9" s="162" t="str">
        <f>+'MAPA CALOR INHERENTE'!J8</f>
        <v xml:space="preserve">                   </v>
      </c>
      <c r="E9" s="158" t="str">
        <f>+'MAPA CALOR INHERENTE'!K8</f>
        <v xml:space="preserve">                   </v>
      </c>
      <c r="F9" s="158" t="str">
        <f>+'MAPA CALOR INHERENTE'!L8</f>
        <v xml:space="preserve">                   </v>
      </c>
      <c r="G9" s="159" t="str">
        <f>+'MAPA CALOR INHERENTE'!M8</f>
        <v xml:space="preserve">                   </v>
      </c>
      <c r="H9" s="157"/>
      <c r="I9" s="489"/>
      <c r="J9" s="148" t="s">
        <v>332</v>
      </c>
      <c r="K9" s="162" t="str">
        <f>+'MAPA CALOR RESIDUAL'!K8</f>
        <v xml:space="preserve">                   </v>
      </c>
      <c r="L9" s="162" t="str">
        <f>+'MAPA CALOR RESIDUAL'!L8</f>
        <v xml:space="preserve">                   </v>
      </c>
      <c r="M9" s="158" t="s">
        <v>387</v>
      </c>
      <c r="N9" s="158" t="str">
        <f>+'MAPA CALOR RESIDUAL'!N8</f>
        <v xml:space="preserve">                   </v>
      </c>
      <c r="O9" s="159" t="str">
        <f>+'MAPA CALOR RESIDUAL'!O8</f>
        <v xml:space="preserve">                   </v>
      </c>
      <c r="P9" s="157"/>
      <c r="Q9" s="508"/>
      <c r="R9" s="160">
        <v>0.8</v>
      </c>
      <c r="S9" s="151" t="s">
        <v>332</v>
      </c>
      <c r="T9" s="162" t="s">
        <v>178</v>
      </c>
      <c r="U9" s="162" t="s">
        <v>178</v>
      </c>
      <c r="V9" s="158" t="s">
        <v>330</v>
      </c>
      <c r="W9" s="158" t="s">
        <v>330</v>
      </c>
      <c r="X9" s="159" t="s">
        <v>331</v>
      </c>
      <c r="AA9" s="142"/>
      <c r="AB9" s="142"/>
      <c r="AC9" s="153"/>
      <c r="AD9" s="163"/>
      <c r="AE9" s="164"/>
      <c r="AF9" s="161"/>
      <c r="AG9" s="161"/>
      <c r="AH9" s="161"/>
      <c r="AI9" s="161"/>
      <c r="AJ9" s="161"/>
      <c r="AK9" s="153"/>
      <c r="AL9" s="153"/>
    </row>
    <row r="10" spans="1:38" ht="55.5" customHeight="1" x14ac:dyDescent="0.25">
      <c r="A10" s="489"/>
      <c r="B10" s="148" t="s">
        <v>177</v>
      </c>
      <c r="C10" s="162" t="str">
        <f>+'MAPA CALOR INHERENTE'!I9</f>
        <v xml:space="preserve">                   </v>
      </c>
      <c r="D10" s="162" t="str">
        <f>+'MAPA CALOR INHERENTE'!J9</f>
        <v xml:space="preserve">                   </v>
      </c>
      <c r="E10" s="162" t="str">
        <f>+'MAPA CALOR INHERENTE'!K9</f>
        <v xml:space="preserve"> GT6                  </v>
      </c>
      <c r="F10" s="158" t="str">
        <f>+'MAPA CALOR INHERENTE'!L9</f>
        <v xml:space="preserve">                   </v>
      </c>
      <c r="G10" s="159" t="str">
        <f>+'MAPA CALOR INHERENTE'!M9</f>
        <v xml:space="preserve">                   </v>
      </c>
      <c r="H10" s="157"/>
      <c r="I10" s="489"/>
      <c r="J10" s="148" t="s">
        <v>177</v>
      </c>
      <c r="K10" s="162" t="str">
        <f>+'MAPA CALOR RESIDUAL'!K9</f>
        <v xml:space="preserve">                   </v>
      </c>
      <c r="L10" s="162" t="str">
        <f>+'MAPA CALOR RESIDUAL'!L9</f>
        <v xml:space="preserve">                   </v>
      </c>
      <c r="M10" s="162" t="str">
        <f>+'MAPA CALOR RESIDUAL'!M9</f>
        <v xml:space="preserve">                   </v>
      </c>
      <c r="N10" s="158" t="str">
        <f>+'MAPA CALOR RESIDUAL'!N9</f>
        <v xml:space="preserve">                   </v>
      </c>
      <c r="O10" s="159" t="str">
        <f>+'MAPA CALOR RESIDUAL'!O9</f>
        <v xml:space="preserve">                   </v>
      </c>
      <c r="P10" s="157"/>
      <c r="Q10" s="508"/>
      <c r="R10" s="160">
        <v>0.6</v>
      </c>
      <c r="S10" s="151" t="s">
        <v>177</v>
      </c>
      <c r="T10" s="162" t="s">
        <v>178</v>
      </c>
      <c r="U10" s="162" t="s">
        <v>178</v>
      </c>
      <c r="V10" s="162" t="s">
        <v>178</v>
      </c>
      <c r="W10" s="158" t="s">
        <v>330</v>
      </c>
      <c r="X10" s="159" t="s">
        <v>331</v>
      </c>
      <c r="AA10" s="142"/>
      <c r="AB10" s="142"/>
      <c r="AC10" s="153"/>
      <c r="AD10" s="163"/>
      <c r="AE10" s="164"/>
      <c r="AF10" s="161"/>
      <c r="AG10" s="161"/>
      <c r="AH10" s="161"/>
      <c r="AI10" s="161"/>
      <c r="AJ10" s="165"/>
      <c r="AK10" s="153"/>
      <c r="AL10" s="153"/>
    </row>
    <row r="11" spans="1:38" ht="55.5" customHeight="1" x14ac:dyDescent="0.25">
      <c r="A11" s="489"/>
      <c r="B11" s="148" t="s">
        <v>201</v>
      </c>
      <c r="C11" s="166" t="s">
        <v>387</v>
      </c>
      <c r="D11" s="162" t="str">
        <f>+'MAPA CALOR INHERENTE'!J10</f>
        <v xml:space="preserve">                   </v>
      </c>
      <c r="E11" s="162" t="str">
        <f>+'MAPA CALOR INHERENTE'!K10</f>
        <v xml:space="preserve">                   </v>
      </c>
      <c r="F11" s="158" t="str">
        <f>+'MAPA CALOR INHERENTE'!L10</f>
        <v xml:space="preserve">   GT8                </v>
      </c>
      <c r="G11" s="159" t="str">
        <f>+'MAPA CALOR INHERENTE'!M10</f>
        <v xml:space="preserve">  GT7                 </v>
      </c>
      <c r="H11" s="157"/>
      <c r="I11" s="489"/>
      <c r="J11" s="148" t="s">
        <v>201</v>
      </c>
      <c r="K11" s="166" t="str">
        <f>+'MAPA CALOR RESIDUAL'!K10</f>
        <v xml:space="preserve">                   </v>
      </c>
      <c r="L11" s="162" t="str">
        <f>+'MAPA CALOR RESIDUAL'!L10</f>
        <v xml:space="preserve">                   </v>
      </c>
      <c r="M11" s="162" t="str">
        <f>+'MAPA CALOR RESIDUAL'!M10</f>
        <v xml:space="preserve">                   </v>
      </c>
      <c r="N11" s="158" t="str">
        <f>+'MAPA CALOR RESIDUAL'!N10</f>
        <v xml:space="preserve">  GT7                 </v>
      </c>
      <c r="O11" s="159" t="str">
        <f>+'MAPA CALOR RESIDUAL'!O10</f>
        <v xml:space="preserve">                   </v>
      </c>
      <c r="P11" s="157"/>
      <c r="Q11" s="508"/>
      <c r="R11" s="160">
        <v>0.4</v>
      </c>
      <c r="S11" s="151" t="s">
        <v>201</v>
      </c>
      <c r="T11" s="166" t="s">
        <v>333</v>
      </c>
      <c r="U11" s="162" t="s">
        <v>178</v>
      </c>
      <c r="V11" s="162" t="s">
        <v>178</v>
      </c>
      <c r="W11" s="158" t="s">
        <v>330</v>
      </c>
      <c r="X11" s="159" t="s">
        <v>331</v>
      </c>
      <c r="AA11" s="142"/>
      <c r="AB11" s="142"/>
      <c r="AC11" s="153"/>
      <c r="AD11" s="163"/>
      <c r="AE11" s="164"/>
      <c r="AF11" s="161"/>
      <c r="AG11" s="161"/>
      <c r="AH11" s="161"/>
      <c r="AI11" s="165"/>
      <c r="AJ11" s="161"/>
      <c r="AK11" s="153"/>
      <c r="AL11" s="153"/>
    </row>
    <row r="12" spans="1:38" ht="55.5" customHeight="1" thickBot="1" x14ac:dyDescent="0.3">
      <c r="A12" s="490"/>
      <c r="B12" s="167" t="s">
        <v>336</v>
      </c>
      <c r="C12" s="168" t="str">
        <f>+'MAPA CALOR INHERENTE'!I11</f>
        <v xml:space="preserve">                   </v>
      </c>
      <c r="D12" s="168" t="str">
        <f>+'MAPA CALOR INHERENTE'!J11</f>
        <v xml:space="preserve">                   </v>
      </c>
      <c r="E12" s="169" t="str">
        <f>+'MAPA CALOR INHERENTE'!K11</f>
        <v xml:space="preserve">                   </v>
      </c>
      <c r="F12" s="170" t="str">
        <f>+'MAPA CALOR INHERENTE'!L11</f>
        <v xml:space="preserve">                   </v>
      </c>
      <c r="G12" s="171" t="str">
        <f>+'MAPA CALOR INHERENTE'!M11</f>
        <v xml:space="preserve">                   </v>
      </c>
      <c r="H12" s="157"/>
      <c r="I12" s="490"/>
      <c r="J12" s="167" t="s">
        <v>336</v>
      </c>
      <c r="K12" s="168" t="str">
        <f>+'MAPA CALOR RESIDUAL'!K11</f>
        <v xml:space="preserve">                   </v>
      </c>
      <c r="L12" s="168" t="str">
        <f>+'MAPA CALOR RESIDUAL'!L11</f>
        <v xml:space="preserve">GT5                   </v>
      </c>
      <c r="M12" s="169" t="str">
        <f>+'MAPA CALOR RESIDUAL'!M11</f>
        <v xml:space="preserve"> GT6  GT8                </v>
      </c>
      <c r="N12" s="170" t="str">
        <f>+'MAPA CALOR RESIDUAL'!N11</f>
        <v xml:space="preserve">                   </v>
      </c>
      <c r="O12" s="171" t="str">
        <f>+'MAPA CALOR RESIDUAL'!O11</f>
        <v xml:space="preserve">                   </v>
      </c>
      <c r="P12" s="157"/>
      <c r="Q12" s="508"/>
      <c r="R12" s="172">
        <v>0.2</v>
      </c>
      <c r="S12" s="173" t="s">
        <v>336</v>
      </c>
      <c r="T12" s="168" t="s">
        <v>333</v>
      </c>
      <c r="U12" s="168" t="s">
        <v>333</v>
      </c>
      <c r="V12" s="169" t="s">
        <v>178</v>
      </c>
      <c r="W12" s="170" t="s">
        <v>330</v>
      </c>
      <c r="X12" s="171" t="s">
        <v>331</v>
      </c>
      <c r="AA12" s="142"/>
      <c r="AB12" s="142"/>
      <c r="AC12" s="153"/>
      <c r="AD12" s="163"/>
      <c r="AE12" s="164"/>
      <c r="AF12" s="161"/>
      <c r="AG12" s="161"/>
      <c r="AH12" s="161"/>
      <c r="AI12" s="174"/>
      <c r="AJ12" s="161"/>
      <c r="AK12" s="153"/>
      <c r="AL12" s="153"/>
    </row>
    <row r="13" spans="1:38" ht="13.2" x14ac:dyDescent="0.25">
      <c r="A13" s="143"/>
      <c r="B13" s="157"/>
      <c r="C13" s="191"/>
      <c r="D13" s="192"/>
      <c r="E13" s="193"/>
      <c r="F13" s="193"/>
      <c r="G13" s="157"/>
      <c r="H13" s="157"/>
      <c r="I13" s="157"/>
      <c r="J13" s="157"/>
      <c r="K13" s="157"/>
      <c r="L13" s="157"/>
      <c r="M13" s="157"/>
      <c r="N13" s="157"/>
      <c r="O13" s="157"/>
      <c r="P13" s="157"/>
      <c r="AA13" s="142"/>
      <c r="AB13" s="142"/>
      <c r="AC13" s="153"/>
      <c r="AD13" s="163"/>
      <c r="AE13" s="164"/>
      <c r="AF13" s="161"/>
      <c r="AG13" s="161"/>
      <c r="AH13" s="161"/>
      <c r="AI13" s="161"/>
      <c r="AJ13" s="161"/>
      <c r="AK13" s="153"/>
      <c r="AL13" s="153"/>
    </row>
    <row r="14" spans="1:38" ht="26.4" x14ac:dyDescent="0.25">
      <c r="A14" s="143"/>
      <c r="B14" s="157"/>
      <c r="C14" s="191"/>
      <c r="D14" s="192"/>
      <c r="E14" s="193"/>
      <c r="F14" s="193"/>
      <c r="G14" s="157"/>
      <c r="H14" s="157"/>
      <c r="I14" s="157"/>
      <c r="J14" s="157"/>
      <c r="K14" s="157"/>
      <c r="L14" s="157"/>
      <c r="M14" s="157"/>
      <c r="N14" s="157"/>
      <c r="O14" s="157"/>
      <c r="P14" s="157"/>
      <c r="T14" s="134" t="s">
        <v>339</v>
      </c>
      <c r="V14" s="142"/>
      <c r="W14" s="142"/>
      <c r="X14" s="142"/>
      <c r="Y14" s="142"/>
      <c r="Z14" s="142"/>
      <c r="AA14" s="142"/>
      <c r="AB14" s="142"/>
      <c r="AC14" s="153"/>
      <c r="AD14" s="163"/>
      <c r="AE14" s="153"/>
      <c r="AF14" s="164"/>
      <c r="AG14" s="164"/>
      <c r="AH14" s="164"/>
      <c r="AI14" s="164"/>
      <c r="AJ14" s="164"/>
      <c r="AK14" s="153"/>
      <c r="AL14" s="153"/>
    </row>
    <row r="15" spans="1:38" ht="13.2" x14ac:dyDescent="0.25">
      <c r="A15" s="143"/>
      <c r="B15" s="157"/>
      <c r="C15" s="191"/>
      <c r="D15" s="192"/>
      <c r="E15" s="193"/>
      <c r="F15" s="193"/>
      <c r="G15" s="157"/>
      <c r="H15" s="157"/>
      <c r="I15" s="157"/>
      <c r="J15" s="157"/>
      <c r="K15" s="157"/>
      <c r="L15" s="157"/>
      <c r="M15" s="157"/>
      <c r="N15" s="157"/>
      <c r="O15" s="157"/>
      <c r="P15" s="157"/>
      <c r="T15" s="175" t="s">
        <v>331</v>
      </c>
      <c r="V15" s="142"/>
      <c r="W15" s="142"/>
      <c r="X15" s="142"/>
      <c r="Y15" s="142"/>
      <c r="Z15" s="142"/>
      <c r="AA15" s="142"/>
      <c r="AB15" s="142"/>
      <c r="AC15" s="153"/>
      <c r="AD15" s="153"/>
      <c r="AE15" s="153"/>
      <c r="AF15" s="161"/>
      <c r="AG15" s="161"/>
      <c r="AH15" s="161"/>
      <c r="AI15" s="161"/>
      <c r="AJ15" s="161"/>
      <c r="AK15" s="153"/>
      <c r="AL15" s="153"/>
    </row>
    <row r="16" spans="1:38" ht="13.2" x14ac:dyDescent="0.25">
      <c r="A16" s="143"/>
      <c r="B16" s="157"/>
      <c r="C16" s="191"/>
      <c r="D16" s="192"/>
      <c r="E16" s="193"/>
      <c r="F16" s="193"/>
      <c r="G16" s="157"/>
      <c r="H16" s="157"/>
      <c r="I16" s="157"/>
      <c r="J16" s="157"/>
      <c r="K16" s="157"/>
      <c r="L16" s="157"/>
      <c r="M16" s="157"/>
      <c r="N16" s="157"/>
      <c r="O16" s="157"/>
      <c r="P16" s="157"/>
      <c r="T16" s="158" t="s">
        <v>330</v>
      </c>
      <c r="U16" s="142"/>
      <c r="V16" s="142"/>
      <c r="W16" s="142"/>
      <c r="X16" s="142"/>
      <c r="Y16" s="142"/>
      <c r="Z16" s="142"/>
      <c r="AA16" s="142"/>
      <c r="AB16" s="142"/>
      <c r="AC16" s="153"/>
      <c r="AD16" s="153"/>
      <c r="AE16" s="153"/>
      <c r="AF16" s="161"/>
      <c r="AG16" s="161"/>
      <c r="AH16" s="161"/>
      <c r="AI16" s="161"/>
      <c r="AJ16" s="161"/>
      <c r="AK16" s="153"/>
      <c r="AL16" s="153"/>
    </row>
    <row r="17" spans="1:38" ht="13.2" x14ac:dyDescent="0.25">
      <c r="A17" s="143"/>
      <c r="B17" s="157"/>
      <c r="C17" s="191"/>
      <c r="D17" s="192"/>
      <c r="E17" s="193"/>
      <c r="F17" s="193"/>
      <c r="G17" s="157"/>
      <c r="H17" s="157"/>
      <c r="I17" s="157"/>
      <c r="J17" s="157"/>
      <c r="K17" s="157"/>
      <c r="L17" s="157"/>
      <c r="M17" s="157"/>
      <c r="N17" s="157"/>
      <c r="O17" s="157"/>
      <c r="P17" s="157"/>
      <c r="S17" s="176"/>
      <c r="T17" s="162" t="s">
        <v>178</v>
      </c>
      <c r="U17" s="176"/>
      <c r="V17" s="176"/>
      <c r="W17" s="176"/>
      <c r="X17" s="176"/>
      <c r="Y17" s="176"/>
      <c r="Z17" s="176"/>
      <c r="AA17" s="176"/>
      <c r="AB17" s="176"/>
      <c r="AC17" s="153"/>
      <c r="AD17" s="153"/>
      <c r="AE17" s="177"/>
      <c r="AF17" s="177"/>
      <c r="AG17" s="177"/>
      <c r="AH17" s="177"/>
      <c r="AI17" s="177"/>
      <c r="AJ17" s="177"/>
      <c r="AK17" s="153"/>
      <c r="AL17" s="153"/>
    </row>
    <row r="18" spans="1:38" ht="13.2" x14ac:dyDescent="0.25">
      <c r="A18" s="143"/>
      <c r="B18" s="157"/>
      <c r="C18" s="191"/>
      <c r="D18" s="192"/>
      <c r="E18" s="193"/>
      <c r="F18" s="193"/>
      <c r="G18" s="157"/>
      <c r="H18" s="157"/>
      <c r="I18" s="157"/>
      <c r="J18" s="157"/>
      <c r="K18" s="157"/>
      <c r="L18" s="157"/>
      <c r="M18" s="157"/>
      <c r="N18" s="157"/>
      <c r="O18" s="157"/>
      <c r="P18" s="157"/>
      <c r="S18" s="176"/>
      <c r="T18" s="166" t="s">
        <v>333</v>
      </c>
      <c r="AA18" s="176"/>
      <c r="AB18" s="176"/>
      <c r="AC18" s="153"/>
      <c r="AD18" s="153"/>
      <c r="AE18" s="153"/>
      <c r="AF18" s="161"/>
      <c r="AG18" s="161"/>
      <c r="AH18" s="161"/>
      <c r="AI18" s="161"/>
      <c r="AJ18" s="161"/>
      <c r="AK18" s="153"/>
      <c r="AL18" s="153"/>
    </row>
    <row r="19" spans="1:38" ht="13.2" x14ac:dyDescent="0.25">
      <c r="A19" s="143"/>
      <c r="B19" s="157"/>
      <c r="C19" s="191"/>
      <c r="D19" s="192"/>
      <c r="E19" s="193"/>
      <c r="F19" s="193"/>
      <c r="G19" s="157"/>
      <c r="H19" s="157"/>
      <c r="I19" s="157"/>
      <c r="J19" s="157"/>
      <c r="K19" s="157"/>
      <c r="L19" s="157"/>
      <c r="M19" s="157"/>
      <c r="N19" s="157"/>
      <c r="O19" s="157"/>
      <c r="P19" s="157"/>
      <c r="Q19" s="178"/>
      <c r="R19" s="178"/>
      <c r="S19" s="176"/>
      <c r="AA19" s="176"/>
      <c r="AB19" s="176"/>
      <c r="AC19" s="153"/>
      <c r="AD19" s="153"/>
      <c r="AE19" s="153"/>
      <c r="AF19" s="161"/>
      <c r="AG19" s="161"/>
      <c r="AH19" s="161"/>
      <c r="AI19" s="161"/>
      <c r="AJ19" s="161"/>
      <c r="AK19" s="153"/>
      <c r="AL19" s="153"/>
    </row>
    <row r="20" spans="1:38" ht="13.2" x14ac:dyDescent="0.25">
      <c r="A20" s="143"/>
      <c r="B20" s="157"/>
      <c r="C20" s="191"/>
      <c r="D20" s="192"/>
      <c r="E20" s="193"/>
      <c r="F20" s="193"/>
      <c r="G20" s="157"/>
      <c r="H20" s="157"/>
      <c r="I20" s="157"/>
      <c r="J20" s="157"/>
      <c r="K20" s="157"/>
      <c r="L20" s="157"/>
      <c r="M20" s="157"/>
      <c r="N20" s="157"/>
      <c r="O20" s="157"/>
      <c r="P20" s="157"/>
      <c r="Q20" s="178"/>
      <c r="R20" s="178"/>
      <c r="S20" s="179"/>
      <c r="AA20" s="176"/>
      <c r="AB20" s="176"/>
      <c r="AC20" s="153"/>
      <c r="AD20" s="174"/>
      <c r="AE20" s="174"/>
      <c r="AF20" s="174"/>
      <c r="AG20" s="174"/>
      <c r="AH20" s="174"/>
      <c r="AI20" s="174"/>
      <c r="AJ20" s="161"/>
      <c r="AK20" s="153"/>
      <c r="AL20" s="153"/>
    </row>
    <row r="21" spans="1:38" ht="13.2" x14ac:dyDescent="0.25">
      <c r="A21" s="143"/>
      <c r="B21" s="157"/>
      <c r="C21" s="191"/>
      <c r="D21" s="192"/>
      <c r="E21" s="193"/>
      <c r="F21" s="193"/>
      <c r="G21" s="157"/>
      <c r="H21" s="157"/>
      <c r="I21" s="157"/>
      <c r="J21" s="157"/>
      <c r="K21" s="157"/>
      <c r="L21" s="157"/>
      <c r="M21" s="157"/>
      <c r="N21" s="157"/>
      <c r="O21" s="157"/>
      <c r="P21" s="157"/>
      <c r="Q21" s="178"/>
      <c r="R21" s="178"/>
      <c r="AC21" s="153"/>
      <c r="AD21" s="180"/>
      <c r="AE21" s="180"/>
      <c r="AF21" s="180"/>
      <c r="AG21" s="180"/>
      <c r="AH21" s="180"/>
      <c r="AI21" s="180"/>
      <c r="AJ21" s="161"/>
      <c r="AK21" s="153"/>
      <c r="AL21" s="153"/>
    </row>
    <row r="22" spans="1:38" ht="13.2" x14ac:dyDescent="0.25">
      <c r="A22" s="143"/>
      <c r="B22" s="157"/>
      <c r="C22" s="191"/>
      <c r="D22" s="192"/>
      <c r="E22" s="193"/>
      <c r="F22" s="193"/>
      <c r="G22" s="157"/>
      <c r="H22" s="157"/>
      <c r="I22" s="157"/>
      <c r="J22" s="157"/>
      <c r="K22" s="157"/>
      <c r="L22" s="157"/>
      <c r="M22" s="157"/>
      <c r="N22" s="157"/>
      <c r="O22" s="157"/>
      <c r="P22" s="157"/>
      <c r="Q22" s="178"/>
      <c r="R22" s="178"/>
      <c r="AC22" s="153"/>
      <c r="AD22" s="174"/>
      <c r="AE22" s="174"/>
      <c r="AF22" s="174"/>
      <c r="AG22" s="174"/>
      <c r="AH22" s="174"/>
      <c r="AI22" s="174"/>
      <c r="AJ22" s="161"/>
      <c r="AK22" s="153"/>
      <c r="AL22" s="153"/>
    </row>
    <row r="23" spans="1:38" ht="13.2" x14ac:dyDescent="0.25">
      <c r="A23" s="143"/>
      <c r="B23" s="157"/>
      <c r="C23" s="191"/>
      <c r="D23" s="192"/>
      <c r="E23" s="193"/>
      <c r="F23" s="193"/>
      <c r="G23" s="157"/>
      <c r="H23" s="157"/>
      <c r="I23" s="157"/>
      <c r="J23" s="157"/>
      <c r="K23" s="157"/>
      <c r="L23" s="157"/>
      <c r="M23" s="157"/>
      <c r="N23" s="157"/>
      <c r="O23" s="157"/>
      <c r="P23" s="157"/>
      <c r="AC23" s="153"/>
      <c r="AD23" s="174"/>
      <c r="AE23" s="174"/>
      <c r="AF23" s="174"/>
      <c r="AG23" s="174"/>
      <c r="AH23" s="174"/>
      <c r="AI23" s="174"/>
      <c r="AJ23" s="161"/>
      <c r="AK23" s="153"/>
      <c r="AL23" s="153"/>
    </row>
    <row r="24" spans="1:38" ht="13.2" x14ac:dyDescent="0.3">
      <c r="A24" s="143"/>
      <c r="B24" s="157"/>
      <c r="C24" s="191"/>
      <c r="D24" s="192"/>
      <c r="E24" s="193"/>
      <c r="F24" s="193"/>
      <c r="G24" s="157"/>
      <c r="H24" s="157"/>
      <c r="I24" s="157"/>
      <c r="J24" s="157"/>
      <c r="K24" s="157"/>
      <c r="L24" s="157"/>
      <c r="M24" s="157"/>
      <c r="N24" s="157"/>
      <c r="O24" s="157"/>
      <c r="P24" s="157"/>
    </row>
    <row r="25" spans="1:38" ht="13.2" x14ac:dyDescent="0.3">
      <c r="A25" s="143"/>
      <c r="B25" s="157"/>
      <c r="C25" s="191"/>
      <c r="D25" s="192"/>
      <c r="E25" s="193"/>
      <c r="F25" s="193"/>
      <c r="G25" s="157"/>
      <c r="H25" s="157"/>
      <c r="I25" s="157"/>
      <c r="J25" s="157"/>
      <c r="K25" s="157"/>
      <c r="L25" s="157"/>
      <c r="M25" s="157"/>
      <c r="N25" s="157"/>
      <c r="O25" s="157"/>
      <c r="P25" s="157"/>
    </row>
    <row r="26" spans="1:38" ht="13.2" x14ac:dyDescent="0.3">
      <c r="A26" s="143"/>
      <c r="B26" s="157"/>
      <c r="C26" s="191"/>
      <c r="D26" s="192"/>
      <c r="E26" s="193"/>
      <c r="F26" s="193"/>
      <c r="G26" s="157"/>
      <c r="H26" s="157"/>
      <c r="I26" s="157"/>
      <c r="J26" s="157"/>
      <c r="K26" s="157"/>
      <c r="L26" s="157"/>
      <c r="M26" s="157"/>
      <c r="N26" s="157"/>
      <c r="O26" s="157"/>
      <c r="P26" s="157"/>
    </row>
    <row r="27" spans="1:38" ht="13.2" x14ac:dyDescent="0.3">
      <c r="A27" s="143"/>
      <c r="B27" s="157"/>
      <c r="C27" s="191"/>
      <c r="D27" s="192"/>
      <c r="E27" s="193"/>
      <c r="F27" s="193"/>
      <c r="G27" s="157"/>
      <c r="H27" s="157"/>
      <c r="I27" s="157"/>
      <c r="J27" s="157"/>
      <c r="K27" s="157"/>
      <c r="L27" s="157"/>
      <c r="M27" s="157"/>
      <c r="N27" s="157"/>
      <c r="O27" s="157"/>
      <c r="P27" s="157"/>
    </row>
    <row r="28" spans="1:38" ht="14.7" customHeight="1" x14ac:dyDescent="0.3">
      <c r="B28" s="139"/>
      <c r="D28" s="139"/>
      <c r="G28" s="139"/>
      <c r="H28" s="139"/>
      <c r="I28" s="139"/>
      <c r="J28" s="139"/>
      <c r="K28" s="139"/>
      <c r="L28" s="139"/>
      <c r="M28" s="139"/>
      <c r="N28" s="139"/>
      <c r="O28" s="139"/>
      <c r="P28" s="139"/>
      <c r="AA28" s="143"/>
      <c r="AB28" s="143"/>
      <c r="AC28" s="143"/>
      <c r="AD28" s="143"/>
      <c r="AE28" s="143"/>
      <c r="AF28" s="139"/>
      <c r="AG28" s="139"/>
      <c r="AH28" s="139"/>
      <c r="AI28" s="139"/>
      <c r="AJ28" s="139"/>
    </row>
    <row r="29" spans="1:38" ht="39" customHeight="1" x14ac:dyDescent="0.3">
      <c r="B29" s="139"/>
      <c r="D29" s="139"/>
      <c r="G29" s="139"/>
      <c r="H29" s="139"/>
      <c r="I29" s="139"/>
      <c r="J29" s="139"/>
      <c r="K29" s="139"/>
      <c r="L29" s="139"/>
      <c r="M29" s="139"/>
      <c r="N29" s="139"/>
      <c r="O29" s="139"/>
      <c r="P29" s="139"/>
      <c r="AA29" s="143"/>
      <c r="AB29" s="143"/>
      <c r="AC29" s="143"/>
      <c r="AD29" s="143"/>
      <c r="AE29" s="143"/>
      <c r="AF29" s="139"/>
      <c r="AG29" s="139"/>
      <c r="AH29" s="139"/>
      <c r="AI29" s="139"/>
      <c r="AJ29" s="139"/>
    </row>
    <row r="30" spans="1:38" ht="19.5" customHeight="1" x14ac:dyDescent="0.3">
      <c r="B30" s="139"/>
      <c r="D30" s="139"/>
      <c r="G30" s="139"/>
      <c r="H30" s="139"/>
      <c r="I30" s="139"/>
      <c r="J30" s="139"/>
      <c r="K30" s="139"/>
      <c r="L30" s="139"/>
      <c r="M30" s="139"/>
      <c r="N30" s="139"/>
      <c r="O30" s="139"/>
      <c r="P30" s="139"/>
      <c r="AA30" s="143"/>
      <c r="AB30" s="143"/>
      <c r="AC30" s="143"/>
      <c r="AD30" s="143"/>
      <c r="AE30" s="143"/>
      <c r="AF30" s="139"/>
      <c r="AG30" s="139"/>
      <c r="AH30" s="139"/>
      <c r="AI30" s="139"/>
      <c r="AJ30" s="139"/>
    </row>
    <row r="31" spans="1:38" ht="19.5" customHeight="1" x14ac:dyDescent="0.3">
      <c r="B31" s="139"/>
      <c r="D31" s="139"/>
      <c r="G31" s="139"/>
      <c r="H31" s="139"/>
      <c r="I31" s="139"/>
      <c r="J31" s="139"/>
      <c r="K31" s="139"/>
      <c r="L31" s="139"/>
      <c r="M31" s="139"/>
      <c r="N31" s="139"/>
      <c r="O31" s="139"/>
      <c r="P31" s="139"/>
      <c r="AA31" s="143"/>
      <c r="AB31" s="143"/>
      <c r="AC31" s="143"/>
      <c r="AD31" s="143"/>
      <c r="AE31" s="143"/>
      <c r="AF31" s="139"/>
      <c r="AG31" s="139"/>
      <c r="AH31" s="139"/>
      <c r="AI31" s="139"/>
      <c r="AJ31" s="139"/>
    </row>
    <row r="32" spans="1:38" ht="19.5" customHeight="1" x14ac:dyDescent="0.3">
      <c r="B32" s="139"/>
      <c r="D32" s="139"/>
      <c r="G32" s="139"/>
      <c r="H32" s="139"/>
      <c r="I32" s="139"/>
      <c r="J32" s="139"/>
      <c r="K32" s="139"/>
      <c r="L32" s="139"/>
      <c r="M32" s="139"/>
      <c r="N32" s="139"/>
      <c r="O32" s="139"/>
      <c r="P32" s="139"/>
      <c r="AA32" s="143"/>
      <c r="AB32" s="143"/>
      <c r="AC32" s="143"/>
      <c r="AD32" s="143"/>
      <c r="AE32" s="143"/>
      <c r="AF32" s="139"/>
      <c r="AG32" s="139"/>
      <c r="AH32" s="139"/>
      <c r="AI32" s="139"/>
      <c r="AJ32" s="139"/>
    </row>
    <row r="33" spans="2:36" ht="19.5" customHeight="1" x14ac:dyDescent="0.3">
      <c r="B33" s="139"/>
      <c r="D33" s="139"/>
      <c r="G33" s="139"/>
      <c r="H33" s="139"/>
      <c r="I33" s="139"/>
      <c r="J33" s="139"/>
      <c r="K33" s="139"/>
      <c r="L33" s="139"/>
      <c r="M33" s="139"/>
      <c r="N33" s="139"/>
      <c r="O33" s="139"/>
      <c r="P33" s="139"/>
      <c r="AA33" s="143"/>
      <c r="AB33" s="143"/>
      <c r="AC33" s="143"/>
      <c r="AD33" s="143"/>
      <c r="AE33" s="143"/>
      <c r="AF33" s="139"/>
      <c r="AG33" s="139"/>
      <c r="AH33" s="139"/>
      <c r="AI33" s="139"/>
      <c r="AJ33" s="139"/>
    </row>
    <row r="34" spans="2:36" ht="19.5" customHeight="1" x14ac:dyDescent="0.3">
      <c r="B34" s="139"/>
      <c r="D34" s="139"/>
      <c r="G34" s="139"/>
      <c r="H34" s="139"/>
      <c r="I34" s="139"/>
      <c r="J34" s="139"/>
      <c r="K34" s="139"/>
      <c r="L34" s="139"/>
      <c r="M34" s="139"/>
      <c r="N34" s="139"/>
      <c r="O34" s="139"/>
      <c r="P34" s="139"/>
      <c r="AA34" s="143"/>
      <c r="AB34" s="143"/>
      <c r="AC34" s="143"/>
      <c r="AD34" s="143"/>
      <c r="AE34" s="143"/>
      <c r="AF34" s="139"/>
      <c r="AG34" s="139"/>
      <c r="AH34" s="139"/>
      <c r="AI34" s="139"/>
      <c r="AJ34" s="139"/>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A2:D2"/>
    <mergeCell ref="B3:D3"/>
    <mergeCell ref="A5:G5"/>
    <mergeCell ref="I5:O5"/>
    <mergeCell ref="T5:X5"/>
    <mergeCell ref="C6:G6"/>
    <mergeCell ref="K6:O6"/>
    <mergeCell ref="A8:A12"/>
    <mergeCell ref="I8:I12"/>
    <mergeCell ref="Q8:Q12"/>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type="list" allowBlank="1" showInputMessage="1" showErrorMessage="1" sqref="JD8:JJ15" xr:uid="{E21E18E3-278B-4E75-A77A-A99639E827F9}">
      <formula1>#REF!</formula1>
    </dataValidation>
    <dataValidation allowBlank="1" showInputMessage="1" showErrorMessage="1" prompt="La probabilidad se encuentra determinada por una escala de 1 a 3, siendo 1 la menor probabilidad de ocurrencia del riesgo y 3 la mayor probabilidad de  ocurrencia." sqref="JC7" xr:uid="{0EF46CC3-95A7-4342-B65D-4DE1FED7509A}"/>
    <dataValidation allowBlank="1" showInputMessage="1" showErrorMessage="1" prompt="Es la materialización del riesgo y las consecuencias de su aparición. Su escala es: 5 bajo impacto, 10 medio, 20 alto impacto._x000a_" sqref="JD7:JJ7" xr:uid="{E96B3B1A-636A-469B-8697-C063FCA1FF11}"/>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64A83-BC64-4170-9CCA-0A18D71BBA96}">
  <dimension ref="A1:L26"/>
  <sheetViews>
    <sheetView showGridLines="0" topLeftCell="A5" zoomScale="85" zoomScaleNormal="85" workbookViewId="0">
      <selection activeCell="D24" sqref="D24"/>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14" customFormat="1" ht="8.25" customHeight="1" x14ac:dyDescent="0.25">
      <c r="A1" s="194"/>
      <c r="B1" s="194"/>
      <c r="C1" s="194"/>
      <c r="D1" s="122"/>
      <c r="F1" s="195"/>
    </row>
    <row r="2" spans="1:11" s="198" customFormat="1" ht="38.4" customHeight="1" x14ac:dyDescent="0.3">
      <c r="A2" s="525" t="s">
        <v>388</v>
      </c>
      <c r="B2" s="526"/>
      <c r="C2" s="526"/>
      <c r="D2" s="527"/>
      <c r="E2" s="196"/>
      <c r="F2" s="197"/>
    </row>
    <row r="3" spans="1:11" s="198" customFormat="1" ht="11.4" customHeight="1" x14ac:dyDescent="0.3">
      <c r="A3" s="199"/>
      <c r="B3" s="200"/>
      <c r="C3" s="200"/>
      <c r="D3" s="200"/>
      <c r="E3" s="196"/>
      <c r="F3" s="197"/>
    </row>
    <row r="4" spans="1:11" ht="21.6" customHeight="1" thickBot="1" x14ac:dyDescent="0.35">
      <c r="A4" s="201" t="s">
        <v>52</v>
      </c>
      <c r="B4" s="495" t="str">
        <f>'2.1 MATRIZ DE RIESGOS GENERAL'!D6</f>
        <v>Gestión de TIC</v>
      </c>
      <c r="C4" s="512"/>
      <c r="D4" s="512"/>
    </row>
    <row r="5" spans="1:11" ht="15" thickBot="1" x14ac:dyDescent="0.35">
      <c r="A5" s="528" t="s">
        <v>389</v>
      </c>
      <c r="B5" s="529"/>
      <c r="C5" s="529"/>
      <c r="D5" s="529"/>
      <c r="E5" s="529"/>
      <c r="F5" s="529"/>
      <c r="G5" s="529"/>
      <c r="H5" s="529"/>
      <c r="I5" s="529"/>
      <c r="J5" s="529"/>
      <c r="K5" s="530"/>
    </row>
    <row r="6" spans="1:11" ht="6" customHeight="1" thickBot="1" x14ac:dyDescent="0.35">
      <c r="A6" s="528"/>
      <c r="B6" s="529"/>
      <c r="C6" s="529"/>
      <c r="D6" s="529"/>
      <c r="E6" s="529"/>
      <c r="F6" s="529"/>
      <c r="G6" s="529"/>
      <c r="H6" s="529"/>
      <c r="I6" s="529"/>
      <c r="J6" s="529"/>
      <c r="K6" s="530"/>
    </row>
    <row r="7" spans="1:11" ht="34.5" customHeight="1" x14ac:dyDescent="0.3">
      <c r="A7" s="531" t="s">
        <v>390</v>
      </c>
      <c r="B7" s="532"/>
      <c r="C7" s="532"/>
      <c r="D7" s="532"/>
      <c r="E7" s="532"/>
      <c r="F7" s="532"/>
      <c r="G7" s="532"/>
      <c r="H7" s="532"/>
      <c r="I7" s="532"/>
      <c r="J7" s="532"/>
      <c r="K7" s="533"/>
    </row>
    <row r="8" spans="1:11" ht="18.75" customHeight="1" x14ac:dyDescent="0.3">
      <c r="A8" s="534" t="s">
        <v>391</v>
      </c>
      <c r="B8" s="535"/>
      <c r="C8" s="535"/>
      <c r="D8" s="535"/>
      <c r="E8" s="535"/>
      <c r="F8" s="535"/>
      <c r="G8" s="535"/>
      <c r="H8" s="535"/>
      <c r="I8" s="535"/>
      <c r="J8" s="535"/>
      <c r="K8" s="536"/>
    </row>
    <row r="9" spans="1:11" ht="34.5" customHeight="1" x14ac:dyDescent="0.3">
      <c r="A9" s="516" t="s">
        <v>392</v>
      </c>
      <c r="B9" s="517"/>
      <c r="C9" s="517"/>
      <c r="D9" s="517"/>
      <c r="E9" s="517"/>
      <c r="F9" s="517"/>
      <c r="G9" s="517"/>
      <c r="H9" s="517"/>
      <c r="I9" s="517"/>
      <c r="J9" s="517"/>
      <c r="K9" s="518"/>
    </row>
    <row r="10" spans="1:11" ht="50.25" customHeight="1" thickBot="1" x14ac:dyDescent="0.35">
      <c r="A10" s="519" t="s">
        <v>393</v>
      </c>
      <c r="B10" s="520"/>
      <c r="C10" s="520"/>
      <c r="D10" s="520"/>
      <c r="E10" s="520"/>
      <c r="F10" s="520"/>
      <c r="G10" s="520"/>
      <c r="H10" s="520"/>
      <c r="I10" s="520"/>
      <c r="J10" s="520"/>
      <c r="K10" s="521"/>
    </row>
    <row r="11" spans="1:11" x14ac:dyDescent="0.3">
      <c r="A11" s="202"/>
      <c r="B11" s="202"/>
      <c r="C11" s="202"/>
      <c r="D11" s="202"/>
      <c r="E11" s="202"/>
      <c r="F11" s="202"/>
      <c r="G11" s="202"/>
      <c r="H11" s="202"/>
      <c r="I11" s="202"/>
      <c r="J11" s="202"/>
      <c r="K11" s="202"/>
    </row>
    <row r="12" spans="1:11" s="204" customFormat="1" ht="39.6" x14ac:dyDescent="0.3">
      <c r="A12" s="203"/>
      <c r="B12" s="522" t="s">
        <v>394</v>
      </c>
      <c r="C12" s="523"/>
      <c r="D12" s="524" t="s">
        <v>395</v>
      </c>
      <c r="E12" s="524"/>
      <c r="G12" s="134" t="s">
        <v>339</v>
      </c>
    </row>
    <row r="13" spans="1:11" x14ac:dyDescent="0.3">
      <c r="A13" s="205" t="s">
        <v>396</v>
      </c>
      <c r="B13" s="206">
        <f>+COUNTIF('MAPA CALOR INHERENTE'!$E$6:$E$26,'4. PEFIL RIESGO DEL PROCESO'!G13)</f>
        <v>2</v>
      </c>
      <c r="C13" s="207">
        <f>+B13/$B$17</f>
        <v>0.5</v>
      </c>
      <c r="D13" s="206">
        <f>+COUNTIF('MAPA CALOR RESIDUAL'!$G$7:$G$26,'4. PEFIL RIESGO DEL PROCESO'!G13)</f>
        <v>0</v>
      </c>
      <c r="E13" s="207">
        <f>+D13/$D$17</f>
        <v>0</v>
      </c>
      <c r="G13" s="175" t="s">
        <v>331</v>
      </c>
    </row>
    <row r="14" spans="1:11" x14ac:dyDescent="0.3">
      <c r="A14" s="205" t="s">
        <v>397</v>
      </c>
      <c r="B14" s="206">
        <f>+COUNTIF('MAPA CALOR INHERENTE'!$E$6:$E$26,'4. PEFIL RIESGO DEL PROCESO'!G14)</f>
        <v>1</v>
      </c>
      <c r="C14" s="207">
        <f>+B14/$B$17</f>
        <v>0.25</v>
      </c>
      <c r="D14" s="206">
        <f>+COUNTIF('MAPA CALOR RESIDUAL'!$G$7:$G$26,'4. PEFIL RIESGO DEL PROCESO'!G14)</f>
        <v>1</v>
      </c>
      <c r="E14" s="207">
        <f>+D14/$D$17</f>
        <v>0.25</v>
      </c>
      <c r="G14" s="158" t="s">
        <v>330</v>
      </c>
    </row>
    <row r="15" spans="1:11" x14ac:dyDescent="0.3">
      <c r="A15" s="205" t="s">
        <v>398</v>
      </c>
      <c r="B15" s="206">
        <f>+COUNTIF('MAPA CALOR INHERENTE'!$E$6:$E$26,'4. PEFIL RIESGO DEL PROCESO'!G15)</f>
        <v>1</v>
      </c>
      <c r="C15" s="207">
        <f>+B15/$B$17</f>
        <v>0.25</v>
      </c>
      <c r="D15" s="206">
        <f>+COUNTIF('MAPA CALOR RESIDUAL'!$G$7:$G$26,'4. PEFIL RIESGO DEL PROCESO'!G15)</f>
        <v>2</v>
      </c>
      <c r="E15" s="207">
        <f>+D15/$D$17</f>
        <v>0.5</v>
      </c>
      <c r="G15" s="162" t="s">
        <v>178</v>
      </c>
    </row>
    <row r="16" spans="1:11" x14ac:dyDescent="0.3">
      <c r="A16" s="205" t="s">
        <v>399</v>
      </c>
      <c r="B16" s="206">
        <f>+COUNTIF('MAPA CALOR INHERENTE'!$E$6:$E$26,'4. PEFIL RIESGO DEL PROCESO'!G16)</f>
        <v>0</v>
      </c>
      <c r="C16" s="207">
        <f>+B16/$B$17</f>
        <v>0</v>
      </c>
      <c r="D16" s="206">
        <f>+COUNTIF('MAPA CALOR RESIDUAL'!$G$7:$G$26,'4. PEFIL RIESGO DEL PROCESO'!G16)</f>
        <v>1</v>
      </c>
      <c r="E16" s="207">
        <f>+D16/$D$17</f>
        <v>0.25</v>
      </c>
      <c r="G16" s="166" t="s">
        <v>333</v>
      </c>
    </row>
    <row r="17" spans="1:5" x14ac:dyDescent="0.3">
      <c r="A17" s="205" t="s">
        <v>400</v>
      </c>
      <c r="B17" s="206">
        <f>+SUM(B13:B16)</f>
        <v>4</v>
      </c>
      <c r="C17" s="207">
        <f>+B17/$B$17</f>
        <v>1</v>
      </c>
      <c r="D17" s="206">
        <f>+SUM(D13:D16)</f>
        <v>4</v>
      </c>
      <c r="E17" s="207">
        <f>+D17/$D$17</f>
        <v>1</v>
      </c>
    </row>
    <row r="18" spans="1:5" x14ac:dyDescent="0.3"/>
    <row r="19" spans="1:5" s="208" customFormat="1" x14ac:dyDescent="0.3">
      <c r="B19" s="209" t="s">
        <v>394</v>
      </c>
      <c r="D19" s="209" t="s">
        <v>395</v>
      </c>
    </row>
    <row r="20" spans="1:5" s="208" customFormat="1" ht="41.7" customHeight="1" x14ac:dyDescent="0.3">
      <c r="B20" s="210" t="str">
        <f>+IF((B13/B17)&gt;=0.2,G13,+IF(((B13/B17)+(B14/B17))&gt;=0.3,G14,+IF(((B13/B17)+(B14/B17)+(B15/B17))&gt;=0.4,G15,+IF((B13/B17)+(B14/B17)+(B15/B17)+(B16/B17)&gt;=0.5,G16,""))))</f>
        <v>Extremo</v>
      </c>
      <c r="D20" s="210" t="str">
        <f>+IF((D13/D17)&gt;=0.2,G13,+IF(((D13/D17)+(D14/D17))&gt;=0.3,G14,+IF(((D13/D17)+(D14/D17)+(D15/D17))&gt;=0.4,G15,+IF((D13/D17)+(D14/D17)+(D15/D17)+(D16/D17)&gt;=0.5,G16,""))))</f>
        <v>Moderado</v>
      </c>
    </row>
    <row r="21" spans="1:5" x14ac:dyDescent="0.3"/>
    <row r="22" spans="1:5" ht="18" x14ac:dyDescent="0.35">
      <c r="D22" s="211" t="s">
        <v>401</v>
      </c>
      <c r="E22" s="212">
        <f>SUM(D13:D14)</f>
        <v>1</v>
      </c>
    </row>
    <row r="23" spans="1:5" x14ac:dyDescent="0.3">
      <c r="D23" s="213"/>
      <c r="E23" s="214"/>
    </row>
    <row r="24" spans="1:5" x14ac:dyDescent="0.3">
      <c r="D24" s="213"/>
      <c r="E24" s="214"/>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workbookViewId="0">
      <selection activeCell="C8" sqref="C8"/>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8"/>
      <c r="B1" s="537" t="s">
        <v>402</v>
      </c>
      <c r="C1" s="537"/>
      <c r="D1" s="537"/>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35" t="s">
        <v>403</v>
      </c>
      <c r="D3" s="35" t="s">
        <v>326</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38" t="s">
        <v>336</v>
      </c>
      <c r="C4" s="36" t="s">
        <v>404</v>
      </c>
      <c r="D4" s="37">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39" t="s">
        <v>201</v>
      </c>
      <c r="C5" s="36" t="s">
        <v>405</v>
      </c>
      <c r="D5" s="37">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0" t="s">
        <v>177</v>
      </c>
      <c r="C6" s="36" t="s">
        <v>406</v>
      </c>
      <c r="D6" s="37">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1" t="s">
        <v>332</v>
      </c>
      <c r="C7" s="36" t="s">
        <v>407</v>
      </c>
      <c r="D7" s="37">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2" t="s">
        <v>114</v>
      </c>
      <c r="C8" s="36" t="s">
        <v>408</v>
      </c>
      <c r="D8" s="37">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7C3AE-D95F-4332-9BF1-4964192BC033}">
  <sheetPr>
    <tabColor theme="6" tint="-0.249977111117893"/>
  </sheetPr>
  <dimension ref="A1:W200"/>
  <sheetViews>
    <sheetView zoomScale="85" zoomScaleNormal="85" workbookViewId="0">
      <selection activeCell="C19" sqref="C19"/>
    </sheetView>
  </sheetViews>
  <sheetFormatPr baseColWidth="10" defaultColWidth="11.44140625" defaultRowHeight="14.4" x14ac:dyDescent="0.3"/>
  <cols>
    <col min="2" max="2" width="40.44140625" customWidth="1"/>
    <col min="3" max="3" width="45.109375" customWidth="1"/>
    <col min="4" max="5" width="47" customWidth="1"/>
    <col min="6" max="6" width="135" bestFit="1" customWidth="1"/>
    <col min="7" max="7" width="144.6640625" bestFit="1" customWidth="1"/>
  </cols>
  <sheetData>
    <row r="1" spans="1:23" ht="32.4" x14ac:dyDescent="0.3">
      <c r="A1" s="8"/>
      <c r="B1" s="28" t="s">
        <v>409</v>
      </c>
      <c r="C1" s="28"/>
      <c r="D1" s="26"/>
      <c r="E1" s="26"/>
      <c r="F1" s="28"/>
      <c r="G1" s="8"/>
      <c r="H1" s="8"/>
      <c r="I1" s="8"/>
      <c r="J1" s="8"/>
      <c r="K1" s="8"/>
      <c r="L1" s="8"/>
      <c r="M1" s="8"/>
      <c r="N1" s="8"/>
      <c r="O1" s="8"/>
      <c r="P1" s="8"/>
      <c r="Q1" s="8"/>
      <c r="R1" s="8"/>
      <c r="S1" s="8"/>
      <c r="T1" s="8"/>
      <c r="U1" s="8"/>
      <c r="V1" s="8"/>
      <c r="W1" s="8"/>
    </row>
    <row r="2" spans="1:23" ht="15" thickBot="1" x14ac:dyDescent="0.35">
      <c r="A2" s="8"/>
      <c r="B2" s="8"/>
      <c r="C2" s="8"/>
      <c r="D2" s="8"/>
      <c r="E2" s="8"/>
      <c r="F2" s="8"/>
      <c r="G2" s="8"/>
      <c r="H2" s="8"/>
      <c r="I2" s="8"/>
      <c r="J2" s="8"/>
      <c r="K2" s="8"/>
      <c r="L2" s="8"/>
      <c r="M2" s="8"/>
      <c r="N2" s="8"/>
      <c r="O2" s="8"/>
      <c r="P2" s="8"/>
      <c r="Q2" s="8"/>
      <c r="R2" s="8"/>
      <c r="S2" s="8"/>
      <c r="T2" s="8"/>
      <c r="U2" s="8"/>
      <c r="V2" s="8"/>
      <c r="W2" s="8"/>
    </row>
    <row r="3" spans="1:23" ht="20.399999999999999" x14ac:dyDescent="0.3">
      <c r="A3" s="22"/>
      <c r="B3" s="538" t="s">
        <v>358</v>
      </c>
      <c r="C3" s="539"/>
      <c r="D3" s="539"/>
      <c r="E3" s="540"/>
      <c r="F3" s="29"/>
      <c r="G3" s="8"/>
      <c r="H3" s="8"/>
      <c r="I3" s="8"/>
      <c r="J3" s="8"/>
      <c r="K3" s="8"/>
      <c r="L3" s="8"/>
      <c r="M3" s="8"/>
      <c r="N3" s="8"/>
      <c r="O3" s="8"/>
      <c r="P3" s="8"/>
      <c r="Q3" s="8"/>
    </row>
    <row r="4" spans="1:23" ht="20.399999999999999" x14ac:dyDescent="0.3">
      <c r="A4" s="22"/>
      <c r="B4" s="96" t="s">
        <v>410</v>
      </c>
      <c r="C4" s="97" t="s">
        <v>411</v>
      </c>
      <c r="D4" s="97" t="s">
        <v>412</v>
      </c>
      <c r="E4" s="98" t="s">
        <v>363</v>
      </c>
      <c r="F4" s="29"/>
      <c r="G4" s="8"/>
      <c r="H4" s="8"/>
      <c r="I4" s="8"/>
      <c r="J4" s="8"/>
      <c r="K4" s="8"/>
      <c r="L4" s="8"/>
      <c r="M4" s="8"/>
      <c r="N4" s="8"/>
      <c r="O4" s="8"/>
      <c r="P4" s="8"/>
      <c r="Q4" s="8"/>
    </row>
    <row r="5" spans="1:23" ht="30" x14ac:dyDescent="0.3">
      <c r="A5" s="22"/>
      <c r="B5" s="99" t="s">
        <v>328</v>
      </c>
      <c r="C5" s="100">
        <v>0.2</v>
      </c>
      <c r="D5" s="101" t="s">
        <v>413</v>
      </c>
      <c r="E5" s="102" t="s">
        <v>414</v>
      </c>
      <c r="F5" s="29"/>
      <c r="G5" s="8"/>
      <c r="H5" s="8"/>
      <c r="I5" s="8"/>
      <c r="J5" s="8"/>
      <c r="K5" s="8"/>
      <c r="L5" s="8"/>
      <c r="M5" s="8"/>
      <c r="N5" s="8"/>
      <c r="O5" s="8"/>
      <c r="P5" s="8"/>
      <c r="Q5" s="8"/>
    </row>
    <row r="6" spans="1:23" ht="60" x14ac:dyDescent="0.3">
      <c r="A6" s="22"/>
      <c r="B6" s="103" t="s">
        <v>329</v>
      </c>
      <c r="C6" s="100">
        <v>0.4</v>
      </c>
      <c r="D6" s="104" t="s">
        <v>415</v>
      </c>
      <c r="E6" s="105" t="s">
        <v>416</v>
      </c>
      <c r="F6" s="29"/>
      <c r="G6" s="8"/>
      <c r="H6" s="8"/>
      <c r="I6" s="8"/>
      <c r="J6" s="8"/>
      <c r="K6" s="8"/>
      <c r="L6" s="8"/>
      <c r="M6" s="8"/>
      <c r="N6" s="8"/>
      <c r="O6" s="8"/>
      <c r="P6" s="8"/>
      <c r="Q6" s="8"/>
    </row>
    <row r="7" spans="1:23" ht="45" x14ac:dyDescent="0.3">
      <c r="A7" s="22"/>
      <c r="B7" s="106" t="s">
        <v>178</v>
      </c>
      <c r="C7" s="100">
        <v>0.6</v>
      </c>
      <c r="D7" s="104" t="s">
        <v>417</v>
      </c>
      <c r="E7" s="105" t="s">
        <v>418</v>
      </c>
      <c r="F7" s="29"/>
      <c r="G7" s="8"/>
      <c r="H7" s="8"/>
      <c r="I7" s="8"/>
      <c r="J7" s="8"/>
      <c r="K7" s="8"/>
      <c r="L7" s="8"/>
      <c r="M7" s="8"/>
      <c r="N7" s="8"/>
      <c r="O7" s="8"/>
      <c r="P7" s="8"/>
      <c r="Q7" s="8"/>
    </row>
    <row r="8" spans="1:23" ht="60" x14ac:dyDescent="0.3">
      <c r="A8" s="22"/>
      <c r="B8" s="107" t="s">
        <v>214</v>
      </c>
      <c r="C8" s="100">
        <v>0.8</v>
      </c>
      <c r="D8" s="104" t="s">
        <v>419</v>
      </c>
      <c r="E8" s="105" t="s">
        <v>420</v>
      </c>
      <c r="F8" s="29"/>
      <c r="G8" s="8"/>
      <c r="H8" s="8"/>
      <c r="I8" s="8"/>
      <c r="J8" s="8"/>
      <c r="K8" s="8"/>
      <c r="L8" s="8"/>
      <c r="M8" s="8"/>
      <c r="N8" s="8"/>
      <c r="O8" s="8"/>
      <c r="P8" s="8"/>
      <c r="Q8" s="8"/>
    </row>
    <row r="9" spans="1:23" ht="45" x14ac:dyDescent="0.3">
      <c r="A9" s="22"/>
      <c r="B9" s="108" t="s">
        <v>115</v>
      </c>
      <c r="C9" s="100">
        <v>1</v>
      </c>
      <c r="D9" s="104" t="s">
        <v>421</v>
      </c>
      <c r="E9" s="105" t="s">
        <v>422</v>
      </c>
      <c r="F9" s="29"/>
      <c r="G9" s="8"/>
      <c r="H9" s="8"/>
      <c r="I9" s="8"/>
      <c r="J9" s="8"/>
      <c r="K9" s="8"/>
      <c r="L9" s="8"/>
      <c r="M9" s="8"/>
      <c r="N9" s="8"/>
      <c r="O9" s="8"/>
      <c r="P9" s="8"/>
      <c r="Q9" s="8"/>
    </row>
    <row r="10" spans="1:23" ht="20.399999999999999" x14ac:dyDescent="0.3">
      <c r="A10" s="22"/>
      <c r="B10" s="22"/>
      <c r="C10" s="29"/>
      <c r="D10" s="29"/>
      <c r="E10" s="29"/>
      <c r="F10" s="29"/>
      <c r="G10" s="8"/>
      <c r="H10" s="8"/>
      <c r="I10" s="8"/>
      <c r="J10" s="8"/>
      <c r="K10" s="8"/>
      <c r="L10" s="8"/>
      <c r="M10" s="8"/>
      <c r="N10" s="8"/>
      <c r="O10" s="8"/>
      <c r="P10" s="8"/>
      <c r="Q10" s="8"/>
    </row>
    <row r="11" spans="1:23" ht="20.399999999999999" x14ac:dyDescent="0.3">
      <c r="A11" s="22"/>
      <c r="B11" s="22"/>
      <c r="C11" s="29"/>
      <c r="D11" s="29"/>
      <c r="E11" s="29"/>
      <c r="F11" s="29"/>
      <c r="G11" s="8"/>
      <c r="H11" s="8"/>
      <c r="I11" s="8"/>
      <c r="J11" s="8"/>
      <c r="K11" s="8"/>
      <c r="L11" s="8"/>
      <c r="M11" s="8"/>
      <c r="N11" s="8"/>
      <c r="O11" s="8"/>
      <c r="P11" s="8"/>
      <c r="Q11" s="8"/>
    </row>
    <row r="12" spans="1:23" ht="20.399999999999999" x14ac:dyDescent="0.3">
      <c r="A12" s="22"/>
      <c r="B12" s="22"/>
      <c r="C12" s="29"/>
      <c r="D12" s="29"/>
      <c r="E12" s="29"/>
      <c r="F12" s="29"/>
      <c r="G12" s="8"/>
      <c r="H12" s="8"/>
      <c r="I12" s="8"/>
      <c r="J12" s="8"/>
      <c r="K12" s="8"/>
      <c r="L12" s="8"/>
      <c r="M12" s="8"/>
      <c r="N12" s="8"/>
      <c r="O12" s="8"/>
      <c r="P12" s="8"/>
      <c r="Q12" s="8"/>
    </row>
    <row r="13" spans="1:23" ht="20.399999999999999" x14ac:dyDescent="0.3">
      <c r="A13" s="22"/>
      <c r="B13" s="22"/>
      <c r="C13" s="29"/>
      <c r="D13" s="29"/>
      <c r="E13" s="29"/>
      <c r="F13" s="29"/>
      <c r="G13" s="8"/>
      <c r="H13" s="8"/>
      <c r="I13" s="8"/>
      <c r="J13" s="8"/>
      <c r="K13" s="8"/>
      <c r="L13" s="8"/>
      <c r="M13" s="8"/>
      <c r="N13" s="8"/>
      <c r="O13" s="8"/>
      <c r="P13" s="8"/>
      <c r="Q13" s="8"/>
    </row>
    <row r="14" spans="1:23" ht="20.399999999999999" x14ac:dyDescent="0.3">
      <c r="A14" s="22"/>
      <c r="B14" s="22"/>
      <c r="C14" s="29"/>
      <c r="D14" s="29"/>
      <c r="E14" s="29"/>
      <c r="F14" s="29"/>
      <c r="G14" s="8"/>
      <c r="H14" s="8"/>
      <c r="I14" s="8"/>
      <c r="J14" s="8"/>
      <c r="K14" s="8"/>
      <c r="L14" s="8"/>
      <c r="M14" s="8"/>
      <c r="N14" s="8"/>
      <c r="O14" s="8"/>
      <c r="P14" s="8"/>
      <c r="Q14" s="8"/>
    </row>
    <row r="15" spans="1:23" ht="20.399999999999999" x14ac:dyDescent="0.3">
      <c r="A15" s="22"/>
      <c r="B15" s="22"/>
      <c r="C15" s="29"/>
      <c r="D15" s="29"/>
      <c r="E15" s="29"/>
      <c r="F15" s="29"/>
      <c r="G15" s="8"/>
      <c r="H15" s="8"/>
      <c r="I15" s="8"/>
      <c r="J15" s="8"/>
      <c r="K15" s="8"/>
      <c r="L15" s="8"/>
      <c r="M15" s="8"/>
      <c r="N15" s="8"/>
      <c r="O15" s="8"/>
      <c r="P15" s="8"/>
      <c r="Q15" s="8"/>
    </row>
    <row r="16" spans="1:23" ht="20.399999999999999" x14ac:dyDescent="0.3">
      <c r="A16" s="22"/>
      <c r="B16" s="22"/>
      <c r="C16" s="29"/>
      <c r="D16" s="29"/>
      <c r="E16" s="29"/>
      <c r="F16" s="29"/>
      <c r="G16" s="8"/>
      <c r="H16" s="8"/>
      <c r="I16" s="8"/>
      <c r="J16" s="8"/>
      <c r="K16" s="8"/>
      <c r="L16" s="8"/>
      <c r="M16" s="8"/>
      <c r="N16" s="8"/>
      <c r="O16" s="8"/>
      <c r="P16" s="8"/>
      <c r="Q16" s="8"/>
    </row>
    <row r="17" spans="1:17" ht="20.399999999999999" x14ac:dyDescent="0.3">
      <c r="A17" s="22"/>
      <c r="B17" s="22"/>
      <c r="C17" s="29"/>
      <c r="D17" s="29"/>
      <c r="E17" s="29"/>
      <c r="F17" s="29"/>
      <c r="G17" s="8"/>
      <c r="H17" s="8"/>
      <c r="I17" s="8"/>
      <c r="J17" s="8"/>
      <c r="K17" s="8"/>
      <c r="L17" s="8"/>
      <c r="M17" s="8"/>
      <c r="N17" s="8"/>
      <c r="O17" s="8"/>
      <c r="P17" s="8"/>
      <c r="Q17" s="8"/>
    </row>
    <row r="18" spans="1:17" ht="20.399999999999999" x14ac:dyDescent="0.3">
      <c r="A18" s="22"/>
      <c r="B18" s="22"/>
      <c r="C18" s="29"/>
      <c r="D18" s="29"/>
      <c r="E18" s="29"/>
      <c r="F18" s="29"/>
      <c r="G18" s="8"/>
      <c r="H18" s="8"/>
      <c r="I18" s="8"/>
      <c r="J18" s="8"/>
      <c r="K18" s="8"/>
      <c r="L18" s="8"/>
      <c r="M18" s="8"/>
      <c r="N18" s="8"/>
      <c r="O18" s="8"/>
      <c r="P18" s="8"/>
      <c r="Q18" s="8"/>
    </row>
    <row r="19" spans="1:17" ht="20.399999999999999" x14ac:dyDescent="0.3">
      <c r="A19" s="22"/>
      <c r="B19" s="22"/>
      <c r="C19" s="29"/>
      <c r="D19" s="29"/>
      <c r="E19" s="29"/>
      <c r="F19" s="29"/>
      <c r="G19" s="8"/>
      <c r="H19" s="8"/>
      <c r="I19" s="8"/>
      <c r="J19" s="8"/>
      <c r="K19" s="8"/>
      <c r="L19" s="8"/>
      <c r="M19" s="8"/>
      <c r="N19" s="8"/>
      <c r="O19" s="8"/>
      <c r="P19" s="8"/>
      <c r="Q19" s="8"/>
    </row>
    <row r="20" spans="1:17" ht="20.399999999999999" x14ac:dyDescent="0.3">
      <c r="A20" s="22"/>
      <c r="B20" s="5"/>
      <c r="C20" s="30"/>
      <c r="D20" s="30"/>
      <c r="E20" s="30"/>
      <c r="F20" s="30"/>
    </row>
    <row r="21" spans="1:17" ht="20.399999999999999" x14ac:dyDescent="0.3">
      <c r="A21" s="22"/>
      <c r="B21" s="5"/>
      <c r="C21" s="30"/>
      <c r="D21" s="30"/>
      <c r="E21" s="30"/>
      <c r="F21" s="30"/>
    </row>
    <row r="22" spans="1:17" ht="20.399999999999999" x14ac:dyDescent="0.3">
      <c r="A22" s="22"/>
      <c r="B22" s="5"/>
      <c r="C22" s="30"/>
      <c r="D22" s="30"/>
      <c r="E22" s="30"/>
      <c r="F22" s="30"/>
    </row>
    <row r="23" spans="1:17" ht="20.399999999999999" x14ac:dyDescent="0.3">
      <c r="A23" s="22"/>
      <c r="B23" s="5"/>
      <c r="C23" s="30"/>
      <c r="D23" s="30"/>
      <c r="E23" s="30"/>
      <c r="F23" s="30"/>
    </row>
    <row r="24" spans="1:17" ht="20.399999999999999" x14ac:dyDescent="0.3">
      <c r="A24" s="22"/>
      <c r="B24" s="5"/>
      <c r="C24" s="30"/>
      <c r="D24" s="30"/>
      <c r="E24" s="30"/>
      <c r="F24" s="30"/>
    </row>
    <row r="25" spans="1:17" ht="20.399999999999999" x14ac:dyDescent="0.3">
      <c r="A25" s="22"/>
      <c r="B25" s="5"/>
      <c r="C25" s="30"/>
      <c r="D25" s="30"/>
      <c r="E25" s="30"/>
      <c r="F25" s="30"/>
    </row>
    <row r="26" spans="1:17" ht="20.399999999999999" x14ac:dyDescent="0.3">
      <c r="A26" s="22"/>
      <c r="B26" s="5"/>
      <c r="C26" s="30"/>
      <c r="D26" s="30"/>
      <c r="E26" s="30"/>
      <c r="F26" s="30"/>
    </row>
    <row r="27" spans="1:17" ht="20.399999999999999" x14ac:dyDescent="0.3">
      <c r="A27" s="22"/>
      <c r="B27" s="5"/>
      <c r="C27" s="30"/>
      <c r="D27" s="30"/>
      <c r="E27" s="30"/>
      <c r="F27" s="30"/>
    </row>
    <row r="28" spans="1:17" ht="20.399999999999999" x14ac:dyDescent="0.3">
      <c r="A28" s="22"/>
      <c r="B28" s="5"/>
      <c r="C28" s="30"/>
      <c r="D28" s="30"/>
      <c r="E28" s="30"/>
      <c r="F28" s="30"/>
    </row>
    <row r="29" spans="1:17" ht="20.399999999999999" x14ac:dyDescent="0.3">
      <c r="A29" s="22"/>
      <c r="B29" s="5"/>
      <c r="C29" s="30"/>
      <c r="D29" s="30"/>
      <c r="E29" s="30"/>
      <c r="F29" s="30"/>
    </row>
    <row r="30" spans="1:17" ht="20.399999999999999" x14ac:dyDescent="0.3">
      <c r="A30" s="22"/>
      <c r="B30" s="5"/>
      <c r="C30" s="30"/>
      <c r="D30" s="30"/>
      <c r="E30" s="30"/>
      <c r="F30" s="30"/>
    </row>
    <row r="31" spans="1:17" ht="20.399999999999999" x14ac:dyDescent="0.3">
      <c r="A31" s="22"/>
      <c r="B31" s="5"/>
      <c r="C31" s="30"/>
      <c r="D31" s="30"/>
      <c r="E31" s="30"/>
      <c r="F31" s="30"/>
    </row>
    <row r="32" spans="1:17" ht="20.399999999999999" x14ac:dyDescent="0.3">
      <c r="A32" s="22"/>
      <c r="B32" s="5"/>
      <c r="C32" s="30"/>
      <c r="D32" s="30"/>
      <c r="E32" s="30"/>
      <c r="F32" s="30"/>
    </row>
    <row r="33" spans="1:6" ht="20.399999999999999" x14ac:dyDescent="0.3">
      <c r="A33" s="22"/>
      <c r="B33" s="5"/>
      <c r="C33" s="30"/>
      <c r="D33" s="30"/>
      <c r="E33" s="30"/>
      <c r="F33" s="30"/>
    </row>
    <row r="34" spans="1:6" ht="20.399999999999999" x14ac:dyDescent="0.3">
      <c r="A34" s="22"/>
      <c r="B34" s="5"/>
      <c r="C34" s="30"/>
      <c r="D34" s="30"/>
      <c r="E34" s="30"/>
      <c r="F34" s="30"/>
    </row>
    <row r="35" spans="1:6" ht="20.399999999999999" x14ac:dyDescent="0.3">
      <c r="A35" s="22"/>
      <c r="B35" s="5"/>
      <c r="C35" s="30"/>
      <c r="D35" s="30"/>
      <c r="E35" s="30"/>
      <c r="F35" s="30"/>
    </row>
    <row r="36" spans="1:6" ht="20.399999999999999" x14ac:dyDescent="0.3">
      <c r="A36" s="22"/>
      <c r="B36" s="5"/>
      <c r="C36" s="30"/>
      <c r="D36" s="30"/>
      <c r="E36" s="30"/>
      <c r="F36" s="30"/>
    </row>
    <row r="37" spans="1:6" ht="20.399999999999999" x14ac:dyDescent="0.3">
      <c r="A37" s="22"/>
      <c r="B37" s="5"/>
      <c r="C37" s="30"/>
      <c r="D37" s="30"/>
      <c r="E37" s="30"/>
      <c r="F37" s="30"/>
    </row>
    <row r="38" spans="1:6" ht="20.399999999999999" x14ac:dyDescent="0.3">
      <c r="A38" s="22"/>
      <c r="B38" s="5"/>
      <c r="C38" s="30"/>
      <c r="D38" s="30"/>
      <c r="E38" s="30"/>
      <c r="F38" s="30"/>
    </row>
    <row r="39" spans="1:6" ht="20.399999999999999" x14ac:dyDescent="0.3">
      <c r="A39" s="22"/>
      <c r="B39" s="5"/>
      <c r="C39" s="30"/>
      <c r="D39" s="30"/>
      <c r="E39" s="30"/>
      <c r="F39" s="30"/>
    </row>
    <row r="40" spans="1:6" ht="20.399999999999999" x14ac:dyDescent="0.3">
      <c r="A40" s="22"/>
      <c r="B40" s="5"/>
      <c r="C40" s="30"/>
      <c r="D40" s="30"/>
      <c r="E40" s="30"/>
      <c r="F40" s="30"/>
    </row>
    <row r="41" spans="1:6" ht="20.399999999999999" x14ac:dyDescent="0.3">
      <c r="A41" s="22"/>
      <c r="B41" s="5"/>
      <c r="C41" s="30"/>
      <c r="D41" s="30"/>
      <c r="E41" s="30"/>
      <c r="F41" s="30"/>
    </row>
    <row r="42" spans="1:6" ht="20.399999999999999" x14ac:dyDescent="0.3">
      <c r="A42" s="22"/>
      <c r="B42" s="5"/>
      <c r="C42" s="30"/>
      <c r="D42" s="30"/>
      <c r="E42" s="30"/>
      <c r="F42" s="30"/>
    </row>
    <row r="43" spans="1:6" ht="20.399999999999999" x14ac:dyDescent="0.3">
      <c r="A43" s="22"/>
      <c r="B43" s="5"/>
      <c r="C43" s="30"/>
      <c r="D43" s="30"/>
      <c r="E43" s="30"/>
      <c r="F43" s="30"/>
    </row>
    <row r="44" spans="1:6" ht="20.399999999999999" x14ac:dyDescent="0.3">
      <c r="A44" s="22"/>
      <c r="B44" s="5"/>
      <c r="C44" s="30"/>
      <c r="D44" s="30"/>
      <c r="E44" s="30"/>
      <c r="F44" s="30"/>
    </row>
    <row r="45" spans="1:6" ht="20.399999999999999" x14ac:dyDescent="0.3">
      <c r="A45" s="22"/>
      <c r="B45" s="5"/>
      <c r="C45" s="30"/>
      <c r="D45" s="30"/>
      <c r="E45" s="30"/>
      <c r="F45" s="30"/>
    </row>
    <row r="46" spans="1:6" ht="20.399999999999999" x14ac:dyDescent="0.3">
      <c r="A46" s="22"/>
      <c r="B46" s="5"/>
      <c r="C46" s="30"/>
      <c r="D46" s="30"/>
      <c r="E46" s="30"/>
      <c r="F46" s="30"/>
    </row>
    <row r="47" spans="1:6" ht="20.399999999999999" x14ac:dyDescent="0.3">
      <c r="A47" s="22"/>
      <c r="B47" s="5"/>
      <c r="C47" s="30"/>
      <c r="D47" s="30"/>
      <c r="E47" s="30"/>
      <c r="F47" s="30"/>
    </row>
    <row r="48" spans="1:6" ht="20.399999999999999" x14ac:dyDescent="0.3">
      <c r="A48" s="22"/>
      <c r="B48" s="5"/>
      <c r="C48" s="30"/>
      <c r="D48" s="30"/>
      <c r="E48" s="30"/>
      <c r="F48" s="30"/>
    </row>
    <row r="49" spans="1:6" ht="20.399999999999999" x14ac:dyDescent="0.3">
      <c r="A49" s="22"/>
      <c r="B49" s="5"/>
      <c r="C49" s="30"/>
      <c r="D49" s="30"/>
      <c r="E49" s="30"/>
      <c r="F49" s="30"/>
    </row>
    <row r="50" spans="1:6" ht="20.399999999999999" x14ac:dyDescent="0.3">
      <c r="A50" s="22"/>
      <c r="B50" s="5"/>
      <c r="C50" s="30"/>
      <c r="D50" s="30"/>
      <c r="E50" s="30"/>
      <c r="F50" s="30"/>
    </row>
    <row r="51" spans="1:6" ht="20.399999999999999" x14ac:dyDescent="0.3">
      <c r="A51" s="22"/>
      <c r="B51" s="5"/>
      <c r="C51" s="30"/>
      <c r="D51" s="30"/>
      <c r="E51" s="30"/>
      <c r="F51" s="30"/>
    </row>
    <row r="52" spans="1:6" ht="20.399999999999999" x14ac:dyDescent="0.3">
      <c r="A52" s="22"/>
      <c r="B52" s="5"/>
      <c r="C52" s="30"/>
      <c r="D52" s="30"/>
      <c r="E52" s="30"/>
      <c r="F52" s="30"/>
    </row>
    <row r="53" spans="1:6" ht="20.399999999999999" x14ac:dyDescent="0.3">
      <c r="A53" s="22"/>
      <c r="B53" s="5"/>
      <c r="C53" s="30"/>
      <c r="D53" s="30"/>
      <c r="E53" s="30"/>
      <c r="F53" s="30"/>
    </row>
    <row r="54" spans="1:6" ht="20.399999999999999" x14ac:dyDescent="0.3">
      <c r="A54" s="22"/>
      <c r="B54" s="5"/>
      <c r="C54" s="30"/>
      <c r="D54" s="30"/>
      <c r="E54" s="30"/>
      <c r="F54" s="30"/>
    </row>
    <row r="55" spans="1:6" ht="20.399999999999999" x14ac:dyDescent="0.3">
      <c r="A55" s="22"/>
      <c r="B55" s="5"/>
      <c r="C55" s="30"/>
      <c r="D55" s="30"/>
      <c r="E55" s="30"/>
      <c r="F55" s="30"/>
    </row>
    <row r="56" spans="1:6" ht="20.399999999999999" x14ac:dyDescent="0.3">
      <c r="A56" s="22"/>
      <c r="B56" s="5"/>
      <c r="C56" s="30"/>
      <c r="D56" s="30"/>
      <c r="E56" s="30"/>
      <c r="F56" s="30"/>
    </row>
    <row r="57" spans="1:6" ht="20.399999999999999" x14ac:dyDescent="0.3">
      <c r="A57" s="22"/>
      <c r="B57" s="5"/>
      <c r="C57" s="30"/>
      <c r="D57" s="30"/>
      <c r="E57" s="30"/>
      <c r="F57" s="30"/>
    </row>
    <row r="58" spans="1:6" ht="20.399999999999999" x14ac:dyDescent="0.3">
      <c r="A58" s="22"/>
      <c r="B58" s="5"/>
      <c r="C58" s="30"/>
      <c r="D58" s="30"/>
      <c r="E58" s="30"/>
      <c r="F58" s="30"/>
    </row>
    <row r="59" spans="1:6" ht="20.399999999999999" x14ac:dyDescent="0.3">
      <c r="A59" s="22"/>
      <c r="B59" s="5"/>
      <c r="C59" s="30"/>
      <c r="D59" s="30"/>
      <c r="E59" s="30"/>
      <c r="F59" s="30"/>
    </row>
    <row r="60" spans="1:6" ht="20.399999999999999" x14ac:dyDescent="0.3">
      <c r="A60" s="22"/>
      <c r="B60" s="5"/>
      <c r="C60" s="30"/>
      <c r="D60" s="30"/>
      <c r="E60" s="30"/>
      <c r="F60" s="30"/>
    </row>
    <row r="61" spans="1:6" ht="20.399999999999999" x14ac:dyDescent="0.3">
      <c r="A61" s="22"/>
      <c r="B61" s="5"/>
      <c r="C61" s="30"/>
      <c r="D61" s="30"/>
      <c r="E61" s="30"/>
      <c r="F61" s="30"/>
    </row>
    <row r="62" spans="1:6" ht="20.399999999999999" x14ac:dyDescent="0.3">
      <c r="A62" s="22"/>
      <c r="B62" s="5"/>
      <c r="C62" s="30"/>
      <c r="D62" s="30"/>
      <c r="E62" s="30"/>
      <c r="F62" s="30"/>
    </row>
    <row r="63" spans="1:6" ht="20.399999999999999" x14ac:dyDescent="0.3">
      <c r="A63" s="22"/>
      <c r="B63" s="5"/>
      <c r="C63" s="30"/>
      <c r="D63" s="30"/>
      <c r="E63" s="30"/>
      <c r="F63" s="30"/>
    </row>
    <row r="64" spans="1:6" ht="20.399999999999999" x14ac:dyDescent="0.3">
      <c r="A64" s="22"/>
      <c r="B64" s="5"/>
      <c r="C64" s="30"/>
      <c r="D64" s="30"/>
      <c r="E64" s="30"/>
      <c r="F64" s="30"/>
    </row>
    <row r="65" spans="1:6" ht="20.399999999999999" x14ac:dyDescent="0.3">
      <c r="A65" s="22"/>
      <c r="B65" s="5"/>
      <c r="C65" s="30"/>
      <c r="D65" s="30"/>
      <c r="E65" s="30"/>
      <c r="F65" s="30"/>
    </row>
    <row r="66" spans="1:6" ht="20.399999999999999" x14ac:dyDescent="0.3">
      <c r="A66" s="22"/>
      <c r="B66" s="5"/>
      <c r="C66" s="30"/>
      <c r="D66" s="30"/>
      <c r="E66" s="30"/>
      <c r="F66" s="30"/>
    </row>
    <row r="67" spans="1:6" ht="20.399999999999999" x14ac:dyDescent="0.3">
      <c r="A67" s="22"/>
      <c r="B67" s="5"/>
      <c r="C67" s="30"/>
      <c r="D67" s="30"/>
      <c r="E67" s="30"/>
      <c r="F67" s="30"/>
    </row>
    <row r="68" spans="1:6" ht="20.399999999999999" x14ac:dyDescent="0.3">
      <c r="A68" s="22"/>
      <c r="B68" s="5"/>
      <c r="C68" s="30"/>
      <c r="D68" s="30"/>
      <c r="E68" s="30"/>
      <c r="F68" s="30"/>
    </row>
    <row r="69" spans="1:6" ht="20.399999999999999" x14ac:dyDescent="0.3">
      <c r="A69" s="22"/>
      <c r="B69" s="5"/>
      <c r="C69" s="30"/>
      <c r="D69" s="30"/>
      <c r="E69" s="30"/>
      <c r="F69" s="30"/>
    </row>
    <row r="70" spans="1:6" ht="20.399999999999999" x14ac:dyDescent="0.3">
      <c r="A70" s="22"/>
      <c r="B70" s="5"/>
      <c r="C70" s="30"/>
      <c r="D70" s="30"/>
      <c r="E70" s="30"/>
      <c r="F70" s="30"/>
    </row>
    <row r="71" spans="1:6" ht="20.399999999999999" x14ac:dyDescent="0.3">
      <c r="A71" s="22"/>
      <c r="B71" s="5"/>
      <c r="C71" s="30"/>
      <c r="D71" s="30"/>
      <c r="E71" s="30"/>
      <c r="F71" s="30"/>
    </row>
    <row r="72" spans="1:6" ht="20.399999999999999" x14ac:dyDescent="0.3">
      <c r="A72" s="22"/>
      <c r="B72" s="5"/>
      <c r="C72" s="30"/>
      <c r="D72" s="30"/>
      <c r="E72" s="30"/>
      <c r="F72" s="30"/>
    </row>
    <row r="73" spans="1:6" ht="20.399999999999999" x14ac:dyDescent="0.3">
      <c r="A73" s="22"/>
      <c r="B73" s="5"/>
      <c r="C73" s="30"/>
      <c r="D73" s="30"/>
      <c r="E73" s="30"/>
      <c r="F73" s="30"/>
    </row>
    <row r="74" spans="1:6" ht="20.399999999999999" x14ac:dyDescent="0.3">
      <c r="A74" s="22"/>
      <c r="B74" s="5"/>
      <c r="C74" s="30"/>
      <c r="D74" s="30"/>
      <c r="E74" s="30"/>
      <c r="F74" s="30"/>
    </row>
    <row r="75" spans="1:6" ht="20.399999999999999" x14ac:dyDescent="0.3">
      <c r="A75" s="22"/>
      <c r="B75" s="5"/>
      <c r="C75" s="30"/>
      <c r="D75" s="30"/>
      <c r="E75" s="30"/>
      <c r="F75" s="30"/>
    </row>
    <row r="76" spans="1:6" ht="20.399999999999999" x14ac:dyDescent="0.3">
      <c r="A76" s="22"/>
      <c r="B76" s="5"/>
      <c r="C76" s="30"/>
      <c r="D76" s="30"/>
      <c r="E76" s="30"/>
      <c r="F76" s="30"/>
    </row>
    <row r="77" spans="1:6" ht="20.399999999999999" x14ac:dyDescent="0.3">
      <c r="A77" s="22"/>
      <c r="B77" s="5"/>
      <c r="C77" s="30"/>
      <c r="D77" s="30"/>
      <c r="E77" s="30"/>
      <c r="F77" s="30"/>
    </row>
    <row r="78" spans="1:6" ht="20.399999999999999" x14ac:dyDescent="0.3">
      <c r="A78" s="22"/>
      <c r="B78" s="5"/>
      <c r="C78" s="30"/>
      <c r="D78" s="30"/>
      <c r="E78" s="30"/>
      <c r="F78" s="30"/>
    </row>
    <row r="79" spans="1:6" ht="20.399999999999999" x14ac:dyDescent="0.3">
      <c r="A79" s="22"/>
      <c r="B79" s="5"/>
      <c r="C79" s="30"/>
      <c r="D79" s="30"/>
      <c r="E79" s="30"/>
      <c r="F79" s="30"/>
    </row>
    <row r="80" spans="1:6" ht="20.399999999999999" x14ac:dyDescent="0.3">
      <c r="A80" s="22"/>
      <c r="B80" s="5"/>
      <c r="C80" s="30"/>
      <c r="D80" s="30"/>
      <c r="E80" s="30"/>
      <c r="F80" s="30"/>
    </row>
    <row r="81" spans="1:6" ht="20.399999999999999" x14ac:dyDescent="0.3">
      <c r="A81" s="22"/>
      <c r="B81" s="5"/>
      <c r="C81" s="30"/>
      <c r="D81" s="30"/>
      <c r="E81" s="30"/>
      <c r="F81" s="30"/>
    </row>
    <row r="82" spans="1:6" ht="20.399999999999999" x14ac:dyDescent="0.3">
      <c r="A82" s="22"/>
      <c r="B82" s="5"/>
      <c r="C82" s="30"/>
      <c r="D82" s="30"/>
      <c r="E82" s="30"/>
      <c r="F82" s="30"/>
    </row>
    <row r="83" spans="1:6" ht="20.399999999999999" x14ac:dyDescent="0.3">
      <c r="A83" s="22"/>
      <c r="B83" s="5"/>
      <c r="C83" s="30"/>
      <c r="D83" s="30"/>
      <c r="E83" s="30"/>
      <c r="F83" s="30"/>
    </row>
    <row r="84" spans="1:6" ht="20.399999999999999" x14ac:dyDescent="0.3">
      <c r="A84" s="22"/>
      <c r="B84" s="5"/>
      <c r="C84" s="30"/>
      <c r="D84" s="30"/>
      <c r="E84" s="30"/>
      <c r="F84" s="30"/>
    </row>
    <row r="85" spans="1:6" ht="20.399999999999999" x14ac:dyDescent="0.3">
      <c r="A85" s="22"/>
      <c r="B85" s="5"/>
      <c r="C85" s="30"/>
      <c r="D85" s="30"/>
      <c r="E85" s="30"/>
      <c r="F85" s="30"/>
    </row>
    <row r="86" spans="1:6" ht="20.399999999999999" x14ac:dyDescent="0.3">
      <c r="A86" s="22"/>
      <c r="B86" s="5"/>
      <c r="C86" s="30"/>
      <c r="D86" s="30"/>
      <c r="E86" s="30"/>
      <c r="F86" s="30"/>
    </row>
    <row r="87" spans="1:6" ht="20.399999999999999" x14ac:dyDescent="0.3">
      <c r="A87" s="22"/>
      <c r="B87" s="5"/>
      <c r="C87" s="30"/>
      <c r="D87" s="30"/>
      <c r="E87" s="30"/>
      <c r="F87" s="30"/>
    </row>
    <row r="88" spans="1:6" ht="20.399999999999999" x14ac:dyDescent="0.3">
      <c r="A88" s="22"/>
      <c r="B88" s="5"/>
      <c r="C88" s="30"/>
      <c r="D88" s="30"/>
      <c r="E88" s="30"/>
      <c r="F88" s="30"/>
    </row>
    <row r="89" spans="1:6" ht="20.399999999999999" x14ac:dyDescent="0.3">
      <c r="A89" s="22"/>
      <c r="B89" s="5"/>
      <c r="C89" s="30"/>
      <c r="D89" s="30"/>
      <c r="E89" s="30"/>
      <c r="F89" s="30"/>
    </row>
    <row r="90" spans="1:6" ht="20.399999999999999" x14ac:dyDescent="0.3">
      <c r="A90" s="22"/>
      <c r="B90" s="5"/>
      <c r="C90" s="30"/>
      <c r="D90" s="30"/>
      <c r="E90" s="30"/>
      <c r="F90" s="30"/>
    </row>
    <row r="91" spans="1:6" ht="20.399999999999999" x14ac:dyDescent="0.3">
      <c r="A91" s="22"/>
      <c r="B91" s="5"/>
      <c r="C91" s="30"/>
      <c r="D91" s="30"/>
      <c r="E91" s="30"/>
      <c r="F91" s="30"/>
    </row>
    <row r="92" spans="1:6" ht="20.399999999999999" x14ac:dyDescent="0.3">
      <c r="A92" s="22"/>
      <c r="B92" s="5"/>
      <c r="C92" s="30"/>
      <c r="D92" s="30"/>
      <c r="E92" s="30"/>
      <c r="F92" s="30"/>
    </row>
    <row r="93" spans="1:6" ht="20.399999999999999" x14ac:dyDescent="0.3">
      <c r="A93" s="22"/>
      <c r="B93" s="5"/>
      <c r="C93" s="30"/>
      <c r="D93" s="30"/>
      <c r="E93" s="30"/>
      <c r="F93" s="30"/>
    </row>
    <row r="94" spans="1:6" ht="20.399999999999999" x14ac:dyDescent="0.3">
      <c r="A94" s="22"/>
      <c r="B94" s="5"/>
      <c r="C94" s="30"/>
      <c r="D94" s="30"/>
      <c r="E94" s="30"/>
      <c r="F94" s="30"/>
    </row>
    <row r="95" spans="1:6" ht="20.399999999999999" x14ac:dyDescent="0.3">
      <c r="A95" s="22"/>
      <c r="B95" s="5"/>
      <c r="C95" s="30"/>
      <c r="D95" s="30"/>
      <c r="E95" s="30"/>
      <c r="F95" s="30"/>
    </row>
    <row r="96" spans="1:6" ht="20.399999999999999" x14ac:dyDescent="0.3">
      <c r="A96" s="22"/>
      <c r="B96" s="5"/>
      <c r="C96" s="30"/>
      <c r="D96" s="30"/>
      <c r="E96" s="30"/>
      <c r="F96" s="30"/>
    </row>
    <row r="97" spans="1:6" ht="20.399999999999999" x14ac:dyDescent="0.3">
      <c r="A97" s="22"/>
      <c r="B97" s="5"/>
      <c r="C97" s="30"/>
      <c r="D97" s="30"/>
      <c r="E97" s="30"/>
      <c r="F97" s="30"/>
    </row>
    <row r="98" spans="1:6" ht="20.399999999999999" x14ac:dyDescent="0.3">
      <c r="A98" s="22"/>
      <c r="B98" s="5"/>
      <c r="C98" s="30"/>
      <c r="D98" s="30"/>
      <c r="E98" s="30"/>
      <c r="F98" s="30"/>
    </row>
    <row r="99" spans="1:6" ht="20.399999999999999" x14ac:dyDescent="0.3">
      <c r="A99" s="22"/>
      <c r="B99" s="5"/>
      <c r="C99" s="30"/>
      <c r="D99" s="30"/>
      <c r="E99" s="30"/>
      <c r="F99" s="30"/>
    </row>
    <row r="100" spans="1:6" ht="20.399999999999999" x14ac:dyDescent="0.3">
      <c r="A100" s="22"/>
      <c r="B100" s="5"/>
      <c r="C100" s="30"/>
      <c r="D100" s="30"/>
      <c r="E100" s="30"/>
      <c r="F100" s="30"/>
    </row>
    <row r="101" spans="1:6" ht="20.399999999999999" x14ac:dyDescent="0.3">
      <c r="A101" s="22"/>
      <c r="B101" s="5"/>
      <c r="C101" s="30"/>
      <c r="D101" s="30"/>
      <c r="E101" s="30"/>
      <c r="F101" s="30"/>
    </row>
    <row r="102" spans="1:6" ht="20.399999999999999" x14ac:dyDescent="0.3">
      <c r="A102" s="22"/>
      <c r="B102" s="5"/>
      <c r="C102" s="30"/>
      <c r="D102" s="30"/>
      <c r="E102" s="30"/>
      <c r="F102" s="30"/>
    </row>
    <row r="103" spans="1:6" ht="20.399999999999999" x14ac:dyDescent="0.3">
      <c r="A103" s="22"/>
      <c r="B103" s="5"/>
      <c r="C103" s="30"/>
      <c r="D103" s="30"/>
      <c r="E103" s="30"/>
      <c r="F103" s="30"/>
    </row>
    <row r="104" spans="1:6" ht="20.399999999999999" x14ac:dyDescent="0.3">
      <c r="A104" s="22"/>
      <c r="B104" s="5"/>
      <c r="C104" s="30"/>
      <c r="D104" s="30"/>
      <c r="E104" s="30"/>
      <c r="F104" s="30"/>
    </row>
    <row r="105" spans="1:6" ht="20.399999999999999" x14ac:dyDescent="0.3">
      <c r="A105" s="22"/>
      <c r="B105" s="5"/>
      <c r="C105" s="30"/>
      <c r="D105" s="30"/>
      <c r="E105" s="30"/>
      <c r="F105" s="30"/>
    </row>
    <row r="106" spans="1:6" ht="20.399999999999999" x14ac:dyDescent="0.3">
      <c r="A106" s="22"/>
      <c r="B106" s="5"/>
      <c r="C106" s="30"/>
      <c r="D106" s="30"/>
      <c r="E106" s="30"/>
      <c r="F106" s="30"/>
    </row>
    <row r="107" spans="1:6" ht="20.399999999999999" x14ac:dyDescent="0.3">
      <c r="A107" s="22"/>
      <c r="B107" s="5"/>
      <c r="C107" s="30"/>
      <c r="D107" s="30"/>
      <c r="E107" s="30"/>
      <c r="F107" s="30"/>
    </row>
    <row r="108" spans="1:6" ht="20.399999999999999" x14ac:dyDescent="0.3">
      <c r="A108" s="22"/>
      <c r="B108" s="5"/>
      <c r="C108" s="30"/>
      <c r="D108" s="30"/>
      <c r="E108" s="30"/>
      <c r="F108" s="30"/>
    </row>
    <row r="109" spans="1:6" ht="20.399999999999999" x14ac:dyDescent="0.3">
      <c r="A109" s="22"/>
      <c r="B109" s="5"/>
      <c r="C109" s="30"/>
      <c r="D109" s="30"/>
      <c r="E109" s="30"/>
      <c r="F109" s="30"/>
    </row>
    <row r="110" spans="1:6" ht="20.399999999999999" x14ac:dyDescent="0.3">
      <c r="A110" s="22"/>
      <c r="B110" s="5"/>
      <c r="C110" s="30"/>
      <c r="D110" s="30"/>
      <c r="E110" s="30"/>
      <c r="F110" s="30"/>
    </row>
    <row r="111" spans="1:6" ht="20.399999999999999" x14ac:dyDescent="0.3">
      <c r="A111" s="22"/>
      <c r="B111" s="5"/>
      <c r="C111" s="30"/>
      <c r="D111" s="30"/>
      <c r="E111" s="30"/>
      <c r="F111" s="30"/>
    </row>
    <row r="112" spans="1:6" ht="20.399999999999999" x14ac:dyDescent="0.3">
      <c r="A112" s="22"/>
      <c r="B112" s="5"/>
      <c r="C112" s="30"/>
      <c r="D112" s="30"/>
      <c r="E112" s="30"/>
      <c r="F112" s="30"/>
    </row>
    <row r="113" spans="1:6" ht="20.399999999999999" x14ac:dyDescent="0.3">
      <c r="A113" s="22"/>
      <c r="B113" s="5"/>
      <c r="C113" s="30"/>
      <c r="D113" s="30"/>
      <c r="E113" s="30"/>
      <c r="F113" s="30"/>
    </row>
    <row r="114" spans="1:6" ht="20.399999999999999" x14ac:dyDescent="0.3">
      <c r="A114" s="22"/>
      <c r="B114" s="5"/>
      <c r="C114" s="30"/>
      <c r="D114" s="30"/>
      <c r="E114" s="30"/>
      <c r="F114" s="30"/>
    </row>
    <row r="115" spans="1:6" ht="20.399999999999999" x14ac:dyDescent="0.3">
      <c r="A115" s="22"/>
      <c r="B115" s="5"/>
      <c r="C115" s="30"/>
      <c r="D115" s="30"/>
      <c r="E115" s="30"/>
      <c r="F115" s="30"/>
    </row>
    <row r="116" spans="1:6" ht="20.399999999999999" x14ac:dyDescent="0.3">
      <c r="A116" s="22"/>
      <c r="B116" s="5"/>
      <c r="C116" s="30"/>
      <c r="D116" s="30"/>
      <c r="E116" s="30"/>
      <c r="F116" s="30"/>
    </row>
    <row r="117" spans="1:6" ht="20.399999999999999" x14ac:dyDescent="0.3">
      <c r="A117" s="22"/>
      <c r="B117" s="5"/>
      <c r="C117" s="30"/>
      <c r="D117" s="30"/>
      <c r="E117" s="30"/>
      <c r="F117" s="30"/>
    </row>
    <row r="118" spans="1:6" ht="20.399999999999999" x14ac:dyDescent="0.3">
      <c r="A118" s="22"/>
      <c r="B118" s="5"/>
      <c r="C118" s="30"/>
      <c r="D118" s="30"/>
      <c r="E118" s="30"/>
      <c r="F118" s="30"/>
    </row>
    <row r="119" spans="1:6" ht="20.399999999999999" x14ac:dyDescent="0.3">
      <c r="A119" s="22"/>
      <c r="B119" s="5"/>
      <c r="C119" s="30"/>
      <c r="D119" s="30"/>
      <c r="E119" s="30"/>
      <c r="F119" s="30"/>
    </row>
    <row r="120" spans="1:6" ht="20.399999999999999" x14ac:dyDescent="0.3">
      <c r="A120" s="22"/>
      <c r="B120" s="5"/>
      <c r="C120" s="30"/>
      <c r="D120" s="30"/>
      <c r="E120" s="30"/>
      <c r="F120" s="30"/>
    </row>
    <row r="121" spans="1:6" ht="20.399999999999999" x14ac:dyDescent="0.3">
      <c r="A121" s="22"/>
      <c r="B121" s="5"/>
      <c r="C121" s="30"/>
      <c r="D121" s="30"/>
      <c r="E121" s="30"/>
      <c r="F121" s="30"/>
    </row>
    <row r="122" spans="1:6" ht="20.399999999999999" x14ac:dyDescent="0.3">
      <c r="A122" s="22"/>
      <c r="B122" s="5"/>
      <c r="C122" s="30"/>
      <c r="D122" s="30"/>
      <c r="E122" s="30"/>
      <c r="F122" s="30"/>
    </row>
    <row r="123" spans="1:6" ht="20.399999999999999" x14ac:dyDescent="0.3">
      <c r="A123" s="22"/>
      <c r="B123" s="5"/>
      <c r="C123" s="30"/>
      <c r="D123" s="30"/>
      <c r="E123" s="30"/>
      <c r="F123" s="30"/>
    </row>
    <row r="124" spans="1:6" ht="20.399999999999999" x14ac:dyDescent="0.3">
      <c r="A124" s="22"/>
      <c r="B124" s="5"/>
      <c r="C124" s="30"/>
      <c r="D124" s="30"/>
      <c r="E124" s="30"/>
      <c r="F124" s="30"/>
    </row>
    <row r="125" spans="1:6" ht="20.399999999999999" x14ac:dyDescent="0.3">
      <c r="A125" s="22"/>
      <c r="B125" s="5"/>
      <c r="C125" s="30"/>
      <c r="D125" s="30"/>
      <c r="E125" s="30"/>
      <c r="F125" s="30"/>
    </row>
    <row r="126" spans="1:6" ht="20.399999999999999" x14ac:dyDescent="0.3">
      <c r="A126" s="22"/>
      <c r="B126" s="5"/>
      <c r="C126" s="30"/>
      <c r="D126" s="30"/>
      <c r="E126" s="30"/>
      <c r="F126" s="30"/>
    </row>
    <row r="127" spans="1:6" ht="20.399999999999999" x14ac:dyDescent="0.3">
      <c r="A127" s="22"/>
      <c r="B127" s="5"/>
      <c r="C127" s="30"/>
      <c r="D127" s="30"/>
      <c r="E127" s="30"/>
      <c r="F127" s="30"/>
    </row>
    <row r="128" spans="1:6" ht="20.399999999999999" x14ac:dyDescent="0.3">
      <c r="A128" s="22"/>
      <c r="B128" s="5"/>
      <c r="C128" s="30"/>
      <c r="D128" s="30"/>
      <c r="E128" s="30"/>
      <c r="F128" s="30"/>
    </row>
    <row r="129" spans="1:6" ht="20.399999999999999" x14ac:dyDescent="0.3">
      <c r="A129" s="22"/>
      <c r="B129" s="5"/>
      <c r="C129" s="30"/>
      <c r="D129" s="30"/>
      <c r="E129" s="30"/>
      <c r="F129" s="30"/>
    </row>
    <row r="130" spans="1:6" ht="20.399999999999999" x14ac:dyDescent="0.3">
      <c r="A130" s="22"/>
      <c r="B130" s="5"/>
      <c r="C130" s="30"/>
      <c r="D130" s="30"/>
      <c r="E130" s="30"/>
      <c r="F130" s="30"/>
    </row>
    <row r="131" spans="1:6" ht="20.399999999999999" x14ac:dyDescent="0.3">
      <c r="A131" s="22"/>
      <c r="B131" s="5"/>
      <c r="C131" s="30"/>
      <c r="D131" s="30"/>
      <c r="E131" s="30"/>
      <c r="F131" s="30"/>
    </row>
    <row r="132" spans="1:6" ht="20.399999999999999" x14ac:dyDescent="0.3">
      <c r="A132" s="22"/>
      <c r="B132" s="5"/>
      <c r="C132" s="30"/>
      <c r="D132" s="30"/>
      <c r="E132" s="30"/>
      <c r="F132" s="30"/>
    </row>
    <row r="133" spans="1:6" ht="20.399999999999999" x14ac:dyDescent="0.3">
      <c r="A133" s="22"/>
      <c r="B133" s="5"/>
      <c r="C133" s="30"/>
      <c r="D133" s="30"/>
      <c r="E133" s="30"/>
      <c r="F133" s="30"/>
    </row>
    <row r="134" spans="1:6" ht="20.399999999999999" x14ac:dyDescent="0.3">
      <c r="A134" s="22"/>
      <c r="B134" s="5"/>
      <c r="C134" s="30"/>
      <c r="D134" s="30"/>
      <c r="E134" s="30"/>
      <c r="F134" s="30"/>
    </row>
    <row r="135" spans="1:6" ht="20.399999999999999" x14ac:dyDescent="0.3">
      <c r="A135" s="22"/>
      <c r="B135" s="5"/>
      <c r="C135" s="30"/>
      <c r="D135" s="30"/>
      <c r="E135" s="30"/>
      <c r="F135" s="30"/>
    </row>
    <row r="136" spans="1:6" ht="20.399999999999999" x14ac:dyDescent="0.3">
      <c r="A136" s="22"/>
      <c r="B136" s="5"/>
      <c r="C136" s="30"/>
      <c r="D136" s="30"/>
      <c r="E136" s="30"/>
      <c r="F136" s="30"/>
    </row>
    <row r="137" spans="1:6" ht="20.399999999999999" x14ac:dyDescent="0.3">
      <c r="A137" s="22"/>
      <c r="B137" s="5"/>
      <c r="C137" s="30"/>
      <c r="D137" s="30"/>
      <c r="E137" s="30"/>
      <c r="F137" s="30"/>
    </row>
    <row r="138" spans="1:6" ht="20.399999999999999" x14ac:dyDescent="0.3">
      <c r="A138" s="22"/>
      <c r="B138" s="5"/>
      <c r="C138" s="30"/>
      <c r="D138" s="30"/>
      <c r="E138" s="30"/>
      <c r="F138" s="30"/>
    </row>
    <row r="139" spans="1:6" ht="20.399999999999999" x14ac:dyDescent="0.3">
      <c r="A139" s="22"/>
      <c r="B139" s="5"/>
      <c r="C139" s="30"/>
      <c r="D139" s="30"/>
      <c r="E139" s="30"/>
      <c r="F139" s="30"/>
    </row>
    <row r="140" spans="1:6" ht="20.399999999999999" x14ac:dyDescent="0.3">
      <c r="A140" s="22"/>
      <c r="B140" s="5"/>
      <c r="C140" s="30"/>
      <c r="D140" s="30"/>
      <c r="E140" s="30"/>
      <c r="F140" s="30"/>
    </row>
    <row r="141" spans="1:6" ht="20.399999999999999" x14ac:dyDescent="0.3">
      <c r="A141" s="22"/>
      <c r="B141" s="5"/>
      <c r="C141" s="30"/>
      <c r="D141" s="30"/>
      <c r="E141" s="30"/>
      <c r="F141" s="30"/>
    </row>
    <row r="142" spans="1:6" ht="20.399999999999999" x14ac:dyDescent="0.3">
      <c r="A142" s="22"/>
      <c r="B142" s="5"/>
      <c r="C142" s="30"/>
      <c r="D142" s="30"/>
      <c r="E142" s="30"/>
      <c r="F142" s="30"/>
    </row>
    <row r="143" spans="1:6" ht="20.399999999999999" x14ac:dyDescent="0.3">
      <c r="A143" s="22"/>
      <c r="B143" s="5"/>
      <c r="C143" s="30"/>
      <c r="D143" s="30"/>
      <c r="E143" s="30"/>
      <c r="F143" s="30"/>
    </row>
    <row r="144" spans="1:6" ht="20.399999999999999" x14ac:dyDescent="0.3">
      <c r="A144" s="22"/>
      <c r="B144" s="5"/>
      <c r="C144" s="30"/>
      <c r="D144" s="30"/>
      <c r="E144" s="30"/>
      <c r="F144" s="30"/>
    </row>
    <row r="145" spans="1:6" ht="20.399999999999999" x14ac:dyDescent="0.3">
      <c r="A145" s="22"/>
      <c r="B145" s="5"/>
      <c r="C145" s="30"/>
      <c r="D145" s="30"/>
      <c r="E145" s="30"/>
      <c r="F145" s="30"/>
    </row>
    <row r="146" spans="1:6" ht="20.399999999999999" x14ac:dyDescent="0.3">
      <c r="A146" s="22"/>
      <c r="B146" s="5"/>
      <c r="C146" s="30"/>
      <c r="D146" s="30"/>
      <c r="E146" s="30"/>
      <c r="F146" s="30"/>
    </row>
    <row r="147" spans="1:6" ht="20.399999999999999" x14ac:dyDescent="0.3">
      <c r="A147" s="22"/>
      <c r="B147" s="5"/>
      <c r="C147" s="30"/>
      <c r="D147" s="30"/>
      <c r="E147" s="30"/>
      <c r="F147" s="30"/>
    </row>
    <row r="148" spans="1:6" ht="20.399999999999999" x14ac:dyDescent="0.3">
      <c r="A148" s="22"/>
      <c r="B148" s="5"/>
      <c r="C148" s="30"/>
      <c r="D148" s="30"/>
      <c r="E148" s="30"/>
      <c r="F148" s="30"/>
    </row>
    <row r="149" spans="1:6" ht="20.399999999999999" x14ac:dyDescent="0.3">
      <c r="A149" s="22"/>
      <c r="B149" s="5"/>
      <c r="C149" s="30"/>
      <c r="D149" s="30"/>
      <c r="E149" s="30"/>
      <c r="F149" s="30"/>
    </row>
    <row r="150" spans="1:6" ht="20.399999999999999" x14ac:dyDescent="0.3">
      <c r="A150" s="22"/>
      <c r="B150" s="5"/>
      <c r="C150" s="30"/>
      <c r="D150" s="30"/>
      <c r="E150" s="30"/>
      <c r="F150" s="30"/>
    </row>
    <row r="151" spans="1:6" ht="20.399999999999999" x14ac:dyDescent="0.3">
      <c r="A151" s="22"/>
      <c r="B151" s="5"/>
      <c r="C151" s="30"/>
      <c r="D151" s="30"/>
      <c r="E151" s="30"/>
      <c r="F151" s="30"/>
    </row>
    <row r="152" spans="1:6" ht="20.399999999999999" x14ac:dyDescent="0.3">
      <c r="A152" s="22"/>
      <c r="B152" s="5"/>
      <c r="C152" s="30"/>
      <c r="D152" s="30"/>
      <c r="E152" s="30"/>
      <c r="F152" s="30"/>
    </row>
    <row r="153" spans="1:6" ht="20.399999999999999" x14ac:dyDescent="0.3">
      <c r="A153" s="22"/>
      <c r="B153" s="5"/>
      <c r="C153" s="30"/>
      <c r="D153" s="30"/>
      <c r="E153" s="30"/>
      <c r="F153" s="30"/>
    </row>
    <row r="154" spans="1:6" ht="20.399999999999999" x14ac:dyDescent="0.3">
      <c r="A154" s="22"/>
      <c r="B154" s="5"/>
      <c r="C154" s="30"/>
      <c r="D154" s="30"/>
      <c r="E154" s="30"/>
      <c r="F154" s="30"/>
    </row>
    <row r="155" spans="1:6" ht="20.399999999999999" x14ac:dyDescent="0.3">
      <c r="A155" s="22"/>
      <c r="B155" s="5"/>
      <c r="C155" s="30"/>
      <c r="D155" s="30"/>
      <c r="E155" s="30"/>
      <c r="F155" s="30"/>
    </row>
    <row r="156" spans="1:6" ht="20.399999999999999" x14ac:dyDescent="0.3">
      <c r="A156" s="22"/>
      <c r="B156" s="5"/>
      <c r="C156" s="30"/>
      <c r="D156" s="30"/>
      <c r="E156" s="30"/>
      <c r="F156" s="30"/>
    </row>
    <row r="157" spans="1:6" ht="20.399999999999999" x14ac:dyDescent="0.3">
      <c r="A157" s="22"/>
      <c r="B157" s="5"/>
      <c r="C157" s="30"/>
      <c r="D157" s="30"/>
      <c r="E157" s="30"/>
      <c r="F157" s="30"/>
    </row>
    <row r="158" spans="1:6" ht="20.399999999999999" x14ac:dyDescent="0.3">
      <c r="A158" s="22"/>
      <c r="B158" s="5"/>
      <c r="C158" s="30"/>
      <c r="D158" s="30"/>
      <c r="E158" s="30"/>
      <c r="F158" s="30"/>
    </row>
    <row r="159" spans="1:6" ht="20.399999999999999" x14ac:dyDescent="0.3">
      <c r="A159" s="22"/>
      <c r="B159" s="5"/>
      <c r="C159" s="30"/>
      <c r="D159" s="30"/>
      <c r="E159" s="30"/>
      <c r="F159" s="30"/>
    </row>
    <row r="160" spans="1:6" ht="20.399999999999999" x14ac:dyDescent="0.3">
      <c r="A160" s="22"/>
      <c r="B160" s="5"/>
      <c r="C160" s="30"/>
      <c r="D160" s="30"/>
      <c r="E160" s="30"/>
      <c r="F160" s="30"/>
    </row>
    <row r="161" spans="1:6" ht="20.399999999999999" x14ac:dyDescent="0.3">
      <c r="A161" s="22"/>
      <c r="B161" s="5"/>
      <c r="C161" s="30"/>
      <c r="D161" s="30"/>
      <c r="E161" s="30"/>
      <c r="F161" s="30"/>
    </row>
    <row r="162" spans="1:6" ht="20.399999999999999" x14ac:dyDescent="0.3">
      <c r="A162" s="22"/>
      <c r="B162" s="5"/>
      <c r="C162" s="30"/>
      <c r="D162" s="30"/>
      <c r="E162" s="30"/>
      <c r="F162" s="30"/>
    </row>
    <row r="163" spans="1:6" ht="20.399999999999999" x14ac:dyDescent="0.3">
      <c r="A163" s="22"/>
      <c r="B163" s="5"/>
      <c r="C163" s="30"/>
      <c r="D163" s="30"/>
      <c r="E163" s="30"/>
      <c r="F163" s="30"/>
    </row>
    <row r="164" spans="1:6" ht="20.399999999999999" x14ac:dyDescent="0.3">
      <c r="A164" s="22"/>
      <c r="B164" s="5"/>
      <c r="C164" s="30"/>
      <c r="D164" s="30"/>
      <c r="E164" s="30"/>
      <c r="F164" s="30"/>
    </row>
    <row r="165" spans="1:6" ht="20.399999999999999" x14ac:dyDescent="0.3">
      <c r="A165" s="22"/>
      <c r="B165" s="5"/>
      <c r="C165" s="30"/>
      <c r="D165" s="30"/>
      <c r="E165" s="30"/>
      <c r="F165" s="30"/>
    </row>
    <row r="166" spans="1:6" ht="20.399999999999999" x14ac:dyDescent="0.3">
      <c r="A166" s="22"/>
      <c r="B166" s="5"/>
      <c r="C166" s="30"/>
      <c r="D166" s="30"/>
      <c r="E166" s="30"/>
      <c r="F166" s="30"/>
    </row>
    <row r="167" spans="1:6" ht="20.399999999999999" x14ac:dyDescent="0.3">
      <c r="A167" s="22"/>
      <c r="B167" s="5"/>
      <c r="C167" s="30"/>
      <c r="D167" s="30"/>
      <c r="E167" s="30"/>
      <c r="F167" s="30"/>
    </row>
    <row r="168" spans="1:6" ht="20.399999999999999" x14ac:dyDescent="0.3">
      <c r="A168" s="22"/>
      <c r="B168" s="5"/>
      <c r="C168" s="30"/>
      <c r="D168" s="30"/>
      <c r="E168" s="30"/>
      <c r="F168" s="30"/>
    </row>
    <row r="169" spans="1:6" ht="20.399999999999999" x14ac:dyDescent="0.3">
      <c r="A169" s="22"/>
      <c r="B169" s="5"/>
      <c r="C169" s="30"/>
      <c r="D169" s="30"/>
      <c r="E169" s="30"/>
      <c r="F169" s="30"/>
    </row>
    <row r="170" spans="1:6" ht="20.399999999999999" x14ac:dyDescent="0.3">
      <c r="A170" s="22"/>
      <c r="B170" s="5"/>
      <c r="C170" s="30"/>
      <c r="D170" s="30"/>
      <c r="E170" s="30"/>
      <c r="F170" s="30"/>
    </row>
    <row r="171" spans="1:6" ht="20.399999999999999" x14ac:dyDescent="0.3">
      <c r="A171" s="22"/>
      <c r="B171" s="5"/>
      <c r="C171" s="30"/>
      <c r="D171" s="30"/>
      <c r="E171" s="30"/>
      <c r="F171" s="30"/>
    </row>
    <row r="172" spans="1:6" ht="20.399999999999999" x14ac:dyDescent="0.3">
      <c r="A172" s="22"/>
      <c r="B172" s="5"/>
      <c r="C172" s="30"/>
      <c r="D172" s="30"/>
      <c r="E172" s="30"/>
      <c r="F172" s="30"/>
    </row>
    <row r="173" spans="1:6" ht="20.399999999999999" x14ac:dyDescent="0.3">
      <c r="A173" s="22"/>
      <c r="B173" s="5"/>
      <c r="C173" s="30"/>
      <c r="D173" s="30"/>
      <c r="E173" s="30"/>
      <c r="F173" s="30"/>
    </row>
    <row r="174" spans="1:6" ht="20.399999999999999" x14ac:dyDescent="0.3">
      <c r="A174" s="22"/>
      <c r="B174" s="5"/>
      <c r="C174" s="30"/>
      <c r="D174" s="30"/>
      <c r="E174" s="30"/>
      <c r="F174" s="30"/>
    </row>
    <row r="175" spans="1:6" ht="20.399999999999999" x14ac:dyDescent="0.3">
      <c r="A175" s="22"/>
      <c r="B175" s="5"/>
      <c r="C175" s="30"/>
      <c r="D175" s="30"/>
      <c r="E175" s="30"/>
      <c r="F175" s="30"/>
    </row>
    <row r="176" spans="1:6" x14ac:dyDescent="0.3">
      <c r="A176" s="8"/>
      <c r="B176" s="5"/>
      <c r="C176" s="5"/>
      <c r="D176" s="5"/>
      <c r="E176" s="5"/>
      <c r="F176" s="5"/>
    </row>
    <row r="177" spans="1:10" ht="20.399999999999999" x14ac:dyDescent="0.3">
      <c r="A177" s="8"/>
      <c r="B177" s="31" t="s">
        <v>423</v>
      </c>
      <c r="C177" s="31" t="s">
        <v>424</v>
      </c>
      <c r="D177" s="31"/>
      <c r="E177" s="31"/>
      <c r="F177" t="s">
        <v>423</v>
      </c>
      <c r="G177" t="s">
        <v>424</v>
      </c>
    </row>
    <row r="178" spans="1:10" ht="21" x14ac:dyDescent="0.4">
      <c r="A178" s="8"/>
      <c r="B178" s="32" t="s">
        <v>425</v>
      </c>
      <c r="C178" s="32" t="s">
        <v>426</v>
      </c>
      <c r="D178" s="32"/>
      <c r="E178" s="32"/>
      <c r="F178" t="s">
        <v>425</v>
      </c>
      <c r="H178" t="str">
        <f>IF(NOT(ISBLANK(F178)),F178,IF(NOT(ISBLANK(G178)),"     "&amp;G178,FALSE))</f>
        <v>Afectación Económica o presupuestal</v>
      </c>
      <c r="I178" t="s">
        <v>425</v>
      </c>
      <c r="J178" t="str">
        <f>IF(NOT(ISERROR(MATCH(I178,_xlfn.ANCHORARRAY(B189),0))),H191&amp;"Por favor no seleccionar los criterios de impacto",I178)</f>
        <v>❌Por favor no seleccionar los criterios de impacto</v>
      </c>
    </row>
    <row r="179" spans="1:10" ht="21" x14ac:dyDescent="0.4">
      <c r="A179" s="8"/>
      <c r="B179" s="32" t="s">
        <v>425</v>
      </c>
      <c r="C179" s="32" t="s">
        <v>427</v>
      </c>
      <c r="D179" s="32"/>
      <c r="E179" s="32"/>
      <c r="G179" t="s">
        <v>426</v>
      </c>
      <c r="H179" t="str">
        <f t="shared" ref="H179:H189" si="0">IF(NOT(ISBLANK(F179)),F179,IF(NOT(ISBLANK(G179)),"     "&amp;G179,FALSE))</f>
        <v xml:space="preserve">     Afectación menor a 10 SMLMV .</v>
      </c>
    </row>
    <row r="180" spans="1:10" ht="21" x14ac:dyDescent="0.4">
      <c r="A180" s="8"/>
      <c r="B180" s="32" t="s">
        <v>425</v>
      </c>
      <c r="C180" s="32" t="s">
        <v>428</v>
      </c>
      <c r="D180" s="32"/>
      <c r="E180" s="32"/>
      <c r="G180" t="s">
        <v>427</v>
      </c>
      <c r="H180" t="str">
        <f t="shared" si="0"/>
        <v xml:space="preserve">     Entre 10 y 50 SMLMV </v>
      </c>
    </row>
    <row r="181" spans="1:10" ht="21" x14ac:dyDescent="0.4">
      <c r="A181" s="8"/>
      <c r="B181" s="32" t="s">
        <v>425</v>
      </c>
      <c r="C181" s="32" t="s">
        <v>429</v>
      </c>
      <c r="D181" s="32"/>
      <c r="E181" s="32"/>
      <c r="G181" t="s">
        <v>428</v>
      </c>
      <c r="H181" t="str">
        <f t="shared" si="0"/>
        <v xml:space="preserve">     Entre 50 y 100 SMLMV </v>
      </c>
    </row>
    <row r="182" spans="1:10" ht="21" x14ac:dyDescent="0.4">
      <c r="A182" s="8"/>
      <c r="B182" s="32" t="s">
        <v>425</v>
      </c>
      <c r="C182" s="32" t="s">
        <v>430</v>
      </c>
      <c r="D182" s="32"/>
      <c r="E182" s="32"/>
      <c r="G182" t="s">
        <v>429</v>
      </c>
      <c r="H182" t="str">
        <f t="shared" si="0"/>
        <v xml:space="preserve">     Entre 100 y 500 SMLMV </v>
      </c>
    </row>
    <row r="183" spans="1:10" ht="21" x14ac:dyDescent="0.4">
      <c r="A183" s="8"/>
      <c r="B183" s="32" t="s">
        <v>431</v>
      </c>
      <c r="C183" s="32" t="s">
        <v>432</v>
      </c>
      <c r="D183" s="32"/>
      <c r="E183" s="32"/>
      <c r="G183" t="s">
        <v>430</v>
      </c>
      <c r="H183" t="str">
        <f t="shared" si="0"/>
        <v xml:space="preserve">     Mayor a 500 SMLMV </v>
      </c>
    </row>
    <row r="184" spans="1:10" ht="21" x14ac:dyDescent="0.4">
      <c r="A184" s="8"/>
      <c r="B184" s="32" t="s">
        <v>431</v>
      </c>
      <c r="C184" s="32" t="s">
        <v>433</v>
      </c>
      <c r="D184" s="32"/>
      <c r="E184" s="32"/>
      <c r="F184" t="s">
        <v>431</v>
      </c>
      <c r="H184" t="str">
        <f t="shared" si="0"/>
        <v>Pérdida Reputacional</v>
      </c>
    </row>
    <row r="185" spans="1:10" ht="21" x14ac:dyDescent="0.4">
      <c r="A185" s="8"/>
      <c r="B185" s="32" t="s">
        <v>431</v>
      </c>
      <c r="C185" s="32" t="s">
        <v>434</v>
      </c>
      <c r="D185" s="32"/>
      <c r="E185" s="32"/>
      <c r="G185" t="s">
        <v>432</v>
      </c>
      <c r="H185" t="str">
        <f t="shared" si="0"/>
        <v xml:space="preserve">     El riesgo afecta la imagen de alguna área de la organización</v>
      </c>
    </row>
    <row r="186" spans="1:10" ht="21" x14ac:dyDescent="0.4">
      <c r="A186" s="8"/>
      <c r="B186" s="32" t="s">
        <v>431</v>
      </c>
      <c r="C186" s="32" t="s">
        <v>435</v>
      </c>
      <c r="D186" s="32"/>
      <c r="E186" s="32"/>
      <c r="G186" t="s">
        <v>433</v>
      </c>
      <c r="H186" t="str">
        <f t="shared" si="0"/>
        <v xml:space="preserve">     El riesgo afecta la imagen de la entidad internamente, de conocimiento general, nivel interno, de junta dircetiva y accionistas y/o de provedores</v>
      </c>
    </row>
    <row r="187" spans="1:10" ht="21" x14ac:dyDescent="0.4">
      <c r="A187" s="8"/>
      <c r="B187" s="32" t="s">
        <v>431</v>
      </c>
      <c r="C187" s="32" t="s">
        <v>436</v>
      </c>
      <c r="D187" s="32"/>
      <c r="E187" s="32"/>
      <c r="G187" t="s">
        <v>434</v>
      </c>
      <c r="H187" t="str">
        <f t="shared" si="0"/>
        <v xml:space="preserve">     El riesgo afecta la imagen de la entidad con algunos usuarios de relevancia frente al logro de los objetivos</v>
      </c>
    </row>
    <row r="188" spans="1:10" x14ac:dyDescent="0.3">
      <c r="A188" s="8"/>
      <c r="B188" s="6"/>
      <c r="C188" s="6"/>
      <c r="D188" s="6"/>
      <c r="E188" s="6"/>
      <c r="G188" t="s">
        <v>435</v>
      </c>
      <c r="H188" t="str">
        <f t="shared" si="0"/>
        <v xml:space="preserve">     El riesgo afecta la imagen de de la entidad con efecto publicitario sostenido a nivel de sector administrativo, nivel departamental o municipal</v>
      </c>
    </row>
    <row r="189" spans="1:10" x14ac:dyDescent="0.3">
      <c r="A189" s="8"/>
      <c r="B189" s="6" t="str" cm="1">
        <f t="array" ref="B189:B191">_xlfn.UNIQUE(Tabla13[[#All],[Criterios]])</f>
        <v>Criterios</v>
      </c>
      <c r="C189" s="6"/>
      <c r="D189" s="6"/>
      <c r="E189" s="6"/>
      <c r="G189" t="s">
        <v>436</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437</v>
      </c>
    </row>
    <row r="192" spans="1:10" x14ac:dyDescent="0.3">
      <c r="B192" s="4"/>
      <c r="C192" s="4"/>
      <c r="D192" s="4"/>
      <c r="E192" s="4"/>
      <c r="H192" s="7" t="s">
        <v>438</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1">
    <mergeCell ref="B3:E3"/>
  </mergeCells>
  <dataValidations count="1">
    <dataValidation type="list" allowBlank="1" showInputMessage="1" showErrorMessage="1" sqref="I178" xr:uid="{12CDEB05-1AE8-46D6-B633-E3EC0DBC5026}">
      <formula1>$H$178:$H$189</formula1>
    </dataValidation>
  </dataValidations>
  <pageMargins left="0.7" right="0.7" top="0.75" bottom="0.75" header="0.3" footer="0.3"/>
  <pageSetup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5"/>
  <sheetViews>
    <sheetView topLeftCell="A8" workbookViewId="0">
      <selection activeCell="D17" sqref="D17"/>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541" t="s">
        <v>439</v>
      </c>
      <c r="C1" s="542"/>
      <c r="D1" s="542"/>
      <c r="E1" s="542"/>
      <c r="F1" s="543"/>
    </row>
    <row r="2" spans="2:6" ht="16.2" thickBot="1" x14ac:dyDescent="0.35">
      <c r="B2" s="10"/>
      <c r="C2" s="10"/>
      <c r="D2" s="10"/>
      <c r="E2" s="10"/>
      <c r="F2" s="10"/>
    </row>
    <row r="3" spans="2:6" ht="16.2" thickBot="1" x14ac:dyDescent="0.35">
      <c r="B3" s="545" t="s">
        <v>440</v>
      </c>
      <c r="C3" s="546"/>
      <c r="D3" s="546"/>
      <c r="E3" s="33" t="s">
        <v>441</v>
      </c>
      <c r="F3" s="34" t="s">
        <v>442</v>
      </c>
    </row>
    <row r="4" spans="2:6" ht="31.2" x14ac:dyDescent="0.3">
      <c r="B4" s="547" t="s">
        <v>443</v>
      </c>
      <c r="C4" s="549" t="s">
        <v>98</v>
      </c>
      <c r="D4" s="11" t="s">
        <v>130</v>
      </c>
      <c r="E4" s="12" t="s">
        <v>444</v>
      </c>
      <c r="F4" s="13">
        <v>0.25</v>
      </c>
    </row>
    <row r="5" spans="2:6" ht="46.8" x14ac:dyDescent="0.3">
      <c r="B5" s="548"/>
      <c r="C5" s="550"/>
      <c r="D5" s="14" t="s">
        <v>252</v>
      </c>
      <c r="E5" s="15" t="s">
        <v>445</v>
      </c>
      <c r="F5" s="16">
        <v>0.15</v>
      </c>
    </row>
    <row r="6" spans="2:6" ht="46.8" x14ac:dyDescent="0.3">
      <c r="B6" s="548"/>
      <c r="C6" s="550"/>
      <c r="D6" s="14" t="s">
        <v>117</v>
      </c>
      <c r="E6" s="15" t="s">
        <v>446</v>
      </c>
      <c r="F6" s="16">
        <v>0.1</v>
      </c>
    </row>
    <row r="7" spans="2:6" ht="15.6" hidden="1" x14ac:dyDescent="0.3">
      <c r="B7" s="548"/>
      <c r="C7" s="14"/>
      <c r="D7" s="14" t="s">
        <v>151</v>
      </c>
      <c r="E7" s="15"/>
      <c r="F7" s="16"/>
    </row>
    <row r="8" spans="2:6" ht="62.4" x14ac:dyDescent="0.3">
      <c r="B8" s="548"/>
      <c r="C8" s="550" t="s">
        <v>99</v>
      </c>
      <c r="D8" s="14" t="s">
        <v>135</v>
      </c>
      <c r="E8" s="15" t="s">
        <v>447</v>
      </c>
      <c r="F8" s="16">
        <v>0.25</v>
      </c>
    </row>
    <row r="9" spans="2:6" ht="31.2" x14ac:dyDescent="0.3">
      <c r="B9" s="548"/>
      <c r="C9" s="550"/>
      <c r="D9" s="14" t="s">
        <v>118</v>
      </c>
      <c r="E9" s="15" t="s">
        <v>448</v>
      </c>
      <c r="F9" s="16">
        <v>0.15</v>
      </c>
    </row>
    <row r="10" spans="2:6" ht="15.6" hidden="1" x14ac:dyDescent="0.3">
      <c r="B10" s="27"/>
      <c r="C10" s="14"/>
      <c r="D10" s="14" t="s">
        <v>151</v>
      </c>
      <c r="E10" s="15"/>
      <c r="F10" s="16"/>
    </row>
    <row r="11" spans="2:6" ht="46.8" x14ac:dyDescent="0.3">
      <c r="B11" s="548" t="s">
        <v>449</v>
      </c>
      <c r="C11" s="550" t="s">
        <v>101</v>
      </c>
      <c r="D11" s="14" t="s">
        <v>119</v>
      </c>
      <c r="E11" s="15" t="s">
        <v>450</v>
      </c>
      <c r="F11" s="17" t="s">
        <v>451</v>
      </c>
    </row>
    <row r="12" spans="2:6" ht="46.8" x14ac:dyDescent="0.3">
      <c r="B12" s="548"/>
      <c r="C12" s="550"/>
      <c r="D12" s="14" t="s">
        <v>131</v>
      </c>
      <c r="E12" s="15" t="s">
        <v>452</v>
      </c>
      <c r="F12" s="17" t="s">
        <v>451</v>
      </c>
    </row>
    <row r="13" spans="2:6" ht="15.6" x14ac:dyDescent="0.3">
      <c r="B13" s="548"/>
      <c r="C13" s="14"/>
      <c r="D13" s="14" t="s">
        <v>151</v>
      </c>
      <c r="E13" s="15"/>
      <c r="F13" s="17"/>
    </row>
    <row r="14" spans="2:6" ht="46.95" customHeight="1" x14ac:dyDescent="0.3">
      <c r="B14" s="548"/>
      <c r="C14" s="550" t="s">
        <v>102</v>
      </c>
      <c r="D14" s="234" t="s">
        <v>234</v>
      </c>
      <c r="E14" s="553" t="s">
        <v>453</v>
      </c>
      <c r="F14" s="17" t="s">
        <v>451</v>
      </c>
    </row>
    <row r="15" spans="2:6" ht="15.6" x14ac:dyDescent="0.3">
      <c r="B15" s="548"/>
      <c r="C15" s="550"/>
      <c r="D15" s="234" t="s">
        <v>454</v>
      </c>
      <c r="E15" s="554"/>
      <c r="F15" s="17"/>
    </row>
    <row r="16" spans="2:6" ht="15.6" x14ac:dyDescent="0.3">
      <c r="B16" s="548"/>
      <c r="C16" s="550"/>
      <c r="D16" s="234" t="s">
        <v>248</v>
      </c>
      <c r="E16" s="554"/>
      <c r="F16" s="17"/>
    </row>
    <row r="17" spans="2:6" ht="15.6" x14ac:dyDescent="0.3">
      <c r="B17" s="548"/>
      <c r="C17" s="550"/>
      <c r="D17" s="234" t="s">
        <v>455</v>
      </c>
      <c r="E17" s="554"/>
      <c r="F17" s="17"/>
    </row>
    <row r="18" spans="2:6" ht="15.6" x14ac:dyDescent="0.3">
      <c r="B18" s="548"/>
      <c r="C18" s="550"/>
      <c r="D18" s="234" t="s">
        <v>456</v>
      </c>
      <c r="E18" s="554"/>
      <c r="F18" s="17"/>
    </row>
    <row r="19" spans="2:6" ht="15.6" x14ac:dyDescent="0.3">
      <c r="B19" s="548"/>
      <c r="C19" s="550"/>
      <c r="D19" s="234" t="s">
        <v>457</v>
      </c>
      <c r="E19" s="555"/>
      <c r="F19" s="17" t="s">
        <v>451</v>
      </c>
    </row>
    <row r="20" spans="2:6" ht="15.6" hidden="1" x14ac:dyDescent="0.3">
      <c r="B20" s="548"/>
      <c r="C20" s="14"/>
      <c r="D20" s="14" t="s">
        <v>151</v>
      </c>
      <c r="E20" s="15"/>
      <c r="F20" s="17"/>
    </row>
    <row r="21" spans="2:6" ht="31.2" x14ac:dyDescent="0.3">
      <c r="B21" s="548"/>
      <c r="C21" s="550" t="s">
        <v>103</v>
      </c>
      <c r="D21" s="14" t="s">
        <v>121</v>
      </c>
      <c r="E21" s="15" t="s">
        <v>458</v>
      </c>
      <c r="F21" s="17" t="s">
        <v>451</v>
      </c>
    </row>
    <row r="22" spans="2:6" ht="16.2" thickBot="1" x14ac:dyDescent="0.35">
      <c r="B22" s="551"/>
      <c r="C22" s="552"/>
      <c r="D22" s="18" t="s">
        <v>180</v>
      </c>
      <c r="E22" s="19" t="s">
        <v>459</v>
      </c>
      <c r="F22" s="20" t="s">
        <v>451</v>
      </c>
    </row>
    <row r="23" spans="2:6" ht="15.6" hidden="1" x14ac:dyDescent="0.3">
      <c r="B23" s="43"/>
      <c r="C23" s="43"/>
      <c r="D23" s="14" t="s">
        <v>151</v>
      </c>
      <c r="E23" s="44"/>
      <c r="F23" s="45"/>
    </row>
    <row r="24" spans="2:6" ht="49.5" customHeight="1" x14ac:dyDescent="0.3">
      <c r="B24" s="544" t="s">
        <v>460</v>
      </c>
      <c r="C24" s="544"/>
      <c r="D24" s="544"/>
      <c r="E24" s="544"/>
      <c r="F24" s="544"/>
    </row>
    <row r="25" spans="2:6" ht="27" customHeight="1" x14ac:dyDescent="0.3">
      <c r="B25" s="21"/>
    </row>
  </sheetData>
  <mergeCells count="11">
    <mergeCell ref="B1:F1"/>
    <mergeCell ref="B24:F24"/>
    <mergeCell ref="B3:D3"/>
    <mergeCell ref="B4:B9"/>
    <mergeCell ref="C4:C6"/>
    <mergeCell ref="C8:C9"/>
    <mergeCell ref="B11:B22"/>
    <mergeCell ref="C11:C12"/>
    <mergeCell ref="C14:C19"/>
    <mergeCell ref="C21:C22"/>
    <mergeCell ref="E14:E1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88671875" style="1" customWidth="1"/>
    <col min="2" max="16384" width="11.44140625" style="1"/>
  </cols>
  <sheetData>
    <row r="3" spans="1:1" x14ac:dyDescent="0.3">
      <c r="A3" s="2" t="s">
        <v>130</v>
      </c>
    </row>
    <row r="4" spans="1:1" x14ac:dyDescent="0.3">
      <c r="A4" s="2" t="s">
        <v>252</v>
      </c>
    </row>
    <row r="5" spans="1:1" x14ac:dyDescent="0.3">
      <c r="A5" s="2" t="s">
        <v>117</v>
      </c>
    </row>
    <row r="6" spans="1:1" x14ac:dyDescent="0.3">
      <c r="A6" s="2" t="s">
        <v>135</v>
      </c>
    </row>
    <row r="7" spans="1:1" x14ac:dyDescent="0.3">
      <c r="A7" s="2" t="s">
        <v>118</v>
      </c>
    </row>
    <row r="8" spans="1:1" x14ac:dyDescent="0.3">
      <c r="A8" s="2" t="s">
        <v>119</v>
      </c>
    </row>
    <row r="9" spans="1:1" x14ac:dyDescent="0.3">
      <c r="A9" s="2" t="s">
        <v>131</v>
      </c>
    </row>
    <row r="10" spans="1:1" x14ac:dyDescent="0.3">
      <c r="A10" s="2" t="s">
        <v>136</v>
      </c>
    </row>
    <row r="11" spans="1:1" x14ac:dyDescent="0.3">
      <c r="A11" s="2" t="s">
        <v>120</v>
      </c>
    </row>
    <row r="12" spans="1:1" x14ac:dyDescent="0.3">
      <c r="A12" s="2" t="s">
        <v>461</v>
      </c>
    </row>
    <row r="13" spans="1:1" x14ac:dyDescent="0.3">
      <c r="A13" s="2" t="s">
        <v>462</v>
      </c>
    </row>
    <row r="14" spans="1:1" x14ac:dyDescent="0.3">
      <c r="A14" s="2" t="s">
        <v>463</v>
      </c>
    </row>
    <row r="16" spans="1:1" x14ac:dyDescent="0.3">
      <c r="A16" s="2" t="s">
        <v>464</v>
      </c>
    </row>
    <row r="17" spans="1:1" x14ac:dyDescent="0.3">
      <c r="A17" s="2" t="s">
        <v>360</v>
      </c>
    </row>
    <row r="18" spans="1:1" x14ac:dyDescent="0.3">
      <c r="A18" s="2" t="s">
        <v>362</v>
      </c>
    </row>
    <row r="20" spans="1:1" x14ac:dyDescent="0.3">
      <c r="A20" s="2" t="s">
        <v>368</v>
      </c>
    </row>
    <row r="21" spans="1:1" x14ac:dyDescent="0.3">
      <c r="A21" s="2" t="s">
        <v>369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D93BEA-E57A-470F-8A15-DD88E715BE90}">
  <ds:schemaRefs>
    <ds:schemaRef ds:uri="http://schemas.microsoft.com/sharepoint/v3/contenttype/forms"/>
  </ds:schemaRefs>
</ds:datastoreItem>
</file>

<file path=customXml/itemProps2.xml><?xml version="1.0" encoding="utf-8"?>
<ds:datastoreItem xmlns:ds="http://schemas.openxmlformats.org/officeDocument/2006/customXml" ds:itemID="{9181DE4A-D56F-4E19-8AA9-36A340773609}">
  <ds:schemaRefs>
    <ds:schemaRef ds:uri="http://schemas.microsoft.com/office/2006/metadata/properties"/>
    <ds:schemaRef ds:uri="http://schemas.microsoft.com/office/infopath/2007/PartnerControls"/>
    <ds:schemaRef ds:uri="48c77cfc-f926-4e40-878b-a2b4daa011b0"/>
  </ds:schemaRefs>
</ds:datastoreItem>
</file>

<file path=customXml/itemProps3.xml><?xml version="1.0" encoding="utf-8"?>
<ds:datastoreItem xmlns:ds="http://schemas.openxmlformats.org/officeDocument/2006/customXml" ds:itemID="{A2DCC8EC-3F25-4B83-B3C1-08EFB3F62E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1. ESTABLECIMIENTO CONTEXTO </vt:lpstr>
      <vt:lpstr>2.1 MATRIZ DE RIESGOS GENERAL</vt:lpstr>
      <vt:lpstr>2.2 RIESGOS SEG INFORMACION</vt:lpstr>
      <vt:lpstr>MAPA CALOR RESIDUAL</vt:lpstr>
      <vt:lpstr>MAPA CALOR INHERENTE</vt:lpstr>
      <vt:lpstr>Opciones Tratamiento</vt:lpstr>
      <vt:lpstr>3.MAPA CALOR INHEREN Y RESIDUAL</vt:lpstr>
      <vt:lpstr>4. PEFIL RIESGO DEL PROCESO</vt:lpstr>
      <vt:lpstr>Tabla probabilidad</vt:lpstr>
      <vt:lpstr>Tabla Impacto</vt:lpstr>
      <vt:lpstr>Tabla Valoración controles</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Carlos Alberto Benitez Aguirre</cp:lastModifiedBy>
  <cp:revision/>
  <dcterms:created xsi:type="dcterms:W3CDTF">2020-03-24T23:12:47Z</dcterms:created>
  <dcterms:modified xsi:type="dcterms:W3CDTF">2026-07-29T16:19:46Z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