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updateLinks="never" hidePivotFieldList="1" defaultThemeVersion="124226"/>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8" documentId="13_ncr:1_{7DD9F37F-B4C5-4578-8FA1-64504C6FD5C2}" xr6:coauthVersionLast="47" xr6:coauthVersionMax="47" xr10:uidLastSave="{ACCFC48E-E97A-4230-9BDB-510653C30EF3}"/>
  <bookViews>
    <workbookView xWindow="-108" yWindow="-108" windowWidth="23256" windowHeight="12456" tabRatio="882" activeTab="1" xr2:uid="{00000000-000D-0000-FFFF-FFFF00000000}"/>
  </bookViews>
  <sheets>
    <sheet name="1. ESTABLECIMIENTO CONTEXTO " sheetId="23" r:id="rId1"/>
    <sheet name="2. MATRIZ DE RIESGOS" sheetId="21" r:id="rId2"/>
    <sheet name="MAPA CALOR INHERENTE" sheetId="25" state="hidden" r:id="rId3"/>
    <sheet name="MAPA CALOR RESIDUAL" sheetId="26" state="hidden" r:id="rId4"/>
    <sheet name="3.MAPA CALOR INHEREN Y RESIDUAL" sheetId="27" r:id="rId5"/>
    <sheet name="4. PEFIL RIESGO DEL PROCESO" sheetId="28" r:id="rId6"/>
    <sheet name="Tabla probabilidad" sheetId="12" r:id="rId7"/>
    <sheet name="Tabla Impacto" sheetId="22" r:id="rId8"/>
    <sheet name="Tabla Valoración controles" sheetId="15" r:id="rId9"/>
    <sheet name="Opciones Tratamiento" sheetId="16" state="hidden" r:id="rId10"/>
    <sheet name="Hoja1" sheetId="11" state="hidden" r:id="rId11"/>
  </sheets>
  <definedNames>
    <definedName name="_xlnm._FilterDatabase" localSheetId="4" hidden="1">'3.MAPA CALOR INHEREN Y RESIDUAL'!$A$7:$AL$7</definedName>
    <definedName name="_xlnm._FilterDatabase" localSheetId="2" hidden="1">'MAPA CALOR INHERENTE'!$A$6:$AJ$6</definedName>
    <definedName name="_xlnm._FilterDatabase" localSheetId="3" hidden="1">'MAPA CALOR RESIDUAL'!$A$6:$AL$6</definedName>
    <definedName name="Afectación_Económica" localSheetId="5">#REF!</definedName>
    <definedName name="Afectación_Económica">#REF!</definedName>
    <definedName name="Definicion_tratamiento" localSheetId="5">#REF!</definedName>
    <definedName name="Definicion_tratamiento">#REF!</definedName>
    <definedName name="Ejecución_administración_de_procesos">#REF!</definedName>
    <definedName name="Fiscal_A" localSheetId="5">#REF!</definedName>
    <definedName name="Fiscal_A">#REF!</definedName>
    <definedName name="Fiscal_B" localSheetId="5">#REF!</definedName>
    <definedName name="Fiscal_B">#REF!</definedName>
    <definedName name="Gestiòn" localSheetId="5">#REF!</definedName>
    <definedName name="Gestiòn">#REF!</definedName>
    <definedName name="Gestión_A" localSheetId="5">#REF!</definedName>
    <definedName name="Gestión_A">#REF!</definedName>
    <definedName name="Gestión_B" localSheetId="5">#REF!</definedName>
    <definedName name="Gestión_B">#REF!</definedName>
    <definedName name="IMPACTO_PROCESOS" localSheetId="4">#REF!</definedName>
    <definedName name="IMPACTO_PROCESOS" localSheetId="5">#REF!</definedName>
    <definedName name="IMPACTO_PROCESOS" localSheetId="2">#REF!</definedName>
    <definedName name="IMPACTO_PROCESOS" localSheetId="3">#REF!</definedName>
    <definedName name="IntegridadPública_Corrupción" localSheetId="5">#REF!</definedName>
    <definedName name="IntegridadPública_Corrupción">#REF!</definedName>
    <definedName name="IntegridadPública_LA_FT_FP" localSheetId="5">#REF!</definedName>
    <definedName name="IntegridadPública_LA_FT_FP">#REF!</definedName>
    <definedName name="opciones" localSheetId="4">#REF!</definedName>
    <definedName name="opciones" localSheetId="5">#REF!</definedName>
    <definedName name="opciones" localSheetId="2">#REF!</definedName>
    <definedName name="opciones" localSheetId="3">#REF!</definedName>
    <definedName name="opciones2" localSheetId="4">#REF!</definedName>
    <definedName name="opciones2" localSheetId="5">#REF!</definedName>
    <definedName name="opciones2" localSheetId="2">#REF!</definedName>
    <definedName name="opciones2" localSheetId="3">#REF!</definedName>
    <definedName name="Plan_accion" localSheetId="5">#REF!</definedName>
    <definedName name="Plan_accion">#REF!</definedName>
    <definedName name="Plan_acción" localSheetId="5">#REF!</definedName>
    <definedName name="Plan_acción">#REF!</definedName>
    <definedName name="Plan_de_acción" localSheetId="5">#REF!</definedName>
    <definedName name="Plan_de_acción">#REF!</definedName>
    <definedName name="Posibilidad__de_efecto_dañoso_sobre_el_interes_patrimonial" localSheetId="5">#REF!</definedName>
    <definedName name="Posibilidad__de_efecto_dañoso_sobre_el_interes_patrimonial">#REF!</definedName>
    <definedName name="Posibilidad_de_pérdida_Económica" localSheetId="5">#REF!</definedName>
    <definedName name="Posibilidad_de_pérdida_Económica">#REF!</definedName>
    <definedName name="Proceso">#REF!</definedName>
    <definedName name="Quince_Cero" localSheetId="4">#REF!</definedName>
    <definedName name="Quince_Cero" localSheetId="5">#REF!</definedName>
    <definedName name="Quince_Cero" localSheetId="2">#REF!</definedName>
    <definedName name="Quince_Cero" localSheetId="3">#REF!</definedName>
    <definedName name="Rango_Calificacion_Ejecucion" localSheetId="4">#REF!</definedName>
    <definedName name="Rango_Calificacion_Ejecucion" localSheetId="5">#REF!</definedName>
    <definedName name="Rango_Calificacion_Ejecucion" localSheetId="2">#REF!</definedName>
    <definedName name="Rango_Calificacion_Ejecucion" localSheetId="3">#REF!</definedName>
    <definedName name="Reducir_mitigar_Transferir_Evitar" localSheetId="5">#REF!</definedName>
    <definedName name="Reducir_mitigar_Transferir_Evitar">#REF!</definedName>
    <definedName name="Reputacional" localSheetId="5">#REF!</definedName>
    <definedName name="Reputacional">#REF!</definedName>
    <definedName name="Requiere_Plan_de_Acción" localSheetId="5">#REF!</definedName>
    <definedName name="Requiere_Plan_de_Acción">#REF!</definedName>
    <definedName name="Seg.Información" localSheetId="5">#REF!</definedName>
    <definedName name="Seg.Información">#REF!</definedName>
    <definedName name="TIPO" localSheetId="4">#REF!</definedName>
    <definedName name="TIPO" localSheetId="5">#REF!</definedName>
    <definedName name="TIPO" localSheetId="2">#REF!</definedName>
    <definedName name="TIPO" localSheetId="3">#REF!</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 i="28" l="1"/>
  <c r="B3" i="26"/>
  <c r="B3" i="25"/>
  <c r="B3" i="27" l="1"/>
  <c r="D10" i="26"/>
  <c r="F10" i="26" s="1"/>
  <c r="C10" i="26"/>
  <c r="E10" i="26" s="1"/>
  <c r="D9" i="26"/>
  <c r="F9" i="26" s="1"/>
  <c r="C9" i="26"/>
  <c r="E9" i="26" s="1"/>
  <c r="D8" i="26"/>
  <c r="F8" i="26" s="1"/>
  <c r="C8" i="26"/>
  <c r="E8" i="26" s="1"/>
  <c r="B10" i="26"/>
  <c r="A10" i="26"/>
  <c r="B9" i="26"/>
  <c r="A9" i="26"/>
  <c r="B8" i="26"/>
  <c r="A8" i="26"/>
  <c r="D7" i="26"/>
  <c r="F7" i="26" s="1"/>
  <c r="C7" i="26"/>
  <c r="E7" i="26"/>
  <c r="B7" i="26"/>
  <c r="A7" i="26"/>
  <c r="F26" i="26"/>
  <c r="E26" i="26"/>
  <c r="G26" i="26" s="1"/>
  <c r="F25" i="26"/>
  <c r="E25" i="26"/>
  <c r="G25" i="26" s="1"/>
  <c r="F24" i="26"/>
  <c r="E24" i="26"/>
  <c r="G24" i="26" s="1"/>
  <c r="F23" i="26"/>
  <c r="E23" i="26"/>
  <c r="G23" i="26" s="1"/>
  <c r="F22" i="26"/>
  <c r="E22" i="26"/>
  <c r="G22" i="26" s="1"/>
  <c r="F21" i="26"/>
  <c r="E21" i="26"/>
  <c r="G21" i="26" s="1"/>
  <c r="F20" i="26"/>
  <c r="E20" i="26"/>
  <c r="G20" i="26" s="1"/>
  <c r="F19" i="26"/>
  <c r="E19" i="26"/>
  <c r="G19" i="26" s="1"/>
  <c r="F18" i="26"/>
  <c r="E18" i="26"/>
  <c r="G18" i="26" s="1"/>
  <c r="F17" i="26"/>
  <c r="E17" i="26"/>
  <c r="G17" i="26" s="1"/>
  <c r="F16" i="26"/>
  <c r="E16" i="26"/>
  <c r="G16" i="26" s="1"/>
  <c r="F15" i="26"/>
  <c r="E15" i="26"/>
  <c r="G15" i="26" s="1"/>
  <c r="F14" i="26"/>
  <c r="E14" i="26"/>
  <c r="G14" i="26" s="1"/>
  <c r="F13" i="26"/>
  <c r="E13" i="26"/>
  <c r="G13" i="26" s="1"/>
  <c r="F12" i="26"/>
  <c r="E12" i="26"/>
  <c r="G12" i="26" s="1"/>
  <c r="F11" i="26"/>
  <c r="E11" i="26"/>
  <c r="G11" i="26" s="1"/>
  <c r="D10" i="25"/>
  <c r="C10" i="25"/>
  <c r="E10" i="25" s="1"/>
  <c r="B10" i="25"/>
  <c r="A10" i="25"/>
  <c r="D9" i="25"/>
  <c r="C9" i="25"/>
  <c r="E9" i="25" s="1"/>
  <c r="B9" i="25"/>
  <c r="A9" i="25"/>
  <c r="D8" i="25"/>
  <c r="C8" i="25"/>
  <c r="E8" i="25" s="1"/>
  <c r="B8" i="25"/>
  <c r="A8" i="25"/>
  <c r="D7" i="25"/>
  <c r="C7" i="25"/>
  <c r="B7" i="25"/>
  <c r="A7" i="25"/>
  <c r="E26" i="25"/>
  <c r="E25" i="25"/>
  <c r="E24" i="25"/>
  <c r="E23" i="25"/>
  <c r="E22" i="25"/>
  <c r="E21" i="25"/>
  <c r="E20" i="25"/>
  <c r="E19" i="25"/>
  <c r="E18" i="25"/>
  <c r="E17" i="25"/>
  <c r="E16" i="25"/>
  <c r="E15" i="25"/>
  <c r="E14" i="25"/>
  <c r="E13" i="25"/>
  <c r="E12" i="25"/>
  <c r="E11" i="25"/>
  <c r="T28" i="21"/>
  <c r="Q28" i="21"/>
  <c r="T30" i="21"/>
  <c r="Q30" i="21"/>
  <c r="Q25" i="21"/>
  <c r="T25" i="21"/>
  <c r="T21" i="21"/>
  <c r="Q33" i="21"/>
  <c r="Q32" i="21"/>
  <c r="T33" i="21"/>
  <c r="Q31" i="21"/>
  <c r="T32" i="21"/>
  <c r="Q29" i="21"/>
  <c r="T31" i="21"/>
  <c r="T29" i="21"/>
  <c r="N29" i="21"/>
  <c r="M29" i="21"/>
  <c r="K29" i="21"/>
  <c r="Q21" i="21"/>
  <c r="Q22" i="21"/>
  <c r="Q20" i="21"/>
  <c r="M15" i="21"/>
  <c r="K20" i="21"/>
  <c r="T20" i="21"/>
  <c r="T22" i="21"/>
  <c r="G23" i="21"/>
  <c r="G15" i="21"/>
  <c r="Q27" i="21"/>
  <c r="Q26" i="21"/>
  <c r="Q24" i="21"/>
  <c r="Q23" i="21"/>
  <c r="T24" i="21"/>
  <c r="T23" i="21"/>
  <c r="M20" i="21"/>
  <c r="K15" i="21"/>
  <c r="Q15" i="21"/>
  <c r="Q16" i="21"/>
  <c r="H189" i="22"/>
  <c r="B189" i="22" a="1"/>
  <c r="B189" i="22" s="1"/>
  <c r="J178" i="22" s="1"/>
  <c r="H188" i="22"/>
  <c r="H187" i="22"/>
  <c r="H186" i="22"/>
  <c r="H185" i="22"/>
  <c r="H184" i="22"/>
  <c r="H183" i="22"/>
  <c r="H182" i="22"/>
  <c r="H181" i="22"/>
  <c r="H180" i="22"/>
  <c r="H179" i="22"/>
  <c r="H178" i="22"/>
  <c r="Q17" i="21"/>
  <c r="T17" i="21"/>
  <c r="T16" i="21"/>
  <c r="T15" i="21"/>
  <c r="Q18" i="21"/>
  <c r="Q19" i="21"/>
  <c r="T18" i="21"/>
  <c r="T19" i="21"/>
  <c r="T27" i="21"/>
  <c r="T26" i="21"/>
  <c r="N23" i="21"/>
  <c r="M23" i="21"/>
  <c r="K23" i="21"/>
  <c r="N20" i="21"/>
  <c r="N15" i="21"/>
  <c r="G10" i="26" l="1"/>
  <c r="G9" i="26"/>
  <c r="G8" i="26"/>
  <c r="L11" i="26"/>
  <c r="L10" i="26"/>
  <c r="L9" i="26"/>
  <c r="L8" i="26"/>
  <c r="L7" i="26"/>
  <c r="K11" i="26"/>
  <c r="K10" i="26"/>
  <c r="K9" i="26"/>
  <c r="K8" i="26"/>
  <c r="K7" i="26"/>
  <c r="G7" i="26"/>
  <c r="O11" i="26"/>
  <c r="O9" i="26"/>
  <c r="O8" i="26"/>
  <c r="N11" i="26"/>
  <c r="N10" i="26"/>
  <c r="N9" i="26"/>
  <c r="N8" i="26"/>
  <c r="N7" i="26"/>
  <c r="M11" i="26"/>
  <c r="M10" i="26"/>
  <c r="M8" i="26"/>
  <c r="O10" i="26"/>
  <c r="O7" i="26"/>
  <c r="M9" i="26"/>
  <c r="M7" i="26"/>
  <c r="K8" i="25"/>
  <c r="I7" i="25"/>
  <c r="L9" i="25"/>
  <c r="M9" i="25"/>
  <c r="L8" i="25"/>
  <c r="J7" i="25"/>
  <c r="K7" i="25"/>
  <c r="M8" i="25"/>
  <c r="L7" i="25"/>
  <c r="M7" i="25"/>
  <c r="I11" i="25"/>
  <c r="J11" i="25"/>
  <c r="I10" i="25"/>
  <c r="K11" i="25"/>
  <c r="J10" i="25"/>
  <c r="L11" i="25"/>
  <c r="I9" i="25"/>
  <c r="K10" i="25"/>
  <c r="M11" i="25"/>
  <c r="J9" i="25"/>
  <c r="L10" i="25"/>
  <c r="I8" i="25"/>
  <c r="K9" i="25"/>
  <c r="M10" i="25"/>
  <c r="E7" i="25"/>
  <c r="J8" i="25"/>
  <c r="AC15" i="21"/>
  <c r="AB15" i="21" s="1"/>
  <c r="AC29" i="21"/>
  <c r="AB29" i="21" s="1"/>
  <c r="Y20" i="21"/>
  <c r="Z20" i="21" s="1"/>
  <c r="AC20" i="21"/>
  <c r="AB20" i="21" s="1"/>
  <c r="AC21" i="21"/>
  <c r="AB21" i="21" s="1"/>
  <c r="Y29" i="21"/>
  <c r="Z29" i="21" s="1"/>
  <c r="Y16" i="21"/>
  <c r="Z16" i="21" s="1"/>
  <c r="Y15" i="21"/>
  <c r="AA15" i="21" s="1"/>
  <c r="Y24" i="21"/>
  <c r="AA24" i="21" s="1"/>
  <c r="Y25" i="21" s="1"/>
  <c r="Y23" i="21"/>
  <c r="AC23" i="21"/>
  <c r="E10" i="27" l="1"/>
  <c r="L12" i="27"/>
  <c r="O8" i="27"/>
  <c r="O11" i="27"/>
  <c r="K8" i="27"/>
  <c r="M11" i="27"/>
  <c r="M12" i="27"/>
  <c r="C10" i="27"/>
  <c r="F9" i="27"/>
  <c r="N8" i="27"/>
  <c r="K11" i="27"/>
  <c r="M10" i="27"/>
  <c r="C9" i="27"/>
  <c r="G8" i="27"/>
  <c r="F11" i="27"/>
  <c r="F8" i="27"/>
  <c r="G9" i="27"/>
  <c r="E8" i="27"/>
  <c r="K9" i="27"/>
  <c r="E11" i="27"/>
  <c r="K10" i="27"/>
  <c r="F12" i="27"/>
  <c r="N9" i="27"/>
  <c r="K12" i="27"/>
  <c r="D11" i="27"/>
  <c r="F10" i="27"/>
  <c r="N10" i="27"/>
  <c r="L8" i="27"/>
  <c r="D9" i="27"/>
  <c r="E12" i="27"/>
  <c r="C8" i="27"/>
  <c r="L9" i="27"/>
  <c r="E9" i="27"/>
  <c r="N12" i="27"/>
  <c r="L10" i="27"/>
  <c r="C12" i="27"/>
  <c r="O10" i="27"/>
  <c r="O12" i="27"/>
  <c r="D10" i="27"/>
  <c r="G12" i="27"/>
  <c r="D8" i="27"/>
  <c r="G10" i="27"/>
  <c r="G11" i="27"/>
  <c r="D12" i="27"/>
  <c r="M8" i="27"/>
  <c r="O9" i="27"/>
  <c r="L11" i="27"/>
  <c r="D13" i="28"/>
  <c r="D16" i="28"/>
  <c r="D15" i="28"/>
  <c r="D14" i="28"/>
  <c r="B16" i="28"/>
  <c r="B14" i="28"/>
  <c r="B15" i="28"/>
  <c r="B13" i="28"/>
  <c r="AC16" i="21"/>
  <c r="AB16" i="21" s="1"/>
  <c r="AC30" i="21"/>
  <c r="AB30" i="21" s="1"/>
  <c r="AC17" i="21"/>
  <c r="AC18" i="21" s="1"/>
  <c r="AB18" i="21" s="1"/>
  <c r="Z15" i="21"/>
  <c r="Z24" i="21"/>
  <c r="AA29" i="21"/>
  <c r="Y30" i="21" s="1"/>
  <c r="AA30" i="21" s="1"/>
  <c r="Y31" i="21" s="1"/>
  <c r="AA16" i="21"/>
  <c r="Y17" i="21" s="1"/>
  <c r="Z17" i="21" s="1"/>
  <c r="AC22" i="21"/>
  <c r="AB22" i="21" s="1"/>
  <c r="AA20" i="21"/>
  <c r="Y22" i="21" s="1"/>
  <c r="AB17" i="21"/>
  <c r="AC31" i="21"/>
  <c r="AB31" i="21" s="1"/>
  <c r="Z30" i="21"/>
  <c r="AC24" i="21"/>
  <c r="AB23" i="21"/>
  <c r="AC19" i="21"/>
  <c r="AB19" i="21" s="1"/>
  <c r="Z23" i="21"/>
  <c r="AA23" i="21"/>
  <c r="Z25" i="21"/>
  <c r="AA25" i="21"/>
  <c r="Y26" i="21" s="1"/>
  <c r="E22" i="28" l="1"/>
  <c r="D17" i="28"/>
  <c r="E17" i="28" s="1"/>
  <c r="E13" i="28"/>
  <c r="D20" i="28"/>
  <c r="B17" i="28"/>
  <c r="C17" i="28" s="1"/>
  <c r="B20" i="28"/>
  <c r="C15" i="28"/>
  <c r="C14" i="28"/>
  <c r="AG20" i="21"/>
  <c r="AF20" i="21" s="1"/>
  <c r="AA17" i="21"/>
  <c r="Y18" i="21" s="1"/>
  <c r="AA18" i="21" s="1"/>
  <c r="Y19" i="21" s="1"/>
  <c r="AC32" i="21"/>
  <c r="AC33" i="21" s="1"/>
  <c r="Y21" i="21"/>
  <c r="AA21" i="21" s="1"/>
  <c r="Z22" i="21"/>
  <c r="AA22" i="21"/>
  <c r="Z31" i="21"/>
  <c r="AA31" i="21"/>
  <c r="Y32" i="21" s="1"/>
  <c r="AA26" i="21"/>
  <c r="Y27" i="21" s="1"/>
  <c r="Z26" i="21"/>
  <c r="AB24" i="21"/>
  <c r="AC25" i="21"/>
  <c r="AG15" i="21"/>
  <c r="AF15" i="21" s="1"/>
  <c r="E14" i="28" l="1"/>
  <c r="E16" i="28"/>
  <c r="E15" i="28"/>
  <c r="C13" i="28"/>
  <c r="C16" i="28"/>
  <c r="Z21" i="21"/>
  <c r="AE20" i="21"/>
  <c r="AD20" i="21" s="1"/>
  <c r="AH20" i="21" s="1"/>
  <c r="Z18" i="21"/>
  <c r="AB32" i="21"/>
  <c r="Z19" i="21"/>
  <c r="AA19" i="21"/>
  <c r="AC26" i="21"/>
  <c r="AB25" i="21"/>
  <c r="Z32" i="21"/>
  <c r="AA32" i="21"/>
  <c r="Y33" i="21" s="1"/>
  <c r="AB33" i="21"/>
  <c r="AG29" i="21"/>
  <c r="AF29" i="21" s="1"/>
  <c r="Z27" i="21"/>
  <c r="AA27" i="21"/>
  <c r="Y28" i="21" s="1"/>
  <c r="AE15" i="21"/>
  <c r="AD15" i="21" s="1"/>
  <c r="AH15" i="21" s="1"/>
  <c r="AA28" i="21" l="1"/>
  <c r="Z28" i="21"/>
  <c r="AA33" i="21"/>
  <c r="Z33" i="21"/>
  <c r="AB26" i="21"/>
  <c r="AC27" i="21"/>
  <c r="AE29" i="21"/>
  <c r="AD29" i="21" s="1"/>
  <c r="AH29" i="21" s="1"/>
  <c r="AE23" i="21"/>
  <c r="AD23" i="21" s="1"/>
  <c r="AB27" i="21" l="1"/>
  <c r="AC28" i="21"/>
  <c r="AB28" i="21" s="1"/>
  <c r="AG23" i="21" l="1"/>
  <c r="AF23" i="21" s="1"/>
  <c r="AH23"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5" authorId="0" shapeId="0" xr:uid="{E1546476-1B22-4187-935D-1D94A4631222}">
      <text>
        <r>
          <rPr>
            <b/>
            <sz val="9"/>
            <color indexed="81"/>
            <rFont val="Tahoma"/>
            <family val="2"/>
          </rPr>
          <t>Celdas parametrizadas no modificar.</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E5" authorId="0" shapeId="0" xr:uid="{BFDB0A4E-7B8A-4A13-AFB9-87F499009C99}">
      <text>
        <r>
          <rPr>
            <b/>
            <sz val="9"/>
            <color indexed="81"/>
            <rFont val="Tahoma"/>
            <family val="2"/>
          </rPr>
          <t>Celdas parametrizadas NO modificar.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B12" authorId="0" shapeId="0" xr:uid="{7D9B1D0D-3005-409C-BDDE-432FBF088F19}">
      <text>
        <r>
          <rPr>
            <b/>
            <sz val="9"/>
            <color indexed="81"/>
            <rFont val="Tahoma"/>
            <family val="2"/>
          </rPr>
          <t>Celdas parametrizadas NO modificar.</t>
        </r>
        <r>
          <rPr>
            <sz val="9"/>
            <color indexed="81"/>
            <rFont val="Tahoma"/>
            <family val="2"/>
          </rPr>
          <t xml:space="preserve">
</t>
        </r>
      </text>
    </comment>
    <comment ref="D12" authorId="0" shapeId="0" xr:uid="{6C41D7A8-24F3-4BA0-84FA-75807C7C9C00}">
      <text>
        <r>
          <rPr>
            <b/>
            <sz val="9"/>
            <color indexed="81"/>
            <rFont val="Tahoma"/>
            <family val="2"/>
          </rPr>
          <t>Celdas parametrizadas NO modificar.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<sst xmlns="http://schemas.openxmlformats.org/spreadsheetml/2006/main" count="861" uniqueCount="375">
  <si>
    <t xml:space="preserve">Referencia </t>
  </si>
  <si>
    <t>Impacto</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</si>
  <si>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</si>
  <si>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</si>
  <si>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</si>
  <si>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</si>
  <si>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</si>
  <si>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</si>
  <si>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</si>
  <si>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</si>
  <si>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</si>
  <si>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</si>
  <si>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</si>
  <si>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</si>
  <si>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</si>
  <si>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</si>
  <si>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</si>
  <si>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</si>
  <si>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</si>
  <si>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</si>
  <si>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</si>
  <si>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</si>
  <si>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</si>
  <si>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</si>
  <si>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</si>
  <si>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</si>
  <si>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</si>
  <si>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</si>
  <si>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</si>
  <si>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</si>
  <si>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</si>
  <si>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</si>
  <si>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Finalizado</t>
  </si>
  <si>
    <t>En curso</t>
  </si>
  <si>
    <t>Impacto 
Inherente</t>
  </si>
  <si>
    <t>Probabilidad Residual Final</t>
  </si>
  <si>
    <t>Impacto Residual Final</t>
  </si>
  <si>
    <t>Zona de Riesgo Inherente</t>
  </si>
  <si>
    <t>Clasificación del Riesgo</t>
  </si>
  <si>
    <t>Muy Baja</t>
  </si>
  <si>
    <t>Frecuencia de la Actividad</t>
  </si>
  <si>
    <t>Baja</t>
  </si>
  <si>
    <t>Muy Alta</t>
  </si>
  <si>
    <t>Pérdida Reputacional</t>
  </si>
  <si>
    <t>Afectación menor a 10 SMLMV .</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</si>
  <si>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</si>
  <si>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</si>
  <si>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</si>
  <si>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</si>
  <si>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</si>
  <si>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</si>
  <si>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</si>
  <si>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</si>
  <si>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</si>
  <si>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</si>
  <si>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</si>
  <si>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</si>
  <si>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</si>
  <si>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</si>
  <si>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</si>
  <si>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</si>
  <si>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</si>
  <si>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</si>
  <si>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Bajo</t>
  </si>
  <si>
    <t>Menor</t>
  </si>
  <si>
    <t>Catastrófico</t>
  </si>
  <si>
    <t>Plan de accion (solo para la opción reducir)</t>
  </si>
  <si>
    <t>Criterios</t>
  </si>
  <si>
    <t>Afectación Económica o presupuestal</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</si>
  <si>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</si>
  <si>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</si>
  <si>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</si>
  <si>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</si>
  <si>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</si>
  <si>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</si>
  <si>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</si>
  <si>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</si>
  <si>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</si>
  <si>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</si>
  <si>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</si>
  <si>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</si>
  <si>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</si>
  <si>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</si>
  <si>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</si>
  <si>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</si>
  <si>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</si>
  <si>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</si>
  <si>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</si>
  <si>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Reputacional</t>
  </si>
  <si>
    <t>Económico</t>
  </si>
  <si>
    <t>Económico y Reputacional</t>
  </si>
  <si>
    <t>Reducir (mitigar)</t>
  </si>
  <si>
    <t>Reducir (compartir)</t>
  </si>
  <si>
    <t>Probabilidad Residual</t>
  </si>
  <si>
    <t>Fuente:  Adaptado de Curso Riesgo Operativo Universidad del Rosario por Dirección de Gestión y Desempeño Institucional de Función Pública,  2020.</t>
  </si>
  <si>
    <t>Subcriterios</t>
  </si>
  <si>
    <t>❌</t>
  </si>
  <si>
    <t>✔</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</si>
  <si>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</si>
  <si>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</si>
  <si>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Temática / Linea de Acción</t>
  </si>
  <si>
    <t>Nombre de la evidencia</t>
  </si>
  <si>
    <t>Impacto Inherente</t>
  </si>
  <si>
    <t>Leve</t>
  </si>
  <si>
    <t>tipo riesgo</t>
  </si>
  <si>
    <t>EVALUACION DE RIESGO INHERENTE</t>
  </si>
  <si>
    <t>EVALUACION DEL RIESGO RESIDUAL</t>
  </si>
  <si>
    <t xml:space="preserve">Probabilidad Residual </t>
  </si>
  <si>
    <t>Impacto Residual</t>
  </si>
  <si>
    <t>FORMULAR ACCIONES ESPECIFICAS</t>
  </si>
  <si>
    <t>VER ACCION #</t>
  </si>
  <si>
    <t>N/A</t>
  </si>
  <si>
    <t>MAPA DE RIESGOS DE PROCESO</t>
  </si>
  <si>
    <t xml:space="preserve">4.2.1. ESTABLECIMIENTO DEL CONTEXTO </t>
  </si>
  <si>
    <t xml:space="preserve">PROCESO: </t>
  </si>
  <si>
    <t>Gestión de Atención al Usuario</t>
  </si>
  <si>
    <t>FECHA DE ELABORACIÓN O ACTUALIZACIÓN:</t>
  </si>
  <si>
    <t>RESPONSABLE (s) DE ELABORACIÓN O ACTUALIZACIÓN</t>
  </si>
  <si>
    <t>Gestión Estratégica</t>
  </si>
  <si>
    <t>Gestión Social</t>
  </si>
  <si>
    <t>Factor: Externo/Interno/Proceso</t>
  </si>
  <si>
    <t xml:space="preserve">Variable </t>
  </si>
  <si>
    <t xml:space="preserve">¿Cómo me puede afectar? </t>
  </si>
  <si>
    <t>Gestión de Desarrollo de Soluciones Habitacionales</t>
  </si>
  <si>
    <t>CARÁCTER: Positivo/negativo</t>
  </si>
  <si>
    <t>Breve análisis</t>
  </si>
  <si>
    <t>Factor Externo</t>
  </si>
  <si>
    <t>NEGATIVO</t>
  </si>
  <si>
    <t>POSITIVO</t>
  </si>
  <si>
    <t>Gestión del Talento Humano</t>
  </si>
  <si>
    <t>Factor Interno</t>
  </si>
  <si>
    <t>Gestión de Comunicaciones</t>
  </si>
  <si>
    <t>Factor de proceso</t>
  </si>
  <si>
    <t>Gestión de Infraestructura</t>
  </si>
  <si>
    <t>Gestión de TIC</t>
  </si>
  <si>
    <t>Gestión Documental</t>
  </si>
  <si>
    <t>Gestión Jurídica</t>
  </si>
  <si>
    <t>4.2. IDENTIFICACION DEL RIESGO</t>
  </si>
  <si>
    <t>VALORACION DE CONTROLES</t>
  </si>
  <si>
    <t>4.3. EVALUACIÓN DEL RIESGO</t>
  </si>
  <si>
    <t>4.4. TRATAMIENTO DEL RIESGO</t>
  </si>
  <si>
    <t>PROCESO:</t>
  </si>
  <si>
    <t>OBJETIVO:</t>
  </si>
  <si>
    <t>ALCANCE:</t>
  </si>
  <si>
    <t>CÓDIGO: F-GM-29</t>
  </si>
  <si>
    <r>
      <t>CÓDIGO:</t>
    </r>
    <r>
      <rPr>
        <sz val="12"/>
        <rFont val="Arial Narrow"/>
        <family val="2"/>
      </rPr>
      <t xml:space="preserve"> F-GM-29</t>
    </r>
  </si>
  <si>
    <t>Gesión de Evaluación Indpendiente</t>
  </si>
  <si>
    <t>Procesos Institucionales</t>
  </si>
  <si>
    <t>Tabla Criterios para definir el nivel de probabilidad Inherente</t>
  </si>
  <si>
    <t>Tabla Criterios para definir el nivel de impacto Inherente</t>
  </si>
  <si>
    <t>Gestión Financiera</t>
  </si>
  <si>
    <t>Zona de Riesgo Residual Final</t>
  </si>
  <si>
    <t>Normatividad técnica</t>
  </si>
  <si>
    <t>Que las auditorías ejecutadas y los informes desarrollados no se hayan realizado de conformidad con la normatividad técnica vigente aplicable al proceso auditado.</t>
  </si>
  <si>
    <t>Cambios normativos</t>
  </si>
  <si>
    <t>Que no respondamos desde la implementación de manera oprtuna a los cambios, modificaciones, actualizaciones, derogaciones en la legislación vigente aplicable que se presenten.</t>
  </si>
  <si>
    <t>Disponibilidad de personal</t>
  </si>
  <si>
    <t xml:space="preserve">Que no se cuente con el equipo suficiente para  movilizar los temas asociados al Sistema Integrado de Gestión. </t>
  </si>
  <si>
    <t>Asignación presupuestal</t>
  </si>
  <si>
    <t>Que no se cuente con los recursos suficientes y necesarios para  movilizar los temas asociados al Sistema Integrado de Gestión; para realizar capacitaciones o cursos de actualización; y/o para realizar campañas de sensibilización dentro del Instituto.</t>
  </si>
  <si>
    <t>Competencias del personal</t>
  </si>
  <si>
    <t>Que no se cuente con personal con las competencias, habilidades y capacidades necesarias  requeridas para para  movilizar los temas asociados al Sistema Integrado de Gestión, y que no se conserve la gestión del conocimiento.</t>
  </si>
  <si>
    <t>Seguridad y salud en el trabajo</t>
  </si>
  <si>
    <t xml:space="preserve">Que no se cuente con las condiciones apropiadas para desempeñar el trabajo asociado al Sistema Integrado de Gestión. </t>
  </si>
  <si>
    <t>Integridad de datos</t>
  </si>
  <si>
    <t>Que la información suministrada por los auditados no refleje la realidad de manera fidedigna, que no incluya la totalidad de las actividades u operaciones, que incluya datos erróneos sobre las mismas, que incluya datos sobre situaciones que no han sucedido en la realidad, que se omita información, o que los datos e información no sean pertinentes y confiables para el objetivo y alcance de la auditoría.</t>
  </si>
  <si>
    <t>Comunicación interna</t>
  </si>
  <si>
    <t>Que la información requerida para la auditoría no se suministre dentro de los plazos estipulados o que el flujo de información necesaria para el desarrollo de la auditoria no sea el adecuado.</t>
  </si>
  <si>
    <t>Sistemas de información</t>
  </si>
  <si>
    <t>Que para la realización de las auditorías internas, seguimiento a indicadores, acciones correctivas, preventivas y de mejora, a planes de mejoramiento, y en general a lo concerniente al Sistema Integrado de Gestión no se cuente con la tecnología necesaria o la existente sea insuficiente.</t>
  </si>
  <si>
    <t>Disponibilidad de datos</t>
  </si>
  <si>
    <t>Que los registros de la información del Sistema Integrado de Gestión que se encuentran en red institucional o en el archivo central no se articulen, estén incompletos o no se encuentren disponibles para consulta.</t>
  </si>
  <si>
    <t>Cultura de Mejoramiento Continuo</t>
  </si>
  <si>
    <t>Que las observaciones, recomendaciones y alertas derivadas de las auditorías internas, acciones correctivas, preventivas y de mejora, planes de mejoramiento, seguimiento a indicadores, revisión por la dirección realizadas; no sean tenidas en cuenta para el mejoramiento continuo institucional.</t>
  </si>
  <si>
    <t>Proceso de auditoria</t>
  </si>
  <si>
    <t>Que las auditorías internas no se realicen o que sus resultados no se logren de manera adecuada y en concordancia con los objetivos y metas previstas según el ciclo de auditorias internas integrales (Eficacia).</t>
  </si>
  <si>
    <t>Que las auditorías internas se lleven a cabo por fuera de los términos o el plazo establecido para su ejecución según el ciclo de auditorias internas integrales (Oportunidad).</t>
  </si>
  <si>
    <t>Que las auditorías ejecutadas y los informes desarrollados no se hayan realizado de conformidad con los documentos internos estandarizados en el Sistema de Gestión .</t>
  </si>
  <si>
    <t>Que en la ejecución de la auditoria se materialicen los riesgos de detección, muestreo y de auditoria.</t>
  </si>
  <si>
    <t>Gestión de Mejoramiento Continuo</t>
  </si>
  <si>
    <t>Diciembre de 2021</t>
  </si>
  <si>
    <t>Carolina Martínez Cano</t>
  </si>
  <si>
    <t xml:space="preserve">Garantizar el cumplimiento de requisitos aplicables al SGC y al SGA, promoviendo a su vez el mejoramiento continuo en el logro de resultados institucionales. </t>
  </si>
  <si>
    <t>El proceso inicia con la planificación del proceso y finaliza con la aplicación de los mecanismos de evaluación, seguimiento y mejora.</t>
  </si>
  <si>
    <t>Posibilidad de afectación reputacional</t>
  </si>
  <si>
    <t>debido al incumplimiento de los requisitos del Sistema de Gestión de Calidad de acuerdo a la última versión de la norma NTC ISO 9001.</t>
  </si>
  <si>
    <t>3. Falta del recurso humano y financiero para el desarrollo de las actividades del Sistema de Gestión de Calidad.</t>
  </si>
  <si>
    <t>4. Falta de competencia del personal que apoya el sostenimiento del Sistema de Gestión de Calidad.</t>
  </si>
  <si>
    <t>La entidad a través de ciclos de auditorías internas y del ente de certificación que se realizan de manera anual verifica el cumplimiento de los requisitos del Sistema de Gestión de Calidad bajo la norma ISO 9001.
Los lideres de los procesos con el asesoramiento del profesional asignado al sostenimiento del Sistema de Gestión de Calidad, elaboran los respectivos planes de mejoramiento frente a los hallazgos detectados.
Documentado en: P-GM-02 - PROCEDIMIENTO PARA LA EJECUCIÓN DE AUDITORÍAS INTEGRALES</t>
  </si>
  <si>
    <t xml:space="preserve">1. No se establecen actividades para el sostenimiento y mejoramiento del sistema de gestión de calidad.
</t>
  </si>
  <si>
    <t>El profesional designado para el sostenimiento del SGC, elabora el Plan de mantenimiento del Sistema de Gestión de Calidad, y verifica de manera mensual el cumplimiento del mismo.</t>
  </si>
  <si>
    <t>El profesional designado para el sostenimiento del SGC, establece y desarrolla actividades de sensibilización y socialización de los requisitos del SGC. El supervisor verifica la realización de estas actividades y el cumplimiento del objetivo previsto.</t>
  </si>
  <si>
    <t>Informes de Auditorías internas y del ente certificador.
Acciones correctivas, peventivas y de mejora documentadas frente a los hallazgos.</t>
  </si>
  <si>
    <t xml:space="preserve">Seguimiento al plan de mantenimiento del Sistema de Gestión de Calidad.
</t>
  </si>
  <si>
    <t xml:space="preserve">Registros de Asistencia a las actividades.
Piezas comunicaciones y audiovisuales.
Informe de supervisión
</t>
  </si>
  <si>
    <t>Plan Anual de Adquisiciones.
Minutas de Contratos</t>
  </si>
  <si>
    <t>El profesional lider de los Sistemas de Gestión identifica las necesidades de recursos para el adecuado sostenimiento del Sistema de Gestión de Calidad, tramita la asignación presupuestal y su inclusión en el Plan Anual de Adquisiciones (PAA). Dicho profesional verifica de manera periódica el PAA para gestionar las contrataciones  en los tiempos definidos.
Documentado en: P-GI-01 - PROCEDIMIENTO PARA LA GESTION ADMINISTRATIVA</t>
  </si>
  <si>
    <t>Estudio previo
Certificado de estudio de idoneidad y experiencia para contratos de prestación de servicios personales
Minuta de Contrato</t>
  </si>
  <si>
    <t>Incluir dentro del Plan de Mantenimiento del SGC actividades específicas de sensibilización y socialización de los principios y requisitos del mismo.</t>
  </si>
  <si>
    <t>Sistema de Gestión Ambiental</t>
  </si>
  <si>
    <t>Modelo Integrado de Planeación y Gestión - MIPG</t>
  </si>
  <si>
    <t>Posibilidad de afectación reputacional del Instituto</t>
  </si>
  <si>
    <t>Lo anterior, debido a la falta de gestión de los lineamientos establecidos en el MIPG para cada una de sus dimensiones y políticas.</t>
  </si>
  <si>
    <t>El profesional asignado al manejo de tema ambiental en el Intituto elabora Plan de trabajo que relaciona todos los requisitos a cumplir establecidos en el Manual de Gestión Ambiental del Instituto y verifica su cumplimiento de manera mensual.</t>
  </si>
  <si>
    <t xml:space="preserve">Evidencias de seguimiento relacionadas en el Plan de Trabajo Ambiental
</t>
  </si>
  <si>
    <t>El profesional asignado al manejo de tema ambiental en el Intituto elabora los planes de mejoramiento respectivos frente a los hallazgos de auditorías en materia ambiental (Auditorias externas, internas).</t>
  </si>
  <si>
    <t>Formato de aplicación de acciones, preventivas, de mejora y planificación de cambios del SGC, F-GM-14</t>
  </si>
  <si>
    <r>
      <t xml:space="preserve">PÁGINA: </t>
    </r>
    <r>
      <rPr>
        <sz val="11"/>
        <color theme="1"/>
        <rFont val="Arial Narrow"/>
        <family val="2"/>
      </rPr>
      <t>3 de 3</t>
    </r>
  </si>
  <si>
    <r>
      <t xml:space="preserve">PÁGINA: </t>
    </r>
    <r>
      <rPr>
        <sz val="12"/>
        <rFont val="Arial Narrow"/>
        <family val="2"/>
      </rPr>
      <t>1 de 3</t>
    </r>
  </si>
  <si>
    <t xml:space="preserve"> por deficiente desempeño del Sistema de Gestión de Calidad  evidenciado a través de  hallazgos de  auditoría de entes de certificación, </t>
  </si>
  <si>
    <r>
      <rPr>
        <b/>
        <sz val="11"/>
        <color theme="9" tint="-0.249977111117893"/>
        <rFont val="Arial Narrow"/>
        <family val="2"/>
      </rPr>
      <t xml:space="preserve">(*):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</si>
  <si>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debido al incumplimiento de los requisitos normativos en materia ambiental a nivel interno del Instituto</t>
  </si>
  <si>
    <t xml:space="preserve">Posibilidad de afectación reputacional del Instituto </t>
  </si>
  <si>
    <t xml:space="preserve">1. Falta de cumplimiento del Manual de Gestón Ambiental del Instituto
</t>
  </si>
  <si>
    <t>Sistema de gestión de Calidad</t>
  </si>
  <si>
    <t>2. Desactualización del normograma en materia ambiental</t>
  </si>
  <si>
    <t>1.1.</t>
  </si>
  <si>
    <t>1.2.</t>
  </si>
  <si>
    <t>1. Falta de competencia del equipo de trabajo que lidera el MIPG en la entidad</t>
  </si>
  <si>
    <t>Gestón de Riesgos</t>
  </si>
  <si>
    <t>Posibilidad de afectación económica y reputacicional del instituto</t>
  </si>
  <si>
    <t xml:space="preserve">reflejada en el incumplimiento de metas y objetivos relacionados con el Plan de Desarrollo Municipal a cargo del Instituto y con la gestión interna del mismo, lo cual puede derivar en pérdida de recursos, mala percepción del Instituto por parte de los grupos de valor y hallazgos de los entes de control
</t>
  </si>
  <si>
    <t>debido a una idadecuada administración de riesgos, caracterizada por una identificación y gestión de eventos potenciales que no guardan relación directa con el cumplimiento de metas y objetivos, y que no son controlados a niveles aceptables.</t>
  </si>
  <si>
    <t>Posibilidad de afectación económica y reputacicional del instituto reflejada en el incumplimiento de metas y objetivos relacionados con el Plan de Desarrollo Municipal a cargo del Instituto y con la gestión interna del mismo, lo cual puede derivar en pérdida de recursos, mala percepción del Instituto por parte de los grupos de valor y hallazgos de los entes de control. Lo anterior debido a una idadecuada administración de riesgos, caracterizada por una identificación y gestión de eventos potenciales que no guardan relación directa con el cumplimiento de metas y objetivos, y/o que no son controlados a niveles aceptables.</t>
  </si>
  <si>
    <t>2. Falta de competencia de los responsables directos de la implementación de los requisitos de cada política (vinculados)</t>
  </si>
  <si>
    <t>El profesional de Talento Humano verifica los requisitos del perfil del cargo que permitan garantizar el cumplimiento de la idoneidad y competencia requerida para la incorporación de personal de planta en provisionalidad y libre nombramiento y remoción, para lo cual utiliza una lista de chequeo de cumplimiento de perfil.</t>
  </si>
  <si>
    <t>3. Falta de empoderamiento a nivel institucional para la apropiación e implementación del MIPG</t>
  </si>
  <si>
    <t>Lista de chequeo de cumplimiento de perfil.</t>
  </si>
  <si>
    <t>Resolución Interna Política de Administración del Riesgo
Evidencias de revisión de la política y el procedimiento para la administración del riesgo</t>
  </si>
  <si>
    <t xml:space="preserve">Matrices de Riesgo por proceso publicados en el Módulo de Callidad del SIFI con seguimiento trimestral.
Acciones de mejora y/o correctivas, frente a materialización de riesgos y desempeño de controles
</t>
  </si>
  <si>
    <t>La subdirección de planeación en el marco de los roles de su responsabilidad como segunda línea de defensa, define la metodología para el adecuado establecimiento de controles dentro  del procedimiento para la administración del riesgo del Instituto.
El profesional encargado del acompañamiento a  Riesgos, asesora a la primera linea de defensa en la identificación y redacción de controles dentro del marco de la construcción y actualización de las matrices de riesgo.
Los subdirectores - jefes de oficina - lideres de linea con el apoyo de los enlaces de calidad asignados para cada vigencia realizan seguimiento trimestral a los riesgos identificados para cada proceso y linea de acción, concluyendo frente a materialización de los mismos, así como en el diseño y aplicación de controles. En el caso de deficiencia en el diseño / aplicación de controles o ausencia de los mismos, se realiza la documentación y seguimiento a las respectivas acciones de mejora / correctivas.
Documentado en: P-GM-06_PROCEDIMIENTO_PARA_LA_ADMINISTRACION_DEL_RIESGO
Documentado en: P-GM-01 - PROCEDIMIENTO PARA LA APLICACION DE ACCIONES CORRECTIVAS, PREVENTIVAS, MEJORA Y PLANIFICACIÓN DE CAMBIOS</t>
  </si>
  <si>
    <t>1. La Alta Dirección no ha definido lineamientos para la administración de riesgos en cuanto a la identificación, valoración, medidas de tratamiento y niveles de aceptación de los mismos.</t>
  </si>
  <si>
    <t>2. Los riesgos identificados no se relacionan con los objetivos a cumplir</t>
  </si>
  <si>
    <t>2.</t>
  </si>
  <si>
    <t xml:space="preserve">La oficina de Planeación en el desarrollo de sus roles como segunda línea de defensa, asesora a la primera linea de defensa en la identificación de riesgos. En este sentido valida que los riesgos identificados incluyan eventos potenciales que afectan el cumplimiento de objetivos. Lo anterior se realiza dentro del marco de las actualizaciones de la matrices de riesgo del Instituto  o cada vez que existan cambios externos o internos que impliquen cambios en los obejtivos y en la gestión del riesgo.
Así mismo, La Jefatura de Oficina de Control Interno en el desarrollo de su Plan Anual e Auditorías realiza los trabajos de auditoría basado en riesgos. En este sentido también asesora a la 1ra y 2da línea de defensa en la adecuada identificación de riesgos
Documentado en: P-GM-06 - PROCEDIMIENTO PARA LA ADMINISTRACIÓN DEL RIESGO, P-GEI-02 - PROCEDIMIENTO PARA AUDITORÍA DE CONTROL INTERNO. </t>
  </si>
  <si>
    <t>La alta dirección establece la Política de Administración del Riesgo del Instituto mediante acto administrativo interno. Es esta se definen de manera general los lineamientos para la adecuada identificación, valoración, medidas de tratamiento y niveles de aceptación de los riesgos institucionales, lo cual se desarrolla de manera más detallada en el procedimiento respectivo.
Dentro del marco del Plan MECI de cada vigencia, el profesional asignado al acompañamiento de la gestión de riesgos del Instituto, valida la política y el procedimiento para la administración del riesgo para lo cual puede tener en cuenta lo siguiente: Cambios en el entorno, en los procesos, en los niveles de aceptación de riesgos, en los instrumentos metodológicos o guías técnicas emitidas por la Función Publica u otros organismos.
Documentado en: Resolución interna vigente de la Política de Administración del Riesgos del Intituto, P-GM-06 - PROCEDIMIENTO PARA LA ADMINISTRACIÓN DEL RIESGO.</t>
  </si>
  <si>
    <t xml:space="preserve">La primera linea de defensa (subdirectores - jefes de oficina - lideres de linea) con el apoyo de los enlaces de calidad asignados para cada vigencia realizan seguimiento trimestral a los riesgos identificados para cada proceso y linea de acción, concluyendo frente a materialización de los mismos, así como en el diseño y aplicación de controles. En el caso de materialización de riesgos, deficiencias en el diseño / aplicación de controles o ausencia de los mismos, se realiza la documentación y seguimiento a las respectivas acciones de mejora / correctivas.
La Subdirección de Planeación como segunda linea de defensa, verifica la naturaleza del seguimiento realizado por la primera línea de defensa y recomienda frente a la administración de riesgos, proponiendo entre otros nuevos riesgos derivados de cambios en el entorno o recomendaciones frente a diseño y aplicación de controles. Así mismo realiza seguimiento a la eficacia de las acciones de mejora/correctivas derivadas del seguimiento realizado por la primera línea de defensa.
La Jefatura de Oficina de Control Interno como tercera línea de defensa, realiza recomendaciones sobre diseño y desempeño de controles en el marco del desarrollo del Plan Anual de Auditorías.
Documentado en: Resolución interna vigente de la Política de Administración del Riesgos del Intituto, P-GEI-02 - PROCEDIMIENTO PARA AUDITORÍA DE CONTROL INTERNO. </t>
  </si>
  <si>
    <t xml:space="preserve">Matrices de Riesgo publicadas en el módulo de calidad del SIFI
Informes de Auditoría de Control Interno
</t>
  </si>
  <si>
    <t>Matrices de Riesgo por proceso publicados en el Módulo de Callidad del SIFI con seguimiento trimestral.
Acciones de mejora y/o correctivas, frente a materialización de riesgos y desempeño de controles.
Informes de Auditoría de Control Interno.</t>
  </si>
  <si>
    <t>El profesional lider de los Sistemas de Gestión del Instituto establece los requisitos de idoneidad y experiencia para el profesional que se asignará para el acompañamiento a la gestión de riesgos del Instituto, esto en el estudio previo durante la etapa de la planeación contractual. El profesional lider de los Sistemas de Gestión verifica el cumplimiento de los requisitos de idoneidad y experiencia del personal a contratar definido en el estudio previo, para lo cual utiliza el formato Certificado de estudio de idoneidad y experiencia para contratos de prestación de servicios personales y apoyo a la gestión, y lo firma en consecuencia.
Documentado en: M-GJ-01 - MANUAL DE CONTRATACION</t>
  </si>
  <si>
    <t>El lider del MIPG establece los requisitos de idoneidad y experiencia para los profesionales que se asignarán al acompañamiento del MIPG, esto en el estudio previo durante la etapa de la planeación contractual. El lider del MIPG  verifica el cumplimiento de los requisitos de idoneidad y experiencia del personal a contratar definido en el estudio previo, para lo cual utiliza el formato Certificado de estudio de idoneidad y experiencia para contratos de prestación de servicios personales, y lo firma en consecuencia.
Documentado en: M-GJ-01 - MANUAL DE CONTRATACION</t>
  </si>
  <si>
    <t>El profesional lider de los Sistemas de Gestión del Instituto establece los requisitos de idoneidad y experiencia para el profesional que se asignará al sostenimiento del SGC, esto en el estudio previo durante la etapa de la planeación contractual. El profesional lider de los Sistemas de Gestión verifica el cumplimiento de los requisitos de idoneidad y experiencia del personal a contratar definido en el estudio previo, para lo cual utiliza el formato Certificado de estudio de idoneidad y experiencia para contratos de prestación de servicios personales, y lo firma en consecuencia.
Documentado en: M-GJ-01 - MANUAL DE CONTRATACION</t>
  </si>
  <si>
    <t>GM6</t>
  </si>
  <si>
    <t>GM7</t>
  </si>
  <si>
    <t>GM8</t>
  </si>
  <si>
    <t>GM9</t>
  </si>
  <si>
    <t>CONTROL DE CAMBIOS</t>
  </si>
  <si>
    <t>Riesgo No.</t>
  </si>
  <si>
    <t>Fecha Cambio</t>
  </si>
  <si>
    <t>Descripción del cambio</t>
  </si>
  <si>
    <r>
      <t xml:space="preserve">VERSIÓN: </t>
    </r>
    <r>
      <rPr>
        <sz val="11"/>
        <color theme="1"/>
        <rFont val="Arial Narrow"/>
        <family val="2"/>
      </rPr>
      <t>05</t>
    </r>
  </si>
  <si>
    <r>
      <t xml:space="preserve">FECHA: </t>
    </r>
    <r>
      <rPr>
        <sz val="11"/>
        <color theme="1"/>
        <rFont val="Arial Narrow"/>
        <family val="2"/>
      </rPr>
      <t>30/03/2022</t>
    </r>
  </si>
  <si>
    <r>
      <t xml:space="preserve">VERSIÓN: </t>
    </r>
    <r>
      <rPr>
        <sz val="12"/>
        <rFont val="Arial Narrow"/>
        <family val="2"/>
      </rPr>
      <t>05</t>
    </r>
  </si>
  <si>
    <r>
      <t xml:space="preserve">FECHA: </t>
    </r>
    <r>
      <rPr>
        <sz val="12"/>
        <rFont val="Arial Narrow"/>
        <family val="2"/>
      </rPr>
      <t>30/03/2022</t>
    </r>
  </si>
  <si>
    <t>Descripción del Control
(Medida Actual)</t>
  </si>
  <si>
    <t>3. Inexistencia o inadecuado diseño  y aplicación de controles frente a riesgos</t>
  </si>
  <si>
    <t>4. Falta de seguimiento a las gestión de riesgos en cuanto a materialización y desempeño de controles (diseño y aplicación) por parte de las lineas de defensa del Instituto</t>
  </si>
  <si>
    <t>5. Falta de idoneidad y experiencia del equipo de trabajo encargado de acompañar y realizar seguimiento a la gestión de riesgos del Instituto (segunda línea de defensa - Subdirección de Planeación)</t>
  </si>
  <si>
    <t>2. Falta de compromiso por parte del personal del Instituto para implementar las actividades del SGC.
(Inasistencia sistemática a los espacios establecidos para promover temáticas del SGC, incumplimiento en el diligenciamiento de indicadores, falta de seguimiento a las acciones correctivas y preventivas, falta de seguimiento a matrices de riesgo)</t>
  </si>
  <si>
    <t xml:space="preserve"> por desempeño del Modelo Integrado de Planeación y Gestión - MIPG del Isvimed, 
que no evidencia un incremento en el porcentaje de cumplimiento del Plan Furag de cada vigencia, lo que puede derivar a su vez, en hallazgos de los entes de control.</t>
  </si>
  <si>
    <t>4. Fuga de conocimiento de la capacidad operativa que cambia entre contrato y contrato de cada vigencia</t>
  </si>
  <si>
    <t>El supervisor verifica al terminar cada contrato para efectos de Paz y Salvo que la información derivada de la ejecución del contrato se encuentre indexada en el SIFI, en la carpeta compartida de la dependencia a la cual está asociado el contratista y en los informes de supervisión previamente aprobados.</t>
  </si>
  <si>
    <t>5. No se cuenta con mecanismos de seguimiento que evidencien el grado de implementación de cada una de las políticas.</t>
  </si>
  <si>
    <r>
      <t xml:space="preserve">El profesional asignado al manejo del tema ambiental en el Intituto valida con una frecuencia semanal la normatividad ambiental aplicable y relacionada en el normograma institucional, e identifica normatividad que se encuentre derogada o modificada y lo notifica a la Subdirección Jurídica para su actualización. De igual manera, dicho profesional evalúa los cambios que deban realizarsen en la documentación del SGC, o actos administrativos, de acuerdo a las modificaciones normativas.
</t>
    </r>
    <r>
      <rPr>
        <sz val="11"/>
        <rFont val="Arial Narrow"/>
        <family val="2"/>
      </rPr>
      <t>El contratista asignado por la Subdirección Jurídica, revisa semanalmente la información publicada a través de fuentes nacionales, departamentales, municipales así como la información interna institucional.</t>
    </r>
    <r>
      <rPr>
        <sz val="11"/>
        <color theme="1"/>
        <rFont val="Arial Narrow"/>
        <family val="2"/>
      </rPr>
      <t xml:space="preserve">
Documentado en: Instructivo para la actualización del normograma, I-GJ-01.</t>
    </r>
  </si>
  <si>
    <r>
      <t xml:space="preserve">Control de Cambios de normagrama de SIFI
Control de Cambios de la Documentación del SGC
Cambios en actos administrativos
</t>
    </r>
    <r>
      <rPr>
        <sz val="11"/>
        <rFont val="Arial Narrow"/>
        <family val="2"/>
      </rPr>
      <t>bitácora de normograma</t>
    </r>
    <r>
      <rPr>
        <sz val="11"/>
        <color theme="1"/>
        <rFont val="Arial Narrow"/>
        <family val="2"/>
      </rPr>
      <t xml:space="preserve">
</t>
    </r>
  </si>
  <si>
    <t>Se incluye el control 5, que se encontraba sin definir con la siguiente redacción: La subdirección de planeación  ha diseñado el Plan Furag Integrado como metodología de seguimiento para cada una de las políticas del MIPG. En este, se relacionan las recomendaciones a desarrollar para cada política con sus respectivos planes de acción.
El lider asignado a cada política realiza seguimiento periódico el cual es revisado y validado por el lider MIPG. A través de este instrumento se calcula el nivel de implementación de cada política.</t>
  </si>
  <si>
    <t>por hallazgos del ente de control fiscal
por deficiente desempeño del Sistema de Gestión de Ambiental tantto en las auditoría de control interno como en las auditorias externas realizadas para los diferentes esquemas de certificados ambientales que tenga el Instituto</t>
  </si>
  <si>
    <t>Posibilidad de afectación reputacional del Instituto reflejada en hallazgos del ente de control fiscal asi como un por un deficiente desempeño del Sistema de Gestión de Ambiental tantto en las auditoría de control interno como en las auditorias externas realizadas para los diferentes esquemas de certificados ambientales que tenga el Instituto. Lo anterior debido al ncumplimiento de los requisitos normativos en materia ambiental a nivel interno en la entidad.</t>
  </si>
  <si>
    <t>Se incluye la siguiente afectación (columna E): "por deficiente desempeño del Sistema de Gestión de Ambiental tantto en las auditoría de control interno como en las auditorias externas realizadas para los diferentes esquemas de certificados ambientales que tenga el Instituto".</t>
  </si>
  <si>
    <t>1. QUE?</t>
  </si>
  <si>
    <t>2. COMO SE REFLEJA?</t>
  </si>
  <si>
    <t>3. POR QUE?
(Evento Potencial Principal)</t>
  </si>
  <si>
    <t>Causa
(Evento Potencial Intermedio)</t>
  </si>
  <si>
    <t>Profesional Lider del MIPG y lde os sistemas integrados de Gestión</t>
  </si>
  <si>
    <t>Descripción del Riesgo
(1+2+3)</t>
  </si>
  <si>
    <t>Se ajusta la descripción del control No 5 por el siguiente texto: “El líder de cada política MIPG identifica aquellas actividades que fueron mal calificadas en el Formulario Furag, asi como aquellas que deben tener continuidad en el tiempo, con el propósito de incluirlas en los planes MIPG de la vigencia 2024, lo que permitirá en próximas vigencias, obtener un mayor nivel de implementación del MIPG.
El responsable de cada Plan MIPG, realiza seguimiento a su implementación y diligencia el respectivo indicador  en el SMO.
El lider MIPG verifica Indice de Desempeño Institucional - IDI de cada vigencia y determina la eficacia de los Planes MIPG en función de este indice. Los resultados del IDI son socializado en el Comité Institucional de Gestión y Desempeño.”</t>
  </si>
  <si>
    <t>Mantener la certificación del Sistema de Gestión de Calidad bajo los estándares de la versión vigente de la norma ISO 9001, en cada vigencia
Lograr un 90% de cumplimiento del plan de mantenimiento y mejora del Sistema Integrado de Gestión (SGC, SGA), en cada vigencia.</t>
  </si>
  <si>
    <t>lograr un 90% de cumplimiento del plan de implementación del Sistema de Gestión Ambiental (SGA) del Instituto y del Plan de Acción Socio Ambiental en Obra (PASAO) de cada proyecto habitacional, en cada vigencia.</t>
  </si>
  <si>
    <t>Aumentar el IDI Institucional del MIPG a un 90% para el año 2027.</t>
  </si>
  <si>
    <t>Disminuir a 1 el número de riesgos materializados en zonas riesgo residual extrema y alta en cada vigencia</t>
  </si>
  <si>
    <t>Todos los riesgos</t>
  </si>
  <si>
    <t>Se incluyen los objetivos SMART del Proceso</t>
  </si>
  <si>
    <t>Septiembre de 2024</t>
  </si>
  <si>
    <t>El líder de cada política MIPG identifica aquellas actividades que fueron mal calificadas en el Formulario Furag, asi como aquellas que deben tener continuidad en el tiempo, con el propósito de incluirlas en los planes MIPG de cada vigencia, lo que permitirá en próximas vigencias, obtener un mayor nivel de implementación del MIPG.
El responsable de cada Plan MIPG, realiza seguimiento a su  implementación y diligencia el respectivo indicador  en el SMO.
El lider MIPG verifica Indice de Desempeño Institucional - IDI de cada vigencia y determina la eficacia de los Planes MIPG en función de este indice. Los resultados del IDI son socializado en el Comité Institucional de Gestión y Desempeño.</t>
  </si>
  <si>
    <t>El lider del MIPG verifica los resultados arrojados del diligenciamiento del FURAG de cada período para retroalimentar a los líderes de las políticas. Esto con el fin de que se identifiquen  aquellas actividades que fueron mal calificadas en el Formulario, asi como aquellas que deben tener continuidad en el tiempo, con el propósito de que sean incluidas en los planes MIPG y en los planes tácticos de la próxima vigencia, lo que permitirá incrementar el puntaje del IDI Institucional.
Nota: El establecimiento de actividades deberá tener en cuenta la capacidad operacional y las restricciones de recursos.</t>
  </si>
  <si>
    <t>Resultados del diligenciamiento del Furag por parte de la Función Pública
Planes MIPG y Planes Tácticos de cada vigencia
Actas del Comité Institucional de Gestión y Desempeño</t>
  </si>
  <si>
    <t>En cabeza de la Subdirección  de Planeación se establecen para cada vigencia la realización de las mesas de gestión del Conocmiento. En este espacio se garantiza la transferencia del conocimiento para la implementación posterior de las políticas del MIPG y los sistemas integrados de gestión. 
Mediante acto administrativo interno se estableció la obligatoriedad de realizar al menos una vez al mes los equipos primarios por dependencia y por lineas de acción. En dichas espacios se tratan aspectos relacionados con el MIPG, los sistemas de gestión, entre otros.
En el Comité Institucional de Gestión y Desempeño se verifica la implementación del MIPG (esto incluye las recomendaciones derivadas del furag y la implementación de las políticas.
Todo lo anterior se realiza con una frecuencia mensual</t>
  </si>
  <si>
    <t>Actas, presentaciones y registros de asistencia de Comité Institucional de Gestión y Desempeño, mesa de gestión del conocimiento y equipos primarios.</t>
  </si>
  <si>
    <t>Información producida por cada contratista en el marco del desarrollo del respectivo contrato en carpeta institucional del sharepoint.
Paz y salvo contratos de prestación de servicio.</t>
  </si>
  <si>
    <t>Formularios Furag de cada vigencia.
Planes MIPG con seguimiento en el SMO
IDI institucional de cada vigencia y socializaicón en el Comité de Gestión y Desempeño</t>
  </si>
  <si>
    <t>Objetivo / Requisto de referencia</t>
  </si>
  <si>
    <t>SEGUIMIENTO TRIMESTRE 1 DE 2026</t>
  </si>
  <si>
    <r>
      <t xml:space="preserve">RELACIÓN DE EVIDENCIAS
</t>
    </r>
    <r>
      <rPr>
        <b/>
        <sz val="10"/>
        <color rgb="FFFF0000"/>
        <rFont val="Arial Narrow"/>
        <family val="2"/>
      </rPr>
      <t>IMPORTANTE:</t>
    </r>
    <r>
      <rPr>
        <b/>
        <sz val="10"/>
        <color theme="1"/>
        <rFont val="Arial Narrow"/>
        <family val="2"/>
      </rPr>
      <t xml:space="preserve">- RELACIONAR LOS ENLACES SOBRE MATERIALIZACION DE RIESGOS Y SOBRE APLICACIÓN DE CONTROLES
</t>
    </r>
    <r>
      <rPr>
        <b/>
        <sz val="10"/>
        <rFont val="Arial Narrow"/>
        <family val="2"/>
      </rPr>
      <t>-LAS EVIDENCIAS SOBRE APLICACIÓN DE CONTROLES SON LAS QUE SE ENCUENTRAN EN LA COLUMNA X - RELACIONARLAS UNA A UNA CON EL ENLACE CORRESPONDIENTE.</t>
    </r>
  </si>
  <si>
    <t>SEGUIMIENTO TRIMESTRE 2 DE 2026</t>
  </si>
  <si>
    <t>SEGUIMIENTO TRIMESTRE 3 DE 2026</t>
  </si>
  <si>
    <t>Gestión</t>
  </si>
  <si>
    <t>Fiscal</t>
  </si>
  <si>
    <t>Seg. de la Información</t>
  </si>
  <si>
    <t>Integridad Pùblica - Corrupción</t>
  </si>
  <si>
    <t>Integridad Pùblica - LA/FT/FP</t>
  </si>
  <si>
    <t>Se materializó el Riesgo?  (Ver evento potencial principal en Columna F. Relacionar detalles de la materialización - que, como, cuando, donde):
Los Controles están bien  diseñados, se aplican de acuerdo al diseño  y son efectivos? (Ver controles en la columna P / Concluir frente a cada control)
Que acciones propones o se están llevando a cabo para gestionar el riesgo que se materializó? (Si no aplica colocar N/A)
Que acciones propones o se están llevando a cabo para fortalecer los controles? (En el caso de que tener Acciones de mejora / Acciones correctivas en proceso, relacionar el avance. Si tienes acciones específicas a desarrollar en la columna AJ, también relacionar el avance)</t>
  </si>
  <si>
    <t>SEGUIMIENTO TRIMESTRE 4 DE 2026</t>
  </si>
  <si>
    <t>Se materializó el Riesgo?  (Ver evento potencial principal en Columna F. Relacionar detalles de la materialización - que, como, cuando, donde):   El riesgo y los eventos potenciales intermedios continúan vigentes de acuerdo al contexto externo e interno.
Materialización de Evento Potencial Principal:No se ha materializado
Materialización de Eventos Potenciales Intermedios (Causas):
        1. Evento potencial intermedio 1: No se ha materializado 
       2. Evento potencial intermedio 2:   No se ha materializado 
       3. Evento potencial intermedio 3: No se ha materializado. 
       4. Evento potencial intermedio 4: No se ha materializado.
Los Controles están bien  diseñados, se aplican de acuerdo al diseño  y son efectivos? (Ver controles en la columna P / Concluir frente a cada control):
Las Auditorías interna y externa de Calidad se tienen programadas para el 4to trimestre del año, como se se puede observar en el Plan de Mantenimiento del SGC; es de anotar que a la fecha no se tiene documetada acciones derivadas de No Conformidades idenificadas en la Auditoría Externa de Calidad.
Control 1: Para la vigencia 2026 se eleabora un plan de mantenimiento del SGC contemplando todos los componentes y mejoras requeridas e identificadas a lo largo de la anterior vigencias y en el marco de la implementación del Plan de 2025. Este Plan de mantenimiento reposa en el módulo de Calidad del Sistema de Información del Instuto SIFI y su avance se consigna y se sube al Sharepoint habilitado para el proceso, donde se revisa por la líder de Sistemas Integrados.
Control 2:  En  el espacio de la Pimera Mesa de Gestión del Conocimiento 2026 se socializó el Plan de mantenimiento del SGC de la vigencia 2026  lo correspondiente a sus actividades, fechas programadas y responsables en el cumplimiento, así como corogramas detallados de muchas de las actividades.
Control 3: La líder de Sistemas integrados presentó en 2025 las necesidades de contratación de la persona de apoyo del SGC, la cual fue contratada por el Instituto en los tiempos requeridos, garantizando el seguimiento al SGC, para la vigencia 2026 y cuya información reposa en el SECOP II.
Control 4: Se conserva la rigurosidad en las exigencias de la idoneidad para el perfil para la contratación del apoyo del SGC, las cuales se plasma en el CERTIFICADO DE ESTUDIO DE IDONEIDAD Y EXPERIENCIA PARA CONTRATOS DE PRESTACIÓN DE SERVICIOS PERSONALES, entregado con los documentos que lo soportan para el proceso de contratación cada año y los cuales reposan en el SECOP II.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Actualmente el proceso en la línea de acción del SGC no tiene abierta ninguna acción relacionada con riesgos, se ha garantizado mediante la implementación de los controles el cumplimiento y participación de los procesos en los espacios convocados y el reporte oportuno de acciones y de indicadores.</t>
  </si>
  <si>
    <t>https://isvimedgovco.sharepoint.com/sites/7Planeacion-Pla_Inte_Gestion/Documentos%20compartidos/Forms/AllItems.aspx?id=%2Fsites%2F7Planeacion%2DPla%5FInte%5FGestion%2FDocumentos%20compartidos%2FPla%5FInte%5FGestion%2FPLANEACI%C3%93N%20INTEGRADA%20DE%20GESTI%C3%93N%2F01%2E%20SGC%2FSEGUIMIENTO%20AL%20PLAN%20DE%20MANTENIMIENTO%20DEL%20SGC%2F2026&amp;viewid=2dd00e51%2Dd816%2D465c%2Db07a%2Dac38ca92939f</t>
  </si>
  <si>
    <r>
      <t xml:space="preserve">Se materializó el Riesgo?  (Ver evento potencial principal en Columna F. Relacionar detalles de la materialización - que, como, cuando, donde):
No. Durante el trimestre no se materializó el riesgo.
Los Controles están bien  diseñados, se aplican de acuerdo al diseño  y son efectivos? (Ver controles en la columna P / Concluir frente a cada control)
</t>
    </r>
    <r>
      <rPr>
        <b/>
        <sz val="11"/>
        <color theme="1"/>
        <rFont val="Arial Narrow"/>
        <family val="2"/>
      </rPr>
      <t xml:space="preserve">
Control 1.1 – Plan de trabajo del SGA</t>
    </r>
    <r>
      <rPr>
        <sz val="11"/>
        <color theme="1"/>
        <rFont val="Arial Narrow"/>
        <family val="2"/>
      </rPr>
      <t xml:space="preserve">
El control está bien diseñado y se aplica conforme a lo establecido. La verificación mensual del Plan de Trabajo Ambiental evidencia su efectividad, garantizando la trazabilidad mediante el seguimiento periódico a las actividades del SGA.
</t>
    </r>
    <r>
      <rPr>
        <b/>
        <sz val="11"/>
        <color theme="1"/>
        <rFont val="Arial Narrow"/>
        <family val="2"/>
      </rPr>
      <t>Control 1.2 – Planes de mejoramiento</t>
    </r>
    <r>
      <rPr>
        <sz val="11"/>
        <color theme="1"/>
        <rFont val="Arial Narrow"/>
        <family val="2"/>
      </rPr>
      <t xml:space="preserve">
El control se mantiene correctamente diseñado y disponible. Para el trimestre reportado no se elaboraron planes de mejoramiento, debido a que no se presentaron hallazgos que lo requirieran.
</t>
    </r>
    <r>
      <rPr>
        <b/>
        <sz val="11"/>
        <color theme="1"/>
        <rFont val="Arial Narrow"/>
        <family val="2"/>
      </rPr>
      <t xml:space="preserve">
Control 2 – Revisión y actualización del normograma institucional</t>
    </r>
    <r>
      <rPr>
        <sz val="11"/>
        <color theme="1"/>
        <rFont val="Arial Narrow"/>
        <family val="2"/>
      </rPr>
      <t xml:space="preserve">
El control está correctamente diseñado y se mantiene efectivo. Durante el trimestre reportado no fue necesario realizar actualizaciones al normograma en materia ambiental.
Que acciones propones o se están llevando a cabo para gestionar el riesgo que se materializó? (Si no aplica colocar N/A)
No aplica - No se materializó el riesgo.
Que acciones propones o se están llevando a cabo para fortalecer los controles? (En el caso de que tener Acciones de mejora / Acciones correctivas en proceso, relacionar el avance. Si tienes acciones específicas a desarrollar en la columna AJ, también relacionar el avance)
Con el fin de fortalecer la efectividad de los controles implementados en el Sistema de Gestión Ambiental, se vienen desarrollando las siguientes acciones:
*Se mantiene el seguimiento mensual al Plan de Trabajo del SGA, garantizando la trazabilidad y control de las actividades programadas.
*Se encuentra en proceso de implementación la ficha de cumplimiento legal ambiental con periodicidad cuatrimestral, la cual permitirá fortalecer la verificación sistemática del cumplimiento de requisitos legales aplicables y mejorar la trazabilidad de la información.</t>
    </r>
  </si>
  <si>
    <t>Evidencias Plan de trabajo: https://isvimedgovco.sharepoint.com/:f:/s/7Planeacion-Pla_Inte_Gestion/IgBUV3Pp0WaFTaYcwblfJuufAbJOJ2s_vBPTvSEaxtiFpbw?e=bZlA9m</t>
  </si>
  <si>
    <t>Se materializó el Riesgo?  (Ver evento potencial principal en Columna F. Relacionar detalles de la materialización - que, como, cuando, donde):
No se materializa. Los lineamientos de las políticas del MIPG actualmente se vienen implementando a través de lo establecido en los planes tácticos de las dependencias responsables de políticas del MIPG, a través de los planes MIPG específicos establecidos en el decreto 612 de 2018 y el desarrollo de requisitos del SGC basado en la norma ISO 9001:2015. Como resultado de ello se evidenció un aumento en el IDI Institucional con respecto a la vigencia 2023. IDI 2023: 82. IDI 2024:85,5. Para el IDI 2025, la Función Pública estableció como fecha límite para el diligenciamiento del FURAG el 30 de abril de 2026. Con corte de este seguimiento FURAG estaba en proceso de diligenciamiento por parte de la Subdirección de Planeación. 
Los Controles están bien  diseñados, se aplican de acuerdo al diseño  y son efectivos? (Ver controles en la columna P)
Los controles se encuentran adecuadamente diseñados y son aplicados correctamente lo cual deriva en la mitigación del riesgo y sus causas.
Que acciones propones o se están llevando a cabo para gestionar el riesgo que se materializó? (Si no aplica colocar N/A)
NA. No se ha materializado el riesgo por lo que no se hace necesario establecer acciones de mejora específicas.
Que acciones propones o se están llevando a cabo para fortalecer los controles? (En el caso de que tener Acciones de mejora / Acciones correctivas en proceso, relacionar el avance. Si tienes acciones específicas a desarrollar en la columna AJ, también relacionar el avance)
No aplica seguimiento a este subtítulo, toda vez que, no hay acciones de mejoramiento asociadas</t>
  </si>
  <si>
    <t>Resutaldo de la Medición del Furag
https://www1.funcionpublica.gov.co/web/mipg/resultados-medicion
Formulario furag diligenciado 2024. Con base en este formulario se estructuraron los planes MIPG 2026
https://isvimedgovco.sharepoint.com/:b:/s/7Planeacion-Pla_Inte_Gestion/IQDVmk3s2GXaRKM2yga-jYatARYqvdkrFTbJnbXgUbM8B10?e=Mw48uk
Planes MIPG 2026
https://isvimed.gov.co/transparencia-y-acceso-a-la-informacion-publica/. Submenú 4.3. Planes
Actas Comité Institucional de Gestión y Desempeño 2026:
https://isvimedgovco.sharepoint.com/:f:/s/7Planeacion-Pla_Inte_Gestion/IgAyW16TjjKxSYfCYyyak6sdAZLiBtctWRMSHzJv7NtFpJo?e=yUEjuS
Mesas de Gestión de Conocimiento 2026:
https://isvimedgovco.sharepoint.com/:f:/s/7Planeacion-Pla_Inte_Gestion/IgAJH7RWEdSzRZIDOf30TF6MAaEFdBrvotRuMUDYKET74w0?e=DmhvAq</t>
  </si>
  <si>
    <t>Resolución de la política de Administración de Riesgos:
La resolución 784 del 4 de abril de 2025. Ver modulo de resoluciones en SIFI.
Matrices de Riesgo publicadas en el módulo de calidad del SIFI con seguimiento trimestral.
Ver SIFI/modulo de calidad/submenú registros de cada proceso/mapa de riesgos.
Informe de la Gestión de Riesgos en el Comité Institucional Coordinador de Control Interno de abril de 2026:
https://isvimedgovco.sharepoint.com/:p:/s/7Planeacion-Pla_Inte_Gestion/IQCo3DBe69jzTbQihI8aQdfaAa671FRQqQVHCZvOiyCwDxc?e=lOVeN7</t>
  </si>
  <si>
    <t>MAPA DE CALOR RIESGO INHERENTE</t>
  </si>
  <si>
    <t>CALIFICACIÓN RIESGO INHERENTE</t>
  </si>
  <si>
    <t>No. DEL RIESGO</t>
  </si>
  <si>
    <t>RIESGO</t>
  </si>
  <si>
    <t>PROBABILIDAD</t>
  </si>
  <si>
    <t>IMPACTO</t>
  </si>
  <si>
    <t>SEVERIDAD (NIVEL DE RIESGO)</t>
  </si>
  <si>
    <t>NIVELES DE RIESGO</t>
  </si>
  <si>
    <t>MAPA DE CALOR RIESGO RESIDUAL</t>
  </si>
  <si>
    <t>CALIFICACIÓN RIESGO RESIDUAL</t>
  </si>
  <si>
    <t>No. Riesgo</t>
  </si>
  <si>
    <t>Severidad 
(Nivel de Riesgo)</t>
  </si>
  <si>
    <t>Nivel</t>
  </si>
  <si>
    <t>% Impacto</t>
  </si>
  <si>
    <t>Afectación_Económica</t>
  </si>
  <si>
    <t>Menor a 10 SMLMV</t>
  </si>
  <si>
    <t>El riesgo afecta la imagen de algún área de la organización.</t>
  </si>
  <si>
    <t>Entre 10 y 50 SMLMV</t>
  </si>
  <si>
    <t>El riesgo afecta la imagen de la entidad internamente, de conocimiento general nivel interno, de junta directiva y accionistas y/o de proveedores.</t>
  </si>
  <si>
    <t>Entre 50 y 100 SMLMV</t>
  </si>
  <si>
    <t>El riesgo afecta la imagen de la entidad con algunos usuarios de relevancia frente al logro de los objetivos.</t>
  </si>
  <si>
    <t>Entre 100 y 500 SMLMV</t>
  </si>
  <si>
    <t>El riesgo afecta la imagen de la entidad con efecto publicitario sostenido a nivel de sector administrativo, nivel departamental o municipal.</t>
  </si>
  <si>
    <t>Mayor a 500 SMLMV</t>
  </si>
  <si>
    <t>El riesgo afecta la imagen de la entidad a nivel nacional, con efecto publicitario sostenido a nivel país</t>
  </si>
  <si>
    <t>RIESGO RESIDUAL DEL PROCESO</t>
  </si>
  <si>
    <t>RIESGO INHERENTE DEL PROCESO</t>
  </si>
  <si>
    <t>Total</t>
  </si>
  <si>
    <t>Sumatoria de Riesgos bajos</t>
  </si>
  <si>
    <t>Sumatoria de riesgos moderados</t>
  </si>
  <si>
    <t>Sumatoria de riesgos altos</t>
  </si>
  <si>
    <t>Sumatoria de riesgos Extremos</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</si>
  <si>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</si>
  <si>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3. Si en la sumatoria de los riesgos Extremos, altos y moderados representan mas o igual al  40% de los Riesgos Calificados, y menos del 30% de los Riesgos Extremos y Altos, y Menos del 20% de los Riesgos Extremos, la calificación del Proceso será MODERADO.</t>
  </si>
  <si>
    <t>2. Si en la sumatoria de los riesgos Extermos y altos representan mas o igual al 30% de los Riesgos Calificados, y menos del 20% de los Riesgos Extremos la calificación del Proceso será ALTO.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</si>
  <si>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</si>
  <si>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RIESGO INHERENTE Y RESIDUAL DEL PROCESO</t>
  </si>
  <si>
    <t>Total Riesgos Críticos</t>
  </si>
  <si>
    <t>MAPA DE CALOR INHERENTE (ANTES DE CONTROLES)</t>
  </si>
  <si>
    <t>MAPA DE CALOR RESIDUAL (DESPUES DE CONTROLES)</t>
  </si>
  <si>
    <t>MAPA DE CALOR INHERENTE Y RESIDUAL</t>
  </si>
  <si>
    <t>PERFIL DE RIESGO DEL PROCESO</t>
  </si>
  <si>
    <t/>
  </si>
  <si>
    <t>R5</t>
  </si>
  <si>
    <t>R6</t>
  </si>
  <si>
    <t>R7</t>
  </si>
  <si>
    <t>R8</t>
  </si>
  <si>
    <t>R9</t>
  </si>
  <si>
    <t>R10</t>
  </si>
  <si>
    <t>R11</t>
  </si>
  <si>
    <t>R12</t>
  </si>
  <si>
    <t>R13</t>
  </si>
  <si>
    <t>R14</t>
  </si>
  <si>
    <t>R15</t>
  </si>
  <si>
    <t>R16</t>
  </si>
  <si>
    <t>R17</t>
  </si>
  <si>
    <t>R18</t>
  </si>
  <si>
    <t>R19</t>
  </si>
  <si>
    <t>R20</t>
  </si>
  <si>
    <t xml:space="preserve">                   </t>
  </si>
  <si>
    <t>Se materializó el Riesgo?  (Ver evento potencial principal en Columna F. Relacionar detalles de la materialización - que, como, cuando, donde):   El riesgo y los eventos potenciales intermedios continúan vigentes de acuerdo al contexto externo e interno.
Materialización de Evento Potencial Principal:No se ha materializado
Materialización de Eventos Potenciales Intermedios (Causas):
        1. Evento potencial intermedio 1: No se ha materializado 
       2. Evento potencial intermedio 2:   No se ha materializado 
       3. Evento potencial intermedio 3: No se ha materializado. 
       4. Evento potencial intermedio 4: No se ha materializado.
Los Controles están bien  diseñados, se aplican de acuerdo al diseño  y son efectivos? (Ver controles en la columna P / Concluir frente a cada control):
Las Auditorías interna y externa de Calidad se tienen programadas para el 2do semestree del año, como se se puede observar en el Plan de Mantenimiento del SGC; Frente a la Auditoría Interna en el mes de febrero en el marco de la Mesa de Gestión del Conocimiento se informo la programación en el plan del SGC en el cual se manifestó por Contractual la necesidad de evaluar la realización de la misma y la formación de auditores  dado los cambios generados por el concurso de mérito Antioquia 3 que obligaria a la salida de 37 servidores de la entidad y los cuales represenetan el 80% de los auditores: se valida la situación en la subdirección de planeación con la ayuda de contractual, lo cual concluye en la necesidad de contratar externamente la Auditoría Interna de Calidad del presente año. Al corte de este informe se esta a la espera del inicio del proceso de invitación pública, ya se surtió la presentación en mesa interdisciplinaria de contratación y se cuenta con los documentos precontractuales. Adicional se informa que a la fecha no se tiene documetada acciones derivadas de No Conformidades idenificadas en la Auditoría Externa de Calidad.
Control 1: Para la vigencia 2026 se eleaboró un plan de mantenimiento del SGC contemplando todos los componentes y mejoras requeridas e identificadas a lo largo de la anterior vigencias y en el marco de la implementación del Plan de 2025. Este Plan de mantenimiento reposa en el módulo de Calidad del Sistema de Información del Instuto SIFI y su avance se consigna y se sube al Sharepoint habilitado para el proceso, donde se revisa por la líder de Sistemas Integrados.
Control 2:  En  el espacio de la Pimera Mesa de Gestión del Conocimiento 2026 se socializó el Plan de mantenimiento del SGC de la vigencia 2026  lo correspondiente a sus actividades, fechas programadas y responsables en el cumplimiento, así como corogramas detallados de muchas de las actividades.
Control 3: La líder de Sistemas integrados presentó en 2025 las necesidades de contratación de la persona de apoyo del SGC, la cual fue contratada por el Instituto en los tiempos requeridos, garantizando el seguimiento al SGC, para la vigencia 2026 y cuya información reposa en el SECOP II.
Control 4: Se conserva la rigurosidad en las exigencias de la idoneidad para el perfil para la contratación del apoyo del SGC, las cuales se plasma en el CERTIFICADO DE ESTUDIO DE IDONEIDAD Y EXPERIENCIA PARA CONTRATOS DE PRESTACIÓN DE SERVICIOS PERSONALES, entregado con los documentos que lo soportan para el proceso de contratación cada año y los cuales reposan en el SECOP II.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Actualmente el proceso en la línea de acción del SGC no tiene abierta ninguna acción relacionada con riesgos, se ha garantizado mediante la implementación de los controles el cumplimiento y participación de los procesos en los espacios convocados y el reporte oportuno de acciones y de indicadores.</t>
  </si>
  <si>
    <r>
      <t xml:space="preserve">Se materializó el Riesgo?  (Ver evento potencial principal en Columna F. Relacionar detalles de la materialización - que, como, cuando, donde):
No. Durante el trimestre no se materializó el riesgo.
Los Controles están bien  diseñados, se aplican de acuerdo al diseño  y son efectivos? (Ver controles en la columna P / Concluir frente a cada control)
Los Controles están bien  diseñados, se aplican de acuerdo al diseño  y son efectivos? (Ver controles en la columna P / Concluir frente a cada control)
</t>
    </r>
    <r>
      <rPr>
        <b/>
        <sz val="11"/>
        <color theme="1"/>
        <rFont val="Arial Narrow"/>
        <family val="2"/>
      </rPr>
      <t>Control 1.1 – Plan de trabajo del SGA</t>
    </r>
    <r>
      <rPr>
        <sz val="11"/>
        <color theme="1"/>
        <rFont val="Arial Narrow"/>
        <family val="2"/>
      </rPr>
      <t xml:space="preserve">
El control está bien diseñado y se aplica conforme a lo establecido. La verificación mensual del Plan de Trabajo Ambiental evidencia su efectividad, garantizando la trazabilidad mediante el seguimiento periódico a las actividades del SGA.
</t>
    </r>
    <r>
      <rPr>
        <b/>
        <sz val="11"/>
        <color theme="1"/>
        <rFont val="Arial Narrow"/>
        <family val="2"/>
      </rPr>
      <t>Control 1.2 – Planes de mejoramiento</t>
    </r>
    <r>
      <rPr>
        <sz val="11"/>
        <color theme="1"/>
        <rFont val="Arial Narrow"/>
        <family val="2"/>
      </rPr>
      <t xml:space="preserve">
El control se mantiene correctamente diseñado y disponible. Para el trimestre reportado no se elaboraron planes de mejoramiento, debido a que no se presentaron hallazgos que lo requirieran.
</t>
    </r>
    <r>
      <rPr>
        <b/>
        <sz val="11"/>
        <color theme="1"/>
        <rFont val="Arial Narrow"/>
        <family val="2"/>
      </rPr>
      <t>Control 2 – Revisión y actualización del normograma institucional</t>
    </r>
    <r>
      <rPr>
        <sz val="11"/>
        <color theme="1"/>
        <rFont val="Arial Narrow"/>
        <family val="2"/>
      </rPr>
      <t xml:space="preserve">
El control se encuentra adecuadamente diseñado y se aplica conforme a lo establecido. Durante el mes de abril se realizó el diligenciamiento de la ficha de seguimiento legal ambiental, actividad que incluyó la verificación de posibles cambios normativos y la consulta de nueva legislación aplicable al componente ambiental. Como resultado, se validó el estado de cumplimiento de los requisitos legales ambientales aplicables al Instituto y no se identificaron nuevas disposiciones que requirieran la actualización del normograma durante el trimestre evaluado. Por lo anterior, el control se considera efectivo.
Que acciones propones o se están llevando a cabo para gestionar el riesgo que se materializó? (Si no aplica colocar N/A)
N/A no se materializó el riesgo
Que acciones propones o se están llevando a cabo para fortalecer los controles? (En el caso de que tener Acciones de mejora / Acciones correctivas en proceso, relacionar el avance. Si tienes acciones específicas a desarrollar en la columna AJ, también relacionar el avance)</t>
    </r>
  </si>
  <si>
    <t>Se materializó el Riesgo?  (Ver evento potencial principal en Columna F. Relacionar detalles de la materialización - que, como, cuando, donde):
No se materializa. Los lineamientos de las políticas del MIPG actualmente se vienen implementando a través de lo establecido en los planes tácticos de las dependencias responsables de políticas del MIPG, a través de los planes MIPG específicos establecidos en el decreto 612 de 2018 y el desarrollo de requisitos del SGC basado en la norma ISO 9001:2015.
Los Controles están bien  diseñados, se aplican de acuerdo al diseño  y son efectivos? (Ver controles en la columna P)
Los controles se encuentran adecuadamente diseñados y son aplicados correctamente lo cual deriva en la mitigación del riesgo y sus causas.
Que acciones propones o se están llevando a cabo para gestionar el riesgo que se materializó? (Si no aplica colocar N/A)
NA. No se ha materializado el riesgo por lo que no se hace necesario establecer acciones de mejora específicas.
Que acciones propones o se están llevando a cabo para fortalecer los controles? (En el caso de que tener Acciones de mejora / Acciones correctivas en proceso, relacionar el avance. Si tienes acciones específicas a desarrollar en la columna AJ, también relacionar el avance)
No aplica seguimiento a este subtítulo, toda vez que, no hay acciones de mejoramiento asociadas</t>
  </si>
  <si>
    <t>Se materializó el Riesgo?  (Ver evento potencial principal en Columna F. Relacionar detalles de la materialización - que, como, cuando, donde):
No se evidencia materialización del evento potencial principal. La identificación de riesgos fue realizada teniendo en cuenta los objetivos que deben ser cumplidos para cada proceso.  
Por otro lado, en las matrices de riesgo se identifican controles de tipo preventivo, detectivo y correctivo, que buscan reducir la evaluación de riesgo residual a niveles aceptables. La gestión del riesgo se revisa de manera continua, principalmente a partir del seguimiento trimestral que realiza la primera línea de defensa y que revisa la Subdirección de Planeación como segunda línea de defensa. 
Los Controles están bien  diseñados, se aplican de acuerdo al diseño  y son efectivos? (Ver controles en la columna P / Concluir frente a cada control)
Los controles se encuentran adecuadamente diseñados y son aplicados correctamente lo cual deriva en la mitigación del riesgo y sus causas.
Que acciones propones o se están llevando a cabo para gestionar los riesgos y las causas que se materializaron? (Si no aplica colocar NA)
NA
Que acciones propones o se están llevando a cabo para fortalecer los controles? En caso de que tengas acciones por ejecutar en la columna AJ también concluir frente a su estado):
A partir del mes de abril de 2026 se inició con la verificación de controles por parte de la segunda linea de defensa, sobre riesgos críticos.</t>
  </si>
  <si>
    <t>Se materializó el Riesgo?  (Ver evento potencial principal en Columna F. Relacionar detalles de la materialización - que, como, cuando, donde):
No se evidencia materialización del evento potencial principal. La identificación de riesgos fue realizada teniendo en cuenta los objetivos que deben ser cumplidos para cada proceso.  
Por otro lado, en las matrices de riesgo se identifican controles de tipo preventivo, detectivo y correctivo, que buscan reducir la evaluación de riesgo residual a niveles aceptables. La gestión del riesgo se revisa de manera continua, principalmente a partir del seguimiento trimestral que realiza la primera línea de defensa y que revisa la Subdirección de Planeación como segunda línea de defensa. 
Los Controles están bien  diseñados, se aplican de acuerdo al diseño  y son efectivos? (Ver controles en la columna P / Concluir frente a cada control)
Los controles se encuentran adecuadamente diseñados y son aplicados correctamente lo cual deriva en la mitigación del riesgo y sus causas.
Se resalta con relación al control 1 Política de Administracón del Riesgo, esta política se actualizó incorporando elementos del Sistema Integral de Riesgos para la Integridad Pública (SIGRIP). La modificaciones a la política fueron aprobadas por el grupo SIGRIP. Se está a la espera de que la Subdirección Jurídica revise y gestiones la formalización de la nueva resolución de la política de gestión de riesgos ante la dirección.
Que acciones propones o se están llevando a cabo para gestionar los riesgos y las causas que se materializaron? (Si no aplica colocar NA)
NA
Que acciones propones o se están llevando a cabo para fortalecer los controles? En caso de que tengas acciones por ejecutar en la columna AJ también concluir frente a su estado):
Para la vigencia 2026, se estará realizando verificación de controles por parte de la Subdirección de Planeación priorizando en riesgos críticos.</t>
  </si>
  <si>
    <t>Resolución vigente de la política de Administración de Riesgos:
La resolución 784 del 4 de abril de 2025. Ver modulo de resoluciones en SIFI.
Matrices de Riesgo publicadas en el módulo de calidad del SIFI con seguimiento trimestral.
Ver SIFI/modulo de calidad/submenú registros de cada proceso/mapa de riesgos.
Informe de la Gestión de Riesgos en el Comité Institucional Coordinador de Control Interno de abril de 2026:
https://isvimedgovco.sharepoint.com/:p:/s/7Planeacion-Pla_Inte_Gestion/IQCo3DBe69jzTbQihI8aQdfaAa671FRQqQVHCZvOiyCwDxc?e=lOVeN7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</si>
</sst>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4"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b/>
      <sz val="18"/>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sz val="11"/>
      <color theme="1" tint="4.9989318521683403E-2"/>
      <name val="Arial Narrow"/>
      <family val="2"/>
    </font>
    <font>
      <sz val="11"/>
      <color indexed="8"/>
      <name val="Arial Narrow"/>
      <family val="2"/>
    </font>
    <font>
      <b/>
      <sz val="11"/>
      <color theme="0"/>
      <name val="Arial Narrow"/>
      <family val="2"/>
    </font>
    <font>
      <sz val="12"/>
      <name val="Arial Narrow"/>
      <family val="2"/>
    </font>
    <font>
      <sz val="12"/>
      <color indexed="8"/>
      <name val="Arial Narrow"/>
      <family val="2"/>
    </font>
    <font>
      <b/>
      <sz val="20"/>
      <color theme="0"/>
      <name val="Arial Narrow"/>
      <family val="2"/>
    </font>
    <font>
      <b/>
      <sz val="12"/>
      <color theme="1"/>
      <name val="Arial Narrow"/>
      <family val="2"/>
    </font>
    <font>
      <b/>
      <sz val="14"/>
      <color theme="1"/>
      <name val="Arial Narrow"/>
      <family val="2"/>
    </font>
    <font>
      <b/>
      <sz val="14"/>
      <color theme="0"/>
      <name val="Arial Narrow"/>
      <family val="2"/>
    </font>
    <font>
      <sz val="12"/>
      <color indexed="8"/>
      <name val="Arial"/>
      <family val="2"/>
    </font>
    <font>
      <sz val="14"/>
      <color indexed="8"/>
      <name val="Arial Narrow"/>
      <family val="2"/>
    </font>
    <font>
      <b/>
      <sz val="10"/>
      <color rgb="FFFF0000"/>
      <name val="Arial Narrow"/>
      <family val="2"/>
    </font>
    <font>
      <b/>
      <sz val="10"/>
      <color theme="1"/>
      <name val="Arial Narrow"/>
      <family val="2"/>
    </font>
    <font>
      <b/>
      <sz val="10"/>
      <name val="Arial Narrow"/>
      <family val="2"/>
    </font>
    <font>
      <sz val="10"/>
      <color theme="1"/>
      <name val="Arial"/>
      <family val="2"/>
    </font>
    <font>
      <b/>
      <sz val="11"/>
      <color theme="1"/>
      <name val="Calibri"/>
      <family val="2"/>
      <scheme val="minor"/>
    </font>
    <font>
      <b/>
      <sz val="10"/>
      <name val="Arial"/>
      <family val="2"/>
    </font>
    <font>
      <sz val="10"/>
      <name val="Tahoma"/>
      <family val="2"/>
    </font>
    <font>
      <b/>
      <sz val="10"/>
      <name val="Tahoma"/>
      <family val="2"/>
    </font>
    <font>
      <b/>
      <sz val="11"/>
      <name val="Arial"/>
      <family val="2"/>
    </font>
    <font>
      <sz val="11"/>
      <name val="Arial"/>
      <family val="2"/>
    </font>
    <font>
      <sz val="10"/>
      <color rgb="FFFF0000"/>
      <name val="Arial"/>
      <family val="2"/>
    </font>
    <font>
      <b/>
      <sz val="10"/>
      <color rgb="FF00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9"/>
      <color indexed="81"/>
      <name val="Tahoma"/>
      <family val="2"/>
    </font>
    <font>
      <sz val="9"/>
      <color indexed="81"/>
      <name val="Tahoma"/>
      <family val="2"/>
    </font>
    <font>
      <b/>
      <sz val="24"/>
      <name val="Arial"/>
      <family val="2"/>
    </font>
    <font>
      <b/>
      <sz val="20"/>
      <color theme="1"/>
      <name val="Arial Narrow"/>
      <family val="2"/>
    </font>
    <font>
      <sz val="20"/>
      <color theme="1"/>
      <name val="Arial Narrow"/>
      <family val="2"/>
    </font>
    <font>
      <b/>
      <sz val="11"/>
      <name val="Calibri"/>
      <family val="2"/>
      <scheme val="minor"/>
    </font>
    <font>
      <b/>
      <sz val="11"/>
      <name val="Tahoma"/>
      <family val="2"/>
    </font>
    <font>
      <sz val="11"/>
      <name val="Tahoma"/>
      <family val="2"/>
    </font>
    <font>
      <b/>
      <sz val="12"/>
      <name val="Tahoma"/>
      <family val="2"/>
    </font>
    <font>
      <b/>
      <sz val="14"/>
      <color theme="1"/>
      <name val="Calibri"/>
      <family val="2"/>
      <scheme val="minor"/>
    </font>
    <font>
      <sz val="14"/>
      <color theme="1"/>
      <name val="Calibri"/>
      <family val="2"/>
      <scheme val="minor"/>
    </font>
  </fonts>
  <fills count="21">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indexed="9"/>
        <bgColor indexed="64"/>
      </patternFill>
    </fill>
    <fill>
      <patternFill patternType="solid">
        <fgColor rgb="FFFF660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s>
  <borders count="48">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s>
  <cellStyleXfs count="7">
    <xf numFmtId="0" fontId="0" fillId="0" borderId="0"/>
    <xf numFmtId="9" fontId="13" fillId="0" borderId="0" applyFont="0" applyFill="0" applyBorder="0" applyAlignment="0" applyProtection="0"/>
    <xf numFmtId="0" fontId="30" fillId="0" borderId="0"/>
    <xf numFmtId="0" fontId="31" fillId="0" borderId="0"/>
    <xf numFmtId="0" fontId="5" fillId="0" borderId="0"/>
    <xf numFmtId="0" fontId="30" fillId="0" borderId="0"/>
    <xf numFmtId="0" fontId="57" fillId="0" borderId="0"/>
  </cellStyleXfs>
  <cellXfs count="408">
    <xf numFmtId="0" fontId="0" fillId="0" borderId="0" xfId="0"/>
    <xf numFmtId="0" fontId="5" fillId="0" borderId="0" xfId="0" applyFont="1"/>
    <xf numFmtId="0" fontId="3" fillId="0" borderId="1" xfId="0" applyFont="1" applyBorder="1" applyAlignment="1">
      <alignment horizontal="left" vertical="center" wrapText="1" indent="1" readingOrder="1"/>
    </xf>
    <xf numFmtId="0" fontId="7" fillId="0" borderId="0" xfId="0" applyFont="1" applyAlignment="1">
      <alignment horizontal="center" vertical="center" wrapText="1"/>
    </xf>
    <xf numFmtId="0" fontId="14" fillId="0" borderId="0" xfId="0" applyFont="1"/>
    <xf numFmtId="0" fontId="12" fillId="0" borderId="0" xfId="0" applyFont="1"/>
    <xf numFmtId="0" fontId="17" fillId="0" borderId="0" xfId="0" applyFont="1"/>
    <xf numFmtId="0" fontId="20" fillId="0" borderId="0" xfId="0" applyFont="1"/>
    <xf numFmtId="0" fontId="0" fillId="2" borderId="0" xfId="0" applyFill="1"/>
    <xf numFmtId="0" fontId="5" fillId="2" borderId="0" xfId="0" applyFont="1" applyFill="1"/>
    <xf numFmtId="0" fontId="22" fillId="2" borderId="0" xfId="0" applyFont="1" applyFill="1"/>
    <xf numFmtId="0" fontId="23" fillId="2" borderId="11" xfId="0" applyFont="1" applyFill="1" applyBorder="1" applyAlignment="1">
      <alignment horizontal="center" vertical="center" wrapText="1" readingOrder="1"/>
    </xf>
    <xf numFmtId="0" fontId="24" fillId="2" borderId="11" xfId="0" applyFont="1" applyFill="1" applyBorder="1" applyAlignment="1">
      <alignment horizontal="justify" vertical="center" wrapText="1" readingOrder="1"/>
    </xf>
    <xf numFmtId="9" fontId="23" fillId="2" borderId="20" xfId="0" applyNumberFormat="1" applyFont="1" applyFill="1" applyBorder="1" applyAlignment="1">
      <alignment horizontal="center" vertical="center" wrapText="1" readingOrder="1"/>
    </xf>
    <xf numFmtId="0" fontId="23" fillId="2" borderId="10" xfId="0" applyFont="1" applyFill="1" applyBorder="1" applyAlignment="1">
      <alignment horizontal="center" vertical="center" wrapText="1" readingOrder="1"/>
    </xf>
    <xf numFmtId="0" fontId="24" fillId="2" borderId="10" xfId="0" applyFont="1" applyFill="1" applyBorder="1" applyAlignment="1">
      <alignment horizontal="justify" vertical="center" wrapText="1" readingOrder="1"/>
    </xf>
    <xf numFmtId="9" fontId="23" fillId="2" borderId="15" xfId="0" applyNumberFormat="1" applyFont="1" applyFill="1" applyBorder="1" applyAlignment="1">
      <alignment horizontal="center" vertical="center" wrapText="1" readingOrder="1"/>
    </xf>
    <xf numFmtId="0" fontId="24" fillId="2" borderId="15" xfId="0" applyFont="1" applyFill="1" applyBorder="1" applyAlignment="1">
      <alignment horizontal="center" vertical="center" wrapText="1" readingOrder="1"/>
    </xf>
    <xf numFmtId="0" fontId="23" fillId="2" borderId="17" xfId="0" applyFont="1" applyFill="1" applyBorder="1" applyAlignment="1">
      <alignment horizontal="center" vertical="center" wrapText="1" readingOrder="1"/>
    </xf>
    <xf numFmtId="0" fontId="24" fillId="2" borderId="17" xfId="0" applyFont="1" applyFill="1" applyBorder="1" applyAlignment="1">
      <alignment horizontal="justify" vertical="center" wrapText="1" readingOrder="1"/>
    </xf>
    <xf numFmtId="0" fontId="24" fillId="2" borderId="18" xfId="0" applyFont="1" applyFill="1" applyBorder="1" applyAlignment="1">
      <alignment horizontal="center" vertical="center" wrapText="1" readingOrder="1"/>
    </xf>
    <xf numFmtId="0" fontId="29" fillId="2" borderId="0" xfId="0" applyFont="1" applyFill="1"/>
    <xf numFmtId="0" fontId="12" fillId="2" borderId="0" xfId="0" applyFont="1" applyFill="1"/>
    <xf numFmtId="0" fontId="14" fillId="2" borderId="0" xfId="0" applyFont="1" applyFill="1"/>
    <xf numFmtId="0" fontId="4" fillId="2" borderId="0" xfId="0" applyFont="1" applyFill="1" applyAlignment="1">
      <alignment horizontal="left" vertical="center"/>
    </xf>
    <xf numFmtId="0" fontId="1" fillId="0" borderId="10" xfId="0" applyFont="1" applyBorder="1" applyAlignment="1" applyProtection="1">
      <alignment horizontal="center" vertical="center"/>
      <protection hidden="1"/>
    </xf>
    <xf numFmtId="9" fontId="1" fillId="0" borderId="10" xfId="0" applyNumberFormat="1" applyFont="1" applyBorder="1" applyAlignment="1" applyProtection="1">
      <alignment horizontal="center" vertical="center"/>
      <protection hidden="1"/>
    </xf>
    <xf numFmtId="0" fontId="0" fillId="0" borderId="0" xfId="0" applyAlignment="1">
      <alignment horizontal="center" wrapText="1"/>
    </xf>
    <xf numFmtId="0" fontId="4" fillId="0" borderId="10" xfId="0" applyFont="1" applyBorder="1" applyAlignment="1" applyProtection="1">
      <alignment horizontal="center" vertical="center" textRotation="90" wrapText="1"/>
      <protection hidden="1"/>
    </xf>
    <xf numFmtId="0" fontId="23" fillId="2" borderId="14" xfId="0" applyFont="1" applyFill="1" applyBorder="1" applyAlignment="1">
      <alignment horizontal="center" vertical="center" wrapText="1" readingOrder="1"/>
    </xf>
    <xf numFmtId="0" fontId="28" fillId="0" borderId="0" xfId="0" applyFont="1" applyAlignment="1">
      <alignment vertical="center"/>
    </xf>
    <xf numFmtId="0" fontId="11" fillId="2" borderId="0" xfId="0" applyFont="1" applyFill="1" applyAlignment="1">
      <alignment horizontal="justify" vertical="center" wrapText="1" readingOrder="1"/>
    </xf>
    <xf numFmtId="0" fontId="11" fillId="0" borderId="0" xfId="0" applyFont="1" applyAlignment="1">
      <alignment horizontal="justify" vertical="center" wrapText="1" readingOrder="1"/>
    </xf>
    <xf numFmtId="0" fontId="18" fillId="0" borderId="0" xfId="0" applyFont="1" applyAlignment="1">
      <alignment vertical="center"/>
    </xf>
    <xf numFmtId="0" fontId="19" fillId="0" borderId="0" xfId="0" applyFont="1"/>
    <xf numFmtId="0" fontId="23" fillId="11" borderId="22" xfId="0" applyFont="1" applyFill="1" applyBorder="1" applyAlignment="1">
      <alignment horizontal="center" vertical="center" wrapText="1" readingOrder="1"/>
    </xf>
    <xf numFmtId="0" fontId="23" fillId="11" borderId="23" xfId="0" applyFont="1" applyFill="1" applyBorder="1" applyAlignment="1">
      <alignment horizontal="center" vertical="center" wrapText="1" readingOrder="1"/>
    </xf>
    <xf numFmtId="0" fontId="8" fillId="5" borderId="10" xfId="0" applyFont="1" applyFill="1" applyBorder="1" applyAlignment="1">
      <alignment horizontal="center" vertical="center" wrapText="1" readingOrder="1"/>
    </xf>
    <xf numFmtId="0" fontId="9" fillId="0" borderId="10" xfId="0" applyFont="1" applyBorder="1" applyAlignment="1">
      <alignment horizontal="justify" vertical="center" wrapText="1" readingOrder="1"/>
    </xf>
    <xf numFmtId="9" fontId="9" fillId="0" borderId="10" xfId="0" applyNumberFormat="1" applyFont="1" applyBorder="1" applyAlignment="1">
      <alignment horizontal="center" vertical="center" wrapText="1" readingOrder="1"/>
    </xf>
    <xf numFmtId="0" fontId="9" fillId="4" borderId="10" xfId="0" applyFont="1" applyFill="1" applyBorder="1" applyAlignment="1">
      <alignment horizontal="center" vertical="center" wrapText="1" readingOrder="1"/>
    </xf>
    <xf numFmtId="0" fontId="9" fillId="6" borderId="10"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7" borderId="10" xfId="0" applyFont="1" applyFill="1" applyBorder="1" applyAlignment="1">
      <alignment horizontal="center" vertical="center" wrapText="1" readingOrder="1"/>
    </xf>
    <xf numFmtId="0" fontId="10" fillId="8" borderId="10" xfId="0" applyFont="1" applyFill="1" applyBorder="1" applyAlignment="1">
      <alignment horizontal="center" vertical="center" wrapText="1" readingOrder="1"/>
    </xf>
    <xf numFmtId="0" fontId="23" fillId="2" borderId="0" xfId="0" applyFont="1" applyFill="1" applyAlignment="1">
      <alignment horizontal="center" vertical="center" wrapText="1" readingOrder="1"/>
    </xf>
    <xf numFmtId="0" fontId="24" fillId="2" borderId="0" xfId="0" applyFont="1" applyFill="1" applyAlignment="1">
      <alignment horizontal="justify" vertical="center" wrapText="1" readingOrder="1"/>
    </xf>
    <xf numFmtId="0" fontId="24" fillId="2" borderId="0" xfId="0" applyFont="1" applyFill="1" applyAlignment="1">
      <alignment horizontal="center" vertical="center" wrapText="1" readingOrder="1"/>
    </xf>
    <xf numFmtId="0" fontId="38" fillId="2" borderId="0" xfId="0" applyFont="1" applyFill="1" applyAlignment="1">
      <alignment horizontal="center" vertical="center"/>
    </xf>
    <xf numFmtId="0" fontId="32" fillId="0" borderId="0" xfId="0" applyFont="1"/>
    <xf numFmtId="0" fontId="38" fillId="11" borderId="10" xfId="0" applyFont="1" applyFill="1" applyBorder="1" applyAlignment="1">
      <alignment horizontal="left" vertical="center"/>
    </xf>
    <xf numFmtId="0" fontId="42" fillId="12" borderId="10" xfId="0" applyFont="1" applyFill="1" applyBorder="1" applyAlignment="1">
      <alignment horizontal="center" vertical="center"/>
    </xf>
    <xf numFmtId="0" fontId="42" fillId="12" borderId="10" xfId="0" applyFont="1" applyFill="1" applyBorder="1" applyAlignment="1">
      <alignment horizontal="center" vertical="center" wrapText="1"/>
    </xf>
    <xf numFmtId="0" fontId="38" fillId="2" borderId="29" xfId="0" applyFont="1" applyFill="1" applyBorder="1" applyAlignment="1">
      <alignment horizontal="center" vertical="center"/>
    </xf>
    <xf numFmtId="0" fontId="38" fillId="2" borderId="10" xfId="0" applyFont="1" applyFill="1" applyBorder="1" applyAlignment="1">
      <alignment horizontal="center" vertical="center"/>
    </xf>
    <xf numFmtId="0" fontId="38" fillId="2" borderId="28" xfId="0" applyFont="1" applyFill="1" applyBorder="1" applyAlignment="1">
      <alignment horizontal="center" vertical="center"/>
    </xf>
    <xf numFmtId="0" fontId="43" fillId="0" borderId="29" xfId="0" applyFont="1" applyBorder="1" applyAlignment="1">
      <alignment horizontal="center" vertical="center"/>
    </xf>
    <xf numFmtId="0" fontId="43" fillId="0" borderId="10" xfId="0" applyFont="1" applyBorder="1" applyAlignment="1">
      <alignment horizontal="center" vertical="center"/>
    </xf>
    <xf numFmtId="0" fontId="43" fillId="0" borderId="28" xfId="0" applyFont="1" applyBorder="1" applyAlignment="1">
      <alignment horizontal="center" vertical="center"/>
    </xf>
    <xf numFmtId="0" fontId="1" fillId="2" borderId="0" xfId="0" applyFont="1" applyFill="1" applyProtection="1">
      <protection hidden="1"/>
    </xf>
    <xf numFmtId="0" fontId="1" fillId="0" borderId="0" xfId="0" applyFont="1" applyProtection="1">
      <protection hidden="1"/>
    </xf>
    <xf numFmtId="0" fontId="1" fillId="2" borderId="0" xfId="0" applyFont="1" applyFill="1" applyAlignment="1" applyProtection="1">
      <alignment horizontal="center" vertical="center"/>
      <protection hidden="1"/>
    </xf>
    <xf numFmtId="0" fontId="1" fillId="2" borderId="0" xfId="0" applyFont="1" applyFill="1" applyAlignment="1" applyProtection="1">
      <alignment horizontal="left" vertical="center"/>
      <protection hidden="1"/>
    </xf>
    <xf numFmtId="0" fontId="1" fillId="2" borderId="0" xfId="0" applyFont="1" applyFill="1" applyAlignment="1" applyProtection="1">
      <alignment horizontal="center"/>
      <protection hidden="1"/>
    </xf>
    <xf numFmtId="0" fontId="4" fillId="0" borderId="0" xfId="0" applyFont="1" applyAlignment="1" applyProtection="1">
      <alignment vertical="center"/>
      <protection hidden="1"/>
    </xf>
    <xf numFmtId="0" fontId="4" fillId="0" borderId="29" xfId="0" applyFont="1" applyBorder="1" applyAlignment="1" applyProtection="1">
      <alignment vertical="center"/>
      <protection hidden="1"/>
    </xf>
    <xf numFmtId="0" fontId="1" fillId="10" borderId="0" xfId="0" applyFont="1" applyFill="1" applyProtection="1">
      <protection hidden="1"/>
    </xf>
    <xf numFmtId="0" fontId="34" fillId="10" borderId="28" xfId="0" applyFont="1" applyFill="1" applyBorder="1" applyAlignment="1" applyProtection="1">
      <alignment horizontal="center" vertical="center" wrapText="1"/>
      <protection hidden="1"/>
    </xf>
    <xf numFmtId="0" fontId="4" fillId="10" borderId="10" xfId="0" applyFont="1" applyFill="1" applyBorder="1" applyAlignment="1" applyProtection="1">
      <alignment horizontal="center" vertical="center" textRotation="90"/>
      <protection hidden="1"/>
    </xf>
    <xf numFmtId="0" fontId="4" fillId="10" borderId="10" xfId="0" applyFont="1" applyFill="1" applyBorder="1" applyAlignment="1" applyProtection="1">
      <alignment horizontal="center" vertical="center"/>
      <protection hidden="1"/>
    </xf>
    <xf numFmtId="0" fontId="35" fillId="2" borderId="10" xfId="0" applyFont="1" applyFill="1" applyBorder="1" applyAlignment="1" applyProtection="1">
      <alignment horizontal="left" vertical="center" wrapText="1"/>
      <protection hidden="1"/>
    </xf>
    <xf numFmtId="0" fontId="1" fillId="0" borderId="10" xfId="0" applyFont="1" applyBorder="1" applyAlignment="1" applyProtection="1">
      <alignment horizontal="center" vertical="center" textRotation="90"/>
      <protection hidden="1"/>
    </xf>
    <xf numFmtId="0" fontId="35" fillId="2" borderId="10" xfId="0" applyFont="1" applyFill="1" applyBorder="1" applyAlignment="1" applyProtection="1">
      <alignment horizontal="center" vertical="center" wrapText="1"/>
      <protection hidden="1"/>
    </xf>
    <xf numFmtId="164" fontId="1" fillId="0" borderId="10" xfId="1" applyNumberFormat="1" applyFont="1" applyBorder="1" applyAlignment="1" applyProtection="1">
      <alignment horizontal="center" vertical="center"/>
      <protection hidden="1"/>
    </xf>
    <xf numFmtId="0" fontId="1" fillId="0" borderId="10" xfId="0" applyFont="1" applyBorder="1" applyAlignment="1" applyProtection="1">
      <alignment horizontal="center" vertical="center" wrapText="1"/>
      <protection hidden="1"/>
    </xf>
    <xf numFmtId="0" fontId="1" fillId="0" borderId="10" xfId="0" applyFont="1" applyBorder="1" applyAlignment="1" applyProtection="1">
      <alignment horizontal="justify" vertical="center"/>
      <protection hidden="1"/>
    </xf>
    <xf numFmtId="0" fontId="1" fillId="0" borderId="10" xfId="0" applyFont="1" applyBorder="1" applyAlignment="1" applyProtection="1">
      <alignment horizontal="justify" vertical="center" wrapText="1"/>
      <protection hidden="1"/>
    </xf>
    <xf numFmtId="0" fontId="2" fillId="0" borderId="10" xfId="0" applyFont="1" applyBorder="1" applyAlignment="1" applyProtection="1">
      <alignment horizontal="center" vertical="center" wrapText="1"/>
      <protection hidden="1"/>
    </xf>
    <xf numFmtId="0" fontId="1" fillId="0" borderId="10" xfId="0" applyFont="1" applyBorder="1" applyAlignment="1" applyProtection="1">
      <alignment vertical="center" wrapText="1"/>
      <protection hidden="1"/>
    </xf>
    <xf numFmtId="0" fontId="1" fillId="0" borderId="10" xfId="0" applyFont="1" applyBorder="1" applyAlignment="1" applyProtection="1">
      <alignment horizontal="left" vertical="center" wrapText="1"/>
      <protection hidden="1"/>
    </xf>
    <xf numFmtId="0" fontId="4" fillId="0" borderId="0" xfId="0" applyFont="1" applyAlignment="1" applyProtection="1">
      <alignment horizontal="left" vertical="center"/>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protection hidden="1"/>
    </xf>
    <xf numFmtId="0" fontId="4" fillId="0" borderId="0" xfId="0" applyFont="1" applyAlignment="1">
      <alignment vertical="center"/>
    </xf>
    <xf numFmtId="0" fontId="1" fillId="0" borderId="0" xfId="0" applyFont="1" applyAlignment="1">
      <alignment horizontal="center" vertical="center"/>
    </xf>
    <xf numFmtId="0" fontId="1" fillId="0" borderId="0" xfId="0" applyFont="1"/>
    <xf numFmtId="0" fontId="1" fillId="10" borderId="10" xfId="0" applyFont="1" applyFill="1" applyBorder="1" applyAlignment="1">
      <alignment horizontal="center"/>
    </xf>
    <xf numFmtId="0" fontId="1" fillId="10" borderId="10" xfId="0" applyFont="1" applyFill="1" applyBorder="1" applyAlignment="1">
      <alignment horizontal="center" vertical="center"/>
    </xf>
    <xf numFmtId="0" fontId="1" fillId="0" borderId="10" xfId="0" applyFont="1" applyBorder="1" applyAlignment="1">
      <alignment horizontal="center" vertical="center" wrapText="1"/>
    </xf>
    <xf numFmtId="14" fontId="1" fillId="0" borderId="10" xfId="0" applyNumberFormat="1" applyFont="1" applyBorder="1" applyAlignment="1">
      <alignment horizontal="center" vertical="center" wrapText="1"/>
    </xf>
    <xf numFmtId="9" fontId="1" fillId="9" borderId="10" xfId="0" applyNumberFormat="1" applyFont="1" applyFill="1" applyBorder="1" applyAlignment="1" applyProtection="1">
      <alignment horizontal="center" vertical="center"/>
      <protection hidden="1"/>
    </xf>
    <xf numFmtId="164" fontId="1" fillId="9" borderId="10" xfId="1" applyNumberFormat="1" applyFont="1" applyFill="1" applyBorder="1" applyAlignment="1" applyProtection="1">
      <alignment horizontal="center" vertical="center"/>
      <protection hidden="1"/>
    </xf>
    <xf numFmtId="0" fontId="4" fillId="9" borderId="10" xfId="0" applyFont="1" applyFill="1" applyBorder="1" applyAlignment="1" applyProtection="1">
      <alignment horizontal="center" vertical="center" textRotation="90" wrapText="1"/>
      <protection hidden="1"/>
    </xf>
    <xf numFmtId="0" fontId="35" fillId="0" borderId="10" xfId="0" applyFont="1" applyBorder="1" applyAlignment="1" applyProtection="1">
      <alignment horizontal="left" vertical="center" wrapText="1"/>
      <protection hidden="1"/>
    </xf>
    <xf numFmtId="0" fontId="35" fillId="0" borderId="10" xfId="0" applyFont="1" applyBorder="1" applyAlignment="1" applyProtection="1">
      <alignment vertical="center" wrapText="1"/>
      <protection hidden="1"/>
    </xf>
    <xf numFmtId="0" fontId="35" fillId="0" borderId="10" xfId="0" applyFont="1" applyBorder="1" applyAlignment="1" applyProtection="1">
      <alignment horizontal="center" vertical="center" wrapText="1"/>
      <protection hidden="1"/>
    </xf>
    <xf numFmtId="0" fontId="4" fillId="0" borderId="0" xfId="0" applyFont="1" applyAlignment="1" applyProtection="1">
      <alignment horizontal="center" vertical="center"/>
      <protection hidden="1"/>
    </xf>
    <xf numFmtId="0" fontId="1" fillId="0" borderId="0" xfId="0" applyFont="1" applyAlignment="1" applyProtection="1">
      <alignment vertical="center"/>
      <protection hidden="1"/>
    </xf>
    <xf numFmtId="0" fontId="48" fillId="0" borderId="0" xfId="0" applyFont="1" applyAlignment="1">
      <alignment vertical="center" wrapText="1"/>
    </xf>
    <xf numFmtId="0" fontId="50" fillId="0" borderId="0" xfId="5" applyFont="1" applyAlignment="1">
      <alignment horizontal="center" vertical="center"/>
    </xf>
    <xf numFmtId="0" fontId="51" fillId="15" borderId="0" xfId="5" applyFont="1" applyFill="1"/>
    <xf numFmtId="0" fontId="52" fillId="15" borderId="0" xfId="5" applyFont="1" applyFill="1" applyAlignment="1">
      <alignment vertical="center" wrapText="1"/>
    </xf>
    <xf numFmtId="14" fontId="30" fillId="0" borderId="0" xfId="0" applyNumberFormat="1" applyFont="1" applyAlignment="1">
      <alignment horizontal="right" vertical="center" wrapText="1"/>
    </xf>
    <xf numFmtId="9" fontId="30" fillId="0" borderId="0" xfId="0" applyNumberFormat="1" applyFont="1" applyAlignment="1">
      <alignment horizontal="left" vertical="center" wrapText="1"/>
    </xf>
    <xf numFmtId="0" fontId="50" fillId="0" borderId="0" xfId="5" applyFont="1" applyAlignment="1">
      <alignment vertical="center"/>
    </xf>
    <xf numFmtId="0" fontId="30" fillId="15" borderId="0" xfId="5" applyFill="1"/>
    <xf numFmtId="0" fontId="30" fillId="15" borderId="0" xfId="5" applyFill="1" applyAlignment="1">
      <alignment horizontal="center" vertical="center"/>
    </xf>
    <xf numFmtId="0" fontId="30" fillId="15" borderId="0" xfId="5" applyFill="1" applyAlignment="1">
      <alignment horizontal="center"/>
    </xf>
    <xf numFmtId="0" fontId="50" fillId="0" borderId="0" xfId="0" applyFont="1" applyAlignment="1">
      <alignment horizontal="left" vertical="center" wrapText="1"/>
    </xf>
    <xf numFmtId="0" fontId="50" fillId="0" borderId="0" xfId="0" applyFont="1" applyAlignment="1">
      <alignment vertical="center" wrapText="1"/>
    </xf>
    <xf numFmtId="14" fontId="30" fillId="0" borderId="0" xfId="0" applyNumberFormat="1" applyFont="1" applyAlignment="1">
      <alignment vertical="center" wrapText="1"/>
    </xf>
    <xf numFmtId="14" fontId="50" fillId="0" borderId="0" xfId="0" applyNumberFormat="1" applyFont="1" applyAlignment="1">
      <alignment horizontal="center" vertical="center" wrapText="1"/>
    </xf>
    <xf numFmtId="14" fontId="30" fillId="0" borderId="0" xfId="0" applyNumberFormat="1" applyFont="1" applyAlignment="1">
      <alignment horizontal="left" vertical="center" wrapText="1"/>
    </xf>
    <xf numFmtId="0" fontId="53" fillId="0" borderId="10" xfId="5" applyFont="1" applyBorder="1" applyAlignment="1">
      <alignment vertical="center" wrapText="1"/>
    </xf>
    <xf numFmtId="0" fontId="53" fillId="0" borderId="0" xfId="5" applyFont="1" applyAlignment="1">
      <alignment vertical="center" wrapText="1"/>
    </xf>
    <xf numFmtId="0" fontId="54" fillId="2" borderId="0" xfId="5" applyFont="1" applyFill="1" applyAlignment="1">
      <alignment horizontal="left" vertical="center" wrapText="1"/>
    </xf>
    <xf numFmtId="0" fontId="30" fillId="15" borderId="2" xfId="5" applyFill="1" applyBorder="1"/>
    <xf numFmtId="0" fontId="30" fillId="15" borderId="9" xfId="5" applyFill="1" applyBorder="1"/>
    <xf numFmtId="0" fontId="50" fillId="0" borderId="19" xfId="5" applyFont="1" applyBorder="1" applyAlignment="1">
      <alignment vertical="center" wrapText="1"/>
    </xf>
    <xf numFmtId="0" fontId="50" fillId="0" borderId="11" xfId="5" applyFont="1" applyBorder="1" applyAlignment="1">
      <alignment vertical="center" wrapText="1"/>
    </xf>
    <xf numFmtId="0" fontId="50" fillId="0" borderId="10" xfId="5" applyFont="1" applyBorder="1" applyAlignment="1">
      <alignment horizontal="center" vertical="center" wrapText="1"/>
    </xf>
    <xf numFmtId="0" fontId="50" fillId="0" borderId="0" xfId="5" applyFont="1" applyAlignment="1">
      <alignment horizontal="center" vertical="center" wrapText="1"/>
    </xf>
    <xf numFmtId="0" fontId="30" fillId="0" borderId="2" xfId="5" applyBorder="1" applyAlignment="1">
      <alignment vertical="center" wrapText="1"/>
    </xf>
    <xf numFmtId="0" fontId="30" fillId="0" borderId="9" xfId="5" applyBorder="1" applyAlignment="1">
      <alignment vertical="center" wrapText="1"/>
    </xf>
    <xf numFmtId="0" fontId="30" fillId="0" borderId="4" xfId="5" applyBorder="1" applyAlignment="1">
      <alignment vertical="center" wrapText="1"/>
    </xf>
    <xf numFmtId="0" fontId="30" fillId="0" borderId="0" xfId="5" applyAlignment="1">
      <alignment vertical="center" wrapText="1"/>
    </xf>
    <xf numFmtId="9" fontId="30" fillId="0" borderId="10" xfId="5" applyNumberFormat="1" applyBorder="1" applyAlignment="1">
      <alignment horizontal="center" vertical="center" wrapText="1"/>
    </xf>
    <xf numFmtId="9" fontId="30" fillId="0" borderId="15" xfId="5" applyNumberFormat="1" applyBorder="1" applyAlignment="1">
      <alignment horizontal="center" vertical="center" wrapText="1"/>
    </xf>
    <xf numFmtId="0" fontId="55" fillId="0" borderId="0" xfId="5" applyFont="1" applyAlignment="1">
      <alignment vertical="center" wrapText="1"/>
    </xf>
    <xf numFmtId="0" fontId="30" fillId="0" borderId="0" xfId="5" applyAlignment="1">
      <alignment horizontal="center" vertical="center" wrapText="1"/>
    </xf>
    <xf numFmtId="0" fontId="50" fillId="0" borderId="19" xfId="5" applyFont="1" applyBorder="1" applyAlignment="1">
      <alignment horizontal="center" vertical="center" wrapText="1"/>
    </xf>
    <xf numFmtId="0" fontId="50" fillId="0" borderId="11" xfId="5" applyFont="1" applyBorder="1" applyAlignment="1">
      <alignment horizontal="center" vertical="center" wrapText="1"/>
    </xf>
    <xf numFmtId="0" fontId="50" fillId="0" borderId="28" xfId="5" applyFont="1" applyBorder="1" applyAlignment="1">
      <alignment horizontal="center" vertical="center" wrapText="1"/>
    </xf>
    <xf numFmtId="0" fontId="50" fillId="0" borderId="10" xfId="5" applyFont="1" applyBorder="1" applyAlignment="1">
      <alignment vertical="center" wrapText="1"/>
    </xf>
    <xf numFmtId="0" fontId="56" fillId="0" borderId="10" xfId="0" applyFont="1" applyBorder="1" applyAlignment="1">
      <alignment horizontal="center" vertical="center" wrapText="1" readingOrder="1"/>
    </xf>
    <xf numFmtId="0" fontId="56" fillId="0" borderId="15" xfId="0" applyFont="1" applyBorder="1" applyAlignment="1">
      <alignment horizontal="center" vertical="center" wrapText="1" readingOrder="1"/>
    </xf>
    <xf numFmtId="0" fontId="30" fillId="0" borderId="10" xfId="5" applyBorder="1" applyAlignment="1">
      <alignment vertical="center" wrapText="1"/>
    </xf>
    <xf numFmtId="0" fontId="30" fillId="0" borderId="10" xfId="0" applyFont="1" applyBorder="1" applyAlignment="1">
      <alignment horizontal="center" vertical="center" wrapText="1" readingOrder="1"/>
    </xf>
    <xf numFmtId="0" fontId="30" fillId="0" borderId="15" xfId="0" applyFont="1" applyBorder="1" applyAlignment="1">
      <alignment horizontal="center" vertical="center" wrapText="1" readingOrder="1"/>
    </xf>
    <xf numFmtId="0" fontId="58" fillId="0" borderId="0" xfId="6" applyFont="1"/>
    <xf numFmtId="0" fontId="30" fillId="0" borderId="14" xfId="5" applyBorder="1" applyAlignment="1">
      <alignment horizontal="center" vertical="center" wrapText="1"/>
    </xf>
    <xf numFmtId="0" fontId="30" fillId="0" borderId="10" xfId="5" applyBorder="1" applyAlignment="1">
      <alignment horizontal="justify" vertical="center" wrapText="1"/>
    </xf>
    <xf numFmtId="9" fontId="48" fillId="0" borderId="11" xfId="0" applyNumberFormat="1" applyFont="1" applyBorder="1" applyAlignment="1">
      <alignment horizontal="center" vertical="center" wrapText="1"/>
    </xf>
    <xf numFmtId="0" fontId="30" fillId="0" borderId="0" xfId="5" applyAlignment="1">
      <alignment horizontal="justify" vertical="center" wrapText="1"/>
    </xf>
    <xf numFmtId="0" fontId="59" fillId="16" borderId="10" xfId="0" applyFont="1" applyFill="1" applyBorder="1" applyAlignment="1">
      <alignment horizontal="center" vertical="center" wrapText="1" readingOrder="1"/>
    </xf>
    <xf numFmtId="0" fontId="30" fillId="8" borderId="15" xfId="0" applyFont="1" applyFill="1" applyBorder="1" applyAlignment="1">
      <alignment horizontal="center" vertical="center" wrapText="1" readingOrder="1"/>
    </xf>
    <xf numFmtId="9" fontId="30" fillId="0" borderId="14" xfId="5" applyNumberFormat="1" applyBorder="1" applyAlignment="1">
      <alignment horizontal="center" vertical="center" wrapText="1"/>
    </xf>
    <xf numFmtId="0" fontId="58" fillId="0" borderId="0" xfId="6" applyFont="1" applyAlignment="1">
      <alignment horizontal="center" vertical="center"/>
    </xf>
    <xf numFmtId="0" fontId="59" fillId="3" borderId="10" xfId="0" applyFont="1" applyFill="1" applyBorder="1" applyAlignment="1">
      <alignment horizontal="center" vertical="center" wrapText="1" readingOrder="1"/>
    </xf>
    <xf numFmtId="0" fontId="60" fillId="0" borderId="0" xfId="6" applyFont="1" applyAlignment="1">
      <alignment vertical="center" textRotation="90" wrapText="1"/>
    </xf>
    <xf numFmtId="0" fontId="61" fillId="0" borderId="0" xfId="6" applyFont="1" applyAlignment="1">
      <alignment horizontal="center" vertical="center" wrapText="1"/>
    </xf>
    <xf numFmtId="0" fontId="58" fillId="0" borderId="0" xfId="6" applyFont="1" applyAlignment="1">
      <alignment horizontal="center" vertical="center" wrapText="1"/>
    </xf>
    <xf numFmtId="0" fontId="59" fillId="4" borderId="10" xfId="0" applyFont="1" applyFill="1" applyBorder="1" applyAlignment="1">
      <alignment horizontal="center" vertical="center" wrapText="1" readingOrder="1"/>
    </xf>
    <xf numFmtId="0" fontId="56" fillId="0" borderId="17" xfId="0" applyFont="1" applyBorder="1" applyAlignment="1">
      <alignment horizontal="center" vertical="center" wrapText="1" readingOrder="1"/>
    </xf>
    <xf numFmtId="0" fontId="59" fillId="4" borderId="17" xfId="0" applyFont="1" applyFill="1" applyBorder="1" applyAlignment="1">
      <alignment horizontal="center" vertical="center" wrapText="1" readingOrder="1"/>
    </xf>
    <xf numFmtId="0" fontId="59" fillId="3" borderId="17" xfId="0" applyFont="1" applyFill="1" applyBorder="1" applyAlignment="1">
      <alignment horizontal="center" vertical="center" wrapText="1" readingOrder="1"/>
    </xf>
    <xf numFmtId="0" fontId="59" fillId="16" borderId="17" xfId="0" applyFont="1" applyFill="1" applyBorder="1" applyAlignment="1">
      <alignment horizontal="center" vertical="center" wrapText="1" readingOrder="1"/>
    </xf>
    <xf numFmtId="0" fontId="30" fillId="8" borderId="18" xfId="0" applyFont="1" applyFill="1" applyBorder="1" applyAlignment="1">
      <alignment horizontal="center" vertical="center" wrapText="1" readingOrder="1"/>
    </xf>
    <xf numFmtId="9" fontId="30" fillId="0" borderId="16" xfId="5" applyNumberFormat="1" applyBorder="1" applyAlignment="1">
      <alignment horizontal="center" vertical="center" wrapText="1"/>
    </xf>
    <xf numFmtId="0" fontId="30" fillId="0" borderId="17" xfId="0" applyFont="1" applyBorder="1" applyAlignment="1">
      <alignment horizontal="center" vertical="center" wrapText="1" readingOrder="1"/>
    </xf>
    <xf numFmtId="0" fontId="58" fillId="0" borderId="0" xfId="6" applyFont="1" applyAlignment="1">
      <alignment vertical="center"/>
    </xf>
    <xf numFmtId="0" fontId="30" fillId="8" borderId="10" xfId="0" applyFont="1" applyFill="1" applyBorder="1" applyAlignment="1">
      <alignment horizontal="center" vertical="center" wrapText="1" readingOrder="1"/>
    </xf>
    <xf numFmtId="0" fontId="55" fillId="0" borderId="0" xfId="0" applyFont="1" applyAlignment="1">
      <alignment vertical="center" readingOrder="1"/>
    </xf>
    <xf numFmtId="0" fontId="62" fillId="0" borderId="0" xfId="6" applyFont="1"/>
    <xf numFmtId="0" fontId="30" fillId="0" borderId="0" xfId="0" applyFont="1" applyAlignment="1">
      <alignment vertical="center"/>
    </xf>
    <xf numFmtId="0" fontId="30" fillId="0" borderId="0" xfId="0" applyFont="1" applyAlignment="1">
      <alignment vertical="center" readingOrder="1"/>
    </xf>
    <xf numFmtId="0" fontId="30" fillId="0" borderId="0" xfId="6" applyFont="1" applyAlignment="1">
      <alignment vertical="center"/>
    </xf>
    <xf numFmtId="0" fontId="30" fillId="15" borderId="0" xfId="5" applyFill="1" applyAlignment="1">
      <alignment horizontal="left"/>
    </xf>
    <xf numFmtId="0" fontId="50" fillId="0" borderId="0" xfId="0" applyFont="1" applyAlignment="1">
      <alignment horizontal="center" vertical="center" wrapText="1"/>
    </xf>
    <xf numFmtId="0" fontId="50" fillId="0" borderId="0" xfId="0" applyFont="1" applyAlignment="1">
      <alignment horizontal="right" vertical="center" wrapText="1"/>
    </xf>
    <xf numFmtId="0" fontId="54" fillId="2" borderId="0" xfId="5" applyFont="1" applyFill="1" applyAlignment="1">
      <alignment vertical="center" wrapText="1"/>
    </xf>
    <xf numFmtId="0" fontId="50" fillId="0" borderId="0" xfId="5" applyFont="1" applyAlignment="1">
      <alignment horizontal="left" vertical="center"/>
    </xf>
    <xf numFmtId="0" fontId="50" fillId="0" borderId="0" xfId="5" applyFont="1" applyAlignment="1">
      <alignment vertical="center" wrapText="1"/>
    </xf>
    <xf numFmtId="9" fontId="30" fillId="0" borderId="11" xfId="5" applyNumberFormat="1" applyBorder="1" applyAlignment="1">
      <alignment horizontal="center" vertical="center" wrapText="1"/>
    </xf>
    <xf numFmtId="9" fontId="48" fillId="0" borderId="11" xfId="0" applyNumberFormat="1" applyFont="1" applyBorder="1" applyAlignment="1">
      <alignment horizontal="left" vertical="center" wrapText="1"/>
    </xf>
    <xf numFmtId="0" fontId="30" fillId="0" borderId="0" xfId="5" applyAlignment="1">
      <alignment horizontal="left" vertical="center" wrapText="1"/>
    </xf>
    <xf numFmtId="0" fontId="53" fillId="0" borderId="0" xfId="5" applyFont="1" applyAlignment="1">
      <alignment horizontal="left" vertical="center" wrapText="1"/>
    </xf>
    <xf numFmtId="9" fontId="30" fillId="0" borderId="0" xfId="5" applyNumberFormat="1" applyAlignment="1">
      <alignment horizontal="center" vertical="center" wrapText="1"/>
    </xf>
    <xf numFmtId="9" fontId="48" fillId="0" borderId="0" xfId="0" applyNumberFormat="1" applyFont="1" applyAlignment="1">
      <alignment horizontal="center" vertical="center" wrapText="1"/>
    </xf>
    <xf numFmtId="9" fontId="48" fillId="0" borderId="0" xfId="0" applyNumberFormat="1" applyFont="1" applyAlignment="1">
      <alignment horizontal="left" vertical="center" wrapText="1"/>
    </xf>
    <xf numFmtId="0" fontId="66" fillId="0" borderId="14" xfId="0" applyFont="1" applyBorder="1" applyAlignment="1">
      <alignment horizontal="center" vertical="center" wrapText="1"/>
    </xf>
    <xf numFmtId="0" fontId="66" fillId="0" borderId="10" xfId="0" applyFont="1" applyBorder="1" applyAlignment="1">
      <alignment horizontal="center" vertical="center" wrapText="1"/>
    </xf>
    <xf numFmtId="0" fontId="66" fillId="0" borderId="15" xfId="0" applyFont="1" applyBorder="1" applyAlignment="1">
      <alignment horizontal="center" vertical="center" wrapText="1"/>
    </xf>
    <xf numFmtId="0" fontId="67" fillId="17" borderId="14" xfId="0" applyFont="1" applyFill="1" applyBorder="1" applyAlignment="1">
      <alignment horizontal="center" vertical="center" wrapText="1"/>
    </xf>
    <xf numFmtId="9" fontId="67" fillId="0" borderId="10" xfId="0" applyNumberFormat="1" applyFont="1" applyBorder="1" applyAlignment="1">
      <alignment horizontal="center" vertical="center" wrapText="1"/>
    </xf>
    <xf numFmtId="0" fontId="67" fillId="0" borderId="10" xfId="0" applyFont="1" applyBorder="1" applyAlignment="1">
      <alignment vertical="center" wrapText="1"/>
    </xf>
    <xf numFmtId="0" fontId="67" fillId="0" borderId="20" xfId="0" applyFont="1" applyBorder="1" applyAlignment="1">
      <alignment vertical="center" wrapText="1"/>
    </xf>
    <xf numFmtId="0" fontId="67" fillId="18" borderId="14" xfId="0" applyFont="1" applyFill="1" applyBorder="1" applyAlignment="1">
      <alignment horizontal="center" vertical="center" wrapText="1"/>
    </xf>
    <xf numFmtId="0" fontId="67" fillId="0" borderId="10" xfId="0" applyFont="1" applyBorder="1" applyAlignment="1">
      <alignment horizontal="justify" vertical="center" wrapText="1"/>
    </xf>
    <xf numFmtId="0" fontId="67" fillId="0" borderId="15" xfId="0" applyFont="1" applyBorder="1" applyAlignment="1">
      <alignment vertical="center" wrapText="1"/>
    </xf>
    <xf numFmtId="0" fontId="67" fillId="19" borderId="14" xfId="0" applyFont="1" applyFill="1" applyBorder="1" applyAlignment="1">
      <alignment horizontal="center" vertical="center" wrapText="1"/>
    </xf>
    <xf numFmtId="0" fontId="67" fillId="7" borderId="14" xfId="0" applyFont="1" applyFill="1" applyBorder="1" applyAlignment="1">
      <alignment horizontal="center" vertical="center" wrapText="1"/>
    </xf>
    <xf numFmtId="0" fontId="67" fillId="20" borderId="14" xfId="0" applyFont="1" applyFill="1" applyBorder="1" applyAlignment="1">
      <alignment horizontal="center" vertical="center" wrapText="1"/>
    </xf>
    <xf numFmtId="0" fontId="0" fillId="0" borderId="0" xfId="0" applyAlignment="1">
      <alignment horizontal="center" vertical="center"/>
    </xf>
    <xf numFmtId="0" fontId="15" fillId="0" borderId="10" xfId="0" applyFont="1" applyBorder="1" applyAlignment="1">
      <alignment horizontal="center" vertical="center"/>
    </xf>
    <xf numFmtId="0" fontId="49" fillId="0" borderId="10" xfId="0" applyFont="1" applyBorder="1" applyAlignment="1">
      <alignment horizontal="center" vertical="center"/>
    </xf>
    <xf numFmtId="9" fontId="0" fillId="0" borderId="10" xfId="0" applyNumberFormat="1" applyBorder="1" applyAlignment="1">
      <alignment horizontal="center"/>
    </xf>
    <xf numFmtId="0" fontId="0" fillId="0" borderId="10" xfId="0" applyBorder="1" applyAlignment="1">
      <alignment horizontal="center"/>
    </xf>
    <xf numFmtId="0" fontId="0" fillId="0" borderId="10" xfId="0" applyBorder="1"/>
    <xf numFmtId="0" fontId="49" fillId="0" borderId="0" xfId="0" applyFont="1"/>
    <xf numFmtId="0" fontId="49" fillId="0" borderId="10" xfId="0" applyFont="1" applyBorder="1"/>
    <xf numFmtId="0" fontId="0" fillId="2" borderId="0" xfId="0" applyFill="1" applyAlignment="1">
      <alignment vertical="top" wrapText="1"/>
    </xf>
    <xf numFmtId="0" fontId="69" fillId="0" borderId="10" xfId="5" applyFont="1" applyBorder="1" applyAlignment="1">
      <alignment vertical="center" wrapText="1"/>
    </xf>
    <xf numFmtId="0" fontId="70" fillId="0" borderId="0" xfId="5" applyFont="1" applyAlignment="1">
      <alignment vertical="center" wrapText="1"/>
    </xf>
    <xf numFmtId="0" fontId="69" fillId="2" borderId="0" xfId="5" applyFont="1" applyFill="1" applyAlignment="1">
      <alignment vertical="center" wrapText="1"/>
    </xf>
    <xf numFmtId="0" fontId="70" fillId="2" borderId="0" xfId="5" applyFont="1" applyFill="1" applyAlignment="1">
      <alignment vertical="center" wrapText="1"/>
    </xf>
    <xf numFmtId="0" fontId="71" fillId="0" borderId="0" xfId="5" applyFont="1" applyAlignment="1">
      <alignment vertical="center"/>
    </xf>
    <xf numFmtId="0" fontId="71" fillId="0" borderId="0" xfId="5" applyFont="1" applyAlignment="1">
      <alignment horizontal="center" vertical="center"/>
    </xf>
    <xf numFmtId="0" fontId="49" fillId="0" borderId="0" xfId="0" applyFont="1" applyAlignment="1">
      <alignment horizontal="center" vertical="center"/>
    </xf>
    <xf numFmtId="0" fontId="0" fillId="0" borderId="0" xfId="0" applyAlignment="1">
      <alignment horizontal="center"/>
    </xf>
    <xf numFmtId="0" fontId="72" fillId="0" borderId="10" xfId="0" applyFont="1" applyBorder="1" applyAlignment="1">
      <alignment horizontal="center" vertical="center"/>
    </xf>
    <xf numFmtId="0" fontId="73" fillId="0" borderId="10" xfId="0" applyFont="1" applyBorder="1" applyAlignment="1">
      <alignment horizontal="center"/>
    </xf>
    <xf numFmtId="0" fontId="69" fillId="0" borderId="29" xfId="5" applyFont="1" applyBorder="1" applyAlignment="1">
      <alignment vertical="center" wrapText="1"/>
    </xf>
    <xf numFmtId="0" fontId="54" fillId="2" borderId="29" xfId="5" applyFont="1" applyFill="1" applyBorder="1" applyAlignment="1">
      <alignment horizontal="left" vertical="center" wrapText="1"/>
    </xf>
    <xf numFmtId="0" fontId="38" fillId="2" borderId="28" xfId="0" applyFont="1" applyFill="1" applyBorder="1" applyAlignment="1">
      <alignment horizontal="center" vertical="center"/>
    </xf>
    <xf numFmtId="0" fontId="38" fillId="2" borderId="30" xfId="0" applyFont="1" applyFill="1" applyBorder="1" applyAlignment="1">
      <alignment horizontal="center" vertical="center"/>
    </xf>
    <xf numFmtId="0" fontId="38" fillId="2" borderId="29" xfId="0" applyFont="1" applyFill="1" applyBorder="1" applyAlignment="1">
      <alignment horizontal="center" vertical="center"/>
    </xf>
    <xf numFmtId="0" fontId="43" fillId="0" borderId="28" xfId="0" applyFont="1" applyBorder="1" applyAlignment="1">
      <alignment horizontal="center" vertical="center"/>
    </xf>
    <xf numFmtId="0" fontId="43" fillId="0" borderId="30" xfId="0" applyFont="1" applyBorder="1" applyAlignment="1">
      <alignment horizontal="center" vertical="center"/>
    </xf>
    <xf numFmtId="0" fontId="43" fillId="0" borderId="29" xfId="0" applyFont="1" applyBorder="1" applyAlignment="1">
      <alignment horizontal="center" vertical="center"/>
    </xf>
    <xf numFmtId="0" fontId="43" fillId="0" borderId="28" xfId="0" applyFont="1" applyBorder="1" applyAlignment="1">
      <alignment horizontal="center" vertical="center" wrapText="1"/>
    </xf>
    <xf numFmtId="0" fontId="43" fillId="0" borderId="29" xfId="0" applyFont="1" applyBorder="1" applyAlignment="1">
      <alignment horizontal="center" vertical="center" wrapText="1"/>
    </xf>
    <xf numFmtId="0" fontId="43" fillId="0" borderId="30" xfId="0" applyFont="1" applyBorder="1" applyAlignment="1">
      <alignment horizontal="center" vertical="center" wrapText="1"/>
    </xf>
    <xf numFmtId="0" fontId="39" fillId="12" borderId="0" xfId="0" applyFont="1" applyFill="1" applyAlignment="1">
      <alignment horizontal="center" vertical="center"/>
    </xf>
    <xf numFmtId="0" fontId="38" fillId="11" borderId="10" xfId="0" applyFont="1" applyFill="1" applyBorder="1" applyAlignment="1">
      <alignment horizontal="left" vertical="center"/>
    </xf>
    <xf numFmtId="0" fontId="44" fillId="2" borderId="10" xfId="0" applyFont="1" applyFill="1" applyBorder="1" applyAlignment="1">
      <alignment horizontal="left" vertical="center"/>
    </xf>
    <xf numFmtId="0" fontId="38" fillId="11" borderId="11" xfId="0" applyFont="1" applyFill="1" applyBorder="1" applyAlignment="1">
      <alignment horizontal="left" vertical="center"/>
    </xf>
    <xf numFmtId="0" fontId="44" fillId="2" borderId="10" xfId="0" applyFont="1" applyFill="1" applyBorder="1" applyAlignment="1">
      <alignment horizontal="center" vertical="center"/>
    </xf>
    <xf numFmtId="0" fontId="37" fillId="0" borderId="36" xfId="0" applyFont="1" applyBorder="1" applyAlignment="1">
      <alignment horizontal="center" vertical="center"/>
    </xf>
    <xf numFmtId="0" fontId="37" fillId="0" borderId="32" xfId="0" applyFont="1" applyBorder="1" applyAlignment="1">
      <alignment horizontal="center" vertical="center"/>
    </xf>
    <xf numFmtId="0" fontId="37"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25" xfId="0" applyFont="1" applyBorder="1" applyAlignment="1">
      <alignment horizontal="center" vertical="center"/>
    </xf>
    <xf numFmtId="0" fontId="33" fillId="0" borderId="33" xfId="0" applyFont="1" applyBorder="1" applyAlignment="1">
      <alignment horizontal="center" vertical="center"/>
    </xf>
    <xf numFmtId="0" fontId="33" fillId="0" borderId="32" xfId="0" applyFont="1" applyBorder="1" applyAlignment="1">
      <alignment horizontal="center" vertical="center"/>
    </xf>
    <xf numFmtId="0" fontId="33" fillId="0" borderId="0" xfId="0" applyFont="1" applyAlignment="1">
      <alignment horizontal="center" vertical="center"/>
    </xf>
    <xf numFmtId="0" fontId="33" fillId="0" borderId="34" xfId="0" applyFont="1" applyBorder="1" applyAlignment="1">
      <alignment horizontal="center" vertical="center"/>
    </xf>
    <xf numFmtId="0" fontId="33" fillId="0" borderId="37" xfId="0" applyFont="1" applyBorder="1" applyAlignment="1">
      <alignment horizontal="center" vertical="center"/>
    </xf>
    <xf numFmtId="0" fontId="33" fillId="0" borderId="26" xfId="0" applyFont="1" applyBorder="1" applyAlignment="1">
      <alignment horizontal="center" vertical="center"/>
    </xf>
    <xf numFmtId="0" fontId="33" fillId="0" borderId="35" xfId="0" applyFont="1" applyBorder="1" applyAlignment="1">
      <alignment horizontal="center" vertical="center"/>
    </xf>
    <xf numFmtId="0" fontId="27" fillId="0" borderId="10" xfId="0" applyFont="1" applyBorder="1" applyAlignment="1">
      <alignment horizontal="left" vertical="center"/>
    </xf>
    <xf numFmtId="0" fontId="42" fillId="12" borderId="10" xfId="0" applyFont="1" applyFill="1" applyBorder="1" applyAlignment="1">
      <alignment horizontal="center" vertical="center" wrapText="1"/>
    </xf>
    <xf numFmtId="0" fontId="42" fillId="12" borderId="10" xfId="0" applyFont="1" applyFill="1" applyBorder="1" applyAlignment="1">
      <alignment horizontal="center" vertical="center"/>
    </xf>
    <xf numFmtId="0" fontId="4" fillId="10" borderId="27" xfId="0" applyFont="1" applyFill="1" applyBorder="1" applyAlignment="1" applyProtection="1">
      <alignment horizontal="center" vertical="center" wrapText="1"/>
      <protection locked="0"/>
    </xf>
    <xf numFmtId="0" fontId="4" fillId="10" borderId="31" xfId="0" applyFont="1" applyFill="1" applyBorder="1" applyAlignment="1" applyProtection="1">
      <alignment horizontal="center" vertical="center" wrapText="1"/>
      <protection locked="0"/>
    </xf>
    <xf numFmtId="0" fontId="4" fillId="10" borderId="11" xfId="0" applyFont="1" applyFill="1" applyBorder="1" applyAlignment="1" applyProtection="1">
      <alignment horizontal="center" vertical="center" wrapText="1"/>
      <protection locked="0"/>
    </xf>
    <xf numFmtId="0" fontId="1" fillId="2" borderId="27" xfId="0" applyFont="1" applyFill="1" applyBorder="1" applyAlignment="1" applyProtection="1">
      <alignment horizontal="left" vertical="top" wrapText="1"/>
      <protection locked="0"/>
    </xf>
    <xf numFmtId="0" fontId="1" fillId="2" borderId="31"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1" fillId="2" borderId="27" xfId="0" applyFont="1" applyFill="1" applyBorder="1" applyAlignment="1" applyProtection="1">
      <alignment horizontal="center" vertical="center" wrapText="1"/>
      <protection locked="0"/>
    </xf>
    <xf numFmtId="0" fontId="1" fillId="2" borderId="31"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35" fillId="2" borderId="27" xfId="0" applyFont="1" applyFill="1" applyBorder="1" applyAlignment="1" applyProtection="1">
      <alignment horizontal="center" vertical="center" wrapText="1"/>
      <protection hidden="1"/>
    </xf>
    <xf numFmtId="0" fontId="35" fillId="2" borderId="31" xfId="0" applyFont="1" applyFill="1" applyBorder="1" applyAlignment="1" applyProtection="1">
      <alignment horizontal="center" vertical="center" wrapText="1"/>
      <protection hidden="1"/>
    </xf>
    <xf numFmtId="0" fontId="35" fillId="2" borderId="11" xfId="0" applyFont="1" applyFill="1" applyBorder="1" applyAlignment="1" applyProtection="1">
      <alignment horizontal="center" vertical="center" wrapText="1"/>
      <protection hidden="1"/>
    </xf>
    <xf numFmtId="0" fontId="1" fillId="2" borderId="27" xfId="0" applyFont="1" applyFill="1" applyBorder="1" applyAlignment="1" applyProtection="1">
      <alignment horizontal="center" vertical="center" wrapText="1"/>
      <protection hidden="1"/>
    </xf>
    <xf numFmtId="0" fontId="1" fillId="2" borderId="31"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center" vertical="center" wrapText="1"/>
      <protection hidden="1"/>
    </xf>
    <xf numFmtId="0" fontId="4" fillId="0" borderId="27" xfId="0" applyFont="1" applyBorder="1" applyAlignment="1" applyProtection="1">
      <alignment horizontal="center" vertical="center" textRotation="90" wrapText="1"/>
      <protection hidden="1"/>
    </xf>
    <xf numFmtId="0" fontId="4" fillId="0" borderId="31" xfId="0" applyFont="1" applyBorder="1" applyAlignment="1" applyProtection="1">
      <alignment horizontal="center" vertical="center" textRotation="90" wrapText="1"/>
      <protection hidden="1"/>
    </xf>
    <xf numFmtId="0" fontId="4" fillId="10" borderId="29" xfId="0" applyFont="1" applyFill="1" applyBorder="1" applyAlignment="1" applyProtection="1">
      <alignment horizontal="center" vertical="center"/>
      <protection hidden="1"/>
    </xf>
    <xf numFmtId="9" fontId="1" fillId="0" borderId="10" xfId="0" applyNumberFormat="1" applyFont="1" applyBorder="1" applyAlignment="1" applyProtection="1">
      <alignment horizontal="center" vertical="center" wrapText="1"/>
      <protection hidden="1"/>
    </xf>
    <xf numFmtId="0" fontId="4" fillId="10" borderId="29" xfId="0" applyFont="1" applyFill="1" applyBorder="1" applyAlignment="1" applyProtection="1">
      <alignment horizontal="center"/>
      <protection hidden="1"/>
    </xf>
    <xf numFmtId="0" fontId="4" fillId="0" borderId="27" xfId="0" applyFont="1" applyBorder="1" applyAlignment="1" applyProtection="1">
      <alignment horizontal="center" vertical="center" textRotation="90"/>
      <protection hidden="1"/>
    </xf>
    <xf numFmtId="0" fontId="4" fillId="0" borderId="31" xfId="0" applyFont="1" applyBorder="1" applyAlignment="1" applyProtection="1">
      <alignment horizontal="center" vertical="center" textRotation="90"/>
      <protection hidden="1"/>
    </xf>
    <xf numFmtId="164" fontId="1" fillId="0" borderId="27" xfId="1" applyNumberFormat="1" applyFont="1" applyBorder="1" applyAlignment="1" applyProtection="1">
      <alignment horizontal="center" vertical="center"/>
      <protection hidden="1"/>
    </xf>
    <xf numFmtId="164" fontId="1" fillId="0" borderId="31" xfId="1" applyNumberFormat="1" applyFont="1" applyBorder="1" applyAlignment="1" applyProtection="1">
      <alignment horizontal="center" vertical="center"/>
      <protection hidden="1"/>
    </xf>
    <xf numFmtId="0" fontId="1" fillId="0" borderId="10" xfId="0" applyFont="1" applyBorder="1" applyAlignment="1" applyProtection="1">
      <alignment horizontal="center" vertical="center" wrapText="1"/>
      <protection hidden="1"/>
    </xf>
    <xf numFmtId="0" fontId="4" fillId="10" borderId="27" xfId="0" applyFont="1" applyFill="1" applyBorder="1" applyAlignment="1" applyProtection="1">
      <alignment horizontal="center" vertical="center" textRotation="90" wrapText="1"/>
      <protection hidden="1"/>
    </xf>
    <xf numFmtId="0" fontId="4" fillId="10" borderId="11" xfId="0" applyFont="1" applyFill="1" applyBorder="1" applyAlignment="1" applyProtection="1">
      <alignment horizontal="center" vertical="center" textRotation="90" wrapText="1"/>
      <protection hidden="1"/>
    </xf>
    <xf numFmtId="0" fontId="4" fillId="0" borderId="10" xfId="0" applyFont="1" applyBorder="1" applyAlignment="1" applyProtection="1">
      <alignment horizontal="center" vertical="center" textRotation="90"/>
      <protection hidden="1"/>
    </xf>
    <xf numFmtId="0" fontId="4" fillId="10" borderId="27" xfId="0" applyFont="1" applyFill="1" applyBorder="1" applyAlignment="1">
      <alignment horizontal="center" vertical="center" wrapText="1"/>
    </xf>
    <xf numFmtId="0" fontId="4" fillId="10" borderId="31" xfId="0" applyFont="1" applyFill="1" applyBorder="1" applyAlignment="1">
      <alignment horizontal="center" vertical="center" wrapText="1"/>
    </xf>
    <xf numFmtId="0" fontId="4" fillId="10" borderId="11" xfId="0" applyFont="1" applyFill="1" applyBorder="1" applyAlignment="1">
      <alignment horizontal="center" vertical="center" wrapText="1"/>
    </xf>
    <xf numFmtId="0" fontId="4" fillId="10" borderId="27" xfId="0" applyFont="1" applyFill="1" applyBorder="1" applyAlignment="1" applyProtection="1">
      <alignment horizontal="center" vertical="center" wrapText="1"/>
      <protection hidden="1"/>
    </xf>
    <xf numFmtId="0" fontId="4" fillId="10" borderId="31" xfId="0" applyFont="1" applyFill="1" applyBorder="1" applyAlignment="1" applyProtection="1">
      <alignment horizontal="center" vertical="center" wrapText="1"/>
      <protection hidden="1"/>
    </xf>
    <xf numFmtId="0" fontId="4" fillId="10" borderId="11" xfId="0" applyFont="1" applyFill="1" applyBorder="1" applyAlignment="1" applyProtection="1">
      <alignment horizontal="center" vertical="center" wrapText="1"/>
      <protection hidden="1"/>
    </xf>
    <xf numFmtId="0" fontId="1" fillId="0" borderId="27" xfId="0" applyFont="1" applyBorder="1" applyAlignment="1" applyProtection="1">
      <alignment horizontal="center" vertical="center" wrapText="1"/>
      <protection hidden="1"/>
    </xf>
    <xf numFmtId="0" fontId="1" fillId="0" borderId="31" xfId="0" applyFont="1" applyBorder="1" applyAlignment="1" applyProtection="1">
      <alignment horizontal="center" vertical="center" wrapText="1"/>
      <protection hidden="1"/>
    </xf>
    <xf numFmtId="0" fontId="2" fillId="0" borderId="27"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1" fillId="0" borderId="10" xfId="0" applyFont="1" applyBorder="1" applyAlignment="1" applyProtection="1">
      <alignment horizontal="center" vertical="center" textRotation="90"/>
      <protection hidden="1"/>
    </xf>
    <xf numFmtId="0" fontId="2" fillId="0" borderId="31" xfId="0" applyFont="1" applyBorder="1" applyAlignment="1" applyProtection="1">
      <alignment horizontal="center" vertical="center" wrapText="1"/>
      <protection hidden="1"/>
    </xf>
    <xf numFmtId="0" fontId="1" fillId="0" borderId="10" xfId="0" applyFont="1" applyBorder="1" applyAlignment="1">
      <alignment horizontal="left" vertical="top"/>
    </xf>
    <xf numFmtId="0" fontId="1" fillId="0" borderId="28" xfId="0" applyFont="1" applyBorder="1" applyAlignment="1" applyProtection="1">
      <alignment horizontal="left" vertical="center" wrapText="1"/>
      <protection hidden="1"/>
    </xf>
    <xf numFmtId="0" fontId="1" fillId="0" borderId="29" xfId="0" applyFont="1" applyBorder="1" applyAlignment="1" applyProtection="1">
      <alignment horizontal="left" vertical="center" wrapText="1"/>
      <protection hidden="1"/>
    </xf>
    <xf numFmtId="0" fontId="1" fillId="0" borderId="30" xfId="0" applyFont="1" applyBorder="1" applyAlignment="1" applyProtection="1">
      <alignment horizontal="left" vertical="center" wrapText="1"/>
      <protection hidden="1"/>
    </xf>
    <xf numFmtId="0" fontId="1" fillId="10" borderId="10" xfId="0" applyFont="1" applyFill="1" applyBorder="1" applyAlignment="1">
      <alignment horizontal="center" vertical="center"/>
    </xf>
    <xf numFmtId="0" fontId="1" fillId="0" borderId="10" xfId="0" applyFont="1" applyBorder="1" applyAlignment="1">
      <alignment horizontal="left" vertical="top" wrapText="1"/>
    </xf>
    <xf numFmtId="0" fontId="1" fillId="0" borderId="10" xfId="0" applyFont="1" applyBorder="1" applyAlignment="1">
      <alignment horizontal="left" vertical="center"/>
    </xf>
    <xf numFmtId="0" fontId="1" fillId="0" borderId="27" xfId="0" applyFont="1" applyBorder="1" applyAlignment="1" applyProtection="1">
      <alignment horizontal="center" vertical="center" textRotation="90"/>
      <protection hidden="1"/>
    </xf>
    <xf numFmtId="0" fontId="1" fillId="0" borderId="31" xfId="0" applyFont="1" applyBorder="1" applyAlignment="1" applyProtection="1">
      <alignment horizontal="center" vertical="center" textRotation="90"/>
      <protection hidden="1"/>
    </xf>
    <xf numFmtId="0" fontId="4" fillId="10" borderId="31" xfId="0" applyFont="1" applyFill="1" applyBorder="1" applyAlignment="1">
      <alignment horizontal="center" vertical="center"/>
    </xf>
    <xf numFmtId="0" fontId="4" fillId="10" borderId="11" xfId="0" applyFont="1" applyFill="1" applyBorder="1" applyAlignment="1">
      <alignment horizontal="center" vertical="center"/>
    </xf>
    <xf numFmtId="0" fontId="35" fillId="2" borderId="27" xfId="0" applyFont="1" applyFill="1" applyBorder="1" applyAlignment="1" applyProtection="1">
      <alignment horizontal="left" vertical="center" wrapText="1"/>
      <protection hidden="1"/>
    </xf>
    <xf numFmtId="0" fontId="35" fillId="2" borderId="11" xfId="0" applyFont="1" applyFill="1" applyBorder="1" applyAlignment="1" applyProtection="1">
      <alignment horizontal="left" vertical="center" wrapText="1"/>
      <protection hidden="1"/>
    </xf>
    <xf numFmtId="0" fontId="4" fillId="14" borderId="27" xfId="0" applyFont="1" applyFill="1" applyBorder="1" applyAlignment="1" applyProtection="1">
      <alignment horizontal="center" vertical="center" textRotation="90" wrapText="1"/>
      <protection hidden="1"/>
    </xf>
    <xf numFmtId="0" fontId="4" fillId="14" borderId="11" xfId="0" applyFont="1" applyFill="1" applyBorder="1" applyAlignment="1" applyProtection="1">
      <alignment horizontal="center" vertical="center" textRotation="90" wrapText="1"/>
      <protection hidden="1"/>
    </xf>
    <xf numFmtId="0" fontId="4" fillId="14" borderId="10" xfId="0" applyFont="1" applyFill="1" applyBorder="1" applyAlignment="1" applyProtection="1">
      <alignment horizontal="center" vertical="center"/>
      <protection hidden="1"/>
    </xf>
    <xf numFmtId="0" fontId="4" fillId="10" borderId="28" xfId="0" applyFont="1" applyFill="1" applyBorder="1" applyAlignment="1" applyProtection="1">
      <alignment horizontal="center" vertical="center" wrapText="1"/>
      <protection hidden="1"/>
    </xf>
    <xf numFmtId="0" fontId="4" fillId="10" borderId="29" xfId="0" applyFont="1" applyFill="1" applyBorder="1" applyAlignment="1" applyProtection="1">
      <alignment horizontal="center" vertical="center" wrapText="1"/>
      <protection hidden="1"/>
    </xf>
    <xf numFmtId="0" fontId="4" fillId="10" borderId="30" xfId="0" applyFont="1" applyFill="1" applyBorder="1" applyAlignment="1" applyProtection="1">
      <alignment horizontal="center" vertical="center" wrapText="1"/>
      <protection hidden="1"/>
    </xf>
    <xf numFmtId="0" fontId="4" fillId="10" borderId="10" xfId="0" applyFont="1" applyFill="1" applyBorder="1" applyAlignment="1" applyProtection="1">
      <alignment horizontal="center" vertical="center" textRotation="90"/>
      <protection hidden="1"/>
    </xf>
    <xf numFmtId="0" fontId="4" fillId="10" borderId="10" xfId="0" applyFont="1" applyFill="1" applyBorder="1" applyAlignment="1" applyProtection="1">
      <alignment horizontal="center" vertical="center" wrapText="1"/>
      <protection hidden="1"/>
    </xf>
    <xf numFmtId="0" fontId="4" fillId="0" borderId="28" xfId="0" applyFont="1" applyBorder="1" applyAlignment="1" applyProtection="1">
      <alignment horizontal="left" vertical="center"/>
      <protection hidden="1"/>
    </xf>
    <xf numFmtId="0" fontId="4" fillId="0" borderId="29" xfId="0" applyFont="1" applyBorder="1" applyAlignment="1" applyProtection="1">
      <alignment horizontal="left" vertical="center"/>
      <protection hidden="1"/>
    </xf>
    <xf numFmtId="0" fontId="4" fillId="0" borderId="30" xfId="0" applyFont="1" applyBorder="1" applyAlignment="1" applyProtection="1">
      <alignment horizontal="left" vertical="center"/>
      <protection hidden="1"/>
    </xf>
    <xf numFmtId="0" fontId="21" fillId="0" borderId="36" xfId="0" applyFont="1" applyBorder="1" applyAlignment="1" applyProtection="1">
      <alignment horizontal="left" vertical="center" wrapText="1"/>
      <protection hidden="1"/>
    </xf>
    <xf numFmtId="0" fontId="21" fillId="0" borderId="33" xfId="0" applyFont="1" applyBorder="1" applyAlignment="1" applyProtection="1">
      <alignment horizontal="left" vertical="center" wrapText="1"/>
      <protection hidden="1"/>
    </xf>
    <xf numFmtId="0" fontId="21" fillId="0" borderId="37" xfId="0" applyFont="1" applyBorder="1" applyAlignment="1" applyProtection="1">
      <alignment horizontal="left" vertical="center" wrapText="1"/>
      <protection hidden="1"/>
    </xf>
    <xf numFmtId="0" fontId="21" fillId="0" borderId="35" xfId="0" applyFont="1" applyBorder="1" applyAlignment="1" applyProtection="1">
      <alignment horizontal="left" vertical="center" wrapText="1"/>
      <protection hidden="1"/>
    </xf>
    <xf numFmtId="0" fontId="36" fillId="13" borderId="28" xfId="0" applyFont="1" applyFill="1" applyBorder="1" applyAlignment="1" applyProtection="1">
      <alignment horizontal="center" vertical="center"/>
      <protection hidden="1"/>
    </xf>
    <xf numFmtId="0" fontId="36" fillId="13" borderId="30" xfId="0" applyFont="1" applyFill="1" applyBorder="1" applyAlignment="1" applyProtection="1">
      <alignment horizontal="center" vertical="center"/>
      <protection hidden="1"/>
    </xf>
    <xf numFmtId="0" fontId="1" fillId="0" borderId="10" xfId="0" applyFont="1" applyBorder="1" applyAlignment="1" applyProtection="1">
      <alignment horizontal="center"/>
      <protection hidden="1"/>
    </xf>
    <xf numFmtId="0" fontId="41" fillId="0" borderId="36" xfId="0" applyFont="1" applyBorder="1" applyAlignment="1" applyProtection="1">
      <alignment horizontal="center" vertical="center"/>
      <protection hidden="1"/>
    </xf>
    <xf numFmtId="0" fontId="41" fillId="0" borderId="25" xfId="0" applyFont="1" applyBorder="1" applyAlignment="1" applyProtection="1">
      <alignment horizontal="center" vertical="center"/>
      <protection hidden="1"/>
    </xf>
    <xf numFmtId="0" fontId="41" fillId="0" borderId="33" xfId="0" applyFont="1" applyBorder="1" applyAlignment="1" applyProtection="1">
      <alignment horizontal="center" vertical="center"/>
      <protection hidden="1"/>
    </xf>
    <xf numFmtId="0" fontId="41" fillId="0" borderId="32" xfId="0" applyFont="1" applyBorder="1" applyAlignment="1" applyProtection="1">
      <alignment horizontal="center" vertical="center"/>
      <protection hidden="1"/>
    </xf>
    <xf numFmtId="0" fontId="41" fillId="0" borderId="0" xfId="0" applyFont="1" applyAlignment="1" applyProtection="1">
      <alignment horizontal="center" vertical="center"/>
      <protection hidden="1"/>
    </xf>
    <xf numFmtId="0" fontId="41" fillId="0" borderId="34" xfId="0" applyFont="1" applyBorder="1" applyAlignment="1" applyProtection="1">
      <alignment horizontal="center" vertical="center"/>
      <protection hidden="1"/>
    </xf>
    <xf numFmtId="0" fontId="41" fillId="0" borderId="37" xfId="0" applyFont="1" applyBorder="1" applyAlignment="1" applyProtection="1">
      <alignment horizontal="center" vertical="center"/>
      <protection hidden="1"/>
    </xf>
    <xf numFmtId="0" fontId="41" fillId="0" borderId="26" xfId="0" applyFont="1" applyBorder="1" applyAlignment="1" applyProtection="1">
      <alignment horizontal="center" vertical="center"/>
      <protection hidden="1"/>
    </xf>
    <xf numFmtId="0" fontId="41" fillId="0" borderId="35" xfId="0" applyFont="1" applyBorder="1" applyAlignment="1" applyProtection="1">
      <alignment horizontal="center" vertical="center"/>
      <protection hidden="1"/>
    </xf>
    <xf numFmtId="0" fontId="36" fillId="13" borderId="29" xfId="0" applyFont="1" applyFill="1" applyBorder="1" applyAlignment="1" applyProtection="1">
      <alignment horizontal="center" vertical="center"/>
      <protection hidden="1"/>
    </xf>
    <xf numFmtId="0" fontId="41" fillId="10" borderId="25" xfId="0" applyFont="1" applyFill="1" applyBorder="1" applyAlignment="1" applyProtection="1">
      <alignment horizontal="center" vertical="center"/>
      <protection hidden="1"/>
    </xf>
    <xf numFmtId="0" fontId="41" fillId="10" borderId="33" xfId="0" applyFont="1" applyFill="1" applyBorder="1" applyAlignment="1" applyProtection="1">
      <alignment horizontal="center" vertical="center"/>
      <protection hidden="1"/>
    </xf>
    <xf numFmtId="0" fontId="41" fillId="10" borderId="26" xfId="0" applyFont="1" applyFill="1" applyBorder="1" applyAlignment="1" applyProtection="1">
      <alignment horizontal="center" vertical="center"/>
      <protection hidden="1"/>
    </xf>
    <xf numFmtId="0" fontId="41" fillId="10" borderId="35" xfId="0" applyFont="1" applyFill="1" applyBorder="1" applyAlignment="1" applyProtection="1">
      <alignment horizontal="center" vertical="center"/>
      <protection hidden="1"/>
    </xf>
    <xf numFmtId="0" fontId="41" fillId="10" borderId="28" xfId="0" applyFont="1" applyFill="1" applyBorder="1" applyAlignment="1" applyProtection="1">
      <alignment horizontal="center" vertical="center"/>
      <protection hidden="1"/>
    </xf>
    <xf numFmtId="0" fontId="41" fillId="10" borderId="29" xfId="0" applyFont="1" applyFill="1" applyBorder="1" applyAlignment="1" applyProtection="1">
      <alignment horizontal="center" vertical="center"/>
      <protection hidden="1"/>
    </xf>
    <xf numFmtId="0" fontId="41" fillId="10" borderId="30" xfId="0" applyFont="1" applyFill="1" applyBorder="1" applyAlignment="1" applyProtection="1">
      <alignment horizontal="center" vertical="center"/>
      <protection hidden="1"/>
    </xf>
    <xf numFmtId="0" fontId="21" fillId="0" borderId="28" xfId="0" applyFont="1" applyBorder="1" applyAlignment="1" applyProtection="1">
      <alignment horizontal="left" vertical="center" wrapText="1"/>
      <protection hidden="1"/>
    </xf>
    <xf numFmtId="0" fontId="21" fillId="0" borderId="30" xfId="0" applyFont="1" applyBorder="1" applyAlignment="1" applyProtection="1">
      <alignment horizontal="left" vertical="center" wrapText="1"/>
      <protection hidden="1"/>
    </xf>
    <xf numFmtId="0" fontId="40" fillId="10" borderId="10" xfId="0" applyFont="1" applyFill="1" applyBorder="1" applyAlignment="1" applyProtection="1">
      <alignment horizontal="center" vertical="center"/>
      <protection hidden="1"/>
    </xf>
    <xf numFmtId="0" fontId="4" fillId="10" borderId="10" xfId="0" applyFont="1" applyFill="1" applyBorder="1" applyAlignment="1" applyProtection="1">
      <alignment horizontal="center" vertical="center"/>
      <protection hidden="1"/>
    </xf>
    <xf numFmtId="0" fontId="21" fillId="0" borderId="10" xfId="0" applyFont="1" applyBorder="1" applyAlignment="1" applyProtection="1">
      <alignment horizontal="left" vertical="center" wrapText="1"/>
      <protection hidden="1"/>
    </xf>
    <xf numFmtId="0" fontId="4" fillId="10" borderId="10" xfId="0" applyFont="1" applyFill="1" applyBorder="1" applyAlignment="1" applyProtection="1">
      <alignment horizontal="center" vertical="center" textRotation="90" wrapText="1"/>
      <protection hidden="1"/>
    </xf>
    <xf numFmtId="0" fontId="34" fillId="10" borderId="27" xfId="0" applyFont="1" applyFill="1" applyBorder="1" applyAlignment="1" applyProtection="1">
      <alignment horizontal="center" vertical="center" wrapText="1"/>
      <protection hidden="1"/>
    </xf>
    <xf numFmtId="0" fontId="34" fillId="10" borderId="11" xfId="0" applyFont="1" applyFill="1" applyBorder="1" applyAlignment="1" applyProtection="1">
      <alignment horizontal="center" vertical="center" wrapText="1"/>
      <protection hidden="1"/>
    </xf>
    <xf numFmtId="0" fontId="1" fillId="2" borderId="27" xfId="0" applyFont="1" applyFill="1" applyBorder="1" applyAlignment="1" applyProtection="1">
      <alignment horizontal="center" vertical="center"/>
      <protection hidden="1"/>
    </xf>
    <xf numFmtId="0" fontId="1" fillId="2" borderId="31" xfId="0" applyFont="1" applyFill="1" applyBorder="1" applyAlignment="1" applyProtection="1">
      <alignment horizontal="center" vertical="center"/>
      <protection hidden="1"/>
    </xf>
    <xf numFmtId="0" fontId="1" fillId="2" borderId="11" xfId="0" applyFont="1" applyFill="1" applyBorder="1" applyAlignment="1" applyProtection="1">
      <alignment horizontal="center" vertical="center"/>
      <protection hidden="1"/>
    </xf>
    <xf numFmtId="0" fontId="1" fillId="2" borderId="10" xfId="0" applyFont="1" applyFill="1" applyBorder="1" applyAlignment="1" applyProtection="1">
      <alignment horizontal="center" vertical="center"/>
      <protection hidden="1"/>
    </xf>
    <xf numFmtId="0" fontId="50" fillId="0" borderId="38" xfId="5" applyFont="1" applyBorder="1" applyAlignment="1">
      <alignment horizontal="center" vertical="center" wrapText="1"/>
    </xf>
    <xf numFmtId="0" fontId="50" fillId="0" borderId="39" xfId="5" applyFont="1" applyBorder="1" applyAlignment="1">
      <alignment horizontal="center" vertical="center" wrapText="1"/>
    </xf>
    <xf numFmtId="0" fontId="50" fillId="0" borderId="10" xfId="5" applyFont="1" applyBorder="1" applyAlignment="1">
      <alignment horizontal="center" vertical="center" wrapText="1"/>
    </xf>
    <xf numFmtId="0" fontId="50" fillId="0" borderId="14" xfId="5" applyFont="1" applyBorder="1" applyAlignment="1">
      <alignment horizontal="center" vertical="center" textRotation="90" wrapText="1"/>
    </xf>
    <xf numFmtId="0" fontId="50" fillId="0" borderId="16" xfId="5" applyFont="1" applyBorder="1" applyAlignment="1">
      <alignment horizontal="center" vertical="center" textRotation="90" wrapText="1"/>
    </xf>
    <xf numFmtId="0" fontId="50" fillId="0" borderId="40" xfId="5" applyFont="1" applyBorder="1" applyAlignment="1">
      <alignment horizontal="center" vertical="center" textRotation="90" wrapText="1"/>
    </xf>
    <xf numFmtId="0" fontId="50" fillId="0" borderId="41" xfId="5" applyFont="1" applyBorder="1" applyAlignment="1">
      <alignment horizontal="center" vertical="center" textRotation="90" wrapText="1"/>
    </xf>
    <xf numFmtId="0" fontId="50" fillId="0" borderId="10" xfId="5" applyFont="1" applyBorder="1" applyAlignment="1">
      <alignment horizontal="center" vertical="center"/>
    </xf>
    <xf numFmtId="0" fontId="54" fillId="2" borderId="10" xfId="5" applyFont="1" applyFill="1" applyBorder="1" applyAlignment="1">
      <alignment horizontal="left" vertical="center" wrapText="1"/>
    </xf>
    <xf numFmtId="0" fontId="50" fillId="15" borderId="12" xfId="5" applyFont="1" applyFill="1" applyBorder="1" applyAlignment="1">
      <alignment horizontal="center"/>
    </xf>
    <xf numFmtId="0" fontId="50" fillId="15" borderId="13" xfId="5" applyFont="1" applyFill="1" applyBorder="1" applyAlignment="1">
      <alignment horizontal="center"/>
    </xf>
    <xf numFmtId="0" fontId="50" fillId="15" borderId="24" xfId="5" applyFont="1" applyFill="1" applyBorder="1" applyAlignment="1">
      <alignment horizontal="center"/>
    </xf>
    <xf numFmtId="0" fontId="50" fillId="0" borderId="45" xfId="5" applyFont="1" applyBorder="1" applyAlignment="1">
      <alignment horizontal="center" vertical="center" textRotation="90" wrapText="1"/>
    </xf>
    <xf numFmtId="0" fontId="50" fillId="0" borderId="46" xfId="5" applyFont="1" applyBorder="1" applyAlignment="1">
      <alignment horizontal="center" vertical="center" textRotation="90" wrapText="1"/>
    </xf>
    <xf numFmtId="0" fontId="50" fillId="0" borderId="20" xfId="5" applyFont="1" applyBorder="1" applyAlignment="1">
      <alignment horizontal="center" vertical="center" textRotation="90" wrapText="1"/>
    </xf>
    <xf numFmtId="0" fontId="65" fillId="2" borderId="0" xfId="5" applyFont="1" applyFill="1" applyAlignment="1">
      <alignment horizontal="center"/>
    </xf>
    <xf numFmtId="0" fontId="50" fillId="0" borderId="42" xfId="5" applyFont="1" applyBorder="1" applyAlignment="1">
      <alignment horizontal="center" vertical="center" wrapText="1"/>
    </xf>
    <xf numFmtId="0" fontId="50" fillId="0" borderId="43" xfId="5" applyFont="1" applyBorder="1" applyAlignment="1">
      <alignment horizontal="center" vertical="center" wrapText="1"/>
    </xf>
    <xf numFmtId="0" fontId="50" fillId="0" borderId="44" xfId="5" applyFont="1" applyBorder="1" applyAlignment="1">
      <alignment horizontal="center" vertical="center" wrapText="1"/>
    </xf>
    <xf numFmtId="0" fontId="54" fillId="2" borderId="11" xfId="5" applyFont="1" applyFill="1" applyBorder="1" applyAlignment="1">
      <alignment horizontal="left" vertical="center" wrapText="1"/>
    </xf>
    <xf numFmtId="0" fontId="50" fillId="15" borderId="2" xfId="5" applyFont="1" applyFill="1" applyBorder="1" applyAlignment="1">
      <alignment horizontal="center"/>
    </xf>
    <xf numFmtId="0" fontId="50" fillId="15" borderId="9" xfId="5" applyFont="1" applyFill="1" applyBorder="1" applyAlignment="1">
      <alignment horizontal="center"/>
    </xf>
    <xf numFmtId="0" fontId="50" fillId="15" borderId="3" xfId="5" applyFont="1" applyFill="1" applyBorder="1" applyAlignment="1">
      <alignment horizontal="center"/>
    </xf>
    <xf numFmtId="0" fontId="53" fillId="0" borderId="28" xfId="5" applyFont="1" applyBorder="1" applyAlignment="1">
      <alignment horizontal="center" vertical="center" wrapText="1"/>
    </xf>
    <xf numFmtId="0" fontId="53" fillId="0" borderId="29" xfId="5" applyFont="1" applyBorder="1" applyAlignment="1">
      <alignment horizontal="center" vertical="center" wrapText="1"/>
    </xf>
    <xf numFmtId="0" fontId="53" fillId="0" borderId="30" xfId="5" applyFont="1" applyBorder="1" applyAlignment="1">
      <alignment horizontal="center" vertical="center" wrapText="1"/>
    </xf>
    <xf numFmtId="0" fontId="50" fillId="0" borderId="28" xfId="5" applyFont="1" applyBorder="1" applyAlignment="1">
      <alignment horizontal="center" vertical="center" textRotation="90" wrapText="1"/>
    </xf>
    <xf numFmtId="0" fontId="69" fillId="0" borderId="28" xfId="5" applyFont="1" applyBorder="1" applyAlignment="1">
      <alignment horizontal="center" vertical="center" wrapText="1"/>
    </xf>
    <xf numFmtId="0" fontId="69" fillId="0" borderId="29" xfId="5" applyFont="1" applyBorder="1" applyAlignment="1">
      <alignment horizontal="center" vertical="center" wrapText="1"/>
    </xf>
    <xf numFmtId="0" fontId="69" fillId="0" borderId="30" xfId="5" applyFont="1" applyBorder="1" applyAlignment="1">
      <alignment horizontal="center" vertical="center" wrapText="1"/>
    </xf>
    <xf numFmtId="0" fontId="49" fillId="0" borderId="28" xfId="0" applyFont="1" applyBorder="1" applyAlignment="1">
      <alignment horizontal="center"/>
    </xf>
    <xf numFmtId="0" fontId="49" fillId="0" borderId="30" xfId="0" applyFont="1" applyBorder="1" applyAlignment="1">
      <alignment horizontal="center"/>
    </xf>
    <xf numFmtId="0" fontId="49" fillId="0" borderId="10" xfId="0" applyFont="1" applyBorder="1" applyAlignment="1">
      <alignment horizontal="center"/>
    </xf>
    <xf numFmtId="0" fontId="0" fillId="2" borderId="6" xfId="0" applyFill="1" applyBorder="1" applyAlignment="1">
      <alignment horizontal="left" vertical="top" wrapText="1"/>
    </xf>
    <xf numFmtId="0" fontId="0" fillId="2" borderId="8" xfId="0" applyFill="1" applyBorder="1" applyAlignment="1">
      <alignment horizontal="left" vertical="top" wrapText="1"/>
    </xf>
    <xf numFmtId="0" fontId="0" fillId="2" borderId="7" xfId="0" applyFill="1" applyBorder="1" applyAlignment="1">
      <alignment horizontal="left" vertical="top" wrapText="1"/>
    </xf>
    <xf numFmtId="0" fontId="68" fillId="2" borderId="12" xfId="0" applyFont="1" applyFill="1" applyBorder="1" applyAlignment="1">
      <alignment horizontal="center" vertical="center"/>
    </xf>
    <xf numFmtId="0" fontId="68" fillId="2" borderId="13" xfId="0" applyFont="1" applyFill="1" applyBorder="1" applyAlignment="1">
      <alignment horizontal="center" vertical="center"/>
    </xf>
    <xf numFmtId="0" fontId="68" fillId="2" borderId="24" xfId="0" applyFont="1" applyFill="1" applyBorder="1" applyAlignment="1">
      <alignment horizontal="center" vertical="center"/>
    </xf>
    <xf numFmtId="0" fontId="0" fillId="2" borderId="2" xfId="0" applyFill="1" applyBorder="1" applyAlignment="1">
      <alignment vertical="top" wrapText="1"/>
    </xf>
    <xf numFmtId="0" fontId="0" fillId="2" borderId="9" xfId="0" applyFill="1" applyBorder="1" applyAlignment="1">
      <alignment vertical="top" wrapText="1"/>
    </xf>
    <xf numFmtId="0" fontId="0" fillId="2" borderId="3" xfId="0" applyFill="1" applyBorder="1" applyAlignment="1">
      <alignment vertical="top" wrapText="1"/>
    </xf>
    <xf numFmtId="0" fontId="0" fillId="2" borderId="4" xfId="0" applyFill="1" applyBorder="1" applyAlignment="1">
      <alignment horizontal="left" vertical="top" wrapText="1"/>
    </xf>
    <xf numFmtId="0" fontId="0" fillId="2" borderId="0" xfId="0" applyFill="1" applyAlignment="1">
      <alignment horizontal="left" vertical="top" wrapText="1"/>
    </xf>
    <xf numFmtId="0" fontId="0" fillId="2" borderId="5" xfId="0" applyFill="1" applyBorder="1" applyAlignment="1">
      <alignment horizontal="left" vertical="top" wrapText="1"/>
    </xf>
    <xf numFmtId="0" fontId="0" fillId="2" borderId="4" xfId="0" applyFill="1" applyBorder="1" applyAlignment="1">
      <alignment horizontal="left" vertical="top"/>
    </xf>
    <xf numFmtId="0" fontId="0" fillId="2" borderId="0" xfId="0" applyFill="1" applyAlignment="1">
      <alignment horizontal="left" vertical="top"/>
    </xf>
    <xf numFmtId="0" fontId="0" fillId="2" borderId="5" xfId="0" applyFill="1" applyBorder="1" applyAlignment="1">
      <alignment horizontal="left" vertical="top"/>
    </xf>
    <xf numFmtId="0" fontId="16" fillId="0" borderId="0" xfId="0" applyFont="1" applyAlignment="1">
      <alignment horizontal="center" vertical="center"/>
    </xf>
    <xf numFmtId="0" fontId="66" fillId="0" borderId="47" xfId="0" applyFont="1" applyBorder="1" applyAlignment="1">
      <alignment horizontal="center" vertical="center" wrapText="1"/>
    </xf>
    <xf numFmtId="0" fontId="66" fillId="0" borderId="43" xfId="0" applyFont="1" applyBorder="1" applyAlignment="1">
      <alignment horizontal="center" vertical="center" wrapText="1"/>
    </xf>
    <xf numFmtId="0" fontId="66" fillId="0" borderId="44" xfId="0" applyFont="1" applyBorder="1" applyAlignment="1">
      <alignment horizontal="center" vertical="center" wrapText="1"/>
    </xf>
    <xf numFmtId="0" fontId="28" fillId="0" borderId="0" xfId="0" applyFont="1" applyAlignment="1">
      <alignment horizontal="center" vertical="center"/>
    </xf>
    <xf numFmtId="0" fontId="26" fillId="11" borderId="12" xfId="0" applyFont="1" applyFill="1" applyBorder="1" applyAlignment="1">
      <alignment horizontal="center" vertical="center" wrapText="1" readingOrder="1"/>
    </xf>
    <xf numFmtId="0" fontId="26" fillId="11" borderId="13" xfId="0" applyFont="1" applyFill="1" applyBorder="1" applyAlignment="1">
      <alignment horizontal="center" vertical="center" wrapText="1" readingOrder="1"/>
    </xf>
    <xf numFmtId="0" fontId="26" fillId="11" borderId="24" xfId="0" applyFont="1" applyFill="1" applyBorder="1" applyAlignment="1">
      <alignment horizontal="center" vertical="center" wrapText="1" readingOrder="1"/>
    </xf>
    <xf numFmtId="0" fontId="21" fillId="2" borderId="0" xfId="0" applyFont="1" applyFill="1" applyAlignment="1">
      <alignment horizontal="justify" vertical="center" wrapText="1"/>
    </xf>
    <xf numFmtId="0" fontId="23" fillId="11" borderId="21" xfId="0" applyFont="1" applyFill="1" applyBorder="1" applyAlignment="1">
      <alignment horizontal="center" vertical="center" wrapText="1" readingOrder="1"/>
    </xf>
    <xf numFmtId="0" fontId="23" fillId="11" borderId="22" xfId="0" applyFont="1" applyFill="1" applyBorder="1" applyAlignment="1">
      <alignment horizontal="center" vertical="center" wrapText="1" readingOrder="1"/>
    </xf>
    <xf numFmtId="0" fontId="23" fillId="2" borderId="19" xfId="0" applyFont="1" applyFill="1" applyBorder="1" applyAlignment="1">
      <alignment horizontal="center" vertical="center" wrapText="1" readingOrder="1"/>
    </xf>
    <xf numFmtId="0" fontId="23" fillId="2" borderId="14" xfId="0" applyFont="1" applyFill="1" applyBorder="1" applyAlignment="1">
      <alignment horizontal="center" vertical="center" wrapText="1" readingOrder="1"/>
    </xf>
    <xf numFmtId="0" fontId="23" fillId="2" borderId="11" xfId="0" applyFont="1" applyFill="1" applyBorder="1" applyAlignment="1">
      <alignment horizontal="center" vertical="center" wrapText="1" readingOrder="1"/>
    </xf>
    <xf numFmtId="0" fontId="23" fillId="2" borderId="10" xfId="0" applyFont="1" applyFill="1" applyBorder="1" applyAlignment="1">
      <alignment horizontal="center" vertical="center" wrapText="1" readingOrder="1"/>
    </xf>
    <xf numFmtId="0" fontId="23" fillId="2" borderId="16" xfId="0" applyFont="1" applyFill="1" applyBorder="1" applyAlignment="1">
      <alignment horizontal="center" vertical="center" wrapText="1" readingOrder="1"/>
    </xf>
    <xf numFmtId="0" fontId="23" fillId="2" borderId="17" xfId="0" applyFont="1" applyFill="1" applyBorder="1" applyAlignment="1">
      <alignment horizontal="center" vertical="center" wrapText="1" readingOrder="1"/>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3" xfId="5" xr:uid="{B79AAFDC-78F9-4C69-B89B-17B89F242338}"/>
    <cellStyle name="Normal 3" xfId="6" xr:uid="{0E09C230-1DB2-4C40-94FE-5F0A9072E7B0}"/>
    <cellStyle name="Porcentaje" xfId="1" builtinId="5"/>
  </cellStyles>
  <dxfs count="162">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56029</xdr:colOff>
      <xdr:row>0</xdr:row>
      <xdr:rowOff>224117</xdr:rowOff>
    </xdr:from>
    <xdr:to>
      <xdr:col>0</xdr:col>
      <xdr:colOff>1013479</xdr:colOff>
      <xdr:row>3</xdr:row>
      <xdr:rowOff>111804</xdr:rowOff>
    </xdr:to>
    <xdr:pic>
      <xdr:nvPicPr>
        <xdr:cNvPr id="2" name="2 Imagen">
          <a:extLst>
            <a:ext uri="{FF2B5EF4-FFF2-40B4-BE49-F238E27FC236}">
              <a16:creationId xmlns:a16="http://schemas.microsoft.com/office/drawing/2014/main" id="{895FBBEB-B3D8-4539-A873-831E59B576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29" y="224117"/>
          <a:ext cx="957450" cy="6306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396875</xdr:colOff>
      <xdr:row>0</xdr:row>
      <xdr:rowOff>149225</xdr:rowOff>
    </xdr:from>
    <xdr:to>
      <xdr:col>2</xdr:col>
      <xdr:colOff>1354325</xdr:colOff>
      <xdr:row>3</xdr:row>
      <xdr:rowOff>155286</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149225"/>
          <a:ext cx="957450" cy="62518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24</xdr:row>
      <xdr:rowOff>128588</xdr:rowOff>
    </xdr:from>
    <xdr:to>
      <xdr:col>25</xdr:col>
      <xdr:colOff>0</xdr:colOff>
      <xdr:row>26</xdr:row>
      <xdr:rowOff>179293</xdr:rowOff>
    </xdr:to>
    <xdr:pic>
      <xdr:nvPicPr>
        <xdr:cNvPr id="2" name="Imagen 1">
          <a:extLst>
            <a:ext uri="{FF2B5EF4-FFF2-40B4-BE49-F238E27FC236}">
              <a16:creationId xmlns:a16="http://schemas.microsoft.com/office/drawing/2014/main" id="{305F74C1-12FA-4F9A-9D10-E214AE65265E}"/>
            </a:ext>
          </a:extLst>
        </xdr:cNvPr>
        <xdr:cNvPicPr>
          <a:picLocks noChangeAspect="1"/>
        </xdr:cNvPicPr>
      </xdr:nvPicPr>
      <xdr:blipFill>
        <a:blip xmlns:r="http://schemas.openxmlformats.org/officeDocument/2006/relationships" r:embed="rId1"/>
        <a:stretch>
          <a:fillRect/>
        </a:stretch>
      </xdr:blipFill>
      <xdr:spPr>
        <a:xfrm>
          <a:off x="15445740" y="24162068"/>
          <a:ext cx="0" cy="2412905"/>
        </a:xfrm>
        <a:prstGeom prst="rect">
          <a:avLst/>
        </a:prstGeom>
      </xdr:spPr>
    </xdr:pic>
    <xdr:clientData/>
  </xdr:twoCellAnchor>
  <xdr:twoCellAnchor editAs="oneCell">
    <xdr:from>
      <xdr:col>25</xdr:col>
      <xdr:colOff>0</xdr:colOff>
      <xdr:row>26</xdr:row>
      <xdr:rowOff>0</xdr:rowOff>
    </xdr:from>
    <xdr:to>
      <xdr:col>25</xdr:col>
      <xdr:colOff>0</xdr:colOff>
      <xdr:row>27</xdr:row>
      <xdr:rowOff>0</xdr:rowOff>
    </xdr:to>
    <xdr:pic>
      <xdr:nvPicPr>
        <xdr:cNvPr id="3" name="Imagen 2">
          <a:extLst>
            <a:ext uri="{FF2B5EF4-FFF2-40B4-BE49-F238E27FC236}">
              <a16:creationId xmlns:a16="http://schemas.microsoft.com/office/drawing/2014/main" id="{D534E9C5-3100-4E65-8B7A-19AB21AD1C62}"/>
            </a:ext>
          </a:extLst>
        </xdr:cNvPr>
        <xdr:cNvPicPr>
          <a:picLocks noChangeAspect="1"/>
        </xdr:cNvPicPr>
      </xdr:nvPicPr>
      <xdr:blipFill rotWithShape="1">
        <a:blip xmlns:r="http://schemas.openxmlformats.org/officeDocument/2006/relationships" r:embed="rId2"/>
        <a:srcRect l="6425" t="17904" r="5370" b="16965"/>
        <a:stretch/>
      </xdr:blipFill>
      <xdr:spPr>
        <a:xfrm>
          <a:off x="15445740" y="26395680"/>
          <a:ext cx="0" cy="18288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Users/ATHLON/Documents/CONTRATO%20ISVIMED_CES%202021/DESARROLLO%20DE%20CONTRATO/MATRICES%20DE%20RIESGO%20EN%20ACTUALIZACION/MATRICES%20DE%20RIESGO/GESTION%20HUMANA/MATRIZ%20DE%20RIESGOS%20GESTI&#211;N%20HUMANA_v2021_FINAL.xlsx?B735E026" TargetMode="External"/><Relationship Id="rId2" Type="http://schemas.openxmlformats.org/officeDocument/2006/relationships/externalLinkPath" Target="file:///\\B735E026\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23B207FB-AACA-4158-8C90-A13999A21E4E}">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242FF9C-BA41-4544-9A8B-459317183924}"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177:G189"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6EC912-22DD-4A72-A967-B775A349E235}" name="Tabla13" displayName="Tabla13" ref="B177:C187" totalsRowShown="0" headerRowDxfId="161" dataDxfId="160">
  <autoFilter ref="B177:C187" xr:uid="{00000000-0009-0000-0100-000001000000}"/>
  <tableColumns count="2">
    <tableColumn id="1" xr3:uid="{9E9A9578-4E04-488A-BBF0-AF85DE280E17}" name="Criterios" dataDxfId="159"/>
    <tableColumn id="2" xr3:uid="{0D82EFC9-95F1-4FC4-8C5A-F40A29A6C681}" name="Subcriterios" dataDxfId="15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78F9-D6E7-435E-911E-C3180B40DBBB}">
  <dimension ref="A1:M45"/>
  <sheetViews>
    <sheetView showGridLines="0" zoomScale="60" zoomScaleNormal="60" workbookViewId="0">
      <selection activeCell="D21" sqref="D21:F21"/>
    </sheetView>
  </sheetViews>
  <sheetFormatPr baseColWidth="10" defaultColWidth="24.33203125" defaultRowHeight="15.6" x14ac:dyDescent="0.3"/>
  <cols>
    <col min="1" max="1" width="15.6640625" style="48" customWidth="1"/>
    <col min="2" max="2" width="22.44140625" style="48" customWidth="1"/>
    <col min="3" max="3" width="34.33203125" style="48" hidden="1" customWidth="1"/>
    <col min="4" max="4" width="24.33203125" style="48" customWidth="1"/>
    <col min="5" max="5" width="20.44140625" style="48" customWidth="1"/>
    <col min="6" max="6" width="23.33203125" style="48" customWidth="1"/>
    <col min="7" max="7" width="27.6640625" style="48" customWidth="1"/>
    <col min="8" max="8" width="27.6640625" style="48" hidden="1" customWidth="1"/>
    <col min="9" max="9" width="17.5546875" style="48" customWidth="1"/>
    <col min="10" max="10" width="20.6640625" style="48" customWidth="1"/>
    <col min="11" max="11" width="19.5546875" style="48" customWidth="1"/>
    <col min="12" max="12" width="19.33203125" style="48" customWidth="1"/>
    <col min="13" max="13" width="14.6640625" style="48" customWidth="1"/>
    <col min="14" max="14" width="19.5546875" style="48" customWidth="1"/>
    <col min="15" max="15" width="16.33203125" style="48" customWidth="1"/>
    <col min="16" max="16" width="24.33203125" style="48"/>
    <col min="17" max="17" width="15.5546875" style="48" customWidth="1"/>
    <col min="18" max="18" width="17.33203125" style="48" customWidth="1"/>
    <col min="19" max="19" width="20.44140625" style="48" customWidth="1"/>
    <col min="20" max="20" width="21.44140625" style="48" customWidth="1"/>
    <col min="21" max="21" width="19.6640625" style="48" customWidth="1"/>
    <col min="22" max="16384" width="24.33203125" style="48"/>
  </cols>
  <sheetData>
    <row r="1" spans="1:13" s="49" customFormat="1" ht="20.100000000000001" customHeight="1" x14ac:dyDescent="0.3">
      <c r="A1" s="228"/>
      <c r="B1" s="231" t="s">
        <v>112</v>
      </c>
      <c r="C1" s="232"/>
      <c r="D1" s="232"/>
      <c r="E1" s="232"/>
      <c r="F1" s="232"/>
      <c r="G1" s="232"/>
      <c r="H1" s="232"/>
      <c r="I1" s="232"/>
      <c r="J1" s="232"/>
      <c r="K1" s="233"/>
      <c r="L1" s="240" t="s">
        <v>145</v>
      </c>
      <c r="M1" s="240"/>
    </row>
    <row r="2" spans="1:13" s="49" customFormat="1" ht="20.100000000000001" customHeight="1" x14ac:dyDescent="0.3">
      <c r="A2" s="229"/>
      <c r="B2" s="234"/>
      <c r="C2" s="235"/>
      <c r="D2" s="235"/>
      <c r="E2" s="235"/>
      <c r="F2" s="235"/>
      <c r="G2" s="235"/>
      <c r="H2" s="235"/>
      <c r="I2" s="235"/>
      <c r="J2" s="235"/>
      <c r="K2" s="236"/>
      <c r="L2" s="240" t="s">
        <v>252</v>
      </c>
      <c r="M2" s="240"/>
    </row>
    <row r="3" spans="1:13" s="49" customFormat="1" ht="20.100000000000001" customHeight="1" x14ac:dyDescent="0.3">
      <c r="A3" s="229"/>
      <c r="B3" s="234"/>
      <c r="C3" s="235"/>
      <c r="D3" s="235"/>
      <c r="E3" s="235"/>
      <c r="F3" s="235"/>
      <c r="G3" s="235"/>
      <c r="H3" s="235"/>
      <c r="I3" s="235"/>
      <c r="J3" s="235"/>
      <c r="K3" s="236"/>
      <c r="L3" s="240" t="s">
        <v>253</v>
      </c>
      <c r="M3" s="240"/>
    </row>
    <row r="4" spans="1:13" s="49" customFormat="1" ht="20.100000000000001" customHeight="1" x14ac:dyDescent="0.3">
      <c r="A4" s="230"/>
      <c r="B4" s="237"/>
      <c r="C4" s="238"/>
      <c r="D4" s="238"/>
      <c r="E4" s="238"/>
      <c r="F4" s="238"/>
      <c r="G4" s="238"/>
      <c r="H4" s="238"/>
      <c r="I4" s="238"/>
      <c r="J4" s="238"/>
      <c r="K4" s="239"/>
      <c r="L4" s="240" t="s">
        <v>208</v>
      </c>
      <c r="M4" s="240"/>
    </row>
    <row r="5" spans="1:13" ht="20.100000000000001" customHeight="1" x14ac:dyDescent="0.3"/>
    <row r="6" spans="1:13" ht="25.2" x14ac:dyDescent="0.3">
      <c r="A6" s="223" t="s">
        <v>113</v>
      </c>
      <c r="B6" s="223"/>
      <c r="C6" s="223"/>
      <c r="D6" s="223"/>
      <c r="E6" s="223"/>
      <c r="F6" s="223"/>
      <c r="G6" s="223"/>
      <c r="H6" s="223"/>
      <c r="I6" s="223"/>
      <c r="J6" s="223"/>
      <c r="K6" s="223"/>
      <c r="L6" s="223"/>
      <c r="M6" s="223"/>
    </row>
    <row r="9" spans="1:13" ht="24.75" customHeight="1" x14ac:dyDescent="0.3">
      <c r="A9" s="224" t="s">
        <v>114</v>
      </c>
      <c r="B9" s="224"/>
      <c r="C9" s="50"/>
      <c r="D9" s="225" t="s">
        <v>179</v>
      </c>
      <c r="E9" s="225"/>
      <c r="F9" s="225"/>
      <c r="G9" s="225"/>
      <c r="H9" s="225"/>
      <c r="I9" s="225"/>
      <c r="J9" s="225"/>
      <c r="K9" s="225"/>
      <c r="L9" s="225"/>
      <c r="M9" s="225"/>
    </row>
    <row r="10" spans="1:13" ht="24.75" customHeight="1" x14ac:dyDescent="0.3">
      <c r="A10" s="224" t="s">
        <v>116</v>
      </c>
      <c r="B10" s="224"/>
      <c r="C10" s="226"/>
      <c r="D10" s="226"/>
      <c r="E10" s="227" t="s">
        <v>180</v>
      </c>
      <c r="F10" s="227"/>
      <c r="G10" s="227"/>
      <c r="H10" s="227"/>
      <c r="I10" s="227"/>
      <c r="J10" s="227"/>
      <c r="K10" s="227"/>
      <c r="L10" s="227"/>
      <c r="M10" s="227"/>
    </row>
    <row r="11" spans="1:13" ht="24.75" customHeight="1" x14ac:dyDescent="0.3">
      <c r="A11" s="224" t="s">
        <v>117</v>
      </c>
      <c r="B11" s="224"/>
      <c r="C11" s="224"/>
      <c r="D11" s="224"/>
      <c r="E11" s="226"/>
      <c r="F11" s="227" t="s">
        <v>181</v>
      </c>
      <c r="G11" s="227"/>
      <c r="H11" s="227"/>
      <c r="I11" s="227"/>
      <c r="J11" s="227"/>
      <c r="K11" s="227"/>
      <c r="L11" s="227"/>
      <c r="M11" s="227"/>
    </row>
    <row r="12" spans="1:13" ht="22.95" customHeight="1" x14ac:dyDescent="0.3"/>
    <row r="13" spans="1:13" ht="20.25" customHeight="1" x14ac:dyDescent="0.3"/>
    <row r="14" spans="1:13" ht="27.75" customHeight="1" x14ac:dyDescent="0.3">
      <c r="A14" s="241" t="s">
        <v>120</v>
      </c>
      <c r="B14" s="241"/>
      <c r="C14" s="51"/>
      <c r="D14" s="242" t="s">
        <v>121</v>
      </c>
      <c r="E14" s="242"/>
      <c r="F14" s="242"/>
      <c r="G14" s="242" t="s">
        <v>122</v>
      </c>
      <c r="H14" s="242"/>
      <c r="I14" s="242"/>
      <c r="J14" s="242"/>
      <c r="K14" s="242"/>
      <c r="L14" s="242"/>
      <c r="M14" s="242"/>
    </row>
    <row r="15" spans="1:13" ht="37.5" customHeight="1" x14ac:dyDescent="0.3">
      <c r="A15" s="241"/>
      <c r="B15" s="241"/>
      <c r="C15" s="51"/>
      <c r="D15" s="242"/>
      <c r="E15" s="242"/>
      <c r="F15" s="242"/>
      <c r="G15" s="52" t="s">
        <v>124</v>
      </c>
      <c r="H15" s="52"/>
      <c r="I15" s="242" t="s">
        <v>125</v>
      </c>
      <c r="J15" s="242"/>
      <c r="K15" s="242"/>
      <c r="L15" s="242"/>
      <c r="M15" s="242"/>
    </row>
    <row r="16" spans="1:13" ht="48" customHeight="1" x14ac:dyDescent="0.3">
      <c r="A16" s="217" t="s">
        <v>130</v>
      </c>
      <c r="B16" s="218"/>
      <c r="C16" s="56" t="s">
        <v>126</v>
      </c>
      <c r="D16" s="217" t="s">
        <v>152</v>
      </c>
      <c r="E16" s="219"/>
      <c r="F16" s="218"/>
      <c r="G16" s="57" t="s">
        <v>127</v>
      </c>
      <c r="H16" s="58" t="s">
        <v>128</v>
      </c>
      <c r="I16" s="220" t="s">
        <v>153</v>
      </c>
      <c r="J16" s="221"/>
      <c r="K16" s="221"/>
      <c r="L16" s="221"/>
      <c r="M16" s="222"/>
    </row>
    <row r="17" spans="1:13" ht="48" customHeight="1" x14ac:dyDescent="0.3">
      <c r="A17" s="217" t="s">
        <v>126</v>
      </c>
      <c r="B17" s="218"/>
      <c r="C17" s="56" t="s">
        <v>126</v>
      </c>
      <c r="D17" s="217" t="s">
        <v>154</v>
      </c>
      <c r="E17" s="219"/>
      <c r="F17" s="218"/>
      <c r="G17" s="57" t="s">
        <v>127</v>
      </c>
      <c r="H17" s="58"/>
      <c r="I17" s="220" t="s">
        <v>155</v>
      </c>
      <c r="J17" s="221"/>
      <c r="K17" s="221"/>
      <c r="L17" s="221"/>
      <c r="M17" s="222"/>
    </row>
    <row r="18" spans="1:13" ht="48" customHeight="1" x14ac:dyDescent="0.3">
      <c r="A18" s="217" t="s">
        <v>130</v>
      </c>
      <c r="B18" s="218"/>
      <c r="C18" s="56" t="s">
        <v>132</v>
      </c>
      <c r="D18" s="217" t="s">
        <v>156</v>
      </c>
      <c r="E18" s="219"/>
      <c r="F18" s="218"/>
      <c r="G18" s="57" t="s">
        <v>127</v>
      </c>
      <c r="H18" s="58"/>
      <c r="I18" s="220" t="s">
        <v>157</v>
      </c>
      <c r="J18" s="221"/>
      <c r="K18" s="221"/>
      <c r="L18" s="221"/>
      <c r="M18" s="222"/>
    </row>
    <row r="19" spans="1:13" ht="83.25" customHeight="1" x14ac:dyDescent="0.3">
      <c r="A19" s="217" t="s">
        <v>130</v>
      </c>
      <c r="B19" s="218"/>
      <c r="C19" s="56"/>
      <c r="D19" s="217" t="s">
        <v>158</v>
      </c>
      <c r="E19" s="219"/>
      <c r="F19" s="218"/>
      <c r="G19" s="57" t="s">
        <v>127</v>
      </c>
      <c r="H19" s="58"/>
      <c r="I19" s="220" t="s">
        <v>159</v>
      </c>
      <c r="J19" s="221"/>
      <c r="K19" s="221"/>
      <c r="L19" s="221"/>
      <c r="M19" s="222"/>
    </row>
    <row r="20" spans="1:13" ht="48" customHeight="1" x14ac:dyDescent="0.3">
      <c r="A20" s="217" t="s">
        <v>130</v>
      </c>
      <c r="B20" s="218"/>
      <c r="C20" s="56"/>
      <c r="D20" s="217" t="s">
        <v>160</v>
      </c>
      <c r="E20" s="219"/>
      <c r="F20" s="218"/>
      <c r="G20" s="57" t="s">
        <v>127</v>
      </c>
      <c r="H20" s="58"/>
      <c r="I20" s="220" t="s">
        <v>161</v>
      </c>
      <c r="J20" s="221"/>
      <c r="K20" s="221"/>
      <c r="L20" s="221"/>
      <c r="M20" s="222"/>
    </row>
    <row r="21" spans="1:13" ht="48" customHeight="1" x14ac:dyDescent="0.3">
      <c r="A21" s="217" t="s">
        <v>130</v>
      </c>
      <c r="B21" s="218"/>
      <c r="C21" s="56"/>
      <c r="D21" s="217" t="s">
        <v>162</v>
      </c>
      <c r="E21" s="219"/>
      <c r="F21" s="218"/>
      <c r="G21" s="57" t="s">
        <v>127</v>
      </c>
      <c r="H21" s="58"/>
      <c r="I21" s="220" t="s">
        <v>163</v>
      </c>
      <c r="J21" s="221"/>
      <c r="K21" s="221"/>
      <c r="L21" s="221"/>
      <c r="M21" s="222"/>
    </row>
    <row r="22" spans="1:13" ht="81" customHeight="1" x14ac:dyDescent="0.3">
      <c r="A22" s="217" t="s">
        <v>130</v>
      </c>
      <c r="B22" s="218"/>
      <c r="C22" s="56"/>
      <c r="D22" s="217" t="s">
        <v>164</v>
      </c>
      <c r="E22" s="219"/>
      <c r="F22" s="218"/>
      <c r="G22" s="57" t="s">
        <v>127</v>
      </c>
      <c r="H22" s="58"/>
      <c r="I22" s="220" t="s">
        <v>165</v>
      </c>
      <c r="J22" s="221"/>
      <c r="K22" s="221"/>
      <c r="L22" s="221"/>
      <c r="M22" s="222"/>
    </row>
    <row r="23" spans="1:13" ht="48" customHeight="1" x14ac:dyDescent="0.3">
      <c r="A23" s="217" t="s">
        <v>130</v>
      </c>
      <c r="B23" s="218"/>
      <c r="C23" s="56"/>
      <c r="D23" s="217" t="s">
        <v>166</v>
      </c>
      <c r="E23" s="219"/>
      <c r="F23" s="218"/>
      <c r="G23" s="57" t="s">
        <v>127</v>
      </c>
      <c r="H23" s="58"/>
      <c r="I23" s="220" t="s">
        <v>167</v>
      </c>
      <c r="J23" s="221"/>
      <c r="K23" s="221"/>
      <c r="L23" s="221"/>
      <c r="M23" s="222"/>
    </row>
    <row r="24" spans="1:13" ht="78" customHeight="1" x14ac:dyDescent="0.3">
      <c r="A24" s="217" t="s">
        <v>130</v>
      </c>
      <c r="B24" s="218"/>
      <c r="C24" s="56"/>
      <c r="D24" s="217" t="s">
        <v>168</v>
      </c>
      <c r="E24" s="219"/>
      <c r="F24" s="218"/>
      <c r="G24" s="57" t="s">
        <v>127</v>
      </c>
      <c r="H24" s="58"/>
      <c r="I24" s="220" t="s">
        <v>169</v>
      </c>
      <c r="J24" s="221"/>
      <c r="K24" s="221"/>
      <c r="L24" s="221"/>
      <c r="M24" s="222"/>
    </row>
    <row r="25" spans="1:13" ht="76.95" customHeight="1" x14ac:dyDescent="0.3">
      <c r="A25" s="217" t="s">
        <v>130</v>
      </c>
      <c r="B25" s="218"/>
      <c r="C25" s="56"/>
      <c r="D25" s="217" t="s">
        <v>170</v>
      </c>
      <c r="E25" s="219"/>
      <c r="F25" s="218"/>
      <c r="G25" s="57" t="s">
        <v>127</v>
      </c>
      <c r="H25" s="58"/>
      <c r="I25" s="220" t="s">
        <v>171</v>
      </c>
      <c r="J25" s="221"/>
      <c r="K25" s="221"/>
      <c r="L25" s="221"/>
      <c r="M25" s="222"/>
    </row>
    <row r="26" spans="1:13" ht="72.75" customHeight="1" x14ac:dyDescent="0.3">
      <c r="A26" s="217" t="s">
        <v>130</v>
      </c>
      <c r="B26" s="218"/>
      <c r="C26" s="56"/>
      <c r="D26" s="217" t="s">
        <v>172</v>
      </c>
      <c r="E26" s="219"/>
      <c r="F26" s="218"/>
      <c r="G26" s="57" t="s">
        <v>127</v>
      </c>
      <c r="H26" s="58"/>
      <c r="I26" s="220" t="s">
        <v>173</v>
      </c>
      <c r="J26" s="221"/>
      <c r="K26" s="221"/>
      <c r="L26" s="221"/>
      <c r="M26" s="222"/>
    </row>
    <row r="27" spans="1:13" ht="75" customHeight="1" x14ac:dyDescent="0.3">
      <c r="A27" s="217" t="s">
        <v>132</v>
      </c>
      <c r="B27" s="218"/>
      <c r="C27" s="56"/>
      <c r="D27" s="217" t="s">
        <v>174</v>
      </c>
      <c r="E27" s="219"/>
      <c r="F27" s="218"/>
      <c r="G27" s="57" t="s">
        <v>127</v>
      </c>
      <c r="H27" s="58"/>
      <c r="I27" s="220" t="s">
        <v>175</v>
      </c>
      <c r="J27" s="221"/>
      <c r="K27" s="221"/>
      <c r="L27" s="221"/>
      <c r="M27" s="222"/>
    </row>
    <row r="28" spans="1:13" ht="57.75" customHeight="1" x14ac:dyDescent="0.3">
      <c r="A28" s="217" t="s">
        <v>132</v>
      </c>
      <c r="B28" s="218"/>
      <c r="C28" s="56"/>
      <c r="D28" s="217" t="s">
        <v>174</v>
      </c>
      <c r="E28" s="219"/>
      <c r="F28" s="218"/>
      <c r="G28" s="57" t="s">
        <v>127</v>
      </c>
      <c r="H28" s="58"/>
      <c r="I28" s="220" t="s">
        <v>176</v>
      </c>
      <c r="J28" s="221"/>
      <c r="K28" s="221"/>
      <c r="L28" s="221"/>
      <c r="M28" s="222"/>
    </row>
    <row r="29" spans="1:13" ht="48" customHeight="1" x14ac:dyDescent="0.3">
      <c r="A29" s="217" t="s">
        <v>132</v>
      </c>
      <c r="B29" s="218"/>
      <c r="C29" s="56" t="s">
        <v>130</v>
      </c>
      <c r="D29" s="217" t="s">
        <v>174</v>
      </c>
      <c r="E29" s="219"/>
      <c r="F29" s="218"/>
      <c r="G29" s="57" t="s">
        <v>127</v>
      </c>
      <c r="H29" s="58" t="s">
        <v>127</v>
      </c>
      <c r="I29" s="220" t="s">
        <v>177</v>
      </c>
      <c r="J29" s="221"/>
      <c r="K29" s="221"/>
      <c r="L29" s="221"/>
      <c r="M29" s="222"/>
    </row>
    <row r="30" spans="1:13" ht="48" customHeight="1" x14ac:dyDescent="0.3">
      <c r="A30" s="217" t="s">
        <v>132</v>
      </c>
      <c r="B30" s="218"/>
      <c r="C30" s="56"/>
      <c r="D30" s="217" t="s">
        <v>174</v>
      </c>
      <c r="E30" s="219"/>
      <c r="F30" s="218"/>
      <c r="G30" s="57" t="s">
        <v>127</v>
      </c>
      <c r="H30" s="58"/>
      <c r="I30" s="220" t="s">
        <v>178</v>
      </c>
      <c r="J30" s="221"/>
      <c r="K30" s="221"/>
      <c r="L30" s="221"/>
      <c r="M30" s="222"/>
    </row>
    <row r="31" spans="1:13" ht="25.2" customHeight="1" x14ac:dyDescent="0.3">
      <c r="A31" s="214"/>
      <c r="B31" s="215"/>
      <c r="C31" s="53"/>
      <c r="D31" s="214"/>
      <c r="E31" s="216"/>
      <c r="F31" s="215"/>
      <c r="G31" s="54"/>
      <c r="H31" s="55"/>
      <c r="I31" s="214"/>
      <c r="J31" s="216"/>
      <c r="K31" s="216"/>
      <c r="L31" s="216"/>
      <c r="M31" s="215"/>
    </row>
    <row r="32" spans="1:13" ht="25.2" customHeight="1" x14ac:dyDescent="0.3">
      <c r="A32" s="214"/>
      <c r="B32" s="215"/>
      <c r="C32" s="53"/>
      <c r="D32" s="214"/>
      <c r="E32" s="216"/>
      <c r="F32" s="215"/>
      <c r="G32" s="54"/>
      <c r="H32" s="55"/>
      <c r="I32" s="214"/>
      <c r="J32" s="216"/>
      <c r="K32" s="216"/>
      <c r="L32" s="216"/>
      <c r="M32" s="215"/>
    </row>
    <row r="33" spans="1:13" ht="25.2" customHeight="1" x14ac:dyDescent="0.3">
      <c r="A33" s="214"/>
      <c r="B33" s="215"/>
      <c r="C33" s="53"/>
      <c r="D33" s="214"/>
      <c r="E33" s="216"/>
      <c r="F33" s="215"/>
      <c r="G33" s="54"/>
      <c r="H33" s="55"/>
      <c r="I33" s="214"/>
      <c r="J33" s="216"/>
      <c r="K33" s="216"/>
      <c r="L33" s="216"/>
      <c r="M33" s="215"/>
    </row>
    <row r="34" spans="1:13" ht="25.2" customHeight="1" x14ac:dyDescent="0.3">
      <c r="A34" s="214"/>
      <c r="B34" s="215"/>
      <c r="C34" s="53"/>
      <c r="D34" s="214"/>
      <c r="E34" s="216"/>
      <c r="F34" s="215"/>
      <c r="G34" s="54"/>
      <c r="H34" s="55"/>
      <c r="I34" s="214"/>
      <c r="J34" s="216"/>
      <c r="K34" s="216"/>
      <c r="L34" s="216"/>
      <c r="M34" s="215"/>
    </row>
    <row r="35" spans="1:13" ht="25.2" customHeight="1" x14ac:dyDescent="0.3">
      <c r="A35" s="214"/>
      <c r="B35" s="215"/>
      <c r="C35" s="53"/>
      <c r="D35" s="214"/>
      <c r="E35" s="216"/>
      <c r="F35" s="215"/>
      <c r="G35" s="54"/>
      <c r="H35" s="55"/>
      <c r="I35" s="214"/>
      <c r="J35" s="216"/>
      <c r="K35" s="216"/>
      <c r="L35" s="216"/>
      <c r="M35" s="215"/>
    </row>
    <row r="36" spans="1:13" ht="25.2" customHeight="1" x14ac:dyDescent="0.3">
      <c r="A36" s="214"/>
      <c r="B36" s="215"/>
      <c r="D36" s="214"/>
      <c r="E36" s="216"/>
      <c r="F36" s="215"/>
      <c r="G36" s="54"/>
      <c r="I36" s="214"/>
      <c r="J36" s="216"/>
      <c r="K36" s="216"/>
      <c r="L36" s="216"/>
      <c r="M36" s="215"/>
    </row>
    <row r="37" spans="1:13" ht="25.2" customHeight="1" x14ac:dyDescent="0.3">
      <c r="A37" s="214"/>
      <c r="B37" s="215"/>
      <c r="D37" s="214"/>
      <c r="E37" s="216"/>
      <c r="F37" s="215"/>
      <c r="G37" s="54"/>
      <c r="I37" s="214"/>
      <c r="J37" s="216"/>
      <c r="K37" s="216"/>
      <c r="L37" s="216"/>
      <c r="M37" s="215"/>
    </row>
    <row r="38" spans="1:13" ht="25.2" customHeight="1" x14ac:dyDescent="0.3">
      <c r="A38" s="214"/>
      <c r="B38" s="215"/>
      <c r="D38" s="214"/>
      <c r="E38" s="216"/>
      <c r="F38" s="215"/>
      <c r="G38" s="54"/>
      <c r="I38" s="214"/>
      <c r="J38" s="216"/>
      <c r="K38" s="216"/>
      <c r="L38" s="216"/>
      <c r="M38" s="215"/>
    </row>
    <row r="39" spans="1:13" ht="25.2" customHeight="1" x14ac:dyDescent="0.3">
      <c r="A39" s="214"/>
      <c r="B39" s="215"/>
      <c r="D39" s="214"/>
      <c r="E39" s="216"/>
      <c r="F39" s="215"/>
      <c r="G39" s="54"/>
      <c r="I39" s="214"/>
      <c r="J39" s="216"/>
      <c r="K39" s="216"/>
      <c r="L39" s="216"/>
      <c r="M39" s="215"/>
    </row>
    <row r="40" spans="1:13" ht="25.2" customHeight="1" x14ac:dyDescent="0.3">
      <c r="A40" s="214"/>
      <c r="B40" s="215"/>
      <c r="D40" s="214"/>
      <c r="E40" s="216"/>
      <c r="F40" s="215"/>
      <c r="G40" s="54"/>
      <c r="I40" s="214"/>
      <c r="J40" s="216"/>
      <c r="K40" s="216"/>
      <c r="L40" s="216"/>
      <c r="M40" s="215"/>
    </row>
    <row r="41" spans="1:13" ht="25.2" customHeight="1" x14ac:dyDescent="0.3">
      <c r="A41" s="214"/>
      <c r="B41" s="215"/>
      <c r="D41" s="214"/>
      <c r="E41" s="216"/>
      <c r="F41" s="215"/>
      <c r="G41" s="54"/>
      <c r="I41" s="214"/>
      <c r="J41" s="216"/>
      <c r="K41" s="216"/>
      <c r="L41" s="216"/>
      <c r="M41" s="215"/>
    </row>
    <row r="42" spans="1:13" ht="25.2" customHeight="1" x14ac:dyDescent="0.3">
      <c r="A42" s="214"/>
      <c r="B42" s="215"/>
      <c r="D42" s="214"/>
      <c r="E42" s="216"/>
      <c r="F42" s="215"/>
      <c r="G42" s="54"/>
      <c r="I42" s="214"/>
      <c r="J42" s="216"/>
      <c r="K42" s="216"/>
      <c r="L42" s="216"/>
      <c r="M42" s="215"/>
    </row>
    <row r="43" spans="1:13" ht="25.2" customHeight="1" x14ac:dyDescent="0.3">
      <c r="A43" s="214"/>
      <c r="B43" s="215"/>
      <c r="D43" s="214"/>
      <c r="E43" s="216"/>
      <c r="F43" s="215"/>
      <c r="G43" s="54"/>
      <c r="I43" s="214"/>
      <c r="J43" s="216"/>
      <c r="K43" s="216"/>
      <c r="L43" s="216"/>
      <c r="M43" s="215"/>
    </row>
    <row r="44" spans="1:13" ht="25.2" customHeight="1" x14ac:dyDescent="0.3">
      <c r="A44" s="214"/>
      <c r="B44" s="215"/>
      <c r="D44" s="214"/>
      <c r="E44" s="216"/>
      <c r="F44" s="215"/>
      <c r="G44" s="54"/>
      <c r="I44" s="214"/>
      <c r="J44" s="216"/>
      <c r="K44" s="216"/>
      <c r="L44" s="216"/>
      <c r="M44" s="215"/>
    </row>
    <row r="45" spans="1:13" ht="25.2" customHeight="1" x14ac:dyDescent="0.3"/>
  </sheetData>
  <mergeCells count="104">
    <mergeCell ref="A1:A4"/>
    <mergeCell ref="B1:K4"/>
    <mergeCell ref="L1:M1"/>
    <mergeCell ref="L2:M2"/>
    <mergeCell ref="L3:M3"/>
    <mergeCell ref="L4:M4"/>
    <mergeCell ref="A14:B15"/>
    <mergeCell ref="D14:F15"/>
    <mergeCell ref="G14:M14"/>
    <mergeCell ref="I15:M15"/>
    <mergeCell ref="A16:B16"/>
    <mergeCell ref="D16:F16"/>
    <mergeCell ref="I16:M16"/>
    <mergeCell ref="A6:M6"/>
    <mergeCell ref="A9:B9"/>
    <mergeCell ref="D9:M9"/>
    <mergeCell ref="A10:D10"/>
    <mergeCell ref="E10:M10"/>
    <mergeCell ref="A11:E11"/>
    <mergeCell ref="F11:M11"/>
    <mergeCell ref="A19:B19"/>
    <mergeCell ref="D19:F19"/>
    <mergeCell ref="I19:M19"/>
    <mergeCell ref="A20:B20"/>
    <mergeCell ref="D20:F20"/>
    <mergeCell ref="I20:M20"/>
    <mergeCell ref="A17:B17"/>
    <mergeCell ref="D17:F17"/>
    <mergeCell ref="I17:M17"/>
    <mergeCell ref="A18:B18"/>
    <mergeCell ref="D18:F18"/>
    <mergeCell ref="I18:M18"/>
    <mergeCell ref="A23:B23"/>
    <mergeCell ref="D23:F23"/>
    <mergeCell ref="I23:M23"/>
    <mergeCell ref="A24:B24"/>
    <mergeCell ref="D24:F24"/>
    <mergeCell ref="I24:M24"/>
    <mergeCell ref="A21:B21"/>
    <mergeCell ref="D21:F21"/>
    <mergeCell ref="I21:M21"/>
    <mergeCell ref="A22:B22"/>
    <mergeCell ref="D22:F22"/>
    <mergeCell ref="I22:M22"/>
    <mergeCell ref="A27:B27"/>
    <mergeCell ref="D27:F27"/>
    <mergeCell ref="I27:M27"/>
    <mergeCell ref="A28:B28"/>
    <mergeCell ref="D28:F28"/>
    <mergeCell ref="I28:M28"/>
    <mergeCell ref="A25:B25"/>
    <mergeCell ref="D25:F25"/>
    <mergeCell ref="I25:M25"/>
    <mergeCell ref="A26:B26"/>
    <mergeCell ref="D26:F26"/>
    <mergeCell ref="I26:M26"/>
    <mergeCell ref="A31:B31"/>
    <mergeCell ref="D31:F31"/>
    <mergeCell ref="I31:M31"/>
    <mergeCell ref="A32:B32"/>
    <mergeCell ref="D32:F32"/>
    <mergeCell ref="I32:M32"/>
    <mergeCell ref="A29:B29"/>
    <mergeCell ref="D29:F29"/>
    <mergeCell ref="I29:M29"/>
    <mergeCell ref="A30:B30"/>
    <mergeCell ref="D30:F30"/>
    <mergeCell ref="I30:M30"/>
    <mergeCell ref="A35:B35"/>
    <mergeCell ref="D35:F35"/>
    <mergeCell ref="I35:M35"/>
    <mergeCell ref="A36:B36"/>
    <mergeCell ref="D36:F36"/>
    <mergeCell ref="I36:M36"/>
    <mergeCell ref="A33:B33"/>
    <mergeCell ref="D33:F33"/>
    <mergeCell ref="I33:M33"/>
    <mergeCell ref="A34:B34"/>
    <mergeCell ref="D34:F34"/>
    <mergeCell ref="I34:M34"/>
    <mergeCell ref="A39:B39"/>
    <mergeCell ref="D39:F39"/>
    <mergeCell ref="I39:M39"/>
    <mergeCell ref="A40:B40"/>
    <mergeCell ref="D40:F40"/>
    <mergeCell ref="I40:M40"/>
    <mergeCell ref="A37:B37"/>
    <mergeCell ref="D37:F37"/>
    <mergeCell ref="I37:M37"/>
    <mergeCell ref="A38:B38"/>
    <mergeCell ref="D38:F38"/>
    <mergeCell ref="I38:M38"/>
    <mergeCell ref="A43:B43"/>
    <mergeCell ref="D43:F43"/>
    <mergeCell ref="I43:M43"/>
    <mergeCell ref="A44:B44"/>
    <mergeCell ref="D44:F44"/>
    <mergeCell ref="I44:M44"/>
    <mergeCell ref="A41:B41"/>
    <mergeCell ref="D41:F41"/>
    <mergeCell ref="I41:M41"/>
    <mergeCell ref="A42:B42"/>
    <mergeCell ref="D42:F42"/>
    <mergeCell ref="I42:M42"/>
  </mergeCells>
  <dataValidations count="2">
    <dataValidation type="list" allowBlank="1" showInputMessage="1" showErrorMessage="1" sqref="G16:G35" xr:uid="{E9ADA507-DEDD-4F67-B2E6-B29F424510E6}">
      <formula1>$H$16:$H$17</formula1>
    </dataValidation>
    <dataValidation type="list" allowBlank="1" showInputMessage="1" showErrorMessage="1" sqref="A16:B44" xr:uid="{82ED23B6-2161-49B8-9CA8-308A2C3945FA}">
      <formula1>$C$16:$C$18</formula1>
    </dataValidation>
  </dataValidations>
  <pageMargins left="0.7" right="0.7" top="0.75" bottom="0.75" header="0.3" footer="0.3"/>
  <pageSetup orientation="portrait"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E6892C1-F893-4D0F-A32D-0DAEE4477F0A}">
          <x14:formula1>
            <xm:f>'Opciones Tratamiento'!$B$22:$B$34</xm:f>
          </x14:formula1>
          <xm:sqref>D9:M9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E142B-3689-4B2A-AD25-7059CC2148D5}">
  <sheetPr>
    <tabColor rgb="FF002060"/>
  </sheetPr>
  <dimension ref="A1:AW45"/>
  <sheetViews>
    <sheetView showGridLines="0" tabSelected="1" zoomScaleNormal="100" workbookViewId="0">
      <selection activeCell="AM29" sqref="AM29:AM33"/>
    </sheetView>
  </sheetViews>
  <sheetFormatPr baseColWidth="10" defaultColWidth="11.44140625" defaultRowHeight="13.8" x14ac:dyDescent="0.25"/>
  <cols>
    <col min="1" max="1" width="4" style="81" bestFit="1" customWidth="1"/>
    <col min="2" max="2" width="28.33203125" style="81" customWidth="1"/>
    <col min="3" max="3" width="29.44140625" style="81" customWidth="1"/>
    <col min="4" max="4" width="31.6640625" style="81" customWidth="1"/>
    <col min="5" max="5" width="32.6640625" style="81" customWidth="1"/>
    <col min="6" max="6" width="30.6640625" style="81" customWidth="1"/>
    <col min="7" max="7" width="38" style="60" customWidth="1"/>
    <col min="8" max="8" width="57.44140625" style="60" customWidth="1"/>
    <col min="9" max="9" width="13.33203125" style="82" customWidth="1"/>
    <col min="10" max="10" width="9" style="60" customWidth="1"/>
    <col min="11" max="11" width="7.5546875" style="60" customWidth="1"/>
    <col min="12" max="12" width="7.33203125" style="60" customWidth="1"/>
    <col min="13" max="13" width="6.6640625" style="60" customWidth="1"/>
    <col min="14" max="14" width="9.109375" style="60" customWidth="1"/>
    <col min="15" max="15" width="5.6640625" style="60" customWidth="1"/>
    <col min="16" max="16" width="81.44140625" style="60" customWidth="1"/>
    <col min="17" max="17" width="15.33203125" style="60" customWidth="1"/>
    <col min="18" max="18" width="6.6640625" style="60" customWidth="1"/>
    <col min="19" max="19" width="5" style="60" customWidth="1"/>
    <col min="20" max="20" width="5.5546875" style="60" customWidth="1"/>
    <col min="21" max="21" width="7.33203125" style="60" customWidth="1"/>
    <col min="22" max="22" width="6.6640625" style="60" customWidth="1"/>
    <col min="23" max="23" width="7.5546875" style="60" customWidth="1"/>
    <col min="24" max="24" width="49" style="60" customWidth="1"/>
    <col min="25" max="25" width="11.33203125" style="60" hidden="1" customWidth="1"/>
    <col min="26" max="26" width="8.6640625" style="60" hidden="1" customWidth="1"/>
    <col min="27" max="27" width="10.44140625" style="60" hidden="1" customWidth="1"/>
    <col min="28" max="29" width="9.33203125" style="60" hidden="1" customWidth="1"/>
    <col min="30" max="33" width="10.33203125" style="60" customWidth="1"/>
    <col min="34" max="34" width="11.6640625" style="60" customWidth="1"/>
    <col min="35" max="35" width="12.5546875" style="60" customWidth="1"/>
    <col min="36" max="36" width="39" style="60" customWidth="1"/>
    <col min="37" max="37" width="114.77734375" style="60" customWidth="1"/>
    <col min="38" max="38" width="104.44140625" style="60" customWidth="1"/>
    <col min="39" max="39" width="91.88671875" style="60" customWidth="1"/>
    <col min="40" max="40" width="93.109375" style="60" customWidth="1"/>
    <col min="41" max="41" width="75.77734375" style="60" hidden="1" customWidth="1"/>
    <col min="42" max="42" width="89.77734375" style="60" hidden="1" customWidth="1"/>
    <col min="43" max="43" width="85.77734375" style="60" hidden="1" customWidth="1"/>
    <col min="44" max="44" width="96.109375" style="60" hidden="1" customWidth="1"/>
    <col min="45" max="16384" width="11.44140625" style="60"/>
  </cols>
  <sheetData>
    <row r="1" spans="1:49" ht="16.5" customHeight="1" x14ac:dyDescent="0.25">
      <c r="A1" s="313"/>
      <c r="B1" s="313"/>
      <c r="C1" s="313"/>
      <c r="D1" s="314" t="s">
        <v>112</v>
      </c>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6"/>
      <c r="AG1" s="304" t="s">
        <v>144</v>
      </c>
      <c r="AH1" s="305"/>
      <c r="AI1" s="306"/>
      <c r="AJ1" s="59"/>
      <c r="AK1" s="59"/>
      <c r="AL1" s="59"/>
      <c r="AM1" s="59"/>
      <c r="AN1" s="59"/>
      <c r="AO1" s="59"/>
      <c r="AP1" s="59"/>
      <c r="AQ1" s="59"/>
      <c r="AR1" s="59"/>
      <c r="AS1" s="59"/>
      <c r="AT1" s="59"/>
      <c r="AU1" s="59"/>
      <c r="AV1" s="59"/>
      <c r="AW1" s="59"/>
    </row>
    <row r="2" spans="1:49" ht="16.5" customHeight="1" x14ac:dyDescent="0.25">
      <c r="A2" s="313"/>
      <c r="B2" s="313"/>
      <c r="C2" s="313"/>
      <c r="D2" s="317"/>
      <c r="E2" s="318"/>
      <c r="F2" s="318"/>
      <c r="G2" s="318"/>
      <c r="H2" s="318"/>
      <c r="I2" s="318"/>
      <c r="J2" s="318"/>
      <c r="K2" s="318"/>
      <c r="L2" s="318"/>
      <c r="M2" s="318"/>
      <c r="N2" s="318"/>
      <c r="O2" s="318"/>
      <c r="P2" s="318"/>
      <c r="Q2" s="318"/>
      <c r="R2" s="318"/>
      <c r="S2" s="318"/>
      <c r="T2" s="318"/>
      <c r="U2" s="318"/>
      <c r="V2" s="318"/>
      <c r="W2" s="318"/>
      <c r="X2" s="318"/>
      <c r="Y2" s="318"/>
      <c r="Z2" s="318"/>
      <c r="AA2" s="318"/>
      <c r="AB2" s="318"/>
      <c r="AC2" s="318"/>
      <c r="AD2" s="318"/>
      <c r="AE2" s="318"/>
      <c r="AF2" s="319"/>
      <c r="AG2" s="304" t="s">
        <v>250</v>
      </c>
      <c r="AH2" s="305"/>
      <c r="AI2" s="306"/>
      <c r="AJ2" s="59"/>
      <c r="AK2" s="59"/>
      <c r="AL2" s="59"/>
      <c r="AM2" s="59"/>
      <c r="AN2" s="59"/>
      <c r="AO2" s="59"/>
      <c r="AP2" s="59"/>
      <c r="AQ2" s="59"/>
      <c r="AR2" s="59"/>
      <c r="AS2" s="59"/>
      <c r="AT2" s="59"/>
      <c r="AU2" s="59"/>
      <c r="AV2" s="59"/>
      <c r="AW2" s="59"/>
    </row>
    <row r="3" spans="1:49" ht="16.5" customHeight="1" x14ac:dyDescent="0.25">
      <c r="A3" s="313"/>
      <c r="B3" s="313"/>
      <c r="C3" s="313"/>
      <c r="D3" s="317"/>
      <c r="E3" s="318"/>
      <c r="F3" s="318"/>
      <c r="G3" s="318"/>
      <c r="H3" s="318"/>
      <c r="I3" s="318"/>
      <c r="J3" s="318"/>
      <c r="K3" s="318"/>
      <c r="L3" s="318"/>
      <c r="M3" s="318"/>
      <c r="N3" s="318"/>
      <c r="O3" s="318"/>
      <c r="P3" s="318"/>
      <c r="Q3" s="318"/>
      <c r="R3" s="318"/>
      <c r="S3" s="318"/>
      <c r="T3" s="318"/>
      <c r="U3" s="318"/>
      <c r="V3" s="318"/>
      <c r="W3" s="318"/>
      <c r="X3" s="318"/>
      <c r="Y3" s="318"/>
      <c r="Z3" s="318"/>
      <c r="AA3" s="318"/>
      <c r="AB3" s="318"/>
      <c r="AC3" s="318"/>
      <c r="AD3" s="318"/>
      <c r="AE3" s="318"/>
      <c r="AF3" s="319"/>
      <c r="AG3" s="304" t="s">
        <v>251</v>
      </c>
      <c r="AH3" s="305"/>
      <c r="AI3" s="306"/>
      <c r="AJ3" s="59"/>
      <c r="AK3" s="59"/>
      <c r="AL3" s="59"/>
      <c r="AM3" s="59"/>
      <c r="AN3" s="59"/>
      <c r="AO3" s="59"/>
      <c r="AP3" s="59"/>
      <c r="AQ3" s="59"/>
      <c r="AR3" s="59"/>
      <c r="AS3" s="59"/>
      <c r="AT3" s="59"/>
      <c r="AU3" s="59"/>
      <c r="AV3" s="59"/>
      <c r="AW3" s="59"/>
    </row>
    <row r="4" spans="1:49" ht="16.5" customHeight="1" x14ac:dyDescent="0.25">
      <c r="A4" s="313"/>
      <c r="B4" s="313"/>
      <c r="C4" s="313"/>
      <c r="D4" s="320"/>
      <c r="E4" s="321"/>
      <c r="F4" s="321"/>
      <c r="G4" s="321"/>
      <c r="H4" s="321"/>
      <c r="I4" s="321"/>
      <c r="J4" s="321"/>
      <c r="K4" s="321"/>
      <c r="L4" s="321"/>
      <c r="M4" s="321"/>
      <c r="N4" s="321"/>
      <c r="O4" s="321"/>
      <c r="P4" s="321"/>
      <c r="Q4" s="321"/>
      <c r="R4" s="321"/>
      <c r="S4" s="321"/>
      <c r="T4" s="321"/>
      <c r="U4" s="321"/>
      <c r="V4" s="321"/>
      <c r="W4" s="321"/>
      <c r="X4" s="321"/>
      <c r="Y4" s="321"/>
      <c r="Z4" s="321"/>
      <c r="AA4" s="321"/>
      <c r="AB4" s="321"/>
      <c r="AC4" s="321"/>
      <c r="AD4" s="321"/>
      <c r="AE4" s="321"/>
      <c r="AF4" s="322"/>
      <c r="AG4" s="304" t="s">
        <v>207</v>
      </c>
      <c r="AH4" s="305"/>
      <c r="AI4" s="306"/>
      <c r="AJ4" s="59"/>
      <c r="AK4" s="59"/>
      <c r="AL4" s="59"/>
      <c r="AM4" s="59"/>
      <c r="AN4" s="59"/>
      <c r="AO4" s="59"/>
      <c r="AP4" s="59"/>
      <c r="AQ4" s="59"/>
      <c r="AR4" s="59"/>
      <c r="AS4" s="59"/>
      <c r="AT4" s="59"/>
      <c r="AU4" s="59"/>
      <c r="AV4" s="59"/>
      <c r="AW4" s="59"/>
    </row>
    <row r="5" spans="1:49" x14ac:dyDescent="0.25">
      <c r="A5" s="61"/>
      <c r="B5" s="61"/>
      <c r="C5" s="61"/>
      <c r="D5" s="62"/>
      <c r="E5" s="61"/>
      <c r="F5" s="61"/>
      <c r="G5" s="59"/>
      <c r="H5" s="59"/>
      <c r="I5" s="63"/>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row>
    <row r="6" spans="1:49" ht="23.25" customHeight="1" x14ac:dyDescent="0.25">
      <c r="A6" s="324" t="s">
        <v>141</v>
      </c>
      <c r="B6" s="324"/>
      <c r="C6" s="325"/>
      <c r="D6" s="307" t="s">
        <v>179</v>
      </c>
      <c r="E6" s="308"/>
      <c r="F6" s="333" t="s">
        <v>116</v>
      </c>
      <c r="G6" s="333"/>
      <c r="H6" s="331" t="s">
        <v>282</v>
      </c>
      <c r="I6" s="332"/>
      <c r="J6" s="64"/>
      <c r="K6" s="64"/>
      <c r="L6" s="64"/>
      <c r="M6" s="64"/>
      <c r="N6" s="64"/>
      <c r="O6" s="64"/>
      <c r="P6" s="64"/>
      <c r="Q6" s="64"/>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row>
    <row r="7" spans="1:49" ht="40.5" customHeight="1" x14ac:dyDescent="0.25">
      <c r="A7" s="326"/>
      <c r="B7" s="326"/>
      <c r="C7" s="327"/>
      <c r="D7" s="309"/>
      <c r="E7" s="310"/>
      <c r="F7" s="334" t="s">
        <v>117</v>
      </c>
      <c r="G7" s="334"/>
      <c r="H7" s="331" t="s">
        <v>273</v>
      </c>
      <c r="I7" s="332"/>
      <c r="J7" s="64"/>
      <c r="K7" s="64"/>
      <c r="L7" s="64"/>
      <c r="M7" s="64"/>
      <c r="N7" s="64"/>
      <c r="O7" s="64"/>
      <c r="P7" s="64"/>
      <c r="Q7" s="64"/>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row>
    <row r="8" spans="1:49" ht="22.95" customHeight="1" x14ac:dyDescent="0.25">
      <c r="A8" s="328" t="s">
        <v>142</v>
      </c>
      <c r="B8" s="329"/>
      <c r="C8" s="330"/>
      <c r="D8" s="335" t="s">
        <v>182</v>
      </c>
      <c r="E8" s="335"/>
      <c r="F8" s="335"/>
      <c r="G8" s="335"/>
      <c r="H8" s="335"/>
      <c r="I8" s="335"/>
      <c r="J8" s="64"/>
      <c r="K8" s="64"/>
      <c r="L8" s="64"/>
      <c r="M8" s="64"/>
      <c r="N8" s="64"/>
      <c r="O8" s="64"/>
      <c r="P8" s="64"/>
      <c r="Q8" s="64"/>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row>
    <row r="9" spans="1:49" ht="22.95" customHeight="1" x14ac:dyDescent="0.25">
      <c r="A9" s="328" t="s">
        <v>143</v>
      </c>
      <c r="B9" s="329"/>
      <c r="C9" s="330"/>
      <c r="D9" s="335" t="s">
        <v>183</v>
      </c>
      <c r="E9" s="335"/>
      <c r="F9" s="335"/>
      <c r="G9" s="335"/>
      <c r="H9" s="335"/>
      <c r="I9" s="335"/>
      <c r="J9" s="64"/>
      <c r="K9" s="64"/>
      <c r="L9" s="64"/>
      <c r="M9" s="64"/>
      <c r="N9" s="64"/>
      <c r="O9" s="64"/>
      <c r="P9" s="64"/>
      <c r="Q9" s="64"/>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row>
    <row r="10" spans="1:49" ht="16.5" customHeight="1" x14ac:dyDescent="0.25">
      <c r="A10" s="60"/>
      <c r="B10" s="60"/>
      <c r="C10" s="60"/>
      <c r="D10" s="65"/>
      <c r="E10" s="65"/>
      <c r="F10" s="65"/>
      <c r="G10" s="65"/>
      <c r="H10" s="65"/>
      <c r="I10" s="65"/>
      <c r="J10" s="64"/>
      <c r="K10" s="64"/>
      <c r="L10" s="64"/>
      <c r="M10" s="64"/>
      <c r="N10" s="64"/>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row>
    <row r="11" spans="1:49" ht="21.75" customHeight="1" x14ac:dyDescent="0.25">
      <c r="A11" s="311" t="s">
        <v>137</v>
      </c>
      <c r="B11" s="323"/>
      <c r="C11" s="323"/>
      <c r="D11" s="323"/>
      <c r="E11" s="323"/>
      <c r="F11" s="323"/>
      <c r="G11" s="323"/>
      <c r="H11" s="323"/>
      <c r="I11" s="312"/>
      <c r="J11" s="298" t="s">
        <v>139</v>
      </c>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311" t="s">
        <v>140</v>
      </c>
      <c r="AJ11" s="312"/>
      <c r="AK11" s="243" t="s">
        <v>291</v>
      </c>
      <c r="AL11" s="243" t="s">
        <v>292</v>
      </c>
      <c r="AM11" s="243" t="s">
        <v>293</v>
      </c>
      <c r="AN11" s="243" t="s">
        <v>292</v>
      </c>
      <c r="AO11" s="243" t="s">
        <v>294</v>
      </c>
      <c r="AP11" s="243" t="s">
        <v>292</v>
      </c>
      <c r="AQ11" s="243" t="s">
        <v>301</v>
      </c>
      <c r="AR11" s="243" t="s">
        <v>292</v>
      </c>
    </row>
    <row r="12" spans="1:49" ht="36.6" customHeight="1" x14ac:dyDescent="0.25">
      <c r="A12" s="302" t="s">
        <v>0</v>
      </c>
      <c r="B12" s="303" t="s">
        <v>290</v>
      </c>
      <c r="C12" s="303" t="s">
        <v>100</v>
      </c>
      <c r="D12" s="271" t="s">
        <v>269</v>
      </c>
      <c r="E12" s="271" t="s">
        <v>270</v>
      </c>
      <c r="F12" s="271" t="s">
        <v>271</v>
      </c>
      <c r="G12" s="271" t="s">
        <v>274</v>
      </c>
      <c r="H12" s="271" t="s">
        <v>272</v>
      </c>
      <c r="I12" s="274" t="s">
        <v>38</v>
      </c>
      <c r="J12" s="298" t="s">
        <v>105</v>
      </c>
      <c r="K12" s="298"/>
      <c r="L12" s="298"/>
      <c r="M12" s="298"/>
      <c r="N12" s="298"/>
      <c r="O12" s="262" t="s">
        <v>138</v>
      </c>
      <c r="P12" s="262"/>
      <c r="Q12" s="262"/>
      <c r="R12" s="262"/>
      <c r="S12" s="262"/>
      <c r="T12" s="262"/>
      <c r="U12" s="262"/>
      <c r="V12" s="262"/>
      <c r="W12" s="262"/>
      <c r="X12" s="262"/>
      <c r="Y12" s="66"/>
      <c r="Z12" s="66"/>
      <c r="AA12" s="66"/>
      <c r="AB12" s="66"/>
      <c r="AC12" s="66"/>
      <c r="AD12" s="260" t="s">
        <v>106</v>
      </c>
      <c r="AE12" s="260"/>
      <c r="AF12" s="260"/>
      <c r="AG12" s="260"/>
      <c r="AH12" s="260"/>
      <c r="AI12" s="336" t="s">
        <v>27</v>
      </c>
      <c r="AJ12" s="67" t="s">
        <v>109</v>
      </c>
      <c r="AK12" s="244"/>
      <c r="AL12" s="244"/>
      <c r="AM12" s="244"/>
      <c r="AN12" s="244"/>
      <c r="AO12" s="244"/>
      <c r="AP12" s="244"/>
      <c r="AQ12" s="244"/>
      <c r="AR12" s="244"/>
    </row>
    <row r="13" spans="1:49" ht="16.5" customHeight="1" x14ac:dyDescent="0.25">
      <c r="A13" s="302"/>
      <c r="B13" s="303"/>
      <c r="C13" s="303"/>
      <c r="D13" s="272"/>
      <c r="E13" s="272"/>
      <c r="F13" s="272"/>
      <c r="G13" s="292"/>
      <c r="H13" s="272"/>
      <c r="I13" s="275"/>
      <c r="J13" s="296" t="s">
        <v>31</v>
      </c>
      <c r="K13" s="296" t="s">
        <v>3</v>
      </c>
      <c r="L13" s="296" t="s">
        <v>34</v>
      </c>
      <c r="M13" s="296" t="s">
        <v>3</v>
      </c>
      <c r="N13" s="296" t="s">
        <v>37</v>
      </c>
      <c r="O13" s="268" t="s">
        <v>9</v>
      </c>
      <c r="P13" s="274" t="s">
        <v>254</v>
      </c>
      <c r="Q13" s="274" t="s">
        <v>10</v>
      </c>
      <c r="R13" s="299" t="s">
        <v>6</v>
      </c>
      <c r="S13" s="300"/>
      <c r="T13" s="300"/>
      <c r="U13" s="300"/>
      <c r="V13" s="300"/>
      <c r="W13" s="300"/>
      <c r="X13" s="301"/>
      <c r="Y13" s="268" t="s">
        <v>93</v>
      </c>
      <c r="Z13" s="268" t="s">
        <v>107</v>
      </c>
      <c r="AA13" s="268" t="s">
        <v>3</v>
      </c>
      <c r="AB13" s="268" t="s">
        <v>108</v>
      </c>
      <c r="AC13" s="268" t="s">
        <v>3</v>
      </c>
      <c r="AD13" s="268" t="s">
        <v>35</v>
      </c>
      <c r="AE13" s="268" t="s">
        <v>3</v>
      </c>
      <c r="AF13" s="268" t="s">
        <v>36</v>
      </c>
      <c r="AG13" s="268" t="s">
        <v>3</v>
      </c>
      <c r="AH13" s="268" t="s">
        <v>151</v>
      </c>
      <c r="AI13" s="336"/>
      <c r="AJ13" s="337" t="s">
        <v>110</v>
      </c>
      <c r="AK13" s="244"/>
      <c r="AL13" s="244"/>
      <c r="AM13" s="244"/>
      <c r="AN13" s="244"/>
      <c r="AO13" s="244"/>
      <c r="AP13" s="244"/>
      <c r="AQ13" s="244"/>
      <c r="AR13" s="244"/>
    </row>
    <row r="14" spans="1:49" s="96" customFormat="1" ht="45" customHeight="1" x14ac:dyDescent="0.3">
      <c r="A14" s="302"/>
      <c r="B14" s="303"/>
      <c r="C14" s="303"/>
      <c r="D14" s="273"/>
      <c r="E14" s="273"/>
      <c r="F14" s="273"/>
      <c r="G14" s="293"/>
      <c r="H14" s="273"/>
      <c r="I14" s="276"/>
      <c r="J14" s="297"/>
      <c r="K14" s="297"/>
      <c r="L14" s="297"/>
      <c r="M14" s="297"/>
      <c r="N14" s="297"/>
      <c r="O14" s="269"/>
      <c r="P14" s="276"/>
      <c r="Q14" s="276"/>
      <c r="R14" s="68" t="s">
        <v>11</v>
      </c>
      <c r="S14" s="68" t="s">
        <v>15</v>
      </c>
      <c r="T14" s="68" t="s">
        <v>26</v>
      </c>
      <c r="U14" s="68" t="s">
        <v>16</v>
      </c>
      <c r="V14" s="68" t="s">
        <v>19</v>
      </c>
      <c r="W14" s="68" t="s">
        <v>22</v>
      </c>
      <c r="X14" s="69" t="s">
        <v>101</v>
      </c>
      <c r="Y14" s="269"/>
      <c r="Z14" s="269"/>
      <c r="AA14" s="269"/>
      <c r="AB14" s="269"/>
      <c r="AC14" s="269"/>
      <c r="AD14" s="269"/>
      <c r="AE14" s="269"/>
      <c r="AF14" s="269"/>
      <c r="AG14" s="269"/>
      <c r="AH14" s="269"/>
      <c r="AI14" s="336"/>
      <c r="AJ14" s="338"/>
      <c r="AK14" s="245"/>
      <c r="AL14" s="245"/>
      <c r="AM14" s="245"/>
      <c r="AN14" s="245"/>
      <c r="AO14" s="245"/>
      <c r="AP14" s="245"/>
      <c r="AQ14" s="245"/>
      <c r="AR14" s="245"/>
    </row>
    <row r="15" spans="1:49" s="97" customFormat="1" ht="155.25" customHeight="1" x14ac:dyDescent="0.3">
      <c r="A15" s="281" t="s">
        <v>242</v>
      </c>
      <c r="B15" s="252" t="s">
        <v>276</v>
      </c>
      <c r="C15" s="252" t="s">
        <v>214</v>
      </c>
      <c r="D15" s="252" t="s">
        <v>184</v>
      </c>
      <c r="E15" s="252" t="s">
        <v>209</v>
      </c>
      <c r="F15" s="252" t="s">
        <v>185</v>
      </c>
      <c r="G15" s="252" t="str">
        <f>_xlfn.CONCAT(D15,E15,F15)</f>
        <v>Posibilidad de afectación reputacional por deficiente desempeño del Sistema de Gestión de Calidad  evidenciado a través de  hallazgos de  auditoría de entes de certificación, debido al incumplimiento de los requisitos del Sistema de Gestión de Calidad de acuerdo a la última versión de la norma NTC ISO 9001.</v>
      </c>
      <c r="H15" s="294" t="s">
        <v>189</v>
      </c>
      <c r="I15" s="277" t="s">
        <v>295</v>
      </c>
      <c r="J15" s="258" t="s">
        <v>82</v>
      </c>
      <c r="K15" s="261">
        <f>IF(J15="","",IF(J15="Muy Baja",0.2,IF(J15="Baja",0.4,IF(J15="Media",0.6,IF(J15="Alta",0.8,IF(J15="Muy Alta",1,))))))</f>
        <v>0.6</v>
      </c>
      <c r="L15" s="258" t="s">
        <v>64</v>
      </c>
      <c r="M15" s="261">
        <f>IF(L15="","",IF(L15="Leve",0.2,IF(L15="Menor",0.4,IF(L15="Moderado",0.6,IF(L15="Mayor",0.8,IF(L15="Catastrófico",1,))))))</f>
        <v>0.4</v>
      </c>
      <c r="N15" s="270" t="str">
        <f>IF(OR(AND(J15="Muy Baja",L15="Leve"),AND(J15="Muy Baja",L15="Menor"),AND(J15="Baja",L15="Leve")),"Bajo",IF(OR(AND(J15="Muy Baja",L15="Moderado"),AND(J15="Baja",L15="Menor"),AND(J15="Baja",L15="Moderado"),AND(J15="Media",L15="Leve"),AND(J15="Media",L15="Menor"),AND(J15="Media",L15="Moderado"),AND(J15="Alta",L15="Leve"),AND(J15="Alta",L15="Menor")),"Moderado",IF(OR(AND(J15="Muy Baja",L15="Mayor"),AND(J15="Baja",L15="Mayor"),AND(J15="Media",L15="Mayor"),AND(J15="Alta",L15="Moderado"),AND(J15="Alta",L15="Mayor"),AND(J15="Muy Alta",L15="Leve"),AND(J15="Muy Alta",L15="Menor"),AND(J15="Muy Alta",L15="Moderado"),AND(J15="Muy Alta",L15="Mayor")),"Alto",IF(OR(AND(J15="Muy Baja",L15="Catastrófico"),AND(J15="Baja",L15="Catastrófico"),AND(J15="Media",L15="Catastrófico"),AND(J15="Alta",L15="Catastrófico"),AND(J15="Muy Alta",L15="Catastrófico")),"Extremo",""))))</f>
        <v>Moderado</v>
      </c>
      <c r="O15" s="70"/>
      <c r="P15" s="70" t="s">
        <v>188</v>
      </c>
      <c r="Q15" s="25" t="str">
        <f>IF(OR(R15="Preventivo",R15="Detectivo"),"Probabilidad",IF(R15="Correctivo","Impacto",""))</f>
        <v>Impacto</v>
      </c>
      <c r="R15" s="71" t="s">
        <v>14</v>
      </c>
      <c r="S15" s="71" t="s">
        <v>7</v>
      </c>
      <c r="T15" s="26" t="str">
        <f>IF(AND(R15="Preventivo",S15="Automático"),"50%",IF(AND(R15="Preventivo",S15="Manual"),"40%",IF(AND(R15="Detectivo",S15="Automático"),"40%",IF(AND(R15="Detectivo",S15="Manual"),"30%",IF(AND(R15="Correctivo",S15="Automático"),"35%",IF(AND(R15="Correctivo",S15="Manual"),"25%",""))))))</f>
        <v>25%</v>
      </c>
      <c r="U15" s="71" t="s">
        <v>17</v>
      </c>
      <c r="V15" s="71" t="s">
        <v>21</v>
      </c>
      <c r="W15" s="71" t="s">
        <v>84</v>
      </c>
      <c r="X15" s="72" t="s">
        <v>192</v>
      </c>
      <c r="Y15" s="73">
        <f>IFERROR(IF(Q15="Probabilidad",(K15-(+K15*T15)),IF(Q15="Impacto",K15,"")),"")</f>
        <v>0.6</v>
      </c>
      <c r="Z15" s="28" t="str">
        <f t="shared" ref="Z15:Z19" si="0">IFERROR(IF(Y15="","",IF(Y15&lt;=0.2,"Muy Baja",IF(Y15&lt;=0.4,"Baja",IF(Y15&lt;=0.6,"Media",IF(Y15&lt;=0.8,"Alta","Muy Alta"))))),"")</f>
        <v>Media</v>
      </c>
      <c r="AA15" s="26">
        <f>+Y15</f>
        <v>0.6</v>
      </c>
      <c r="AB15" s="28" t="str">
        <f>IFERROR(IF(AC15="","",IF(AC15&lt;=0.2,"Leve",IF(AC15&lt;=0.4,"Menor",IF(AC15&lt;=0.6,"Moderado",IF(AC15&lt;=0.8,"Mayor","Catastrófico"))))),"")</f>
        <v>Menor</v>
      </c>
      <c r="AC15" s="26">
        <f>IFERROR(IF(Q15="Impacto",(M15-(+M15*T15)),IF(Q15="Probabilidad",M15,"")),"")</f>
        <v>0.30000000000000004</v>
      </c>
      <c r="AD15" s="258" t="str">
        <f>IFERROR(IF(AE15=0,"",IF(AND(AE15&gt;0,AE15&lt;=0.2),"Muy Baja",IF(AE15&lt;=0.4,"Baja",IF(AE15&lt;=0.6,"Media",IF(AE15&lt;=0.8,"Alta","Muy Alta"))))),"")</f>
        <v>Muy Baja</v>
      </c>
      <c r="AE15" s="265">
        <f>MIN(Y15:Y19)</f>
        <v>7.7759999999999996E-2</v>
      </c>
      <c r="AF15" s="258" t="str">
        <f>IFERROR(IF(AG15=0,"",IF(AND(AG15&gt;0,AG15&lt;=0.2),"Leve",IF(AG15&lt;=0.4,"Menor",IF(AG15&lt;=0.6,"Moderado",IF(AG15&lt;=0.8,"Mayor","Catastrófico"))))),"")</f>
        <v>Menor</v>
      </c>
      <c r="AG15" s="265">
        <f>MIN(AC15:AC19)</f>
        <v>0.30000000000000004</v>
      </c>
      <c r="AH15" s="263" t="str">
        <f>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Bajo</v>
      </c>
      <c r="AI15" s="290" t="s">
        <v>91</v>
      </c>
      <c r="AJ15" s="252" t="s">
        <v>198</v>
      </c>
      <c r="AK15" s="246" t="s">
        <v>302</v>
      </c>
      <c r="AL15" s="249" t="s">
        <v>303</v>
      </c>
      <c r="AM15" s="246" t="s">
        <v>369</v>
      </c>
      <c r="AN15" s="249" t="s">
        <v>303</v>
      </c>
      <c r="AO15" s="246" t="s">
        <v>300</v>
      </c>
      <c r="AP15" s="249"/>
      <c r="AQ15" s="246" t="s">
        <v>300</v>
      </c>
      <c r="AR15" s="249"/>
    </row>
    <row r="16" spans="1:49" ht="88.5" customHeight="1" x14ac:dyDescent="0.25">
      <c r="A16" s="281"/>
      <c r="B16" s="253"/>
      <c r="C16" s="253"/>
      <c r="D16" s="253"/>
      <c r="E16" s="253"/>
      <c r="F16" s="253"/>
      <c r="G16" s="253"/>
      <c r="H16" s="295"/>
      <c r="I16" s="278"/>
      <c r="J16" s="259"/>
      <c r="K16" s="261"/>
      <c r="L16" s="259"/>
      <c r="M16" s="261"/>
      <c r="N16" s="270"/>
      <c r="O16" s="93">
        <v>1</v>
      </c>
      <c r="P16" s="93" t="s">
        <v>190</v>
      </c>
      <c r="Q16" s="25" t="str">
        <f>IF(OR(R16="Preventivo",R16="Detectivo"),"Probabilidad",IF(R16="Correctivo","Impacto",""))</f>
        <v>Probabilidad</v>
      </c>
      <c r="R16" s="71" t="s">
        <v>12</v>
      </c>
      <c r="S16" s="71" t="s">
        <v>7</v>
      </c>
      <c r="T16" s="26" t="str">
        <f t="shared" ref="T16:T21" si="1">IF(AND(R16="Preventivo",S16="Automático"),"50%",IF(AND(R16="Preventivo",S16="Manual"),"40%",IF(AND(R16="Detectivo",S16="Automático"),"40%",IF(AND(R16="Detectivo",S16="Manual"),"30%",IF(AND(R16="Correctivo",S16="Automático"),"35%",IF(AND(R16="Correctivo",S16="Manual"),"25%",""))))))</f>
        <v>40%</v>
      </c>
      <c r="U16" s="71" t="s">
        <v>18</v>
      </c>
      <c r="V16" s="71" t="s">
        <v>20</v>
      </c>
      <c r="W16" s="71" t="s">
        <v>84</v>
      </c>
      <c r="X16" s="95" t="s">
        <v>193</v>
      </c>
      <c r="Y16" s="91">
        <f>IFERROR(IF(AND(Q15="Probabilidad",Q16="Probabilidad"),(AA15-(+AA15*T16)),IF(Q16="Probabilidad",(K15-(+K15*T16)),IF(Q16="Impacto",AA15,""))),"")</f>
        <v>0.36</v>
      </c>
      <c r="Z16" s="92" t="str">
        <f t="shared" si="0"/>
        <v>Baja</v>
      </c>
      <c r="AA16" s="90">
        <f t="shared" ref="AA16:AA19" si="2">+Y16</f>
        <v>0.36</v>
      </c>
      <c r="AB16" s="92" t="str">
        <f t="shared" ref="AB16:AB19" si="3">IFERROR(IF(AC16="","",IF(AC16&lt;=0.2,"Leve",IF(AC16&lt;=0.4,"Menor",IF(AC16&lt;=0.6,"Moderado",IF(AC16&lt;=0.8,"Mayor","Catastrófico"))))),"")</f>
        <v>Menor</v>
      </c>
      <c r="AC16" s="90">
        <f>IFERROR(IF(AND(Q15="Impacto",Q16="Impacto"),(AC15-(+AC15*T16)),IF(Q16="Impacto",($M$15-(+$M$15*T16)),IF(Q16="Probabilidad",AC15,""))),"")</f>
        <v>0.30000000000000004</v>
      </c>
      <c r="AD16" s="259"/>
      <c r="AE16" s="266"/>
      <c r="AF16" s="259"/>
      <c r="AG16" s="266"/>
      <c r="AH16" s="264"/>
      <c r="AI16" s="291"/>
      <c r="AJ16" s="253"/>
      <c r="AK16" s="247"/>
      <c r="AL16" s="250"/>
      <c r="AM16" s="247"/>
      <c r="AN16" s="250"/>
      <c r="AO16" s="247"/>
      <c r="AP16" s="250"/>
      <c r="AQ16" s="247"/>
      <c r="AR16" s="250"/>
    </row>
    <row r="17" spans="1:49" ht="111.75" customHeight="1" x14ac:dyDescent="0.25">
      <c r="A17" s="281"/>
      <c r="B17" s="253"/>
      <c r="C17" s="253"/>
      <c r="D17" s="253"/>
      <c r="E17" s="253"/>
      <c r="F17" s="253"/>
      <c r="G17" s="253"/>
      <c r="H17" s="93" t="s">
        <v>258</v>
      </c>
      <c r="I17" s="278"/>
      <c r="J17" s="259"/>
      <c r="K17" s="261"/>
      <c r="L17" s="259"/>
      <c r="M17" s="261"/>
      <c r="N17" s="270"/>
      <c r="O17" s="93">
        <v>2</v>
      </c>
      <c r="P17" s="93" t="s">
        <v>191</v>
      </c>
      <c r="Q17" s="25" t="str">
        <f>IF(OR(R17="Preventivo",R17="Detectivo"),"Probabilidad",IF(R17="Correctivo","Impacto",""))</f>
        <v>Probabilidad</v>
      </c>
      <c r="R17" s="71" t="s">
        <v>12</v>
      </c>
      <c r="S17" s="71" t="s">
        <v>7</v>
      </c>
      <c r="T17" s="26" t="str">
        <f t="shared" si="1"/>
        <v>40%</v>
      </c>
      <c r="U17" s="71" t="s">
        <v>18</v>
      </c>
      <c r="V17" s="71" t="s">
        <v>21</v>
      </c>
      <c r="W17" s="71" t="s">
        <v>84</v>
      </c>
      <c r="X17" s="95" t="s">
        <v>194</v>
      </c>
      <c r="Y17" s="91">
        <f>IFERROR(IF(AND(Q16="Probabilidad",Q17="Probabilidad"),(AA16-(+AA16*T17)),IF(AND(Q16="Impacto",Q17="Probabilidad"),(AA15-(+AA15*T17)),IF(Q17="Impacto",AA16,""))),"")</f>
        <v>0.216</v>
      </c>
      <c r="Z17" s="92" t="str">
        <f t="shared" si="0"/>
        <v>Baja</v>
      </c>
      <c r="AA17" s="90">
        <f t="shared" si="2"/>
        <v>0.216</v>
      </c>
      <c r="AB17" s="92" t="str">
        <f t="shared" si="3"/>
        <v>Menor</v>
      </c>
      <c r="AC17" s="90">
        <f>IFERROR(IF(AND(Q16="Impacto",Q17="Impacto"),(AC16-(+AC16*T17)),IF(AND(Q16="Probabilidad",Q17="Impacto"),(AC15-(+AC15*T17)),IF(Q17="Probabilidad",AC16,""))),"")</f>
        <v>0.30000000000000004</v>
      </c>
      <c r="AD17" s="259"/>
      <c r="AE17" s="266"/>
      <c r="AF17" s="259"/>
      <c r="AG17" s="266"/>
      <c r="AH17" s="264"/>
      <c r="AI17" s="291"/>
      <c r="AJ17" s="253"/>
      <c r="AK17" s="247"/>
      <c r="AL17" s="250"/>
      <c r="AM17" s="247"/>
      <c r="AN17" s="250"/>
      <c r="AO17" s="247"/>
      <c r="AP17" s="250"/>
      <c r="AQ17" s="247"/>
      <c r="AR17" s="250"/>
    </row>
    <row r="18" spans="1:49" ht="117" customHeight="1" x14ac:dyDescent="0.25">
      <c r="A18" s="281"/>
      <c r="B18" s="253"/>
      <c r="C18" s="253"/>
      <c r="D18" s="253"/>
      <c r="E18" s="253"/>
      <c r="F18" s="253"/>
      <c r="G18" s="253"/>
      <c r="H18" s="94" t="s">
        <v>186</v>
      </c>
      <c r="I18" s="278"/>
      <c r="J18" s="259"/>
      <c r="K18" s="261"/>
      <c r="L18" s="259"/>
      <c r="M18" s="261"/>
      <c r="N18" s="270"/>
      <c r="O18" s="93">
        <v>3</v>
      </c>
      <c r="P18" s="93" t="s">
        <v>196</v>
      </c>
      <c r="Q18" s="25" t="str">
        <f t="shared" ref="Q18:Q19" si="4">IF(OR(R18="Preventivo",R18="Detectivo"),"Probabilidad",IF(R18="Correctivo","Impacto",""))</f>
        <v>Probabilidad</v>
      </c>
      <c r="R18" s="71" t="s">
        <v>12</v>
      </c>
      <c r="S18" s="71" t="s">
        <v>7</v>
      </c>
      <c r="T18" s="26" t="str">
        <f t="shared" si="1"/>
        <v>40%</v>
      </c>
      <c r="U18" s="71" t="s">
        <v>17</v>
      </c>
      <c r="V18" s="71" t="s">
        <v>21</v>
      </c>
      <c r="W18" s="71" t="s">
        <v>84</v>
      </c>
      <c r="X18" s="95" t="s">
        <v>195</v>
      </c>
      <c r="Y18" s="91">
        <f>IFERROR(IF(AND(Q17="Probabilidad",Q18="Probabilidad"),(AA17-(+AA17*T18)),IF(AND(Q17="Impacto",Q18="Probabilidad"),(AA16-(+AA16*T18)),IF(Q18="Impacto",AA17,""))),"")</f>
        <v>0.12959999999999999</v>
      </c>
      <c r="Z18" s="92" t="str">
        <f t="shared" si="0"/>
        <v>Muy Baja</v>
      </c>
      <c r="AA18" s="90">
        <f t="shared" si="2"/>
        <v>0.12959999999999999</v>
      </c>
      <c r="AB18" s="92" t="str">
        <f t="shared" si="3"/>
        <v>Menor</v>
      </c>
      <c r="AC18" s="90">
        <f>IFERROR(IF(AND(Q17="Impacto",Q18="Impacto"),(AC17-(+AC17*T18)),IF(AND(Q17="Probabilidad",Q18="Impacto"),(AC16-(+AC16*T18)),IF(Q18="Probabilidad",AC17,""))),"")</f>
        <v>0.30000000000000004</v>
      </c>
      <c r="AD18" s="259"/>
      <c r="AE18" s="266"/>
      <c r="AF18" s="259"/>
      <c r="AG18" s="266"/>
      <c r="AH18" s="264"/>
      <c r="AI18" s="291"/>
      <c r="AJ18" s="253"/>
      <c r="AK18" s="247"/>
      <c r="AL18" s="250"/>
      <c r="AM18" s="247"/>
      <c r="AN18" s="250"/>
      <c r="AO18" s="247"/>
      <c r="AP18" s="250"/>
      <c r="AQ18" s="247"/>
      <c r="AR18" s="250"/>
    </row>
    <row r="19" spans="1:49" ht="178.8" customHeight="1" x14ac:dyDescent="0.25">
      <c r="A19" s="281"/>
      <c r="B19" s="253"/>
      <c r="C19" s="253"/>
      <c r="D19" s="253"/>
      <c r="E19" s="253"/>
      <c r="F19" s="253"/>
      <c r="G19" s="253"/>
      <c r="H19" s="93" t="s">
        <v>187</v>
      </c>
      <c r="I19" s="278"/>
      <c r="J19" s="259"/>
      <c r="K19" s="261"/>
      <c r="L19" s="259"/>
      <c r="M19" s="261"/>
      <c r="N19" s="270"/>
      <c r="O19" s="93">
        <v>4</v>
      </c>
      <c r="P19" s="93" t="s">
        <v>241</v>
      </c>
      <c r="Q19" s="25" t="str">
        <f t="shared" si="4"/>
        <v>Probabilidad</v>
      </c>
      <c r="R19" s="71" t="s">
        <v>12</v>
      </c>
      <c r="S19" s="71" t="s">
        <v>7</v>
      </c>
      <c r="T19" s="26" t="str">
        <f t="shared" si="1"/>
        <v>40%</v>
      </c>
      <c r="U19" s="71" t="s">
        <v>17</v>
      </c>
      <c r="V19" s="71" t="s">
        <v>21</v>
      </c>
      <c r="W19" s="71" t="s">
        <v>84</v>
      </c>
      <c r="X19" s="74" t="s">
        <v>197</v>
      </c>
      <c r="Y19" s="91">
        <f>IFERROR(IF(AND(Q18="Probabilidad",Q19="Probabilidad"),(AA18-(+AA18*T19)),IF(AND(Q18="Impacto",Q19="Probabilidad"),(AA17-(+AA17*T19)),IF(Q19="Impacto",AA18,""))),"")</f>
        <v>7.7759999999999996E-2</v>
      </c>
      <c r="Z19" s="92" t="str">
        <f t="shared" si="0"/>
        <v>Muy Baja</v>
      </c>
      <c r="AA19" s="90">
        <f t="shared" si="2"/>
        <v>7.7759999999999996E-2</v>
      </c>
      <c r="AB19" s="92" t="str">
        <f t="shared" si="3"/>
        <v>Menor</v>
      </c>
      <c r="AC19" s="90">
        <f>IFERROR(IF(AND(Q18="Impacto",Q19="Impacto"),(AC18-(+AC18*T19)),IF(AND(Q18="Probabilidad",Q19="Impacto"),(AC17-(+AC17*T19)),IF(Q19="Probabilidad",AC18,""))),"")</f>
        <v>0.30000000000000004</v>
      </c>
      <c r="AD19" s="259"/>
      <c r="AE19" s="266"/>
      <c r="AF19" s="259"/>
      <c r="AG19" s="266"/>
      <c r="AH19" s="264"/>
      <c r="AI19" s="291"/>
      <c r="AJ19" s="254"/>
      <c r="AK19" s="248"/>
      <c r="AL19" s="251"/>
      <c r="AM19" s="248"/>
      <c r="AN19" s="251"/>
      <c r="AO19" s="248"/>
      <c r="AP19" s="251"/>
      <c r="AQ19" s="248"/>
      <c r="AR19" s="251"/>
    </row>
    <row r="20" spans="1:49" ht="93.75" customHeight="1" x14ac:dyDescent="0.25">
      <c r="A20" s="281" t="s">
        <v>243</v>
      </c>
      <c r="B20" s="267" t="s">
        <v>277</v>
      </c>
      <c r="C20" s="267" t="s">
        <v>199</v>
      </c>
      <c r="D20" s="277" t="s">
        <v>212</v>
      </c>
      <c r="E20" s="277" t="s">
        <v>266</v>
      </c>
      <c r="F20" s="277" t="s">
        <v>211</v>
      </c>
      <c r="G20" s="279" t="s">
        <v>267</v>
      </c>
      <c r="H20" s="279" t="s">
        <v>213</v>
      </c>
      <c r="I20" s="277" t="s">
        <v>295</v>
      </c>
      <c r="J20" s="258" t="s">
        <v>82</v>
      </c>
      <c r="K20" s="261">
        <f>IF(J20="","",IF(J20="Muy Baja",0.2,IF(J20="Baja",0.4,IF(J20="Media",0.6,IF(J20="Alta",0.8,IF(J20="Muy Alta",1,))))))</f>
        <v>0.6</v>
      </c>
      <c r="L20" s="258" t="s">
        <v>62</v>
      </c>
      <c r="M20" s="261">
        <f>IF(L20="","",IF(L20="Leve",0.2,IF(L20="Menor",0.4,IF(L20="Moderado",0.6,IF(L20="Mayor",0.8,IF(L20="Catastrófico",1,))))))</f>
        <v>0.6</v>
      </c>
      <c r="N20" s="270" t="str">
        <f>IF(OR(AND(J20="Muy Baja",L20="Leve"),AND(J20="Muy Baja",L20="Menor"),AND(J20="Baja",L20="Leve")),"Bajo",IF(OR(AND(J20="Muy baja",L20="Moderado"),AND(J20="Baja",L20="Menor"),AND(J20="Baja",L20="Moderado"),AND(J20="Media",L20="Leve"),AND(J20="Media",L20="Menor"),AND(J20="Media",L20="Moderado"),AND(J20="Alta",L20="Leve"),AND(J20="Alta",L20="Menor")),"Moderado",IF(OR(AND(J20="Muy Baja",L20="Mayor"),AND(J20="Baja",L20="Mayor"),AND(J20="Media",L20="Mayor"),AND(J20="Alta",L20="Moderado"),AND(J20="Alta",L20="Mayor"),AND(J20="Muy Alta",L20="Leve"),AND(J20="Muy Alta",L20="Menor"),AND(J20="Muy Alta",L20="Moderado"),AND(J20="Muy Alta",L20="Mayor")),"Alto",IF(OR(AND(J20="Muy Baja",L20="Catastrófico"),AND(J20="Baja",L20="Catastrófico"),AND(J20="Media",L20="Catastrófico"),AND(J20="Alta",L20="Catastrófico"),AND(J20="Muy Alta",L20="Catastrófico")),"Extremo",""))))</f>
        <v>Moderado</v>
      </c>
      <c r="O20" s="25" t="s">
        <v>216</v>
      </c>
      <c r="P20" s="75" t="s">
        <v>203</v>
      </c>
      <c r="Q20" s="25" t="str">
        <f t="shared" ref="Q20:Q25" si="5">IF(OR(R20="Preventivo",R20="Detectivo"),"Probabilidad",IF(R20="Correctivo","Impacto",""))</f>
        <v>Probabilidad</v>
      </c>
      <c r="R20" s="71" t="s">
        <v>12</v>
      </c>
      <c r="S20" s="71" t="s">
        <v>7</v>
      </c>
      <c r="T20" s="26" t="str">
        <f>IF(AND(R20="Preventivo",S20="Automático"),"50%",IF(AND(R20="Preventivo",S20="Manual"),"40%",IF(AND(R20="Detectivo",S20="Automático"),"40%",IF(AND(R20="Detectivo",S20="Manual"),"30%",IF(AND(R20="Correctivo",S20="Automático"),"35%",IF(AND(R20="Correctivo",S20="Manual"),"25%",""))))))</f>
        <v>40%</v>
      </c>
      <c r="U20" s="71" t="s">
        <v>18</v>
      </c>
      <c r="V20" s="71" t="s">
        <v>20</v>
      </c>
      <c r="W20" s="71" t="s">
        <v>84</v>
      </c>
      <c r="X20" s="74" t="s">
        <v>204</v>
      </c>
      <c r="Y20" s="73">
        <f>IFERROR(IF(Q20="Probabilidad",(K20-(+K20*T20)),IF(Q20="Impacto",K20,"")),"")</f>
        <v>0.36</v>
      </c>
      <c r="Z20" s="28" t="str">
        <f t="shared" ref="Z20:Z22" si="6">IFERROR(IF(Y20="","",IF(Y20&lt;=0.2,"Muy Baja",IF(Y20&lt;=0.4,"Baja",IF(Y20&lt;=0.6,"Media",IF(Y20&lt;=0.8,"Alta","Muy Alta"))))),"")</f>
        <v>Baja</v>
      </c>
      <c r="AA20" s="26">
        <f>+Y20</f>
        <v>0.36</v>
      </c>
      <c r="AB20" s="28" t="str">
        <f>IFERROR(IF(AC20="","",IF(AC20&lt;=0.2,"Leve",IF(AC20&lt;=0.4,"Menor",IF(AC20&lt;=0.6,"Moderado",IF(AC20&lt;=0.8,"Mayor","Catastrófico"))))),"")</f>
        <v>Moderado</v>
      </c>
      <c r="AC20" s="26">
        <f>IFERROR(IF(Q20="Impacto",(M20-(+M20*T20)),IF(Q20="Probabilidad",M20,"")),"")</f>
        <v>0.6</v>
      </c>
      <c r="AD20" s="258" t="str">
        <f>IFERROR(IF(AE20=0,"",IF(AND(AE20&gt;0,AE20&lt;=0.2),"Muy Baja",IF(AE20&lt;=0.4,"Baja",IF(AE20&lt;=0.6,"Media",IF(AE20&lt;=0.8,"Alta","Muy Alta"))))),"")</f>
        <v>Baja</v>
      </c>
      <c r="AE20" s="265">
        <f>MIN(Y20:Y22)</f>
        <v>0.216</v>
      </c>
      <c r="AF20" s="258" t="str">
        <f>IFERROR(IF(AG20=0,"",IF(AND(AG20&gt;0,AG20&lt;=0.2),"Leve",IF(AG20&lt;=0.4,"Menor",IF(AG20&lt;=0.6,"Moderado",IF(AG20&lt;=0.8,"Mayor","Catastrófico"))))),"")</f>
        <v>Menor</v>
      </c>
      <c r="AG20" s="265">
        <f>MIN(AC20:AC22)</f>
        <v>0.30000000000000004</v>
      </c>
      <c r="AH20" s="263" t="str">
        <f>IFERROR(IF(OR(AND(AD20="Muy Baja",AF20="Leve"),AND(AD20="Muy Baja",AF20="Menor"),AND(AD20="Baja",AF20="Leve")),"Bajo",IF(OR(AND(AD20="Muy Baja",AF20="Moderado"),AND(AD20="Baja",AF20="Menor"),AND(AD20="Baja",AF20="Moderado"),AND(AD20="Media",AF20="Leve"),AND(AD20="Media",AF20="Menor"),AND(AD20="Media",AF20="Moderado"),AND(AD20="Alta",AF20="Leve"),AND(AD20="Alta",AF20="Menor")),"Moderado",IF(OR(AND(AD20="Muy Baja",AF20="Mayor"),AND(AD20="Baja",AF20="Mayor"),AND(AD20="Media",AF20="Mayor"),AND(AD20="Alta",AF20="Moderado"),AND(AD20="Alta",AF20="Mayor"),AND(AD20="Muy Alta",AF20="Leve"),AND(AD20="Muy Alta",AF20="Menor"),AND(AD20="Muy Alta",AF20="Moderado"),AND(AD20="Muy Alta",AF20="Mayor")),"Alto",IF(OR(AND(AD20="Muy Baja",AF20="Catastrófico"),AND(AD20="Baja",AF20="Catastrófico"),AND(AD20="Media",AF20="Catastrófico"),AND(AD20="Alta",AF20="Catastrófico"),AND(AD20="Muy Alta",AF20="Catastrófico")),"Extremo","")))),"")</f>
        <v>Moderado</v>
      </c>
      <c r="AI20" s="290" t="s">
        <v>91</v>
      </c>
      <c r="AJ20" s="342"/>
      <c r="AK20" s="246" t="s">
        <v>304</v>
      </c>
      <c r="AL20" s="249" t="s">
        <v>305</v>
      </c>
      <c r="AM20" s="246" t="s">
        <v>370</v>
      </c>
      <c r="AN20" s="249" t="s">
        <v>305</v>
      </c>
      <c r="AO20" s="246" t="s">
        <v>300</v>
      </c>
      <c r="AP20" s="249"/>
      <c r="AQ20" s="246" t="s">
        <v>300</v>
      </c>
      <c r="AR20" s="249"/>
      <c r="AS20" s="59"/>
      <c r="AT20" s="59"/>
      <c r="AU20" s="59"/>
      <c r="AV20" s="59"/>
      <c r="AW20" s="59"/>
    </row>
    <row r="21" spans="1:49" ht="93.75" customHeight="1" x14ac:dyDescent="0.25">
      <c r="A21" s="281"/>
      <c r="B21" s="267"/>
      <c r="C21" s="267"/>
      <c r="D21" s="278"/>
      <c r="E21" s="278"/>
      <c r="F21" s="278"/>
      <c r="G21" s="282"/>
      <c r="H21" s="280"/>
      <c r="I21" s="278"/>
      <c r="J21" s="259"/>
      <c r="K21" s="261"/>
      <c r="L21" s="259"/>
      <c r="M21" s="261"/>
      <c r="N21" s="270"/>
      <c r="O21" s="25" t="s">
        <v>217</v>
      </c>
      <c r="P21" s="76" t="s">
        <v>205</v>
      </c>
      <c r="Q21" s="25" t="str">
        <f t="shared" si="5"/>
        <v>Impacto</v>
      </c>
      <c r="R21" s="71" t="s">
        <v>14</v>
      </c>
      <c r="S21" s="71" t="s">
        <v>7</v>
      </c>
      <c r="T21" s="26" t="str">
        <f t="shared" si="1"/>
        <v>25%</v>
      </c>
      <c r="U21" s="71" t="s">
        <v>17</v>
      </c>
      <c r="V21" s="71" t="s">
        <v>21</v>
      </c>
      <c r="W21" s="71" t="s">
        <v>84</v>
      </c>
      <c r="X21" s="74" t="s">
        <v>206</v>
      </c>
      <c r="Y21" s="73">
        <f>IFERROR(IF(AND(Q20="Probabilidad",Q21="Probabilidad"),(AA20-(+AA20*T21)),IF(Q21="Probabilidad",(K20-(+K20*T21)),IF(Q21="Impacto",AA20,""))),"")</f>
        <v>0.36</v>
      </c>
      <c r="Z21" s="28" t="str">
        <f t="shared" si="6"/>
        <v>Baja</v>
      </c>
      <c r="AA21" s="26">
        <f t="shared" ref="AA21:AA22" si="7">+Y21</f>
        <v>0.36</v>
      </c>
      <c r="AB21" s="28" t="str">
        <f t="shared" ref="AB21:AB22" si="8">IFERROR(IF(AC21="","",IF(AC21&lt;=0.2,"Leve",IF(AC21&lt;=0.4,"Menor",IF(AC21&lt;=0.6,"Moderado",IF(AC21&lt;=0.8,"Mayor","Catastrófico"))))),"")</f>
        <v>Menor</v>
      </c>
      <c r="AC21" s="26">
        <f>IFERROR(IF(AND(Q20="Impacto",Q21="Impacto"),(AC20-(+AC20*T21)),IF(Q21="Impacto",($M$15-(+$M$15*T21)),IF(Q21="Probabilidad",AC20,""))),"")</f>
        <v>0.30000000000000004</v>
      </c>
      <c r="AD21" s="259"/>
      <c r="AE21" s="266"/>
      <c r="AF21" s="259"/>
      <c r="AG21" s="266"/>
      <c r="AH21" s="264"/>
      <c r="AI21" s="291"/>
      <c r="AJ21" s="342"/>
      <c r="AK21" s="247"/>
      <c r="AL21" s="250"/>
      <c r="AM21" s="247"/>
      <c r="AN21" s="250"/>
      <c r="AO21" s="247"/>
      <c r="AP21" s="250"/>
      <c r="AQ21" s="247"/>
      <c r="AR21" s="250"/>
      <c r="AS21" s="59"/>
      <c r="AT21" s="59"/>
      <c r="AU21" s="59"/>
      <c r="AV21" s="59"/>
      <c r="AW21" s="59"/>
    </row>
    <row r="22" spans="1:49" ht="409.6" customHeight="1" x14ac:dyDescent="0.25">
      <c r="A22" s="281"/>
      <c r="B22" s="267"/>
      <c r="C22" s="267"/>
      <c r="D22" s="278"/>
      <c r="E22" s="278"/>
      <c r="F22" s="278"/>
      <c r="G22" s="282"/>
      <c r="H22" s="77" t="s">
        <v>215</v>
      </c>
      <c r="I22" s="278"/>
      <c r="J22" s="259"/>
      <c r="K22" s="261"/>
      <c r="L22" s="259"/>
      <c r="M22" s="261"/>
      <c r="N22" s="270"/>
      <c r="O22" s="25">
        <v>2</v>
      </c>
      <c r="P22" s="76" t="s">
        <v>263</v>
      </c>
      <c r="Q22" s="25" t="str">
        <f t="shared" si="5"/>
        <v>Probabilidad</v>
      </c>
      <c r="R22" s="71" t="s">
        <v>12</v>
      </c>
      <c r="S22" s="71" t="s">
        <v>7</v>
      </c>
      <c r="T22" s="26" t="str">
        <f t="shared" ref="T22" si="9">IF(AND(R22="Preventivo",S22="Automático"),"50%",IF(AND(R22="Preventivo",S22="Manual"),"40%",IF(AND(R22="Detectivo",S22="Automático"),"40%",IF(AND(R22="Detectivo",S22="Manual"),"30%",IF(AND(R22="Correctivo",S22="Automático"),"35%",IF(AND(R22="Correctivo",S22="Manual"),"25%",""))))))</f>
        <v>40%</v>
      </c>
      <c r="U22" s="71" t="s">
        <v>17</v>
      </c>
      <c r="V22" s="71" t="s">
        <v>21</v>
      </c>
      <c r="W22" s="71" t="s">
        <v>84</v>
      </c>
      <c r="X22" s="74" t="s">
        <v>264</v>
      </c>
      <c r="Y22" s="73">
        <f>IFERROR(IF(AND(Q21="Probabilidad",Q22="Probabilidad"),(AA21-(+AA21*T22)),IF(AND(Q21="Impacto",Q22="Probabilidad"),(AA20-(+AA20*T22)),IF(Q22="Impacto",AA21,""))),"")</f>
        <v>0.216</v>
      </c>
      <c r="Z22" s="28" t="str">
        <f t="shared" si="6"/>
        <v>Baja</v>
      </c>
      <c r="AA22" s="26">
        <f t="shared" si="7"/>
        <v>0.216</v>
      </c>
      <c r="AB22" s="28" t="str">
        <f t="shared" si="8"/>
        <v>Menor</v>
      </c>
      <c r="AC22" s="26">
        <f>IFERROR(IF(AND(Q21="Impacto",Q22="Impacto"),(AC21-(+AC21*T22)),IF(AND(Q21="Probabilidad",Q22="Impacto"),(AC20-(+AC20*T22)),IF(Q22="Probabilidad",AC21,""))),"")</f>
        <v>0.30000000000000004</v>
      </c>
      <c r="AD22" s="259"/>
      <c r="AE22" s="266"/>
      <c r="AF22" s="259"/>
      <c r="AG22" s="266"/>
      <c r="AH22" s="264"/>
      <c r="AI22" s="291"/>
      <c r="AJ22" s="342"/>
      <c r="AK22" s="248"/>
      <c r="AL22" s="251"/>
      <c r="AM22" s="248"/>
      <c r="AN22" s="251"/>
      <c r="AO22" s="248"/>
      <c r="AP22" s="251"/>
      <c r="AQ22" s="248"/>
      <c r="AR22" s="251"/>
      <c r="AS22" s="59"/>
      <c r="AT22" s="59"/>
      <c r="AU22" s="59"/>
      <c r="AV22" s="59"/>
      <c r="AW22" s="59"/>
    </row>
    <row r="23" spans="1:49" ht="117.6" customHeight="1" x14ac:dyDescent="0.25">
      <c r="A23" s="281" t="s">
        <v>244</v>
      </c>
      <c r="B23" s="267" t="s">
        <v>278</v>
      </c>
      <c r="C23" s="267" t="s">
        <v>200</v>
      </c>
      <c r="D23" s="267" t="s">
        <v>201</v>
      </c>
      <c r="E23" s="267" t="s">
        <v>259</v>
      </c>
      <c r="F23" s="267" t="s">
        <v>202</v>
      </c>
      <c r="G23" s="279" t="str">
        <f>_xlfn.CONCAT(D23,E23,F23)</f>
        <v>Posibilidad de afectación reputacional del Instituto por desempeño del Modelo Integrado de Planeación y Gestión - MIPG del Isvimed, 
que no evidencia un incremento en el porcentaje de cumplimiento del Plan Furag de cada vigencia, lo que puede derivar a su vez, en hallazgos de los entes de control.Lo anterior, debido a la falta de gestión de los lineamientos establecidos en el MIPG para cada una de sus dimensiones y políticas.</v>
      </c>
      <c r="I23" s="277" t="s">
        <v>295</v>
      </c>
      <c r="J23" s="258" t="s">
        <v>4</v>
      </c>
      <c r="K23" s="261">
        <f>IF(J23="","",IF(J23="Muy Baja",0.2,IF(J23="Baja",0.4,IF(J23="Media",0.6,IF(J23="Alta",0.8,IF(J23="Muy Alta",1,))))))</f>
        <v>0.8</v>
      </c>
      <c r="L23" s="258" t="s">
        <v>5</v>
      </c>
      <c r="M23" s="261">
        <f>IF(L23="","",IF(L23="Leve",0.2,IF(L23="Menor",0.4,IF(L23="Moderado",0.6,IF(L23="Mayor",0.8,IF(L23="Catastrófico",1,))))))</f>
        <v>0.8</v>
      </c>
      <c r="N23" s="270" t="str">
        <f>IF(OR(AND(J23="Muy Baja",L23="Leve"),AND(J23="Muy Baja",L23="Menor"),AND(J23="Baja",L23="Leve")),"Bajo",IF(OR(AND(J23="Muy baja",L23="Moderado"),AND(J23="Baja",L23="Menor"),AND(J23="Baja",L23="Moderado"),AND(J23="Media",L23="Leve"),AND(J23="Media",L23="Menor"),AND(J23="Media",L23="Moderado"),AND(J23="Alta",L23="Leve"),AND(J23="Alta",L23="Menor")),"Moderado",IF(OR(AND(J23="Muy Baja",L23="Mayor"),AND(J23="Baja",L23="Mayor"),AND(J23="Media",L23="Mayor"),AND(J23="Alta",L23="Moderado"),AND(J23="Alta",L23="Mayor"),AND(J23="Muy Alta",L23="Leve"),AND(J23="Muy Alta",L23="Menor"),AND(J23="Muy Alta",L23="Moderado"),AND(J23="Muy Alta",L23="Mayor")),"Alto",IF(OR(AND(J23="Muy Baja",L23="Catastrófico"),AND(J23="Baja",L23="Catastrófico"),AND(J23="Media",L23="Catastrófico"),AND(J23="Alta",L23="Catastrófico"),AND(J23="Muy Alta",L23="Catastrófico")),"Extremo",""))))</f>
        <v>Alto</v>
      </c>
      <c r="O23" s="25"/>
      <c r="P23" s="76" t="s">
        <v>284</v>
      </c>
      <c r="Q23" s="25" t="str">
        <f t="shared" si="5"/>
        <v>Impacto</v>
      </c>
      <c r="R23" s="71" t="s">
        <v>14</v>
      </c>
      <c r="S23" s="71" t="s">
        <v>7</v>
      </c>
      <c r="T23" s="26" t="str">
        <f>IF(AND(R23="Preventivo",S23="Automático"),"50%",IF(AND(R23="Preventivo",S23="Manual"),"40%",IF(AND(R23="Detectivo",S23="Automático"),"40%",IF(AND(R23="Detectivo",S23="Manual"),"30%",IF(AND(R23="Correctivo",S23="Automático"),"35%",IF(AND(R23="Correctivo",S23="Manual"),"25%",""))))))</f>
        <v>25%</v>
      </c>
      <c r="U23" s="71" t="s">
        <v>18</v>
      </c>
      <c r="V23" s="71" t="s">
        <v>20</v>
      </c>
      <c r="W23" s="71" t="s">
        <v>84</v>
      </c>
      <c r="X23" s="74" t="s">
        <v>285</v>
      </c>
      <c r="Y23" s="73">
        <f>IFERROR(IF(Q23="Probabilidad",(K23-(+K23*T23)),IF(Q23="Impacto",K23,"")),"")</f>
        <v>0.8</v>
      </c>
      <c r="Z23" s="28" t="str">
        <f t="shared" ref="Z23:Z27" si="10">IFERROR(IF(Y23="","",IF(Y23&lt;=0.2,"Muy Baja",IF(Y23&lt;=0.4,"Baja",IF(Y23&lt;=0.6,"Media",IF(Y23&lt;=0.8,"Alta","Muy Alta"))))),"")</f>
        <v>Alta</v>
      </c>
      <c r="AA23" s="26">
        <f>+Y23</f>
        <v>0.8</v>
      </c>
      <c r="AB23" s="28" t="str">
        <f>IFERROR(IF(AC23="","",IF(AC23&lt;=0.2,"Leve",IF(AC23&lt;=0.4,"Menor",IF(AC23&lt;=0.6,"Moderado",IF(AC23&lt;=0.8,"Mayor","Catastrófico"))))),"")</f>
        <v>Moderado</v>
      </c>
      <c r="AC23" s="26">
        <f>IFERROR(IF(Q23="Impacto",(M23-(+M23*T23)),IF(Q23="Probabilidad",M23,"")),"")</f>
        <v>0.60000000000000009</v>
      </c>
      <c r="AD23" s="258" t="str">
        <f t="shared" ref="AD23" si="11">IFERROR(IF(AE23=0,"",IF(AND(AE23&gt;0,AE23&lt;=0.2),"Muy Baja",IF(AE23&lt;=0.4,"Baja",IF(AE23&lt;=0.6,"Media",IF(AE23&lt;=0.8,"Alta","Muy Alta"))))),"")</f>
        <v>Muy Baja</v>
      </c>
      <c r="AE23" s="265">
        <f t="shared" ref="AE23" si="12">MIN(Y23:Y28)</f>
        <v>7.2576000000000002E-2</v>
      </c>
      <c r="AF23" s="258" t="str">
        <f t="shared" ref="AF23" si="13">IFERROR(IF(AG23=0,"",IF(AND(AG23&gt;0,AG23&lt;=0.2),"Leve",IF(AG23&lt;=0.4,"Menor",IF(AG23&lt;=0.6,"Moderado",IF(AG23&lt;=0.8,"Mayor","Catastrófico"))))),"")</f>
        <v>Moderado</v>
      </c>
      <c r="AG23" s="265">
        <f t="shared" ref="AG23" si="14">MIN(AC23:AC28)</f>
        <v>0.60000000000000009</v>
      </c>
      <c r="AH23" s="263" t="str">
        <f t="shared" ref="AH23" si="15">IFERROR(IF(OR(AND(AD23="Muy Baja",AF23="Leve"),AND(AD23="Muy Baja",AF23="Menor"),AND(AD23="Baja",AF23="Leve")),"Bajo",IF(OR(AND(AD23="Muy Baja",AF23="Moderado"),AND(AD23="Baja",AF23="Menor"),AND(AD23="Baja",AF23="Moderado"),AND(AD23="Media",AF23="Leve"),AND(AD23="Media",AF23="Menor"),AND(AD23="Media",AF23="Moderado"),AND(AD23="Alta",AF23="Leve"),AND(AD23="Alta",AF23="Menor")),"Moderado",IF(OR(AND(AD23="Muy Baja",AF23="Mayor"),AND(AD23="Baja",AF23="Mayor"),AND(AD23="Media",AF23="Mayor"),AND(AD23="Alta",AF23="Moderado"),AND(AD23="Alta",AF23="Mayor"),AND(AD23="Muy Alta",AF23="Leve"),AND(AD23="Muy Alta",AF23="Menor"),AND(AD23="Muy Alta",AF23="Moderado"),AND(AD23="Muy Alta",AF23="Mayor")),"Alto",IF(OR(AND(AD23="Muy Baja",AF23="Catastrófico"),AND(AD23="Baja",AF23="Catastrófico"),AND(AD23="Media",AF23="Catastrófico"),AND(AD23="Alta",AF23="Catastrófico"),AND(AD23="Muy Alta",AF23="Catastrófico")),"Extremo","")))),"")</f>
        <v>Moderado</v>
      </c>
      <c r="AI23" s="290"/>
      <c r="AJ23" s="255"/>
      <c r="AK23" s="246" t="s">
        <v>306</v>
      </c>
      <c r="AL23" s="246" t="s">
        <v>307</v>
      </c>
      <c r="AM23" s="246" t="s">
        <v>371</v>
      </c>
      <c r="AN23" s="246" t="s">
        <v>307</v>
      </c>
      <c r="AO23" s="246" t="s">
        <v>300</v>
      </c>
      <c r="AP23" s="246"/>
      <c r="AQ23" s="246" t="s">
        <v>300</v>
      </c>
      <c r="AR23" s="246"/>
      <c r="AS23" s="59"/>
      <c r="AT23" s="59"/>
      <c r="AU23" s="59"/>
      <c r="AV23" s="59"/>
      <c r="AW23" s="59"/>
    </row>
    <row r="24" spans="1:49" ht="148.94999999999999" customHeight="1" x14ac:dyDescent="0.25">
      <c r="A24" s="281"/>
      <c r="B24" s="267"/>
      <c r="C24" s="267"/>
      <c r="D24" s="267"/>
      <c r="E24" s="267"/>
      <c r="F24" s="267"/>
      <c r="G24" s="282"/>
      <c r="H24" s="77" t="s">
        <v>218</v>
      </c>
      <c r="I24" s="278"/>
      <c r="J24" s="259"/>
      <c r="K24" s="261"/>
      <c r="L24" s="259"/>
      <c r="M24" s="261"/>
      <c r="N24" s="270"/>
      <c r="O24" s="25">
        <v>1</v>
      </c>
      <c r="P24" s="76" t="s">
        <v>240</v>
      </c>
      <c r="Q24" s="25" t="str">
        <f t="shared" si="5"/>
        <v>Probabilidad</v>
      </c>
      <c r="R24" s="71" t="s">
        <v>12</v>
      </c>
      <c r="S24" s="71" t="s">
        <v>7</v>
      </c>
      <c r="T24" s="26" t="str">
        <f t="shared" ref="T24:T27" si="16">IF(AND(R24="Preventivo",S24="Automático"),"50%",IF(AND(R24="Preventivo",S24="Manual"),"40%",IF(AND(R24="Detectivo",S24="Automático"),"40%",IF(AND(R24="Detectivo",S24="Manual"),"30%",IF(AND(R24="Correctivo",S24="Automático"),"35%",IF(AND(R24="Correctivo",S24="Manual"),"25%",""))))))</f>
        <v>40%</v>
      </c>
      <c r="U24" s="71" t="s">
        <v>17</v>
      </c>
      <c r="V24" s="71" t="s">
        <v>21</v>
      </c>
      <c r="W24" s="71" t="s">
        <v>84</v>
      </c>
      <c r="X24" s="74" t="s">
        <v>197</v>
      </c>
      <c r="Y24" s="73">
        <f>IFERROR(IF(AND(Q23="Probabilidad",Q24="Probabilidad"),(AA23-(+AA23*T24)),IF(Q24="Probabilidad",(K23-(+K23*T24)),IF(Q24="Impacto",AA23,""))),"")</f>
        <v>0.48</v>
      </c>
      <c r="Z24" s="28" t="str">
        <f t="shared" si="10"/>
        <v>Media</v>
      </c>
      <c r="AA24" s="26">
        <f t="shared" ref="AA24:AA27" si="17">+Y24</f>
        <v>0.48</v>
      </c>
      <c r="AB24" s="28" t="str">
        <f t="shared" ref="AB24:AB27" si="18">IFERROR(IF(AC24="","",IF(AC24&lt;=0.2,"Leve",IF(AC24&lt;=0.4,"Menor",IF(AC24&lt;=0.6,"Moderado",IF(AC24&lt;=0.8,"Mayor","Catastrófico"))))),"")</f>
        <v>Moderado</v>
      </c>
      <c r="AC24" s="26">
        <f>IFERROR(IF(AND(Q23="Impacto",Q24="Impacto"),(AC23-(+AC23*T24)),IF(Q24="Impacto",($M$15-(+$M$15*T24)),IF(Q24="Probabilidad",AC23,""))),"")</f>
        <v>0.60000000000000009</v>
      </c>
      <c r="AD24" s="259"/>
      <c r="AE24" s="266"/>
      <c r="AF24" s="259"/>
      <c r="AG24" s="266"/>
      <c r="AH24" s="264"/>
      <c r="AI24" s="291"/>
      <c r="AJ24" s="256"/>
      <c r="AK24" s="247"/>
      <c r="AL24" s="247"/>
      <c r="AM24" s="247"/>
      <c r="AN24" s="247"/>
      <c r="AO24" s="247"/>
      <c r="AP24" s="247"/>
      <c r="AQ24" s="247"/>
      <c r="AR24" s="247"/>
      <c r="AS24" s="59"/>
      <c r="AT24" s="59"/>
      <c r="AU24" s="59"/>
      <c r="AV24" s="59"/>
      <c r="AW24" s="59"/>
    </row>
    <row r="25" spans="1:49" ht="94.95" customHeight="1" x14ac:dyDescent="0.25">
      <c r="A25" s="281"/>
      <c r="B25" s="267"/>
      <c r="C25" s="267"/>
      <c r="D25" s="267"/>
      <c r="E25" s="267"/>
      <c r="F25" s="267"/>
      <c r="G25" s="282"/>
      <c r="H25" s="77" t="s">
        <v>224</v>
      </c>
      <c r="I25" s="278"/>
      <c r="J25" s="259"/>
      <c r="K25" s="261"/>
      <c r="L25" s="259"/>
      <c r="M25" s="261"/>
      <c r="N25" s="270"/>
      <c r="O25" s="25">
        <v>2</v>
      </c>
      <c r="P25" s="78" t="s">
        <v>225</v>
      </c>
      <c r="Q25" s="25" t="str">
        <f t="shared" si="5"/>
        <v>Probabilidad</v>
      </c>
      <c r="R25" s="71" t="s">
        <v>12</v>
      </c>
      <c r="S25" s="71" t="s">
        <v>7</v>
      </c>
      <c r="T25" s="26" t="str">
        <f t="shared" si="16"/>
        <v>40%</v>
      </c>
      <c r="U25" s="71" t="s">
        <v>17</v>
      </c>
      <c r="V25" s="71" t="s">
        <v>21</v>
      </c>
      <c r="W25" s="71" t="s">
        <v>84</v>
      </c>
      <c r="X25" s="78" t="s">
        <v>227</v>
      </c>
      <c r="Y25" s="73">
        <f>IFERROR(IF(AND(Q24="Probabilidad",Q25="Probabilidad"),(AA24-(+AA24*T25)),IF(AND(Q24="Impacto",Q25="Probabilidad"),(AA23-(+AA23*T25)),IF(Q25="Impacto",AA24,""))),"")</f>
        <v>0.28799999999999998</v>
      </c>
      <c r="Z25" s="28" t="str">
        <f t="shared" si="10"/>
        <v>Baja</v>
      </c>
      <c r="AA25" s="26">
        <f t="shared" si="17"/>
        <v>0.28799999999999998</v>
      </c>
      <c r="AB25" s="28" t="str">
        <f t="shared" si="18"/>
        <v>Moderado</v>
      </c>
      <c r="AC25" s="26">
        <f>IFERROR(IF(AND(Q24="Impacto",Q25="Impacto"),(AC24-(+AC24*T25)),IF(AND(Q24="Probabilidad",Q25="Impacto"),(AC23-(+AC23*T25)),IF(Q25="Probabilidad",AC24,""))),"")</f>
        <v>0.60000000000000009</v>
      </c>
      <c r="AD25" s="259"/>
      <c r="AE25" s="266"/>
      <c r="AF25" s="259"/>
      <c r="AG25" s="266"/>
      <c r="AH25" s="264"/>
      <c r="AI25" s="291"/>
      <c r="AJ25" s="256"/>
      <c r="AK25" s="247"/>
      <c r="AL25" s="247"/>
      <c r="AM25" s="247"/>
      <c r="AN25" s="247"/>
      <c r="AO25" s="247"/>
      <c r="AP25" s="247"/>
      <c r="AQ25" s="247"/>
      <c r="AR25" s="247"/>
      <c r="AS25" s="59"/>
      <c r="AT25" s="59"/>
      <c r="AU25" s="59"/>
      <c r="AV25" s="59"/>
      <c r="AW25" s="59"/>
    </row>
    <row r="26" spans="1:49" ht="210" customHeight="1" x14ac:dyDescent="0.25">
      <c r="A26" s="281"/>
      <c r="B26" s="267"/>
      <c r="C26" s="267"/>
      <c r="D26" s="267"/>
      <c r="E26" s="267"/>
      <c r="F26" s="267"/>
      <c r="G26" s="282"/>
      <c r="H26" s="77" t="s">
        <v>226</v>
      </c>
      <c r="I26" s="278"/>
      <c r="J26" s="259"/>
      <c r="K26" s="261"/>
      <c r="L26" s="259"/>
      <c r="M26" s="261"/>
      <c r="N26" s="270"/>
      <c r="O26" s="25">
        <v>3</v>
      </c>
      <c r="P26" s="76" t="s">
        <v>286</v>
      </c>
      <c r="Q26" s="25" t="str">
        <f t="shared" ref="Q26:Q27" si="19">IF(OR(R26="Preventivo",R26="Detectivo"),"Probabilidad",IF(R26="Correctivo","Impacto",""))</f>
        <v>Probabilidad</v>
      </c>
      <c r="R26" s="71" t="s">
        <v>13</v>
      </c>
      <c r="S26" s="71" t="s">
        <v>7</v>
      </c>
      <c r="T26" s="26" t="str">
        <f t="shared" si="16"/>
        <v>30%</v>
      </c>
      <c r="U26" s="71" t="s">
        <v>17</v>
      </c>
      <c r="V26" s="71" t="s">
        <v>20</v>
      </c>
      <c r="W26" s="71" t="s">
        <v>84</v>
      </c>
      <c r="X26" s="74" t="s">
        <v>287</v>
      </c>
      <c r="Y26" s="73">
        <f>IFERROR(IF(AND(Q25="Probabilidad",Q26="Probabilidad"),(AA25-(+AA25*T26)),IF(AND(Q25="Impacto",Q26="Probabilidad"),(AA24-(+AA24*T26)),IF(Q26="Impacto",AA25,""))),"")</f>
        <v>0.2016</v>
      </c>
      <c r="Z26" s="28" t="str">
        <f t="shared" si="10"/>
        <v>Baja</v>
      </c>
      <c r="AA26" s="26">
        <f t="shared" si="17"/>
        <v>0.2016</v>
      </c>
      <c r="AB26" s="28" t="str">
        <f t="shared" si="18"/>
        <v>Moderado</v>
      </c>
      <c r="AC26" s="26">
        <f>IFERROR(IF(AND(Q25="Impacto",Q26="Impacto"),(AC25-(+AC25*T26)),IF(AND(Q25="Probabilidad",Q26="Impacto"),(AC24-(+AC24*T26)),IF(Q26="Probabilidad",AC25,""))),"")</f>
        <v>0.60000000000000009</v>
      </c>
      <c r="AD26" s="259"/>
      <c r="AE26" s="266"/>
      <c r="AF26" s="259"/>
      <c r="AG26" s="266"/>
      <c r="AH26" s="264"/>
      <c r="AI26" s="291"/>
      <c r="AJ26" s="256"/>
      <c r="AK26" s="247"/>
      <c r="AL26" s="247"/>
      <c r="AM26" s="247"/>
      <c r="AN26" s="247"/>
      <c r="AO26" s="247"/>
      <c r="AP26" s="247"/>
      <c r="AQ26" s="247"/>
      <c r="AR26" s="247"/>
      <c r="AS26" s="59"/>
      <c r="AT26" s="59"/>
      <c r="AU26" s="59"/>
      <c r="AV26" s="59"/>
      <c r="AW26" s="59"/>
    </row>
    <row r="27" spans="1:49" ht="97.5" customHeight="1" x14ac:dyDescent="0.25">
      <c r="A27" s="281"/>
      <c r="B27" s="267"/>
      <c r="C27" s="267"/>
      <c r="D27" s="267"/>
      <c r="E27" s="267"/>
      <c r="F27" s="267"/>
      <c r="G27" s="282"/>
      <c r="H27" s="77" t="s">
        <v>260</v>
      </c>
      <c r="I27" s="278"/>
      <c r="J27" s="259"/>
      <c r="K27" s="261"/>
      <c r="L27" s="259"/>
      <c r="M27" s="261"/>
      <c r="N27" s="270"/>
      <c r="O27" s="25">
        <v>4</v>
      </c>
      <c r="P27" s="76" t="s">
        <v>261</v>
      </c>
      <c r="Q27" s="25" t="str">
        <f t="shared" si="19"/>
        <v>Probabilidad</v>
      </c>
      <c r="R27" s="71" t="s">
        <v>12</v>
      </c>
      <c r="S27" s="71" t="s">
        <v>7</v>
      </c>
      <c r="T27" s="26" t="str">
        <f t="shared" si="16"/>
        <v>40%</v>
      </c>
      <c r="U27" s="71" t="s">
        <v>18</v>
      </c>
      <c r="V27" s="71" t="s">
        <v>20</v>
      </c>
      <c r="W27" s="71" t="s">
        <v>84</v>
      </c>
      <c r="X27" s="74" t="s">
        <v>288</v>
      </c>
      <c r="Y27" s="73">
        <f>IFERROR(IF(AND(Q26="Probabilidad",Q27="Probabilidad"),(AA26-(+AA26*T27)),IF(AND(Q26="Impacto",Q27="Probabilidad"),(AA25-(+AA25*T27)),IF(Q27="Impacto",AA26,""))),"")</f>
        <v>0.12096</v>
      </c>
      <c r="Z27" s="28" t="str">
        <f t="shared" si="10"/>
        <v>Muy Baja</v>
      </c>
      <c r="AA27" s="26">
        <f t="shared" si="17"/>
        <v>0.12096</v>
      </c>
      <c r="AB27" s="28" t="str">
        <f t="shared" si="18"/>
        <v>Moderado</v>
      </c>
      <c r="AC27" s="26">
        <f>IFERROR(IF(AND(Q26="Impacto",Q27="Impacto"),(AC26-(+AC26*T27)),IF(AND(Q26="Probabilidad",Q27="Impacto"),(AC25-(+AC25*T27)),IF(Q27="Probabilidad",AC26,""))),"")</f>
        <v>0.60000000000000009</v>
      </c>
      <c r="AD27" s="259"/>
      <c r="AE27" s="266"/>
      <c r="AF27" s="259"/>
      <c r="AG27" s="266"/>
      <c r="AH27" s="264"/>
      <c r="AI27" s="291"/>
      <c r="AJ27" s="256"/>
      <c r="AK27" s="247"/>
      <c r="AL27" s="247"/>
      <c r="AM27" s="247"/>
      <c r="AN27" s="247"/>
      <c r="AO27" s="247"/>
      <c r="AP27" s="247"/>
      <c r="AQ27" s="247"/>
      <c r="AR27" s="247"/>
      <c r="AS27" s="59"/>
      <c r="AT27" s="59"/>
      <c r="AU27" s="59"/>
      <c r="AV27" s="59"/>
      <c r="AW27" s="59"/>
    </row>
    <row r="28" spans="1:49" ht="175.2" customHeight="1" x14ac:dyDescent="0.25">
      <c r="A28" s="281"/>
      <c r="B28" s="267"/>
      <c r="C28" s="267"/>
      <c r="D28" s="267"/>
      <c r="E28" s="267"/>
      <c r="F28" s="267"/>
      <c r="G28" s="280"/>
      <c r="H28" s="77" t="s">
        <v>262</v>
      </c>
      <c r="I28" s="278"/>
      <c r="J28" s="259"/>
      <c r="K28" s="261"/>
      <c r="L28" s="259"/>
      <c r="M28" s="261"/>
      <c r="N28" s="270"/>
      <c r="O28" s="25">
        <v>5</v>
      </c>
      <c r="P28" s="76" t="s">
        <v>283</v>
      </c>
      <c r="Q28" s="25" t="str">
        <f t="shared" ref="Q28" si="20">IF(OR(R28="Preventivo",R28="Detectivo"),"Probabilidad",IF(R28="Correctivo","Impacto",""))</f>
        <v>Probabilidad</v>
      </c>
      <c r="R28" s="71" t="s">
        <v>12</v>
      </c>
      <c r="S28" s="71" t="s">
        <v>7</v>
      </c>
      <c r="T28" s="26" t="str">
        <f t="shared" ref="T28" si="21">IF(AND(R28="Preventivo",S28="Automático"),"50%",IF(AND(R28="Preventivo",S28="Manual"),"40%",IF(AND(R28="Detectivo",S28="Automático"),"40%",IF(AND(R28="Detectivo",S28="Manual"),"30%",IF(AND(R28="Correctivo",S28="Automático"),"35%",IF(AND(R28="Correctivo",S28="Manual"),"25%",""))))))</f>
        <v>40%</v>
      </c>
      <c r="U28" s="71" t="s">
        <v>18</v>
      </c>
      <c r="V28" s="71" t="s">
        <v>20</v>
      </c>
      <c r="W28" s="71" t="s">
        <v>84</v>
      </c>
      <c r="X28" s="74" t="s">
        <v>289</v>
      </c>
      <c r="Y28" s="73">
        <f>IFERROR(IF(AND(Q27="Probabilidad",Q28="Probabilidad"),(AA27-(+AA27*T28)),IF(AND(Q27="Impacto",Q28="Probabilidad"),(AA26-(+AA26*T28)),IF(Q28="Impacto",AA27,""))),"")</f>
        <v>7.2576000000000002E-2</v>
      </c>
      <c r="Z28" s="28" t="str">
        <f t="shared" ref="Z28" si="22">IFERROR(IF(Y28="","",IF(Y28&lt;=0.2,"Muy Baja",IF(Y28&lt;=0.4,"Baja",IF(Y28&lt;=0.6,"Media",IF(Y28&lt;=0.8,"Alta","Muy Alta"))))),"")</f>
        <v>Muy Baja</v>
      </c>
      <c r="AA28" s="26">
        <f t="shared" ref="AA28" si="23">+Y28</f>
        <v>7.2576000000000002E-2</v>
      </c>
      <c r="AB28" s="28" t="str">
        <f t="shared" ref="AB28" si="24">IFERROR(IF(AC28="","",IF(AC28&lt;=0.2,"Leve",IF(AC28&lt;=0.4,"Menor",IF(AC28&lt;=0.6,"Moderado",IF(AC28&lt;=0.8,"Mayor","Catastrófico"))))),"")</f>
        <v>Moderado</v>
      </c>
      <c r="AC28" s="26">
        <f>IFERROR(IF(AND(Q27="Impacto",Q28="Impacto"),(AC27-(+AC27*T28)),IF(AND(Q27="Probabilidad",Q28="Impacto"),(AC26-(+AC26*T28)),IF(Q28="Probabilidad",AC27,""))),"")</f>
        <v>0.60000000000000009</v>
      </c>
      <c r="AD28" s="259"/>
      <c r="AE28" s="266"/>
      <c r="AF28" s="259"/>
      <c r="AG28" s="266"/>
      <c r="AH28" s="264"/>
      <c r="AI28" s="291"/>
      <c r="AJ28" s="257"/>
      <c r="AK28" s="248"/>
      <c r="AL28" s="248"/>
      <c r="AM28" s="248"/>
      <c r="AN28" s="248"/>
      <c r="AO28" s="248"/>
      <c r="AP28" s="248"/>
      <c r="AQ28" s="248"/>
      <c r="AR28" s="248"/>
      <c r="AS28" s="59"/>
      <c r="AT28" s="59"/>
      <c r="AU28" s="59"/>
      <c r="AV28" s="59"/>
      <c r="AW28" s="59"/>
    </row>
    <row r="29" spans="1:49" ht="231.75" customHeight="1" x14ac:dyDescent="0.25">
      <c r="A29" s="281" t="s">
        <v>245</v>
      </c>
      <c r="B29" s="267" t="s">
        <v>279</v>
      </c>
      <c r="C29" s="267" t="s">
        <v>219</v>
      </c>
      <c r="D29" s="267" t="s">
        <v>220</v>
      </c>
      <c r="E29" s="267" t="s">
        <v>221</v>
      </c>
      <c r="F29" s="267" t="s">
        <v>222</v>
      </c>
      <c r="G29" s="279" t="s">
        <v>223</v>
      </c>
      <c r="H29" s="77" t="s">
        <v>231</v>
      </c>
      <c r="I29" s="277" t="s">
        <v>295</v>
      </c>
      <c r="J29" s="258" t="s">
        <v>82</v>
      </c>
      <c r="K29" s="261">
        <f>IF(J29="","",IF(J29="Muy Baja",0.2,IF(J29="Baja",0.4,IF(J29="Media",0.6,IF(J29="Alta",0.8,IF(J29="Muy Alta",1,))))))</f>
        <v>0.6</v>
      </c>
      <c r="L29" s="258" t="s">
        <v>5</v>
      </c>
      <c r="M29" s="261">
        <f>IF(L29="","",IF(L29="Leve",0.2,IF(L29="Menor",0.4,IF(L29="Moderado",0.6,IF(L29="Mayor",0.8,IF(L29="Catastrófico",1,))))))</f>
        <v>0.8</v>
      </c>
      <c r="N29" s="270" t="str">
        <f>IF(OR(AND(J29="Muy Baja",L29="Leve"),AND(J29="Muy Baja",L29="Menor"),AND(J29="Baja",L29="Leve")),"Bajo",IF(OR(AND(J29="Muy baja",L29="Moderado"),AND(J29="Baja",L29="Menor"),AND(J29="Baja",L29="Moderado"),AND(J29="Media",L29="Leve"),AND(J29="Media",L29="Menor"),AND(J29="Media",L29="Moderado"),AND(J29="Alta",L29="Leve"),AND(J29="Alta",L29="Menor")),"Moderado",IF(OR(AND(J29="Muy Baja",L29="Mayor"),AND(J29="Baja",L29="Mayor"),AND(J29="Media",L29="Mayor"),AND(J29="Alta",L29="Moderado"),AND(J29="Alta",L29="Mayor"),AND(J29="Muy Alta",L29="Leve"),AND(J29="Muy Alta",L29="Menor"),AND(J29="Muy Alta",L29="Moderado"),AND(J29="Muy Alta",L29="Mayor")),"Alto",IF(OR(AND(J29="Muy Baja",L29="Catastrófico"),AND(J29="Baja",L29="Catastrófico"),AND(J29="Media",L29="Catastrófico"),AND(J29="Alta",L29="Catastrófico"),AND(J29="Muy Alta",L29="Catastrófico")),"Extremo",""))))</f>
        <v>Alto</v>
      </c>
      <c r="O29" s="25">
        <v>1</v>
      </c>
      <c r="P29" s="76" t="s">
        <v>235</v>
      </c>
      <c r="Q29" s="25" t="str">
        <f>IF(OR(R29="Preventivo",R29="Detectivo"),"Probabilidad",IF(R29="Correctivo","Impacto",""))</f>
        <v>Probabilidad</v>
      </c>
      <c r="R29" s="71" t="s">
        <v>12</v>
      </c>
      <c r="S29" s="71" t="s">
        <v>7</v>
      </c>
      <c r="T29" s="26" t="str">
        <f>IF(AND(R29="Preventivo",S29="Automático"),"50%",IF(AND(R29="Preventivo",S29="Manual"),"40%",IF(AND(R29="Detectivo",S29="Automático"),"40%",IF(AND(R29="Detectivo",S29="Manual"),"30%",IF(AND(R29="Correctivo",S29="Automático"),"35%",IF(AND(R29="Correctivo",S29="Manual"),"25%",""))))))</f>
        <v>40%</v>
      </c>
      <c r="U29" s="71" t="s">
        <v>17</v>
      </c>
      <c r="V29" s="71" t="s">
        <v>20</v>
      </c>
      <c r="W29" s="71" t="s">
        <v>84</v>
      </c>
      <c r="X29" s="74" t="s">
        <v>228</v>
      </c>
      <c r="Y29" s="73">
        <f>IFERROR(IF(Q29="Probabilidad",(K29-(+K29*T29)),IF(Q29="Impacto",K29,"")),"")</f>
        <v>0.36</v>
      </c>
      <c r="Z29" s="28" t="str">
        <f t="shared" ref="Z29:Z31" si="25">IFERROR(IF(Y29="","",IF(Y29&lt;=0.2,"Muy Baja",IF(Y29&lt;=0.4,"Baja",IF(Y29&lt;=0.6,"Media",IF(Y29&lt;=0.8,"Alta","Muy Alta"))))),"")</f>
        <v>Baja</v>
      </c>
      <c r="AA29" s="26">
        <f>+Y29</f>
        <v>0.36</v>
      </c>
      <c r="AB29" s="28" t="str">
        <f>IFERROR(IF(AC29="","",IF(AC29&lt;=0.2,"Leve",IF(AC29&lt;=0.4,"Menor",IF(AC29&lt;=0.6,"Moderado",IF(AC29&lt;=0.8,"Mayor","Catastrófico"))))),"")</f>
        <v>Mayor</v>
      </c>
      <c r="AC29" s="26">
        <f>IFERROR(IF(Q29="Impacto",(M29-(+M29*T29)),IF(Q29="Probabilidad",M29,"")),"")</f>
        <v>0.8</v>
      </c>
      <c r="AD29" s="258" t="str">
        <f t="shared" ref="AD29" si="26">IFERROR(IF(AE29=0,"",IF(AND(AE29&gt;0,AE29&lt;=0.2),"Muy Baja",IF(AE29&lt;=0.4,"Baja",IF(AE29&lt;=0.6,"Media",IF(AE29&lt;=0.8,"Alta","Muy Alta"))))),"")</f>
        <v>Muy Baja</v>
      </c>
      <c r="AE29" s="265">
        <f>MIN(Y29:Y33)</f>
        <v>5.4431999999999994E-2</v>
      </c>
      <c r="AF29" s="258" t="str">
        <f t="shared" ref="AF29" si="27">IFERROR(IF(AG29=0,"",IF(AND(AG29&gt;0,AG29&lt;=0.2),"Leve",IF(AG29&lt;=0.4,"Menor",IF(AG29&lt;=0.6,"Moderado",IF(AG29&lt;=0.8,"Mayor","Catastrófico"))))),"")</f>
        <v>Mayor</v>
      </c>
      <c r="AG29" s="265">
        <f>MIN(AC29:AC33)</f>
        <v>0.8</v>
      </c>
      <c r="AH29" s="263" t="str">
        <f t="shared" ref="AH29" si="28">IFERROR(IF(OR(AND(AD29="Muy Baja",AF29="Leve"),AND(AD29="Muy Baja",AF29="Menor"),AND(AD29="Baja",AF29="Leve")),"Bajo",IF(OR(AND(AD29="Muy Baja",AF29="Moderado"),AND(AD29="Baja",AF29="Menor"),AND(AD29="Baja",AF29="Moderado"),AND(AD29="Media",AF29="Leve"),AND(AD29="Media",AF29="Menor"),AND(AD29="Media",AF29="Moderado"),AND(AD29="Alta",AF29="Leve"),AND(AD29="Alta",AF29="Menor")),"Moderado",IF(OR(AND(AD29="Muy Baja",AF29="Mayor"),AND(AD29="Baja",AF29="Mayor"),AND(AD29="Media",AF29="Mayor"),AND(AD29="Alta",AF29="Moderado"),AND(AD29="Alta",AF29="Mayor"),AND(AD29="Muy Alta",AF29="Leve"),AND(AD29="Muy Alta",AF29="Menor"),AND(AD29="Muy Alta",AF29="Moderado"),AND(AD29="Muy Alta",AF29="Mayor")),"Alto",IF(OR(AND(AD29="Muy Baja",AF29="Catastrófico"),AND(AD29="Baja",AF29="Catastrófico"),AND(AD29="Media",AF29="Catastrófico"),AND(AD29="Alta",AF29="Catastrófico"),AND(AD29="Muy Alta",AF29="Catastrófico")),"Extremo","")))),"")</f>
        <v>Alto</v>
      </c>
      <c r="AI29" s="290"/>
      <c r="AJ29" s="339"/>
      <c r="AK29" s="246" t="s">
        <v>373</v>
      </c>
      <c r="AL29" s="246" t="s">
        <v>308</v>
      </c>
      <c r="AM29" s="246" t="s">
        <v>372</v>
      </c>
      <c r="AN29" s="246" t="s">
        <v>374</v>
      </c>
      <c r="AO29" s="246" t="s">
        <v>300</v>
      </c>
      <c r="AP29" s="246"/>
      <c r="AQ29" s="246" t="s">
        <v>300</v>
      </c>
      <c r="AR29" s="246"/>
      <c r="AS29" s="59"/>
      <c r="AT29" s="59"/>
      <c r="AU29" s="59"/>
      <c r="AV29" s="59"/>
      <c r="AW29" s="59"/>
    </row>
    <row r="30" spans="1:49" ht="232.5" customHeight="1" x14ac:dyDescent="0.25">
      <c r="A30" s="281"/>
      <c r="B30" s="267"/>
      <c r="C30" s="267"/>
      <c r="D30" s="267"/>
      <c r="E30" s="267"/>
      <c r="F30" s="267"/>
      <c r="G30" s="282"/>
      <c r="H30" s="77" t="s">
        <v>232</v>
      </c>
      <c r="I30" s="278"/>
      <c r="J30" s="259"/>
      <c r="K30" s="261"/>
      <c r="L30" s="259"/>
      <c r="M30" s="261"/>
      <c r="N30" s="270"/>
      <c r="O30" s="25" t="s">
        <v>233</v>
      </c>
      <c r="P30" s="76" t="s">
        <v>234</v>
      </c>
      <c r="Q30" s="25" t="str">
        <f>IF(OR(R30="Preventivo",R30="Detectivo"),"Probabilidad",IF(R30="Correctivo","Impacto",""))</f>
        <v>Probabilidad</v>
      </c>
      <c r="R30" s="71" t="s">
        <v>13</v>
      </c>
      <c r="S30" s="71" t="s">
        <v>7</v>
      </c>
      <c r="T30" s="26" t="str">
        <f>IF(AND(R30="Preventivo",S30="Automático"),"50%",IF(AND(R30="Preventivo",S30="Manual"),"40%",IF(AND(R30="Detectivo",S30="Automático"),"40%",IF(AND(R30="Detectivo",S30="Manual"),"30%",IF(AND(R30="Correctivo",S30="Automático"),"35%",IF(AND(R30="Correctivo",S30="Manual"),"25%",""))))))</f>
        <v>30%</v>
      </c>
      <c r="U30" s="71" t="s">
        <v>17</v>
      </c>
      <c r="V30" s="71" t="s">
        <v>21</v>
      </c>
      <c r="W30" s="71" t="s">
        <v>84</v>
      </c>
      <c r="X30" s="74" t="s">
        <v>237</v>
      </c>
      <c r="Y30" s="73">
        <f>IFERROR(IF(AND(Q29="Probabilidad",Q30="Probabilidad"),(AA29-(+AA29*T30)),IF(Q30="Probabilidad",(K29-(+K29*T30)),IF(Q30="Impacto",AA29,""))),"")</f>
        <v>0.252</v>
      </c>
      <c r="Z30" s="28" t="str">
        <f t="shared" si="25"/>
        <v>Baja</v>
      </c>
      <c r="AA30" s="26">
        <f t="shared" ref="AA30:AA31" si="29">+Y30</f>
        <v>0.252</v>
      </c>
      <c r="AB30" s="28" t="str">
        <f t="shared" ref="AB30:AB31" si="30">IFERROR(IF(AC30="","",IF(AC30&lt;=0.2,"Leve",IF(AC30&lt;=0.4,"Menor",IF(AC30&lt;=0.6,"Moderado",IF(AC30&lt;=0.8,"Mayor","Catastrófico"))))),"")</f>
        <v>Mayor</v>
      </c>
      <c r="AC30" s="26">
        <f>IFERROR(IF(AND(Q29="Impacto",Q30="Impacto"),(AC29-(+AC29*T30)),IF(Q30="Impacto",($M$15-(+$M$15*T30)),IF(Q30="Probabilidad",AC29,""))),"")</f>
        <v>0.8</v>
      </c>
      <c r="AD30" s="259"/>
      <c r="AE30" s="266"/>
      <c r="AF30" s="259"/>
      <c r="AG30" s="266"/>
      <c r="AH30" s="264"/>
      <c r="AI30" s="291"/>
      <c r="AJ30" s="340"/>
      <c r="AK30" s="247"/>
      <c r="AL30" s="247"/>
      <c r="AM30" s="247"/>
      <c r="AN30" s="247"/>
      <c r="AO30" s="247"/>
      <c r="AP30" s="247"/>
      <c r="AQ30" s="247"/>
      <c r="AR30" s="247"/>
      <c r="AS30" s="59"/>
      <c r="AT30" s="59"/>
      <c r="AU30" s="59"/>
      <c r="AV30" s="59"/>
      <c r="AW30" s="59"/>
    </row>
    <row r="31" spans="1:49" ht="303.75" customHeight="1" x14ac:dyDescent="0.25">
      <c r="A31" s="281"/>
      <c r="B31" s="267"/>
      <c r="C31" s="267"/>
      <c r="D31" s="267"/>
      <c r="E31" s="267"/>
      <c r="F31" s="267"/>
      <c r="G31" s="282"/>
      <c r="H31" s="77" t="s">
        <v>255</v>
      </c>
      <c r="I31" s="278"/>
      <c r="J31" s="259"/>
      <c r="K31" s="261"/>
      <c r="L31" s="259"/>
      <c r="M31" s="261"/>
      <c r="N31" s="270"/>
      <c r="O31" s="25">
        <v>3</v>
      </c>
      <c r="P31" s="79" t="s">
        <v>230</v>
      </c>
      <c r="Q31" s="25" t="str">
        <f>IF(OR(R31="Preventivo",R31="Detectivo"),"Probabilidad",IF(R31="Correctivo","Impacto",""))</f>
        <v>Probabilidad</v>
      </c>
      <c r="R31" s="71" t="s">
        <v>12</v>
      </c>
      <c r="S31" s="71" t="s">
        <v>7</v>
      </c>
      <c r="T31" s="26" t="str">
        <f t="shared" ref="T31:T33" si="31">IF(AND(R31="Preventivo",S31="Automático"),"50%",IF(AND(R31="Preventivo",S31="Manual"),"40%",IF(AND(R31="Detectivo",S31="Automático"),"40%",IF(AND(R31="Detectivo",S31="Manual"),"30%",IF(AND(R31="Correctivo",S31="Automático"),"35%",IF(AND(R31="Correctivo",S31="Manual"),"25%",""))))))</f>
        <v>40%</v>
      </c>
      <c r="U31" s="71" t="s">
        <v>17</v>
      </c>
      <c r="V31" s="71" t="s">
        <v>20</v>
      </c>
      <c r="W31" s="71" t="s">
        <v>84</v>
      </c>
      <c r="X31" s="74" t="s">
        <v>229</v>
      </c>
      <c r="Y31" s="73">
        <f>IFERROR(IF(AND(Q30="Probabilidad",Q31="Probabilidad"),(AA30-(+AA30*T31)),IF(AND(Q30="Impacto",Q31="Probabilidad"),(AA29-(+AA29*T31)),IF(Q31="Impacto",AA30,""))),"")</f>
        <v>0.1512</v>
      </c>
      <c r="Z31" s="28" t="str">
        <f t="shared" si="25"/>
        <v>Muy Baja</v>
      </c>
      <c r="AA31" s="26">
        <f t="shared" si="29"/>
        <v>0.1512</v>
      </c>
      <c r="AB31" s="28" t="str">
        <f t="shared" si="30"/>
        <v>Mayor</v>
      </c>
      <c r="AC31" s="26">
        <f>IFERROR(IF(AND(Q30="Impacto",Q31="Impacto"),(AC30-(+AC30*T31)),IF(AND(Q30="Probabilidad",Q31="Impacto"),(AC29-(+AC29*T31)),IF(Q31="Probabilidad",AC30,""))),"")</f>
        <v>0.8</v>
      </c>
      <c r="AD31" s="259"/>
      <c r="AE31" s="266"/>
      <c r="AF31" s="259"/>
      <c r="AG31" s="266"/>
      <c r="AH31" s="264"/>
      <c r="AI31" s="291"/>
      <c r="AJ31" s="340"/>
      <c r="AK31" s="247"/>
      <c r="AL31" s="247"/>
      <c r="AM31" s="247"/>
      <c r="AN31" s="247"/>
      <c r="AO31" s="247"/>
      <c r="AP31" s="247"/>
      <c r="AQ31" s="247"/>
      <c r="AR31" s="247"/>
      <c r="AS31" s="59"/>
      <c r="AT31" s="59"/>
      <c r="AU31" s="59"/>
      <c r="AV31" s="59"/>
      <c r="AW31" s="59"/>
    </row>
    <row r="32" spans="1:49" ht="309" customHeight="1" x14ac:dyDescent="0.25">
      <c r="A32" s="281"/>
      <c r="B32" s="267"/>
      <c r="C32" s="267"/>
      <c r="D32" s="267"/>
      <c r="E32" s="267"/>
      <c r="F32" s="267"/>
      <c r="G32" s="282"/>
      <c r="H32" s="77" t="s">
        <v>256</v>
      </c>
      <c r="I32" s="278"/>
      <c r="J32" s="259"/>
      <c r="K32" s="261"/>
      <c r="L32" s="259"/>
      <c r="M32" s="261"/>
      <c r="N32" s="270"/>
      <c r="O32" s="25">
        <v>4</v>
      </c>
      <c r="P32" s="76" t="s">
        <v>236</v>
      </c>
      <c r="Q32" s="25" t="str">
        <f>IF(OR(R32="Preventivo",R32="Detectivo"),"Probabilidad",IF(R32="Correctivo","Impacto",""))</f>
        <v>Probabilidad</v>
      </c>
      <c r="R32" s="71" t="s">
        <v>12</v>
      </c>
      <c r="S32" s="71" t="s">
        <v>7</v>
      </c>
      <c r="T32" s="26" t="str">
        <f t="shared" si="31"/>
        <v>40%</v>
      </c>
      <c r="U32" s="71" t="s">
        <v>17</v>
      </c>
      <c r="V32" s="71" t="s">
        <v>20</v>
      </c>
      <c r="W32" s="71" t="s">
        <v>84</v>
      </c>
      <c r="X32" s="74" t="s">
        <v>238</v>
      </c>
      <c r="Y32" s="73">
        <f t="shared" ref="Y32:Y33" si="32">IFERROR(IF(AND(Q31="Probabilidad",Q32="Probabilidad"),(AA31-(+AA31*T32)),IF(AND(Q31="Impacto",Q32="Probabilidad"),(AA30-(+AA30*T32)),IF(Q32="Impacto",AA31,""))),"")</f>
        <v>9.0719999999999995E-2</v>
      </c>
      <c r="Z32" s="28" t="str">
        <f t="shared" ref="Z32:Z33" si="33">IFERROR(IF(Y32="","",IF(Y32&lt;=0.2,"Muy Baja",IF(Y32&lt;=0.4,"Baja",IF(Y32&lt;=0.6,"Media",IF(Y32&lt;=0.8,"Alta","Muy Alta"))))),"")</f>
        <v>Muy Baja</v>
      </c>
      <c r="AA32" s="26">
        <f t="shared" ref="AA32:AA33" si="34">+Y32</f>
        <v>9.0719999999999995E-2</v>
      </c>
      <c r="AB32" s="28" t="str">
        <f t="shared" ref="AB32:AB33" si="35">IFERROR(IF(AC32="","",IF(AC32&lt;=0.2,"Leve",IF(AC32&lt;=0.4,"Menor",IF(AC32&lt;=0.6,"Moderado",IF(AC32&lt;=0.8,"Mayor","Catastrófico"))))),"")</f>
        <v>Mayor</v>
      </c>
      <c r="AC32" s="26">
        <f t="shared" ref="AC32:AC33" si="36">IFERROR(IF(AND(Q31="Impacto",Q32="Impacto"),(AC31-(+AC31*T32)),IF(AND(Q31="Probabilidad",Q32="Impacto"),(AC30-(+AC30*T32)),IF(Q32="Probabilidad",AC31,""))),"")</f>
        <v>0.8</v>
      </c>
      <c r="AD32" s="259"/>
      <c r="AE32" s="266"/>
      <c r="AF32" s="259"/>
      <c r="AG32" s="266"/>
      <c r="AH32" s="264"/>
      <c r="AI32" s="291"/>
      <c r="AJ32" s="340"/>
      <c r="AK32" s="247"/>
      <c r="AL32" s="247"/>
      <c r="AM32" s="247"/>
      <c r="AN32" s="247"/>
      <c r="AO32" s="247"/>
      <c r="AP32" s="247"/>
      <c r="AQ32" s="247"/>
      <c r="AR32" s="247"/>
      <c r="AS32" s="59"/>
      <c r="AT32" s="59"/>
      <c r="AU32" s="59"/>
      <c r="AV32" s="59"/>
      <c r="AW32" s="59"/>
    </row>
    <row r="33" spans="1:49" ht="152.25" customHeight="1" x14ac:dyDescent="0.25">
      <c r="A33" s="281"/>
      <c r="B33" s="267"/>
      <c r="C33" s="267"/>
      <c r="D33" s="267"/>
      <c r="E33" s="267"/>
      <c r="F33" s="267"/>
      <c r="G33" s="282"/>
      <c r="H33" s="77" t="s">
        <v>257</v>
      </c>
      <c r="I33" s="278"/>
      <c r="J33" s="259"/>
      <c r="K33" s="261"/>
      <c r="L33" s="259"/>
      <c r="M33" s="261"/>
      <c r="N33" s="270"/>
      <c r="O33" s="25">
        <v>5</v>
      </c>
      <c r="P33" s="70" t="s">
        <v>239</v>
      </c>
      <c r="Q33" s="25" t="str">
        <f t="shared" ref="Q33" si="37">IF(OR(R33="Preventivo",R33="Detectivo"),"Probabilidad",IF(R33="Correctivo","Impacto",""))</f>
        <v>Probabilidad</v>
      </c>
      <c r="R33" s="71" t="s">
        <v>12</v>
      </c>
      <c r="S33" s="71" t="s">
        <v>7</v>
      </c>
      <c r="T33" s="26" t="str">
        <f t="shared" si="31"/>
        <v>40%</v>
      </c>
      <c r="U33" s="71" t="s">
        <v>17</v>
      </c>
      <c r="V33" s="71" t="s">
        <v>21</v>
      </c>
      <c r="W33" s="71" t="s">
        <v>84</v>
      </c>
      <c r="X33" s="74" t="s">
        <v>197</v>
      </c>
      <c r="Y33" s="73">
        <f t="shared" si="32"/>
        <v>5.4431999999999994E-2</v>
      </c>
      <c r="Z33" s="28" t="str">
        <f t="shared" si="33"/>
        <v>Muy Baja</v>
      </c>
      <c r="AA33" s="26">
        <f t="shared" si="34"/>
        <v>5.4431999999999994E-2</v>
      </c>
      <c r="AB33" s="28" t="str">
        <f t="shared" si="35"/>
        <v>Mayor</v>
      </c>
      <c r="AC33" s="26">
        <f t="shared" si="36"/>
        <v>0.8</v>
      </c>
      <c r="AD33" s="259"/>
      <c r="AE33" s="266"/>
      <c r="AF33" s="259"/>
      <c r="AG33" s="266"/>
      <c r="AH33" s="264"/>
      <c r="AI33" s="291"/>
      <c r="AJ33" s="341"/>
      <c r="AK33" s="248"/>
      <c r="AL33" s="248"/>
      <c r="AM33" s="248"/>
      <c r="AN33" s="248"/>
      <c r="AO33" s="248"/>
      <c r="AP33" s="248"/>
      <c r="AQ33" s="248"/>
      <c r="AR33" s="248"/>
      <c r="AS33" s="59"/>
      <c r="AT33" s="59"/>
      <c r="AU33" s="59"/>
      <c r="AV33" s="59"/>
      <c r="AW33" s="59"/>
    </row>
    <row r="34" spans="1:49" ht="49.95" customHeight="1" x14ac:dyDescent="0.25">
      <c r="A34" s="284" t="s">
        <v>210</v>
      </c>
      <c r="B34" s="285"/>
      <c r="C34" s="285"/>
      <c r="D34" s="285"/>
      <c r="E34" s="285"/>
      <c r="F34" s="285"/>
      <c r="G34" s="285"/>
      <c r="H34" s="285"/>
      <c r="I34" s="285"/>
      <c r="J34" s="285"/>
      <c r="K34" s="285"/>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6"/>
    </row>
    <row r="36" spans="1:49" x14ac:dyDescent="0.25">
      <c r="A36" s="80" t="s">
        <v>94</v>
      </c>
      <c r="B36" s="60"/>
      <c r="C36" s="60"/>
      <c r="D36" s="60"/>
      <c r="E36" s="60"/>
      <c r="F36" s="60"/>
      <c r="I36" s="60"/>
    </row>
    <row r="38" spans="1:49" x14ac:dyDescent="0.25">
      <c r="D38" s="83"/>
      <c r="E38" s="84"/>
      <c r="F38" s="85"/>
      <c r="G38" s="85"/>
      <c r="H38" s="85"/>
    </row>
    <row r="39" spans="1:49" x14ac:dyDescent="0.25">
      <c r="C39" s="83" t="s">
        <v>246</v>
      </c>
      <c r="D39" s="84"/>
      <c r="E39" s="84"/>
      <c r="F39" s="84"/>
      <c r="G39" s="84"/>
      <c r="H39" s="85"/>
    </row>
    <row r="40" spans="1:49" x14ac:dyDescent="0.25">
      <c r="C40" s="86" t="s">
        <v>247</v>
      </c>
      <c r="D40" s="87" t="s">
        <v>248</v>
      </c>
      <c r="E40" s="287" t="s">
        <v>249</v>
      </c>
      <c r="F40" s="287"/>
      <c r="G40" s="287"/>
      <c r="H40" s="287"/>
    </row>
    <row r="41" spans="1:49" ht="105" customHeight="1" x14ac:dyDescent="0.25">
      <c r="C41" s="88" t="s">
        <v>244</v>
      </c>
      <c r="D41" s="89">
        <v>44944</v>
      </c>
      <c r="E41" s="288" t="s">
        <v>265</v>
      </c>
      <c r="F41" s="283"/>
      <c r="G41" s="283"/>
      <c r="H41" s="283"/>
    </row>
    <row r="42" spans="1:49" ht="42.75" customHeight="1" x14ac:dyDescent="0.25">
      <c r="C42" s="88" t="s">
        <v>243</v>
      </c>
      <c r="D42" s="89">
        <v>44944</v>
      </c>
      <c r="E42" s="288" t="s">
        <v>268</v>
      </c>
      <c r="F42" s="288"/>
      <c r="G42" s="288"/>
      <c r="H42" s="288"/>
    </row>
    <row r="43" spans="1:49" ht="93.6" customHeight="1" x14ac:dyDescent="0.25">
      <c r="C43" s="88" t="s">
        <v>244</v>
      </c>
      <c r="D43" s="89">
        <v>45471</v>
      </c>
      <c r="E43" s="288" t="s">
        <v>275</v>
      </c>
      <c r="F43" s="283"/>
      <c r="G43" s="283"/>
      <c r="H43" s="283"/>
    </row>
    <row r="44" spans="1:49" ht="42.75" customHeight="1" x14ac:dyDescent="0.25">
      <c r="C44" s="88" t="s">
        <v>280</v>
      </c>
      <c r="D44" s="89">
        <v>45565</v>
      </c>
      <c r="E44" s="289" t="s">
        <v>281</v>
      </c>
      <c r="F44" s="289"/>
      <c r="G44" s="289"/>
      <c r="H44" s="289"/>
    </row>
    <row r="45" spans="1:49" ht="42.75" customHeight="1" x14ac:dyDescent="0.25">
      <c r="C45" s="88"/>
      <c r="D45" s="88"/>
      <c r="E45" s="283"/>
      <c r="F45" s="283"/>
      <c r="G45" s="283"/>
      <c r="H45" s="283"/>
    </row>
  </sheetData>
  <sheetProtection algorithmName="SHA-512" hashValue="Rd/+3FjbZpanmDZ2FgPHjP0+v3H9TsPJ0Nj9PPram/zfV/VXOKvoUtAkLOPPM8gVeQsMRORZidceR/ecx1AvTA==" saltValue="I4Nx0kTdeHBlBiSkC0kN5Q==" spinCount="100000" sheet="1" formatCells="0" formatColumns="0" formatRows="0"/>
  <dataConsolidate/>
  <mergeCells count="181">
    <mergeCell ref="AQ23:AQ28"/>
    <mergeCell ref="AR23:AR28"/>
    <mergeCell ref="AQ29:AQ33"/>
    <mergeCell ref="AR29:AR33"/>
    <mergeCell ref="AI12:AI14"/>
    <mergeCell ref="AJ13:AJ14"/>
    <mergeCell ref="AH13:AH14"/>
    <mergeCell ref="AQ11:AQ14"/>
    <mergeCell ref="AR11:AR14"/>
    <mergeCell ref="AQ15:AQ19"/>
    <mergeCell ref="AR15:AR19"/>
    <mergeCell ref="AQ20:AQ22"/>
    <mergeCell ref="AR20:AR22"/>
    <mergeCell ref="AI29:AI33"/>
    <mergeCell ref="AJ29:AJ33"/>
    <mergeCell ref="AL11:AL14"/>
    <mergeCell ref="AL15:AL19"/>
    <mergeCell ref="AL20:AL22"/>
    <mergeCell ref="AL23:AL28"/>
    <mergeCell ref="AL29:AL33"/>
    <mergeCell ref="AI20:AI22"/>
    <mergeCell ref="AI23:AI28"/>
    <mergeCell ref="AJ20:AJ22"/>
    <mergeCell ref="AK11:AK14"/>
    <mergeCell ref="AG1:AI1"/>
    <mergeCell ref="AG2:AI2"/>
    <mergeCell ref="AG3:AI3"/>
    <mergeCell ref="AG4:AI4"/>
    <mergeCell ref="D6:E7"/>
    <mergeCell ref="AI11:AJ11"/>
    <mergeCell ref="A1:C4"/>
    <mergeCell ref="D1:AF4"/>
    <mergeCell ref="A11:I11"/>
    <mergeCell ref="J11:AH11"/>
    <mergeCell ref="A6:C7"/>
    <mergeCell ref="A9:C9"/>
    <mergeCell ref="H6:I6"/>
    <mergeCell ref="H7:I7"/>
    <mergeCell ref="F6:G6"/>
    <mergeCell ref="F7:G7"/>
    <mergeCell ref="D8:I8"/>
    <mergeCell ref="D9:I9"/>
    <mergeCell ref="A8:C8"/>
    <mergeCell ref="A15:A19"/>
    <mergeCell ref="A12:A14"/>
    <mergeCell ref="C12:C14"/>
    <mergeCell ref="G15:G19"/>
    <mergeCell ref="B12:B14"/>
    <mergeCell ref="D12:D14"/>
    <mergeCell ref="E12:E14"/>
    <mergeCell ref="E15:E19"/>
    <mergeCell ref="F15:F19"/>
    <mergeCell ref="B15:B19"/>
    <mergeCell ref="F12:F14"/>
    <mergeCell ref="AG15:AG19"/>
    <mergeCell ref="H15:H16"/>
    <mergeCell ref="AB13:AB14"/>
    <mergeCell ref="K15:K19"/>
    <mergeCell ref="L15:L19"/>
    <mergeCell ref="M15:M19"/>
    <mergeCell ref="N13:N14"/>
    <mergeCell ref="J12:N12"/>
    <mergeCell ref="J15:J19"/>
    <mergeCell ref="R13:X13"/>
    <mergeCell ref="J13:J14"/>
    <mergeCell ref="K13:K14"/>
    <mergeCell ref="L13:L14"/>
    <mergeCell ref="M13:M14"/>
    <mergeCell ref="AA13:AA14"/>
    <mergeCell ref="AG13:AG14"/>
    <mergeCell ref="AF13:AF14"/>
    <mergeCell ref="AF15:AF19"/>
    <mergeCell ref="E45:H45"/>
    <mergeCell ref="A34:AI34"/>
    <mergeCell ref="AC13:AC14"/>
    <mergeCell ref="E40:H40"/>
    <mergeCell ref="E41:H41"/>
    <mergeCell ref="E42:H42"/>
    <mergeCell ref="E43:H43"/>
    <mergeCell ref="E44:H44"/>
    <mergeCell ref="Y13:Y14"/>
    <mergeCell ref="Z13:Z14"/>
    <mergeCell ref="I15:I19"/>
    <mergeCell ref="P13:P14"/>
    <mergeCell ref="Q13:Q14"/>
    <mergeCell ref="AD13:AD14"/>
    <mergeCell ref="AE13:AE14"/>
    <mergeCell ref="AD15:AD19"/>
    <mergeCell ref="A29:A33"/>
    <mergeCell ref="C15:C19"/>
    <mergeCell ref="C29:C33"/>
    <mergeCell ref="D15:D19"/>
    <mergeCell ref="E29:E33"/>
    <mergeCell ref="AI15:AI19"/>
    <mergeCell ref="AG20:AG22"/>
    <mergeCell ref="G12:G14"/>
    <mergeCell ref="AH23:AH28"/>
    <mergeCell ref="K20:K22"/>
    <mergeCell ref="AF20:AF22"/>
    <mergeCell ref="L20:L22"/>
    <mergeCell ref="M20:M22"/>
    <mergeCell ref="N20:N22"/>
    <mergeCell ref="AG29:AG33"/>
    <mergeCell ref="AH29:AH33"/>
    <mergeCell ref="A23:A28"/>
    <mergeCell ref="C23:C28"/>
    <mergeCell ref="D23:D28"/>
    <mergeCell ref="E23:E28"/>
    <mergeCell ref="B20:B22"/>
    <mergeCell ref="B23:B28"/>
    <mergeCell ref="G29:G33"/>
    <mergeCell ref="G20:G22"/>
    <mergeCell ref="G23:G28"/>
    <mergeCell ref="F29:F33"/>
    <mergeCell ref="AF23:AF28"/>
    <mergeCell ref="AG23:AG28"/>
    <mergeCell ref="J20:J22"/>
    <mergeCell ref="AE20:AE22"/>
    <mergeCell ref="AD20:AD22"/>
    <mergeCell ref="I20:I22"/>
    <mergeCell ref="I29:I33"/>
    <mergeCell ref="I23:I28"/>
    <mergeCell ref="H20:H21"/>
    <mergeCell ref="K29:K33"/>
    <mergeCell ref="L29:L33"/>
    <mergeCell ref="D20:D22"/>
    <mergeCell ref="E20:E22"/>
    <mergeCell ref="A20:A22"/>
    <mergeCell ref="F20:F22"/>
    <mergeCell ref="B29:B33"/>
    <mergeCell ref="D29:D33"/>
    <mergeCell ref="AF29:AF33"/>
    <mergeCell ref="AD12:AH12"/>
    <mergeCell ref="K23:K28"/>
    <mergeCell ref="L23:L28"/>
    <mergeCell ref="O12:X12"/>
    <mergeCell ref="AH15:AH19"/>
    <mergeCell ref="AE15:AE19"/>
    <mergeCell ref="F23:F28"/>
    <mergeCell ref="C20:C22"/>
    <mergeCell ref="M29:M33"/>
    <mergeCell ref="O13:O14"/>
    <mergeCell ref="N29:N33"/>
    <mergeCell ref="AD29:AD33"/>
    <mergeCell ref="AE29:AE33"/>
    <mergeCell ref="N15:N19"/>
    <mergeCell ref="AH20:AH22"/>
    <mergeCell ref="J29:J33"/>
    <mergeCell ref="H12:H14"/>
    <mergeCell ref="I12:I14"/>
    <mergeCell ref="J23:J28"/>
    <mergeCell ref="M23:M28"/>
    <mergeCell ref="N23:N28"/>
    <mergeCell ref="AD23:AD28"/>
    <mergeCell ref="AE23:AE28"/>
    <mergeCell ref="AK15:AK19"/>
    <mergeCell ref="AK20:AK22"/>
    <mergeCell ref="AK23:AK28"/>
    <mergeCell ref="AK29:AK33"/>
    <mergeCell ref="AJ15:AJ19"/>
    <mergeCell ref="AJ23:AJ28"/>
    <mergeCell ref="AM11:AM14"/>
    <mergeCell ref="AN11:AN14"/>
    <mergeCell ref="AM15:AM19"/>
    <mergeCell ref="AN15:AN19"/>
    <mergeCell ref="AM20:AM22"/>
    <mergeCell ref="AN20:AN22"/>
    <mergeCell ref="AM23:AM28"/>
    <mergeCell ref="AN23:AN28"/>
    <mergeCell ref="AM29:AM33"/>
    <mergeCell ref="AN29:AN33"/>
    <mergeCell ref="AO11:AO14"/>
    <mergeCell ref="AP11:AP14"/>
    <mergeCell ref="AO15:AO19"/>
    <mergeCell ref="AP15:AP19"/>
    <mergeCell ref="AO23:AO28"/>
    <mergeCell ref="AP23:AP28"/>
    <mergeCell ref="AO29:AO33"/>
    <mergeCell ref="AP29:AP33"/>
    <mergeCell ref="AO20:AO22"/>
    <mergeCell ref="AP20:AP22"/>
  </mergeCells>
  <conditionalFormatting sqref="J15">
    <cfRule type="cellIs" dxfId="157" priority="686" operator="equal">
      <formula>"Media"</formula>
    </cfRule>
    <cfRule type="cellIs" dxfId="156" priority="688" operator="equal">
      <formula>"Muy Baja"</formula>
    </cfRule>
    <cfRule type="cellIs" dxfId="155" priority="687" operator="equal">
      <formula>"Baja"</formula>
    </cfRule>
    <cfRule type="cellIs" dxfId="154" priority="685" operator="equal">
      <formula>"Alta"</formula>
    </cfRule>
    <cfRule type="cellIs" dxfId="153" priority="684" operator="equal">
      <formula>"Muy Alta"</formula>
    </cfRule>
  </conditionalFormatting>
  <conditionalFormatting sqref="J20:J21 J23">
    <cfRule type="cellIs" dxfId="152" priority="454" operator="equal">
      <formula>"Muy Alta"</formula>
    </cfRule>
    <cfRule type="cellIs" dxfId="151" priority="455" operator="equal">
      <formula>"Alta"</formula>
    </cfRule>
    <cfRule type="cellIs" dxfId="150" priority="456" operator="equal">
      <formula>"Media"</formula>
    </cfRule>
    <cfRule type="cellIs" dxfId="149" priority="457" operator="equal">
      <formula>"Baja"</formula>
    </cfRule>
    <cfRule type="cellIs" dxfId="148" priority="458" operator="equal">
      <formula>"Muy Baja"</formula>
    </cfRule>
  </conditionalFormatting>
  <conditionalFormatting sqref="J29:J30">
    <cfRule type="cellIs" dxfId="147" priority="58" operator="equal">
      <formula>"Muy Baja"</formula>
    </cfRule>
    <cfRule type="cellIs" dxfId="146" priority="57" operator="equal">
      <formula>"Baja"</formula>
    </cfRule>
    <cfRule type="cellIs" dxfId="145" priority="56" operator="equal">
      <formula>"Media"</formula>
    </cfRule>
    <cfRule type="cellIs" dxfId="144" priority="55" operator="equal">
      <formula>"Alta"</formula>
    </cfRule>
    <cfRule type="cellIs" dxfId="143" priority="54" operator="equal">
      <formula>"Muy Alta"</formula>
    </cfRule>
  </conditionalFormatting>
  <conditionalFormatting sqref="L15">
    <cfRule type="cellIs" dxfId="142" priority="683" operator="equal">
      <formula>"Leve"</formula>
    </cfRule>
    <cfRule type="cellIs" dxfId="141" priority="682" operator="equal">
      <formula>"Menor"</formula>
    </cfRule>
    <cfRule type="cellIs" dxfId="140" priority="681" operator="equal">
      <formula>"Moderado"</formula>
    </cfRule>
    <cfRule type="cellIs" dxfId="139" priority="680" operator="equal">
      <formula>"Mayor"</formula>
    </cfRule>
    <cfRule type="cellIs" dxfId="138" priority="679" operator="equal">
      <formula>"Catastrófico"</formula>
    </cfRule>
  </conditionalFormatting>
  <conditionalFormatting sqref="L20:L21 L23">
    <cfRule type="cellIs" dxfId="137" priority="449" operator="equal">
      <formula>"Catastrófico"</formula>
    </cfRule>
    <cfRule type="cellIs" dxfId="136" priority="450" operator="equal">
      <formula>"Mayor"</formula>
    </cfRule>
    <cfRule type="cellIs" dxfId="135" priority="451" operator="equal">
      <formula>"Moderado"</formula>
    </cfRule>
    <cfRule type="cellIs" dxfId="134" priority="452" operator="equal">
      <formula>"Menor"</formula>
    </cfRule>
    <cfRule type="cellIs" dxfId="133" priority="453" operator="equal">
      <formula>"Leve"</formula>
    </cfRule>
  </conditionalFormatting>
  <conditionalFormatting sqref="L29:L30">
    <cfRule type="cellIs" dxfId="132" priority="49" operator="equal">
      <formula>"Catastrófico"</formula>
    </cfRule>
    <cfRule type="cellIs" dxfId="131" priority="50" operator="equal">
      <formula>"Mayor"</formula>
    </cfRule>
    <cfRule type="cellIs" dxfId="130" priority="51" operator="equal">
      <formula>"Moderado"</formula>
    </cfRule>
    <cfRule type="cellIs" dxfId="129" priority="53" operator="equal">
      <formula>"Leve"</formula>
    </cfRule>
    <cfRule type="cellIs" dxfId="128" priority="52" operator="equal">
      <formula>"Menor"</formula>
    </cfRule>
  </conditionalFormatting>
  <conditionalFormatting sqref="N15">
    <cfRule type="cellIs" dxfId="127" priority="675" operator="equal">
      <formula>"Extremo"</formula>
    </cfRule>
    <cfRule type="cellIs" dxfId="126" priority="676" operator="equal">
      <formula>"Alto"</formula>
    </cfRule>
    <cfRule type="cellIs" dxfId="125" priority="677" operator="equal">
      <formula>"Moderado"</formula>
    </cfRule>
    <cfRule type="cellIs" dxfId="124" priority="678" operator="equal">
      <formula>"Bajo"</formula>
    </cfRule>
  </conditionalFormatting>
  <conditionalFormatting sqref="N20:N21">
    <cfRule type="cellIs" dxfId="123" priority="319" operator="equal">
      <formula>"Extremo"</formula>
    </cfRule>
    <cfRule type="cellIs" dxfId="122" priority="320" operator="equal">
      <formula>"Alto"</formula>
    </cfRule>
    <cfRule type="cellIs" dxfId="121" priority="322" operator="equal">
      <formula>"Bajo"</formula>
    </cfRule>
    <cfRule type="cellIs" dxfId="120" priority="321" operator="equal">
      <formula>"Moderado"</formula>
    </cfRule>
  </conditionalFormatting>
  <conditionalFormatting sqref="N23">
    <cfRule type="cellIs" dxfId="119" priority="315" operator="equal">
      <formula>"Extremo"</formula>
    </cfRule>
    <cfRule type="cellIs" dxfId="118" priority="316" operator="equal">
      <formula>"Alto"</formula>
    </cfRule>
    <cfRule type="cellIs" dxfId="117" priority="317" operator="equal">
      <formula>"Moderado"</formula>
    </cfRule>
    <cfRule type="cellIs" dxfId="116" priority="318" operator="equal">
      <formula>"Bajo"</formula>
    </cfRule>
  </conditionalFormatting>
  <conditionalFormatting sqref="N29:N30">
    <cfRule type="cellIs" dxfId="115" priority="48" operator="equal">
      <formula>"Bajo"</formula>
    </cfRule>
    <cfRule type="cellIs" dxfId="114" priority="46" operator="equal">
      <formula>"Alto"</formula>
    </cfRule>
    <cfRule type="cellIs" dxfId="113" priority="45" operator="equal">
      <formula>"Extremo"</formula>
    </cfRule>
    <cfRule type="cellIs" dxfId="112" priority="47" operator="equal">
      <formula>"Moderado"</formula>
    </cfRule>
  </conditionalFormatting>
  <conditionalFormatting sqref="Z15:Z33">
    <cfRule type="cellIs" dxfId="111" priority="7" operator="equal">
      <formula>"Alta"</formula>
    </cfRule>
    <cfRule type="cellIs" dxfId="110" priority="10" operator="equal">
      <formula>"Muy Baja"</formula>
    </cfRule>
    <cfRule type="cellIs" dxfId="109" priority="9" operator="equal">
      <formula>"Baja"</formula>
    </cfRule>
    <cfRule type="cellIs" dxfId="108" priority="8" operator="equal">
      <formula>"Media"</formula>
    </cfRule>
    <cfRule type="cellIs" dxfId="107" priority="6" operator="equal">
      <formula>"Muy Alta"</formula>
    </cfRule>
  </conditionalFormatting>
  <conditionalFormatting sqref="AB15:AB33">
    <cfRule type="cellIs" dxfId="106" priority="2" operator="equal">
      <formula>"Mayor"</formula>
    </cfRule>
    <cfRule type="cellIs" dxfId="105" priority="3" operator="equal">
      <formula>"Moderado"</formula>
    </cfRule>
    <cfRule type="cellIs" dxfId="104" priority="4" operator="equal">
      <formula>"Menor"</formula>
    </cfRule>
    <cfRule type="cellIs" dxfId="103" priority="5" operator="equal">
      <formula>"Leve"</formula>
    </cfRule>
    <cfRule type="cellIs" dxfId="102" priority="1" operator="equal">
      <formula>"Catastrófico"</formula>
    </cfRule>
  </conditionalFormatting>
  <conditionalFormatting sqref="AD15">
    <cfRule type="cellIs" dxfId="101" priority="466" operator="equal">
      <formula>"Media"</formula>
    </cfRule>
    <cfRule type="cellIs" dxfId="100" priority="468" operator="equal">
      <formula>"Muy Baja"</formula>
    </cfRule>
    <cfRule type="cellIs" dxfId="99" priority="464" operator="equal">
      <formula>"Muy Alta"</formula>
    </cfRule>
    <cfRule type="cellIs" dxfId="98" priority="465" operator="equal">
      <formula>"Alta"</formula>
    </cfRule>
    <cfRule type="cellIs" dxfId="97" priority="467" operator="equal">
      <formula>"Baja"</formula>
    </cfRule>
  </conditionalFormatting>
  <conditionalFormatting sqref="AD20:AD21">
    <cfRule type="cellIs" dxfId="96" priority="294" operator="equal">
      <formula>"Media"</formula>
    </cfRule>
    <cfRule type="cellIs" dxfId="95" priority="292" operator="equal">
      <formula>"Muy Alta"</formula>
    </cfRule>
    <cfRule type="cellIs" dxfId="94" priority="293" operator="equal">
      <formula>"Alta"</formula>
    </cfRule>
    <cfRule type="cellIs" dxfId="93" priority="295" operator="equal">
      <formula>"Baja"</formula>
    </cfRule>
    <cfRule type="cellIs" dxfId="92" priority="296" operator="equal">
      <formula>"Muy Baja"</formula>
    </cfRule>
  </conditionalFormatting>
  <conditionalFormatting sqref="AD23">
    <cfRule type="cellIs" dxfId="91" priority="282" operator="equal">
      <formula>"Muy Alta"</formula>
    </cfRule>
    <cfRule type="cellIs" dxfId="90" priority="286" operator="equal">
      <formula>"Muy Baja"</formula>
    </cfRule>
    <cfRule type="cellIs" dxfId="89" priority="285" operator="equal">
      <formula>"Baja"</formula>
    </cfRule>
    <cfRule type="cellIs" dxfId="88" priority="284" operator="equal">
      <formula>"Media"</formula>
    </cfRule>
    <cfRule type="cellIs" dxfId="87" priority="283" operator="equal">
      <formula>"Alta"</formula>
    </cfRule>
  </conditionalFormatting>
  <conditionalFormatting sqref="AD29:AD30">
    <cfRule type="cellIs" dxfId="86" priority="42" operator="equal">
      <formula>"Media"</formula>
    </cfRule>
    <cfRule type="cellIs" dxfId="85" priority="41" operator="equal">
      <formula>"Alta"</formula>
    </cfRule>
    <cfRule type="cellIs" dxfId="84" priority="40" operator="equal">
      <formula>"Muy Alta"</formula>
    </cfRule>
    <cfRule type="cellIs" dxfId="83" priority="44" operator="equal">
      <formula>"Muy Baja"</formula>
    </cfRule>
    <cfRule type="cellIs" dxfId="82" priority="43" operator="equal">
      <formula>"Baja"</formula>
    </cfRule>
  </conditionalFormatting>
  <conditionalFormatting sqref="AF15">
    <cfRule type="cellIs" dxfId="81" priority="459" operator="equal">
      <formula>"Catastrófico"</formula>
    </cfRule>
    <cfRule type="cellIs" dxfId="80" priority="463" operator="equal">
      <formula>"Leve"</formula>
    </cfRule>
    <cfRule type="cellIs" dxfId="79" priority="462" operator="equal">
      <formula>"Menor"</formula>
    </cfRule>
    <cfRule type="cellIs" dxfId="78" priority="461" operator="equal">
      <formula>"Moderado"</formula>
    </cfRule>
    <cfRule type="cellIs" dxfId="77" priority="460" operator="equal">
      <formula>"Mayor"</formula>
    </cfRule>
  </conditionalFormatting>
  <conditionalFormatting sqref="AF20:AF21">
    <cfRule type="cellIs" dxfId="76" priority="288" operator="equal">
      <formula>"Mayor"</formula>
    </cfRule>
    <cfRule type="cellIs" dxfId="75" priority="289" operator="equal">
      <formula>"Moderado"</formula>
    </cfRule>
    <cfRule type="cellIs" dxfId="74" priority="291" operator="equal">
      <formula>"Leve"</formula>
    </cfRule>
    <cfRule type="cellIs" dxfId="73" priority="290" operator="equal">
      <formula>"Menor"</formula>
    </cfRule>
    <cfRule type="cellIs" dxfId="72" priority="287" operator="equal">
      <formula>"Catastrófico"</formula>
    </cfRule>
  </conditionalFormatting>
  <conditionalFormatting sqref="AF23">
    <cfRule type="cellIs" dxfId="71" priority="279" operator="equal">
      <formula>"Moderado"</formula>
    </cfRule>
    <cfRule type="cellIs" dxfId="70" priority="278" operator="equal">
      <formula>"Mayor"</formula>
    </cfRule>
    <cfRule type="cellIs" dxfId="69" priority="277" operator="equal">
      <formula>"Catastrófico"</formula>
    </cfRule>
    <cfRule type="cellIs" dxfId="68" priority="281" operator="equal">
      <formula>"Leve"</formula>
    </cfRule>
    <cfRule type="cellIs" dxfId="67" priority="280" operator="equal">
      <formula>"Menor"</formula>
    </cfRule>
  </conditionalFormatting>
  <conditionalFormatting sqref="AF29:AF30">
    <cfRule type="cellIs" dxfId="66" priority="35" operator="equal">
      <formula>"Catastrófico"</formula>
    </cfRule>
    <cfRule type="cellIs" dxfId="65" priority="39" operator="equal">
      <formula>"Leve"</formula>
    </cfRule>
    <cfRule type="cellIs" dxfId="64" priority="38" operator="equal">
      <formula>"Menor"</formula>
    </cfRule>
    <cfRule type="cellIs" dxfId="63" priority="37" operator="equal">
      <formula>"Moderado"</formula>
    </cfRule>
    <cfRule type="cellIs" dxfId="62" priority="36" operator="equal">
      <formula>"Mayor"</formula>
    </cfRule>
  </conditionalFormatting>
  <conditionalFormatting sqref="AH15">
    <cfRule type="cellIs" dxfId="61" priority="663" operator="equal">
      <formula>"Moderado"</formula>
    </cfRule>
    <cfRule type="cellIs" dxfId="60" priority="661" operator="equal">
      <formula>"Extremo"</formula>
    </cfRule>
    <cfRule type="cellIs" dxfId="59" priority="662" operator="equal">
      <formula>"Alto"</formula>
    </cfRule>
    <cfRule type="cellIs" dxfId="58" priority="664" operator="equal">
      <formula>"Bajo"</formula>
    </cfRule>
  </conditionalFormatting>
  <conditionalFormatting sqref="AH20:AH21">
    <cfRule type="cellIs" dxfId="57" priority="274" operator="equal">
      <formula>"Alto"</formula>
    </cfRule>
    <cfRule type="cellIs" dxfId="56" priority="275" operator="equal">
      <formula>"Moderado"</formula>
    </cfRule>
    <cfRule type="cellIs" dxfId="55" priority="276" operator="equal">
      <formula>"Bajo"</formula>
    </cfRule>
    <cfRule type="cellIs" dxfId="54" priority="273" operator="equal">
      <formula>"Extremo"</formula>
    </cfRule>
  </conditionalFormatting>
  <conditionalFormatting sqref="AH23">
    <cfRule type="cellIs" dxfId="53" priority="270" operator="equal">
      <formula>"Alto"</formula>
    </cfRule>
    <cfRule type="cellIs" dxfId="52" priority="271" operator="equal">
      <formula>"Moderado"</formula>
    </cfRule>
    <cfRule type="cellIs" dxfId="51" priority="272" operator="equal">
      <formula>"Bajo"</formula>
    </cfRule>
    <cfRule type="cellIs" dxfId="50" priority="269" operator="equal">
      <formula>"Extremo"</formula>
    </cfRule>
  </conditionalFormatting>
  <conditionalFormatting sqref="AH29:AH30">
    <cfRule type="cellIs" dxfId="49" priority="31" operator="equal">
      <formula>"Extremo"</formula>
    </cfRule>
    <cfRule type="cellIs" dxfId="48" priority="34" operator="equal">
      <formula>"Bajo"</formula>
    </cfRule>
    <cfRule type="cellIs" dxfId="47" priority="33" operator="equal">
      <formula>"Moderado"</formula>
    </cfRule>
    <cfRule type="cellIs" dxfId="46" priority="32" operator="equal">
      <formula>"Alto"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2FF30BA0-7D99-4D7E-9558-9BB60EEFF9A3}">
          <x14:formula1>
            <xm:f>'Opciones Tratamiento'!$B$22:$B$34</xm:f>
          </x14:formula1>
          <xm:sqref>D6:E7</xm:sqref>
        </x14:dataValidation>
        <x14:dataValidation type="list" allowBlank="1" showInputMessage="1" showErrorMessage="1" xr:uid="{2991F06F-23BC-4FE0-935E-AD52E3F5E923}">
          <x14:formula1>
            <xm:f>'Opciones Tratamiento'!$B$13:$B$19</xm:f>
          </x14:formula1>
          <xm:sqref>I15:I33</xm:sqref>
        </x14:dataValidation>
        <x14:dataValidation type="list" allowBlank="1" showInputMessage="1" showErrorMessage="1" xr:uid="{AE1B0128-8C4F-4697-A629-FD2328E31E68}">
          <x14:formula1>
            <xm:f>'Opciones Tratamiento'!$E$9:$E$13</xm:f>
          </x14:formula1>
          <xm:sqref>J15:J33</xm:sqref>
        </x14:dataValidation>
        <x14:dataValidation type="list" allowBlank="1" showInputMessage="1" showErrorMessage="1" xr:uid="{D58D1B3E-A5FF-4CA7-8392-5F6D420BF824}">
          <x14:formula1>
            <xm:f>'Opciones Tratamiento'!$F$9:$F$13</xm:f>
          </x14:formula1>
          <xm:sqref>L15:L33</xm:sqref>
        </x14:dataValidation>
        <x14:dataValidation type="list" allowBlank="1" showInputMessage="1" showErrorMessage="1" xr:uid="{7700EA99-3C5B-4B29-9E62-39DB10B7FCB6}">
          <x14:formula1>
            <xm:f>'Opciones Tratamiento'!$B$2:$B$5</xm:f>
          </x14:formula1>
          <xm:sqref>AI15:AI33</xm:sqref>
        </x14:dataValidation>
        <x14:dataValidation type="list" allowBlank="1" showInputMessage="1" showErrorMessage="1" xr:uid="{5651F3A8-C245-4A66-8C6F-3BD18E8DEF99}">
          <x14:formula1>
            <xm:f>'Tabla Valoración controles'!$D$4:$D$7</xm:f>
          </x14:formula1>
          <xm:sqref>R15:R33</xm:sqref>
        </x14:dataValidation>
        <x14:dataValidation type="list" allowBlank="1" showInputMessage="1" showErrorMessage="1" xr:uid="{CC30A5E2-D4B7-4070-A71B-81801ED2E66C}">
          <x14:formula1>
            <xm:f>'Tabla Valoración controles'!$D$8:$D$10</xm:f>
          </x14:formula1>
          <xm:sqref>S15:S33</xm:sqref>
        </x14:dataValidation>
        <x14:dataValidation type="list" allowBlank="1" showInputMessage="1" showErrorMessage="1" xr:uid="{11293CE2-E03C-4910-A0C2-2D4E66C672F9}">
          <x14:formula1>
            <xm:f>'Tabla Valoración controles'!$D$11:$D$13</xm:f>
          </x14:formula1>
          <xm:sqref>U15:U33</xm:sqref>
        </x14:dataValidation>
        <x14:dataValidation type="list" allowBlank="1" showInputMessage="1" showErrorMessage="1" xr:uid="{099A5600-A94B-4864-A483-15B46779B2BC}">
          <x14:formula1>
            <xm:f>'Tabla Valoración controles'!$D$14:$D$16</xm:f>
          </x14:formula1>
          <xm:sqref>V15:V33</xm:sqref>
        </x14:dataValidation>
        <x14:dataValidation type="list" allowBlank="1" showInputMessage="1" showErrorMessage="1" xr:uid="{A74564E0-1CB8-4420-9DE8-E93E7EF87B80}">
          <x14:formula1>
            <xm:f>'Tabla Valoración controles'!$D$17:$D$19</xm:f>
          </x14:formula1>
          <xm:sqref>W15:W33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0F6E4-E088-423B-A61B-78907F66C189}">
  <dimension ref="A1:JF33"/>
  <sheetViews>
    <sheetView showGridLines="0" zoomScaleNormal="70" workbookViewId="0">
      <selection activeCell="B7" sqref="B7"/>
    </sheetView>
  </sheetViews>
  <sheetFormatPr baseColWidth="10" defaultColWidth="0" defaultRowHeight="13.2" x14ac:dyDescent="0.3"/>
  <cols>
    <col min="1" max="1" width="15.6640625" style="125" customWidth="1"/>
    <col min="2" max="2" width="42.5546875" style="129" customWidth="1"/>
    <col min="3" max="3" width="16.44140625" style="125" customWidth="1"/>
    <col min="4" max="4" width="12.44140625" style="129" customWidth="1"/>
    <col min="5" max="5" width="25" style="129" customWidth="1"/>
    <col min="6" max="6" width="3.77734375" style="129" customWidth="1"/>
    <col min="7" max="7" width="7.44140625" style="129" customWidth="1"/>
    <col min="8" max="8" width="14" style="129" customWidth="1"/>
    <col min="9" max="9" width="13.77734375" style="129" customWidth="1"/>
    <col min="10" max="13" width="12.44140625" style="129" customWidth="1"/>
    <col min="14" max="14" width="3.77734375" style="129" customWidth="1"/>
    <col min="15" max="15" width="4.77734375" style="125" hidden="1" customWidth="1"/>
    <col min="16" max="16" width="6.44140625" style="125" hidden="1" customWidth="1"/>
    <col min="17" max="17" width="11" style="125" hidden="1" customWidth="1"/>
    <col min="18" max="22" width="12" style="125" hidden="1" customWidth="1"/>
    <col min="23" max="23" width="11.44140625" style="125" customWidth="1"/>
    <col min="24" max="27" width="11.44140625" style="125" hidden="1" customWidth="1"/>
    <col min="28" max="28" width="5.44140625" style="125" hidden="1" customWidth="1"/>
    <col min="29" max="29" width="26.77734375" style="125" hidden="1" customWidth="1"/>
    <col min="30" max="34" width="22.77734375" style="129" hidden="1" customWidth="1"/>
    <col min="35" max="35" width="23.44140625" style="125" hidden="1" customWidth="1"/>
    <col min="36" max="263" width="11.44140625" style="125" hidden="1" customWidth="1"/>
    <col min="264" max="264" width="12.44140625" style="125" hidden="1" customWidth="1"/>
    <col min="265" max="265" width="47" style="125" hidden="1" customWidth="1"/>
    <col min="266" max="266" width="35" style="125" hidden="1" customWidth="1"/>
    <col min="267" max="16384" width="14.44140625" style="125" hidden="1"/>
  </cols>
  <sheetData>
    <row r="1" spans="1:36" s="105" customFormat="1" ht="54" customHeight="1" x14ac:dyDescent="0.25">
      <c r="A1" s="350" t="s">
        <v>347</v>
      </c>
      <c r="B1" s="350"/>
      <c r="C1" s="350"/>
      <c r="D1" s="350"/>
      <c r="E1" s="99"/>
      <c r="F1" s="99"/>
      <c r="G1" s="99"/>
      <c r="H1" s="100"/>
      <c r="I1" s="101"/>
      <c r="J1" s="102"/>
      <c r="K1" s="103"/>
      <c r="L1" s="103"/>
      <c r="M1" s="104"/>
      <c r="N1" s="99"/>
      <c r="AD1" s="106"/>
      <c r="AE1" s="106"/>
      <c r="AF1" s="106"/>
      <c r="AG1" s="106"/>
      <c r="AH1" s="106"/>
    </row>
    <row r="2" spans="1:36" s="105" customFormat="1" ht="15.6" customHeight="1" x14ac:dyDescent="0.25">
      <c r="A2" s="107"/>
      <c r="B2" s="99"/>
      <c r="C2" s="108"/>
      <c r="D2" s="104"/>
      <c r="E2" s="99"/>
      <c r="F2" s="99"/>
      <c r="G2" s="99"/>
      <c r="I2" s="109"/>
      <c r="J2" s="110"/>
      <c r="K2" s="111"/>
      <c r="L2" s="112"/>
      <c r="M2" s="104"/>
      <c r="N2" s="99"/>
      <c r="AD2" s="106"/>
      <c r="AE2" s="106"/>
      <c r="AF2" s="106"/>
      <c r="AG2" s="106"/>
      <c r="AH2" s="106"/>
    </row>
    <row r="3" spans="1:36" s="105" customFormat="1" ht="20.399999999999999" customHeight="1" thickBot="1" x14ac:dyDescent="0.3">
      <c r="A3" s="113" t="s">
        <v>141</v>
      </c>
      <c r="B3" s="351" t="str">
        <f>'2. MATRIZ DE RIESGOS'!D6</f>
        <v>Gestión de Mejoramiento Continuo</v>
      </c>
      <c r="C3" s="351"/>
      <c r="D3" s="351"/>
      <c r="AD3" s="106"/>
      <c r="AE3" s="106"/>
      <c r="AF3" s="106"/>
      <c r="AG3" s="106"/>
      <c r="AH3" s="106"/>
    </row>
    <row r="4" spans="1:36" s="105" customFormat="1" ht="14.4" thickBot="1" x14ac:dyDescent="0.3">
      <c r="A4" s="114"/>
      <c r="B4" s="115"/>
      <c r="C4" s="115"/>
      <c r="D4" s="104"/>
      <c r="G4" s="352" t="s">
        <v>309</v>
      </c>
      <c r="H4" s="353"/>
      <c r="I4" s="353"/>
      <c r="J4" s="353"/>
      <c r="K4" s="353"/>
      <c r="L4" s="353"/>
      <c r="M4" s="354"/>
      <c r="O4" s="116"/>
      <c r="P4" s="116"/>
      <c r="Q4" s="117"/>
      <c r="R4" s="343" t="s">
        <v>1</v>
      </c>
      <c r="S4" s="343"/>
      <c r="T4" s="343"/>
      <c r="U4" s="343"/>
      <c r="V4" s="344"/>
      <c r="AD4" s="106"/>
      <c r="AE4" s="106"/>
      <c r="AF4" s="106"/>
      <c r="AG4" s="106"/>
      <c r="AH4" s="106"/>
    </row>
    <row r="5" spans="1:36" x14ac:dyDescent="0.3">
      <c r="A5" s="118"/>
      <c r="B5" s="119"/>
      <c r="C5" s="345" t="s">
        <v>310</v>
      </c>
      <c r="D5" s="345"/>
      <c r="E5" s="345"/>
      <c r="F5" s="121"/>
      <c r="G5" s="122"/>
      <c r="H5" s="123"/>
      <c r="I5" s="343" t="s">
        <v>1</v>
      </c>
      <c r="J5" s="343"/>
      <c r="K5" s="343"/>
      <c r="L5" s="343"/>
      <c r="M5" s="344"/>
      <c r="N5" s="121"/>
      <c r="O5" s="124"/>
      <c r="P5" s="124"/>
      <c r="R5" s="126">
        <v>0.2</v>
      </c>
      <c r="S5" s="126">
        <v>0.4</v>
      </c>
      <c r="T5" s="126">
        <v>0.6</v>
      </c>
      <c r="U5" s="126">
        <v>0.8</v>
      </c>
      <c r="V5" s="127">
        <v>1</v>
      </c>
      <c r="W5" s="128"/>
      <c r="X5" s="128"/>
      <c r="Y5" s="128"/>
      <c r="Z5" s="128"/>
      <c r="AA5" s="128"/>
      <c r="AB5" s="128"/>
      <c r="AC5" s="128"/>
    </row>
    <row r="6" spans="1:36" ht="26.4" x14ac:dyDescent="0.25">
      <c r="A6" s="130" t="s">
        <v>311</v>
      </c>
      <c r="B6" s="131" t="s">
        <v>312</v>
      </c>
      <c r="C6" s="120" t="s">
        <v>313</v>
      </c>
      <c r="D6" s="120" t="s">
        <v>314</v>
      </c>
      <c r="E6" s="132" t="s">
        <v>315</v>
      </c>
      <c r="F6" s="121"/>
      <c r="G6" s="124"/>
      <c r="H6" s="133"/>
      <c r="I6" s="134" t="s">
        <v>103</v>
      </c>
      <c r="J6" s="134" t="s">
        <v>64</v>
      </c>
      <c r="K6" s="134" t="s">
        <v>62</v>
      </c>
      <c r="L6" s="134" t="s">
        <v>5</v>
      </c>
      <c r="M6" s="135" t="s">
        <v>65</v>
      </c>
      <c r="N6" s="121"/>
      <c r="O6" s="124"/>
      <c r="P6" s="124"/>
      <c r="Q6" s="136"/>
      <c r="R6" s="137" t="s">
        <v>103</v>
      </c>
      <c r="S6" s="137" t="s">
        <v>64</v>
      </c>
      <c r="T6" s="137" t="s">
        <v>62</v>
      </c>
      <c r="U6" s="137" t="s">
        <v>5</v>
      </c>
      <c r="V6" s="138" t="s">
        <v>65</v>
      </c>
      <c r="Y6" s="128"/>
      <c r="Z6" s="128"/>
      <c r="AA6" s="139"/>
      <c r="AB6" s="139"/>
      <c r="AC6" s="139"/>
      <c r="AD6" s="139"/>
      <c r="AE6" s="139"/>
      <c r="AF6" s="139"/>
      <c r="AG6" s="139"/>
      <c r="AH6" s="139"/>
      <c r="AI6" s="139"/>
      <c r="AJ6" s="139"/>
    </row>
    <row r="7" spans="1:36" ht="125.25" customHeight="1" x14ac:dyDescent="0.25">
      <c r="A7" s="140" t="str">
        <f>'2. MATRIZ DE RIESGOS'!A15</f>
        <v>GM6</v>
      </c>
      <c r="B7" s="141" t="str">
        <f>'2. MATRIZ DE RIESGOS'!G15</f>
        <v>Posibilidad de afectación reputacional por deficiente desempeño del Sistema de Gestión de Calidad  evidenciado a través de  hallazgos de  auditoría de entes de certificación, debido al incumplimiento de los requisitos del Sistema de Gestión de Calidad de acuerdo a la última versión de la norma NTC ISO 9001.</v>
      </c>
      <c r="C7" s="142" t="str">
        <f>'2. MATRIZ DE RIESGOS'!J15</f>
        <v>Media</v>
      </c>
      <c r="D7" s="142" t="str">
        <f>'2. MATRIZ DE RIESGOS'!L15</f>
        <v>Menor</v>
      </c>
      <c r="E7" s="141" t="str">
        <f>+IF(C7=$Q$7,IF(D7=$R$6,$R$7,IF(D7=$S$6,$S$7,IF(D7=$T$6,$T$7,IF(D7=$U$6,$U$7,IF(D7=$V$6,$V$7))))),IF(C7=$Q$8,IF(D7=$R$6,$R$8,IF(D7=$S$6,$S$8,IF(D7=$T$6,$T$8,IF(D7=$U$6,$U$8,IF(D7=$V$6,$V$8))))),IF(C7=$Q$9,IF(D7=$R$6,$R$9,IF(D7=$S$6,$S$9,IF(D7=$T$6,$T$9,IF(D7=$U$6,$U$9,IF(D7=$V$6,$V$9))))),IF(C7=$Q$10,IF(D7=$R$6,$R$10,IF(D7=$S$6,$S$10,IF(D7=$T$6,$T$10,IF(D7=$U$6,$U$10,IF(D7=$V$6,$V$10))))),IF(C7=$Q$11,IF(D7=$R$6,$R$11,IF(D7=$S$6,$S$11,IF(D7=$T$6,$T$11,IF(D7=$U$6,$U$11,IF(D7=$V$6,$V$11))))),"")))))</f>
        <v>Moderado</v>
      </c>
      <c r="F7" s="143"/>
      <c r="G7" s="346" t="s">
        <v>2</v>
      </c>
      <c r="H7" s="134" t="s">
        <v>42</v>
      </c>
      <c r="I7" s="144" t="str">
        <f>+IF(AND(C7=$Q$7,D7=$R$6),A7,"")&amp;" "&amp;IF(AND(C8=$Q$7,D8=$R$6),A8,"")&amp;" "&amp;IF(AND(C9=$Q$7,D9=$R$6),A9,"")&amp;" "&amp;IF(AND(C10=$Q$7,D10=$R$6),A10,"")&amp;" "&amp;IF(AND(C11=$Q$7,D11=$R$6),A11,"")&amp;" "&amp;IF(AND(C12=$Q$7,D12=$R$6),A12,"")&amp;" "&amp;IF(AND(C13=$Q$7,D13=$R$6),A13,"")&amp;" "&amp;IF(AND(C14=$Q$7,D14=$R$6),A14,"")&amp;" "&amp;IF(AND(C15=$Q$7,D15=$R$6),A15,"")&amp;" "&amp;IF(AND(C16=$Q$7,D16=$R$6),A16,"")&amp;" "&amp;IF(AND(C17=$Q$7,D17=$R$6),A17,"")&amp;" "&amp;IF(AND(C18=$Q$7,D18=$R$6),A18,"")&amp;" "&amp;IF(AND(C19=$Q$7,D19=$R$6),A19,"")&amp;" "&amp;IF(AND(C20=$Q$7,D20=$R$6),A20,"")&amp;" "&amp;IF(AND(C21=$Q$7,D21=$R$6),A21,"")&amp;" "&amp;IF(AND(C22=$Q$7,D22=$R$6),A22,"")&amp;" "&amp;IF(AND(C23=$Q$7,D23=$R$6),A23,"")&amp;" "&amp;IF(AND(C24=$Q$7,D24=$R$6),A24,"")&amp;" "&amp;IF(AND(C25=$Q$7,D25=$R$6),A25,"")&amp;" "&amp;IF(AND(C26=$Q$7,D26=$R$6),A26,"")</f>
        <v xml:space="preserve">                   </v>
      </c>
      <c r="J7" s="144" t="str">
        <f>+IF(AND(C7=$Q$7,D7=$S$6),A7,"")&amp;" "&amp;IF(AND(C8=$Q$7,D8=$S$6),A8,"")&amp;" "&amp;IF(AND(C9=$Q$7,D9=$S$6),A9,"")&amp;" "&amp;IF(AND(C10=$Q$7,D10=$S$6),A10,"")&amp;" "&amp;IF(AND(C11=$Q$7,D11=$S$6),A11,"")&amp;" "&amp;IF(AND(C12=$Q$7,D12=$S$6),A12,"")&amp;" "&amp;IF(AND(C13=$Q$7,D13=$S$6),A13,"")&amp;" "&amp;IF(AND(C14=$Q$7,D14=$S$6),A14,"")&amp;" "&amp;IF(AND(C15=$Q$7,D15=$S$6),A15,"")&amp;" "&amp;IF(AND(C16=$Q$7,D16=$S$6),A16,"")&amp;" "&amp;IF(AND(C17=$Q$7,D17=$S$6),A17,"")&amp;" "&amp;IF(AND(C18=$Q$7,D18=$S$6),A18,"")&amp;" "&amp;IF(AND(C19=$Q$7,D19=$S$6),A19,"")&amp;" "&amp;IF(AND(C20=$Q$7,D20=$S$6),A20,"")&amp;" "&amp;IF(AND(C21=$Q$7,D21=$S$6),A21,"")&amp;" "&amp;IF(AND(C22=$Q$7,D22=$S$6),A22,"")&amp;" "&amp;IF(AND(C23=$Q$7,D23=$S$6),A23,"")&amp;" "&amp;IF(AND(C24=$Q$7,D24=$S$6),A24,"")&amp;" "&amp;IF(AND(C25=$Q$7,D25=$S$6),A25,"")&amp;" "&amp;IF(AND(C26=$Q$7,D26=$S$6),A26,"")</f>
        <v xml:space="preserve">                   </v>
      </c>
      <c r="K7" s="144" t="str">
        <f>+IF(AND(C7=$Q$7,D7=$T$6),A7,"")&amp;" "&amp;IF(AND(C8=$Q$7,D8=$T$6),A8,"")&amp;" "&amp;IF(AND(C9=$Q$7,D9=$T$6),A9,"")&amp;" "&amp;IF(AND(C10=$Q$7,D10=$T$6),A10,"")&amp;" "&amp;IF(AND(C11=$Q$7,D11=$T$6),A11,"")&amp;" "&amp;IF(AND(C12=$Q$7,D12=$T$6),A12,"")&amp;" "&amp;IF(AND(C13=$Q$7,D13=$T$6),A13,"")&amp;" "&amp;IF(AND(C14=$Q$7,D14=$T$6),A14,"")&amp;" "&amp;IF(AND(C15=$Q$7,D15=$T$6),A15,"")&amp;" "&amp;IF(AND(C16=$Q$7,D16=$T$6),A16,"")&amp;" "&amp;IF(AND(C17=$Q$7,D17=$T$6),A17,"")&amp;" "&amp;IF(AND(C18=$Q$7,D18=$T$6),A18,"")&amp;" "&amp;IF(AND(C19=$Q$7,D19=$T$6),A19,"")&amp;" "&amp;IF(AND(C20=$Q$7,D20=$T$6),A20,"")&amp;" "&amp;IF(AND(C21=$Q$7,D21=$T$6),A21,"")&amp;" "&amp;IF(AND(C22=$Q$7,D22=$T$6),A22,"")&amp;" "&amp;IF(AND(C23=$Q$7,D23=$T$6),A23,"")&amp;" "&amp;IF(AND(C24=$Q$7,D24=$T$6),A24,"")&amp;" "&amp;IF(AND(C25=$Q$7,D25=$T$6),A25,"")&amp;" "&amp;IF(AND(C26=$Q$7,D26=$T$6),A26,"")</f>
        <v xml:space="preserve">                   </v>
      </c>
      <c r="L7" s="144" t="str">
        <f>+IF(AND(C7=$Q$7,D7=$U$6),A7,"")&amp;" "&amp;IF(AND(C8=$Q$7,D8=$U$6),A8,"")&amp;" "&amp;IF(AND(C9=$Q$7,D9=$U$6),A9,"")&amp;" "&amp;IF(AND(C10=$Q$7,D10=$U$6),A10,"")&amp;" "&amp;IF(AND(C11=$Q$7,D11=$U$6),A11,"")&amp;" "&amp;IF(AND(C12=$Q$7,D12=$U$6),A12,"")&amp;" "&amp;IF(AND(C13=$Q$7,D13=$U$6),A13,"")&amp;" "&amp;IF(AND(C14=$Q$7,D14=$U$6),A14,"")&amp;" "&amp;IF(AND(C15=$Q$7,D15=$U$6),A15,"")&amp;" "&amp;IF(AND(C16=$Q$7,D16=$U$6),A16,"")&amp;" "&amp;IF(AND(C17=$Q$7,D17=$U$6),A17,"")&amp;" "&amp;IF(AND(C18=$Q$7,D18=$U$6),A18,"")&amp;" "&amp;IF(AND(C19=$Q$7,D19=$U$6),A19,"")&amp;" "&amp;IF(AND(C20=$Q$7,D20=$U$6),A20,"")&amp;" "&amp;IF(AND(C21=$Q$7,D21=$U$6),A21,"")&amp;" "&amp;IF(AND(C22=$Q$7,D22=$U$6),A22,"")&amp;" "&amp;IF(AND(C23=$Q$7,D23=$U$6),A23,"")&amp;" "&amp;IF(AND(C24=$Q$7,D24=$U$6),A24,"")&amp;" "&amp;IF(AND(C25=$Q$7,D25=$U$6),A25,"")&amp;" "&amp;IF(AND(C26=$Q$7,D26=$U$6),A26,"")</f>
        <v xml:space="preserve">                   </v>
      </c>
      <c r="M7" s="145" t="str">
        <f>+IF(AND(C7=$Q$7,D7=$V$6),A7,"")&amp;" "&amp;IF(AND(C8=$Q$7,D8=$V$6),A8,"")&amp;" "&amp;IF(AND(C9=$Q$7,D9=$V$6),A9,"")&amp;" "&amp;IF(AND(C10=$Q$7,D10=$V$6),A10,"")&amp;" "&amp;IF(AND(C11=$Q$7,D11=$V$6),A11,"")&amp;" "&amp;IF(AND(C12=$Q$7,D12=$V$6),A12,"")&amp;" "&amp;IF(AND(C13=$Q$7,D13=$V$6),A13,"")&amp;" "&amp;IF(AND(C14=$Q$7,D14=$V$6),A14,"")&amp;" "&amp;IF(AND(C15=$Q$7,D15=$V$6),A15,"")&amp;" "&amp;IF(AND(C16=$Q$7,D16=$V$6),A16,"")&amp;" "&amp;IF(AND(C17=$Q$7,D17=$V$6),A17,"")&amp;" "&amp;IF(AND(C18=$Q$7,D18=$V$6),A18,"")&amp;" "&amp;IF(AND(C19=$Q$7,D19=$V$6),A19,"")&amp;" "&amp;IF(AND(C20=$Q$7,D20=$V$6),A20,"")&amp;" "&amp;IF(AND(C21=$Q$7,D21=$V$6),A21,"")&amp;" "&amp;IF(AND(C22=$Q$7,D22=$V$6),A22,"")&amp;" "&amp;IF(AND(C23=$Q$7,D23=$V$6),A23,"")&amp;" "&amp;IF(AND(C24=$Q$7,D24=$V$6),A24,"")&amp;" "&amp;IF(AND(C25=$Q$7,D25=$V$6),A25,"")&amp;" "&amp;IF(AND(C26=$Q$7,D26=$V$6),A26,"")</f>
        <v xml:space="preserve">                   </v>
      </c>
      <c r="N7" s="143"/>
      <c r="O7" s="348" t="s">
        <v>2</v>
      </c>
      <c r="P7" s="146">
        <v>1</v>
      </c>
      <c r="Q7" s="137" t="s">
        <v>42</v>
      </c>
      <c r="R7" s="144" t="s">
        <v>61</v>
      </c>
      <c r="S7" s="144" t="s">
        <v>61</v>
      </c>
      <c r="T7" s="144" t="s">
        <v>61</v>
      </c>
      <c r="U7" s="144" t="s">
        <v>61</v>
      </c>
      <c r="V7" s="145" t="s">
        <v>60</v>
      </c>
      <c r="Y7" s="128"/>
      <c r="Z7" s="128"/>
      <c r="AA7" s="139"/>
      <c r="AB7" s="139"/>
      <c r="AC7" s="139"/>
      <c r="AD7" s="147"/>
      <c r="AE7" s="147"/>
      <c r="AF7" s="147"/>
      <c r="AG7" s="147"/>
      <c r="AH7" s="147"/>
      <c r="AI7" s="139"/>
      <c r="AJ7" s="139"/>
    </row>
    <row r="8" spans="1:36" ht="138.6" customHeight="1" x14ac:dyDescent="0.25">
      <c r="A8" s="140" t="str">
        <f>'2. MATRIZ DE RIESGOS'!A20</f>
        <v>GM7</v>
      </c>
      <c r="B8" s="141" t="str">
        <f>'2. MATRIZ DE RIESGOS'!G20</f>
        <v>Posibilidad de afectación reputacional del Instituto reflejada en hallazgos del ente de control fiscal asi como un por un deficiente desempeño del Sistema de Gestión de Ambiental tantto en las auditoría de control interno como en las auditorias externas realizadas para los diferentes esquemas de certificados ambientales que tenga el Instituto. Lo anterior debido al ncumplimiento de los requisitos normativos en materia ambiental a nivel interno en la entidad.</v>
      </c>
      <c r="C8" s="142" t="str">
        <f>'2. MATRIZ DE RIESGOS'!J20</f>
        <v>Media</v>
      </c>
      <c r="D8" s="142" t="str">
        <f>'2. MATRIZ DE RIESGOS'!L20</f>
        <v>Moderado</v>
      </c>
      <c r="E8" s="141" t="str">
        <f>+IF(C8=$Q$7,IF(D8=$R$6,$R$7,IF(D8=$S$6,$S$7,IF(D8=$T$6,$T$7,IF(D8=$U$6,$U$7,IF(D8=$V$6,$V$7))))),IF(C8=$Q$8,IF(D8=$R$6,$R$8,IF(D8=$S$6,$S$8,IF(D8=$T$6,$T$8,IF(D8=$U$6,$U$8,IF(D8=$V$6,$V$8))))),IF(C8=$Q$9,IF(D8=$R$6,$R$9,IF(D8=$S$6,$S$9,IF(D8=$T$6,$T$9,IF(D8=$U$6,$U$9,IF(D8=$V$6,$V$9))))),IF(C8=$Q$10,IF(D8=$R$6,$R$10,IF(D8=$S$6,$S$10,IF(D8=$T$6,$T$10,IF(D8=$U$6,$U$10,IF(D8=$V$6,$V$10))))),IF(C8=$Q$11,IF(D8=$R$6,$R$11,IF(D8=$S$6,$S$11,IF(D8=$T$6,$T$11,IF(D8=$U$6,$U$11,IF(D8=$V$6,$V$11))))),"")))))</f>
        <v>Moderado</v>
      </c>
      <c r="F8" s="143"/>
      <c r="G8" s="346"/>
      <c r="H8" s="134" t="s">
        <v>4</v>
      </c>
      <c r="I8" s="148" t="str">
        <f>+IF(AND(C7=$Q$8,D7=$R$6),A7,"")&amp;" "&amp;IF(AND(C8=$Q$8,D8=$R$6),A8,"")&amp;" "&amp;IF(AND(C9=$Q$8,D9=$R$6),A9,"")&amp;" "&amp;IF(AND(C10=$Q$8,D10=$R$6),A10,"")&amp;" "&amp;IF(AND(C11=$Q$8,D11=$R$6),A11,"")&amp;" "&amp;IF(AND(C12=$Q$8,D12=$R$6),A12,"")&amp;" "&amp;IF(AND(C13=$Q$8,D13=$R$6),A13,"")&amp;" "&amp;IF(AND(C14=$Q$8,D14=$R$6),A14,"")&amp;" "&amp;IF(AND(C15=$Q$8,D15=$R$6),A15,"")&amp;" "&amp;IF(AND(C16=$Q$8,D16=$R$6),A16,"")&amp;" "&amp;IF(AND(C17=$Q$8,D17=$R$6),A17,"")&amp;" "&amp;IF(AND(C18=$Q$8,D18=$R$6),A18,"")&amp;" "&amp;IF(AND(C19=$Q$8,D19=$R$6),A19,"")&amp;" "&amp;IF(AND(C20=$Q$8,D20=$R$6),A20,"")&amp;" "&amp;IF(AND(C21=$Q$8,D21=$R$6),A21,"")&amp;" "&amp;IF(AND(C22=$Q$8,D22=$R$6),A22,"")&amp;" "&amp;IF(AND(C23=$Q$8,D23=$R$6),A23,"")&amp;" "&amp;IF(AND(C24=$Q$8,D24=$R$6),A24,"")&amp;" "&amp;IF(AND(C25=$Q$8,D25=$R$6),A25,"")&amp;" "&amp;IF(AND(C26=$Q$8,D26=$R$6),A26,"")</f>
        <v xml:space="preserve">                   </v>
      </c>
      <c r="J8" s="148" t="str">
        <f>+IF(AND(C7=$Q$8,D7=$S$6),A7,"")&amp;" "&amp;IF(AND(C8=$Q$8,D8=$S$6),A8,"")&amp;" "&amp;IF(AND(C9=$Q$8,D9=$S$6),A9,"")&amp;" "&amp;IF(AND(C10=$Q$8,D10=$S$6),A10,"")&amp;" "&amp;IF(AND(C11=$Q$8,D11=$S$6),A11,"")&amp;" "&amp;IF(AND(C12=$Q$8,D12=$S$6),A12,"")&amp;" "&amp;IF(AND(C13=$Q$8,D13=$S$6),A13,"")&amp;" "&amp;IF(AND(C14=$Q$8,D14=$S$6),A14,"")&amp;" "&amp;IF(AND(C15=$Q$8,D15=$S$6),A15,"")&amp;" "&amp;IF(AND(C16=$Q$8,D16=$S$6),A16,"")&amp;" "&amp;IF(AND(C17=$Q$8,D17=$S$6),A17,"")&amp;" "&amp;IF(AND(C18=$Q$8,D18=$S$6),A18,"")&amp;" "&amp;IF(AND(C19=$Q$8,D19=$S$6),A19,"")&amp;" "&amp;IF(AND(C20=$Q$8,D20=$S$6),A20,"")&amp;" "&amp;IF(AND(C21=$Q$8,D21=$S$6),A21,"")&amp;" "&amp;IF(AND(C22=$Q$8,D22=$S$6),A22,"")&amp;" "&amp;IF(AND(C23=$Q$8,D23=$S$6),A23,"")&amp;" "&amp;IF(AND(C24=$Q$8,D24=$S$6),A24,"")&amp;" "&amp;IF(AND(C25=$Q$8,D25=$S$6),A25,"")&amp;" "&amp;IF(AND(C26=$Q$8,D26=$S$6),A26,"")</f>
        <v xml:space="preserve">                   </v>
      </c>
      <c r="K8" s="144" t="str">
        <f>+IF(AND(C7=$Q$8,D7=$T$6),A7,"")&amp;" "&amp;IF(AND(C8=$Q$8,D8=$T$6),A8,"")&amp;" "&amp;IF(AND(C9=$Q$8,D9=$T$6),A9,"")&amp;" "&amp;IF(AND(C10=$Q$8,D10=$T$6),A10,"")&amp;" "&amp;IF(AND(C11=$Q$8,D11=$T$6),A11,"")&amp;" "&amp;IF(AND(C12=$Q$8,D12=$T$6),A12,"")&amp;" "&amp;IF(AND(C13=$Q$8,D13=$T$6),A13,"")&amp;" "&amp;IF(AND(C14=$Q$8,D14=$T$6),A14,"")&amp;" "&amp;IF(AND(C15=$Q$8,D15=$T$6),A15,"")&amp;" "&amp;IF(AND(C16=$Q$8,D16=$T$6),A16,"")&amp;" "&amp;IF(AND(C17=$Q$8,D17=$T$6),A17,"")&amp;" "&amp;IF(AND(C18=$Q$8,D18=$T$6),A18,"")&amp;" "&amp;IF(AND(C19=$Q$8,D19=$T$6),A19,"")&amp;" "&amp;IF(AND(C20=$Q$8,D20=$T$6),A20,"")&amp;" "&amp;IF(AND(C21=$Q$8,D21=$T$6),A21,"")&amp;" "&amp;IF(AND(C22=$Q$8,D22=$T$6),A22,"")&amp;" "&amp;IF(AND(C23=$Q$8,D23=$T$6),A23,"")&amp;" "&amp;IF(AND(C24=$Q$8,D24=$T$6),A24,"")&amp;" "&amp;IF(AND(C25=$Q$8,D25=$T$6),A25,"")&amp;" "&amp;IF(AND(C26=$Q$8,D26=$T$6),A26,"")</f>
        <v xml:space="preserve">                   </v>
      </c>
      <c r="L8" s="144" t="str">
        <f>+IF(AND(C7=$Q$8,D7=$U$6),A7,"")&amp;" "&amp;IF(AND(C8=$Q$8,D8=$U$6),A8,"")&amp;" "&amp;IF(AND(C9=$Q$8,D9=$U$6),A9,"")&amp;" "&amp;IF(AND(C10=$Q$8,D10=$U$6),A10,"")&amp;" "&amp;IF(AND(C11=$Q$8,D11=$U$6),A11,"")&amp;" "&amp;IF(AND(C12=$Q$8,D12=$U$6),A12,"")&amp;" "&amp;IF(AND(C13=$Q$8,D13=$U$6),A13,"")&amp;" "&amp;IF(AND(C14=$Q$8,D14=$U$6),A14,"")&amp;" "&amp;IF(AND(C15=$Q$8,D15=$U$6),A15,"")&amp;" "&amp;IF(AND(C16=$Q$8,D16=$U$6),A16,"")&amp;" "&amp;IF(AND(C17=$Q$8,D17=$U$6),A17,"")&amp;" "&amp;IF(AND(C18=$Q$8,D18=$U$6),A18,"")&amp;" "&amp;IF(AND(C19=$Q$8,D19=$U$6),A19,"")&amp;" "&amp;IF(AND(C20=$Q$8,D20=$U$6),A20,"")&amp;" "&amp;IF(AND(C21=$Q$8,D21=$U$6),A21,"")&amp;" "&amp;IF(AND(C22=$Q$8,D22=$U$6),A22,"")&amp;" "&amp;IF(AND(C23=$Q$8,D23=$U$6),A23,"")&amp;" "&amp;IF(AND(C24=$Q$8,D24=$U$6),A24,"")&amp;" "&amp;IF(AND(C25=$Q$8,D25=$U$6),A25,"")&amp;" "&amp;IF(AND(C26=$Q$8,D26=$U$6),A26,"")</f>
        <v xml:space="preserve">  GM8                 </v>
      </c>
      <c r="M8" s="145" t="str">
        <f>+IF(AND(C7=$Q$8,D7=$V$6),A7,"")&amp;" "&amp;IF(AND(C8=$Q$8,D8=$V$6),A8,"")&amp;" "&amp;IF(AND(C9=$Q$8,D9=$V$6),A9,"")&amp;" "&amp;IF(AND(C10=$Q$8,D10=$V$6),A10,"")&amp;" "&amp;IF(AND(C11=$Q$8,D11=$V$6),A11,"")&amp;" "&amp;IF(AND(C12=$Q$8,D12=$V$6),A12,"")&amp;" "&amp;IF(AND(C13=$Q$8,D13=$V$6),A13,"")&amp;" "&amp;IF(AND(C14=$Q$8,D14=$V$6),A14,"")&amp;" "&amp;IF(AND(C15=$Q$8,D15=$V$6),A15,"")&amp;" "&amp;IF(AND(C16=$Q$8,D16=$V$6),A16,"")&amp;" "&amp;IF(AND(C17=$Q$8,D17=$V$6),A17,"")&amp;" "&amp;IF(AND(C18=$Q$8,D18=$V$6),A18,"")&amp;" "&amp;IF(AND(C19=$Q$8,D19=$V$6),A19,"")&amp;" "&amp;IF(AND(C20=$Q$8,D20=$V$6),A20,"")&amp;" "&amp;IF(AND(C21=$Q$8,D21=$V$6),A21,"")&amp;" "&amp;IF(AND(C22=$Q$8,D22=$V$6),A22,"")&amp;" "&amp;IF(AND(C23=$Q$8,D23=$V$6),A23,"")&amp;" "&amp;IF(AND(C24=$Q$8,D24=$V$6),A24,"")&amp;" "&amp;IF(AND(C25=$Q$8,D25=$V$6),A25,"")&amp;" "&amp;IF(AND(C26=$Q$8,D26=$V$6),A26,"")</f>
        <v xml:space="preserve">                   </v>
      </c>
      <c r="N8" s="143"/>
      <c r="O8" s="348"/>
      <c r="P8" s="146">
        <v>0.8</v>
      </c>
      <c r="Q8" s="137" t="s">
        <v>4</v>
      </c>
      <c r="R8" s="148" t="s">
        <v>62</v>
      </c>
      <c r="S8" s="148" t="s">
        <v>62</v>
      </c>
      <c r="T8" s="144" t="s">
        <v>61</v>
      </c>
      <c r="U8" s="144" t="s">
        <v>61</v>
      </c>
      <c r="V8" s="145" t="s">
        <v>60</v>
      </c>
      <c r="Y8" s="128"/>
      <c r="Z8" s="128"/>
      <c r="AA8" s="139"/>
      <c r="AB8" s="149"/>
      <c r="AC8" s="150"/>
      <c r="AD8" s="147"/>
      <c r="AE8" s="147"/>
      <c r="AF8" s="147"/>
      <c r="AG8" s="147"/>
      <c r="AH8" s="147"/>
      <c r="AI8" s="139"/>
      <c r="AJ8" s="139"/>
    </row>
    <row r="9" spans="1:36" ht="135" customHeight="1" x14ac:dyDescent="0.25">
      <c r="A9" s="140" t="str">
        <f>'2. MATRIZ DE RIESGOS'!A23</f>
        <v>GM8</v>
      </c>
      <c r="B9" s="141" t="str">
        <f>'2. MATRIZ DE RIESGOS'!G23</f>
        <v>Posibilidad de afectación reputacional del Instituto por desempeño del Modelo Integrado de Planeación y Gestión - MIPG del Isvimed, 
que no evidencia un incremento en el porcentaje de cumplimiento del Plan Furag de cada vigencia, lo que puede derivar a su vez, en hallazgos de los entes de control.Lo anterior, debido a la falta de gestión de los lineamientos establecidos en el MIPG para cada una de sus dimensiones y políticas.</v>
      </c>
      <c r="C9" s="142" t="str">
        <f>'2. MATRIZ DE RIESGOS'!J23</f>
        <v>Alta</v>
      </c>
      <c r="D9" s="142" t="str">
        <f>'2. MATRIZ DE RIESGOS'!L23</f>
        <v>Mayor</v>
      </c>
      <c r="E9" s="141" t="str">
        <f>+IF(C9=$Q$7,IF(D9=$R$6,$R$7,IF(D9=$S$6,$S$7,IF(D9=$T$6,$T$7,IF(D9=$U$6,$U$7,IF(D9=$V$6,$V$7))))),IF(C9=$Q$8,IF(D9=$R$6,$R$8,IF(D9=$S$6,$S$8,IF(D9=$T$6,$T$8,IF(D9=$U$6,$U$8,IF(D9=$V$6,$V$8))))),IF(C9=$Q$9,IF(D9=$R$6,$R$9,IF(D9=$S$6,$S$9,IF(D9=$T$6,$T$9,IF(D9=$U$6,$U$9,IF(D9=$V$6,$V$9))))),IF(C9=$Q$10,IF(D9=$R$6,$R$10,IF(D9=$S$6,$S$10,IF(D9=$T$6,$T$10,IF(D9=$U$6,$U$10,IF(D9=$V$6,$V$10))))),IF(C9=$Q$11,IF(D9=$R$6,$R$11,IF(D9=$S$6,$S$11,IF(D9=$T$6,$T$11,IF(D9=$U$6,$U$11,IF(D9=$V$6,$V$11))))),"")))))</f>
        <v>Alto</v>
      </c>
      <c r="F9" s="143"/>
      <c r="G9" s="346"/>
      <c r="H9" s="134" t="s">
        <v>82</v>
      </c>
      <c r="I9" s="148" t="str">
        <f>+IF(AND(C7=$Q$9,D7=$R$6),A7,"")&amp;" "&amp;IF(AND(C8=$Q$9,D8=$R$6),A8,"")&amp;" "&amp;IF(AND(C9=$Q$9,D9=$R$6),A9,"")&amp;" "&amp;IF(AND(C10=$Q$9,D10=$R$6),A10,"")&amp;" "&amp;IF(AND(C11=$Q$9,D11=$R$6),A11,"")&amp;" "&amp;IF(AND(C12=$Q$9,D12=$R$6),A12,"")&amp;" "&amp;IF(AND(C13=$Q$9,D13=$R$6),A13,"")&amp;" "&amp;IF(AND(C14=$Q$9,D14=$R$6),A14,"")&amp;" "&amp;IF(AND(C15=$Q$9,D15=$R$6),A15,"")&amp;" "&amp;IF(AND(C16=$Q$9,D16=$R$6),A16,"")&amp;" "&amp;IF(AND(C17=$Q$9,D17=$R$6),A17,"")&amp;" "&amp;IF(AND(C18=$Q$9,D18=$R$6),A18,"")&amp;" "&amp;IF(AND(C19=$Q$9,D19=$R$6),A19,"")&amp;" "&amp;IF(AND(C20=$Q$9,D20=$R$6),A20,"")&amp;" "&amp;IF(AND(C21=$Q$9,D21=$R$6),A21,"")&amp;" "&amp;IF(AND(C22=$Q$9,D22=$R$6),A22,"")&amp;" "&amp;IF(AND(C23=$Q$9,D23=$R$6),A23,"")&amp;" "&amp;IF(AND(C24=$Q$9,D24=$R$6),A24,"")&amp;" "&amp;IF(AND(C25=$Q$9,D25=$R$6),A25,"")&amp;" "&amp;IF(AND(C26=$Q$9,D26=$R$6),A26,"")</f>
        <v xml:space="preserve">                   </v>
      </c>
      <c r="J9" s="148" t="str">
        <f>+IF(AND(C7=$Q$9,D7=$S$6),A7,"")&amp;" "&amp;IF(AND(C8=$Q$9,D8=$S$6),A8,"")&amp;" "&amp;IF(AND(C9=$Q$9,D9=$S$6),A9,"")&amp;" "&amp;IF(AND(C10=$Q$9,D10=$S$6),A10,"")&amp;" "&amp;IF(AND(C11=$Q$9,D11=$S$6),A11,"")&amp;" "&amp;IF(AND(C12=$Q$9,D12=$S$6),A12,"")&amp;" "&amp;IF(AND(C13=$Q$9,D13=$S$6),A13,"")&amp;" "&amp;IF(AND(C14=$Q$9,D14=$S$6),A14,"")&amp;" "&amp;IF(AND(C15=$Q$9,D15=$S$6),A15,"")&amp;" "&amp;IF(AND(C16=$Q$9,D16=$S$6),A16,"")&amp;" "&amp;IF(AND(C17=$Q$9,D17=$S$6),A17,"")&amp;" "&amp;IF(AND(C18=$Q$9,D18=$S$6),A18,"")&amp;" "&amp;IF(AND(C19=$Q$9,D19=$S$6),A19,"")&amp;" "&amp;IF(AND(C20=$Q$9,D20=$S$6),A20,"")&amp;" "&amp;IF(AND(C21=$Q$9,D21=$S$6),A21,"")&amp;" "&amp;IF(AND(C22=$Q$9,D22=$S$6),A22,"")&amp;" "&amp;IF(AND(C23=$Q$9,D23=$S$6),A23,"")&amp;" "&amp;IF(AND(C24=$Q$9,D24=$S$6),A24,"")&amp;" "&amp;IF(AND(C25=$Q$9,D25=$S$6),A25,"")&amp;" "&amp;IF(AND(C26=$Q$9,D26=$S$6),A26,"")</f>
        <v xml:space="preserve">GM6                   </v>
      </c>
      <c r="K9" s="148" t="str">
        <f>+IF(AND(C7=$Q$9,D7=$T$6),A7,"")&amp;" "&amp;IF(AND(C8=$Q$9,D8=$T$6),A8,"")&amp;" "&amp;IF(AND(C9=$Q$9,D9=$T$6),A9,"")&amp;" "&amp;IF(AND(C10=$Q$9,D10=$T$6),A10,"")&amp;" "&amp;IF(AND(C11=$Q$9,D11=$T$6),A11,"")&amp;" "&amp;IF(AND(C12=$Q$9,D12=$T$6),A12,"")&amp;" "&amp;IF(AND(C13=$Q$9,D13=$T$6),A13,"")&amp;" "&amp;IF(AND(C14=$Q$9,D14=$T$6),A14,"")&amp;" "&amp;IF(AND(C15=$Q$9,D15=$T$6),A15,"")&amp;" "&amp;IF(AND(C16=$Q$9,D16=$T$6),A16,"")&amp;" "&amp;IF(AND(C17=$Q$9,D17=$T$6),A17,"")&amp;" "&amp;IF(AND(C18=$Q$9,D18=$T$6),A18,"")&amp;" "&amp;IF(AND(C19=$Q$9,D19=$T$6),A19,"")&amp;" "&amp;IF(AND(C20=$Q$9,D20=$T$6),A20,"")&amp;" "&amp;IF(AND(C21=$Q$9,D21=$T$6),A21,"")&amp;" "&amp;IF(AND(C22=$Q$9,D22=$T$6),A22,"")&amp;" "&amp;IF(AND(C23=$Q$9,D23=$T$6),A23,"")&amp;" "&amp;IF(AND(C24=$Q$9,D24=$T$6),A24,"")&amp;" "&amp;IF(AND(C25=$Q$9,D25=$T$6),A25,"")&amp;" "&amp;IF(AND(C26=$Q$9,D26=$T$6),A26,"")</f>
        <v xml:space="preserve"> GM7                  </v>
      </c>
      <c r="L9" s="144" t="str">
        <f>+IF(AND(C7=$Q$9,D7=$U$6),A7,"")&amp;" "&amp;IF(AND(C8=$Q$9,D8=$U$6),A8,"")&amp;" "&amp;IF(AND(C9=$Q$9,D9=$U$6),A9,"")&amp;" "&amp;IF(AND(C10=$Q$9,D10=$U$6),A10,"")&amp;" "&amp;IF(AND(C11=$Q$9,D11=$U$6),A11,"")&amp;" "&amp;IF(AND(C12=$Q$9,D12=$U$6),A12,"")&amp;" "&amp;IF(AND(C13=$Q$9,D13=$U$6),A13,"")&amp;" "&amp;IF(AND(C14=$Q$9,D14=$U$6),A14,"")&amp;" "&amp;IF(AND(C15=$Q$9,D15=$U$6),A15,"")&amp;" "&amp;IF(AND(C16=$Q$9,D16=$U$6),A16,"")&amp;" "&amp;IF(AND(C17=$Q$9,D17=$U$6),A17,"")&amp;" "&amp;IF(AND(C18=$Q$9,D18=$U$6),A18,"")&amp;" "&amp;IF(AND(C19=$Q$9,D19=$U$6),A19,"")&amp;" "&amp;IF(AND(C20=$Q$9,D20=$U$6),A20,"")&amp;" "&amp;IF(AND(C21=$Q$9,D21=$U$6),A21,"")&amp;" "&amp;IF(AND(C22=$Q$9,D22=$U$6),A22,"")&amp;" "&amp;IF(AND(C23=$Q$9,D23=$U$6),A23,"")&amp;" "&amp;IF(AND(C24=$Q$9,D24=$U$6),A24,"")&amp;" "&amp;IF(AND(C25=$Q$9,D25=$U$6),A25,"")&amp;" "&amp;IF(AND(C26=$Q$9,D26=$U$6),A26,"")</f>
        <v xml:space="preserve">   GM9                </v>
      </c>
      <c r="M9" s="145" t="str">
        <f>+IF(AND(C7=$Q$9,D7=$V$6),A7,"")&amp;" "&amp;IF(AND(C8=$Q$9,D8=$V$6),A8,"")&amp;" "&amp;IF(AND(C9=$Q$9,D9=$V$6),A9,"")&amp;" "&amp;IF(AND(C10=$Q$9,D10=$V$6),A10,"")&amp;" "&amp;IF(AND(C11=$Q$9,D11=$V$6),A11,"")&amp;" "&amp;IF(AND(C12=$Q$9,D12=$V$6),A12,"")&amp;" "&amp;IF(AND(C13=$Q$9,D13=$V$6),A13,"")&amp;" "&amp;IF(AND(C14=$Q$9,D14=$V$6),A14,"")&amp;" "&amp;IF(AND(C15=$Q$9,D15=$V$6),A15,"")&amp;" "&amp;IF(AND(C16=$Q$9,D16=$V$6),A16,"")&amp;" "&amp;IF(AND(C17=$Q$9,D17=$V$6),A17,"")&amp;" "&amp;IF(AND(C18=$Q$9,D18=$V$6),A18,"")&amp;" "&amp;IF(AND(C19=$Q$9,D19=$V$6),A19,"")&amp;" "&amp;IF(AND(C20=$Q$9,D20=$V$6),A20,"")&amp;" "&amp;IF(AND(C21=$Q$9,D21=$V$6),A21,"")&amp;" "&amp;IF(AND(C22=$Q$9,D22=$V$6),A22,"")&amp;" "&amp;IF(AND(C23=$Q$9,D23=$V$6),A23,"")&amp;" "&amp;IF(AND(C24=$Q$9,D24=$V$6),A24,"")&amp;" "&amp;IF(AND(C25=$Q$9,D25=$V$6),A25,"")&amp;" "&amp;IF(AND(C26=$Q$9,D26=$V$6),A26,"")</f>
        <v xml:space="preserve">                   </v>
      </c>
      <c r="N9" s="143"/>
      <c r="O9" s="348"/>
      <c r="P9" s="146">
        <v>0.6</v>
      </c>
      <c r="Q9" s="137" t="s">
        <v>82</v>
      </c>
      <c r="R9" s="148" t="s">
        <v>62</v>
      </c>
      <c r="S9" s="148" t="s">
        <v>62</v>
      </c>
      <c r="T9" s="148" t="s">
        <v>62</v>
      </c>
      <c r="U9" s="144" t="s">
        <v>61</v>
      </c>
      <c r="V9" s="145" t="s">
        <v>60</v>
      </c>
      <c r="Y9" s="128"/>
      <c r="Z9" s="128"/>
      <c r="AA9" s="139"/>
      <c r="AB9" s="149"/>
      <c r="AC9" s="150"/>
      <c r="AD9" s="147"/>
      <c r="AE9" s="147"/>
      <c r="AF9" s="147"/>
      <c r="AG9" s="147"/>
      <c r="AH9" s="151"/>
      <c r="AI9" s="139"/>
      <c r="AJ9" s="139"/>
    </row>
    <row r="10" spans="1:36" ht="139.80000000000001" customHeight="1" x14ac:dyDescent="0.25">
      <c r="A10" s="140" t="str">
        <f>'2. MATRIZ DE RIESGOS'!A29</f>
        <v>GM9</v>
      </c>
      <c r="B10" s="141" t="str">
        <f>'2. MATRIZ DE RIESGOS'!G29</f>
        <v>Posibilidad de afectación económica y reputacicional del instituto reflejada en el incumplimiento de metas y objetivos relacionados con el Plan de Desarrollo Municipal a cargo del Instituto y con la gestión interna del mismo, lo cual puede derivar en pérdida de recursos, mala percepción del Instituto por parte de los grupos de valor y hallazgos de los entes de control. Lo anterior debido a una idadecuada administración de riesgos, caracterizada por una identificación y gestión de eventos potenciales que no guardan relación directa con el cumplimiento de metas y objetivos, y/o que no son controlados a niveles aceptables.</v>
      </c>
      <c r="C10" s="142" t="str">
        <f>'2. MATRIZ DE RIESGOS'!J29</f>
        <v>Media</v>
      </c>
      <c r="D10" s="142" t="str">
        <f>'2. MATRIZ DE RIESGOS'!L29</f>
        <v>Mayor</v>
      </c>
      <c r="E10" s="141" t="str">
        <f t="shared" ref="E10:E26" si="0">+IF(C10=$Q$7,IF(D10=$R$6,$R$7,IF(D10=$S$6,$S$7,IF(D10=$T$6,$T$7,IF(D10=$U$6,$U$7,IF(D10=$V$6,$V$7))))),IF(C10=$Q$8,IF(D10=$R$6,$R$8,IF(D10=$S$6,$S$8,IF(D10=$T$6,$T$8,IF(D10=$U$6,$U$8,IF(D10=$V$6,$V$8))))),IF(C10=$Q$9,IF(D10=$R$6,$R$9,IF(D10=$S$6,$S$9,IF(D10=$T$6,$T$9,IF(D10=$U$6,$U$9,IF(D10=$V$6,$V$9))))),IF(C10=$Q$10,IF(D10=$R$6,$R$10,IF(D10=$S$6,$S$10,IF(D10=$T$6,$T$10,IF(D10=$U$6,$U$10,IF(D10=$V$6,$V$10))))),IF(C10=$Q$11,IF(D10=$R$6,$R$11,IF(D10=$S$6,$S$11,IF(D10=$T$6,$T$11,IF(D10=$U$6,$U$11,IF(D10=$V$6,$V$11))))),"")))))</f>
        <v>Alto</v>
      </c>
      <c r="F10" s="143"/>
      <c r="G10" s="346"/>
      <c r="H10" s="134" t="s">
        <v>41</v>
      </c>
      <c r="I10" s="152" t="str">
        <f>+IF(AND(C7=$Q$10,D7=$R$6),A7,"")&amp;" "&amp;IF(AND(C8=$Q$10,D8=$R$6),A8,"")&amp;" "&amp;IF(AND(C9=$Q$10,D9=$R$6),A9,"")&amp;" "&amp;IF(AND(C10=$Q$10,D10=$R$6),A10,"")&amp;" "&amp;IF(AND(C11=$Q$10,D11=$R$6),A11,"")&amp;" "&amp;IF(AND(C12=$Q$10,D12=$R$6),A12,"")&amp;" "&amp;IF(AND(C13=$Q$10,D13=$R$6),A13,"")&amp;" "&amp;IF(AND(C14=$Q$10,D14=$R$6),A14,"")&amp;" "&amp;IF(AND(C15=$Q$10,D15=$R$6),A15,"")&amp;" "&amp;IF(AND(C16=$Q$10,D16=$R$6),A16,"")&amp;" "&amp;IF(AND(C17=$Q$10,D17=$R$6),A17,"")&amp;" "&amp;IF(AND(C18=$Q$10,D18=$R$6),A18,"")&amp;" "&amp;IF(AND(C19=$Q$10,D19=$R$6),A19,"")&amp;" "&amp;IF(AND(C20=$Q$10,D20=$R$6),A20,"")&amp;" "&amp;IF(AND(C21=$Q$10,D21=$R$6),A21,"")&amp;" "&amp;IF(AND(C22=$Q$10,D22=$R$6),A22,"")&amp;" "&amp;IF(AND(C23=$Q$10,D23=$R$6),A23,"")&amp;" "&amp;IF(AND(C24=$Q$10,D24=$R$6),A24,"")&amp;" "&amp;IF(AND(C25=$Q$10,D25=$R$6),A25,"")&amp;" "&amp;IF(AND(C26=$Q$10,D26=$R$6),A26,"")</f>
        <v xml:space="preserve">                   </v>
      </c>
      <c r="J10" s="148" t="str">
        <f>+IF(AND(C7=$Q$10,D7=$S$6),A7,"")&amp;" "&amp;IF(AND(C8=$Q$10,D8=$S$6),A8,"")&amp;" "&amp;IF(AND(C9=$Q$10,D9=$S$6),A9,"")&amp;" "&amp;IF(AND(C10=$Q$10,D10=$S$6),A10,"")&amp;" "&amp;IF(AND(C11=$Q$10,D11=$S$6),A11,"")&amp;" "&amp;IF(AND(C12=$Q$10,D12=$S$6),A12,"")&amp;" "&amp;IF(AND(C13=$Q$10,D13=$S$6),A13,"")&amp;" "&amp;IF(AND(C14=$Q$10,D14=$S$6),A14,"")&amp;" "&amp;IF(AND(C15=$Q$10,D15=$S$6),A15,"")&amp;" "&amp;IF(AND(C16=$Q$10,D16=$S$6),A16,"")&amp;" "&amp;IF(AND(C17=$Q$10,D17=$S$6),A17,"")&amp;" "&amp;IF(AND(C18=$Q$10,D18=$S$6),A18,"")&amp;" "&amp;IF(AND(C19=$Q$10,D19=$S$6),A19,"")&amp;" "&amp;IF(AND(C20=$Q$10,D20=$S$6),A20,"")&amp;" "&amp;IF(AND(C21=$Q$10,D21=$S$6),A21,"")&amp;" "&amp;IF(AND(C22=$Q$10,D22=$S$6),A22,"")&amp;" "&amp;IF(AND(C23=$Q$10,D23=$S$6),A23,"")&amp;" "&amp;IF(AND(C24=$Q$10,D24=$S$6),A24,"")&amp;" "&amp;IF(AND(C25=$Q$10,D25=$S$6),A25,"")&amp;" "&amp;IF(AND(C26=$Q$10,D26=$S$6),A26,"")</f>
        <v xml:space="preserve">                   </v>
      </c>
      <c r="K10" s="148" t="str">
        <f>+IF(AND(C7=$Q$10,D7=$T$6),A7,"")&amp;" "&amp;IF(AND(C8=$Q$10,D8=$T$6),A8,"")&amp;" "&amp;IF(AND(C9=$Q$10,D9=$T$6),A9,"")&amp;" "&amp;IF(AND(C10=$Q$10,D10=$T$6),A10,"")&amp;" "&amp;IF(AND(C11=$Q$10,D11=$T$6),A11,"")&amp;" "&amp;IF(AND(C12=$Q$10,D12=$T$6),A12,"")&amp;" "&amp;IF(AND(C13=$Q$10,D13=$T$6),A13,"")&amp;" "&amp;IF(AND(C14=$Q$10,D14=$T$6),A14,"")&amp;" "&amp;IF(AND(C15=$Q$10,D15=$T$6),A15,"")&amp;" "&amp;IF(AND(C16=$Q$10,D16=$T$6),A16,"")&amp;" "&amp;IF(AND(C17=$Q$10,D17=$T$6),A17,"")&amp;" "&amp;IF(AND(C18=$Q$10,D18=$T$6),A18,"")&amp;" "&amp;IF(AND(C19=$Q$10,D19=$T$6),A19,"")&amp;" "&amp;IF(AND(C20=$Q$10,D20=$T$6),A20,"")&amp;" "&amp;IF(AND(C21=$Q$10,D21=$T$6),A21,"")&amp;" "&amp;IF(AND(C22=$Q$10,D22=$T$6),A22,"")&amp;" "&amp;IF(AND(C23=$Q$10,D23=$T$6),A23,"")&amp;" "&amp;IF(AND(C24=$Q$10,D24=$T$6),A24,"")&amp;" "&amp;IF(AND(C25=$Q$10,D25=$T$6),A25,"")&amp;" "&amp;IF(AND(C26=$Q$10,D26=$T$6),A26,"")</f>
        <v xml:space="preserve">                   </v>
      </c>
      <c r="L10" s="144" t="str">
        <f>+IF(AND(C7=$Q$10,D7=$U$6),A7,"")&amp;" "&amp;IF(AND(C8=$Q$10,D8=$U$6),A8,"")&amp;" "&amp;IF(AND(C9=$Q$10,D9=$U$6),A9,"")&amp;" "&amp;IF(AND(C10=$Q$10,D10=$U$6),A10,"")&amp;" "&amp;IF(AND(C11=$Q$10,D11=$U$6),A11,"")&amp;" "&amp;IF(AND(C12=$Q$10,D12=$U$6),A12,"")&amp;" "&amp;IF(AND(C13=$Q$10,D13=$U$6),A13,"")&amp;" "&amp;IF(AND(C14=$Q$10,D14=$U$6),A14,"")&amp;" "&amp;IF(AND(C15=$Q$10,D15=$U$6),A15,"")&amp;" "&amp;IF(AND(C16=$Q$10,D16=$U$6),A16,"")&amp;" "&amp;IF(AND(C17=$Q$10,D17=$U$6),A17,"")&amp;" "&amp;IF(AND(C18=$Q$10,D18=$U$6),A18,"")&amp;" "&amp;IF(AND(C19=$Q$10,D19=$U$6),A19,"")&amp;" "&amp;IF(AND(C20=$Q$10,D20=$U$6),A20,"")&amp;" "&amp;IF(AND(C21=$Q$10,D21=$U$6),A21,"")&amp;" "&amp;IF(AND(C22=$Q$10,D22=$U$6),A22,"")&amp;" "&amp;IF(AND(C23=$Q$10,D23=$U$6),A23,"")&amp;" "&amp;IF(AND(C24=$Q$10,D24=$U$6),A24,"")&amp;" "&amp;IF(AND(C25=$Q$10,D25=$U$6),A25,"")&amp;" "&amp;IF(AND(C26=$Q$10,D26=$U$6),A26,"")</f>
        <v xml:space="preserve">                   </v>
      </c>
      <c r="M10" s="145" t="str">
        <f>+IF(AND(C7=$Q$10,D7=$V$6),A7,"")&amp;" "&amp;IF(AND(C8=$Q$10,D8=$V$6),A8,"")&amp;" "&amp;IF(AND(C9=$Q$10,D9=$V$6),A9,"")&amp;" "&amp;IF(AND(C10=$Q$10,D10=$V$6),A10,"")&amp;" "&amp;IF(AND(C11=$Q$10,D11=$V$6),A11,"")&amp;" "&amp;IF(AND(C12=$Q$10,D12=$V$6),A12,"")&amp;" "&amp;IF(AND(C13=$Q$10,D13=$V$6),A13,"")&amp;" "&amp;IF(AND(C14=$Q$10,D14=$V$6),A14,"")&amp;" "&amp;IF(AND(C15=$Q$10,D15=$V$6),A15,"")&amp;" "&amp;IF(AND(C16=$Q$10,D16=$V$6),A16,"")&amp;" "&amp;IF(AND(C17=$Q$10,D17=$V$6),A17,"")&amp;" "&amp;IF(AND(C18=$Q$10,D18=$V$6),A18,"")&amp;" "&amp;IF(AND(C19=$Q$10,D19=$V$6),A19,"")&amp;" "&amp;IF(AND(C20=$Q$10,D20=$V$6),A20,"")&amp;" "&amp;IF(AND(C21=$Q$10,D21=$V$6),A21,"")&amp;" "&amp;IF(AND(C22=$Q$10,D22=$V$6),A22,"")&amp;" "&amp;IF(AND(C23=$Q$10,D23=$V$6),A23,"")&amp;" "&amp;IF(AND(C24=$Q$10,D24=$V$6),A24,"")&amp;" "&amp;IF(AND(C25=$Q$10,D25=$V$6),A25,"")&amp;" "&amp;IF(AND(C26=$Q$10,D26=$V$6),A26,"")</f>
        <v xml:space="preserve">                   </v>
      </c>
      <c r="N10" s="143"/>
      <c r="O10" s="348"/>
      <c r="P10" s="146">
        <v>0.4</v>
      </c>
      <c r="Q10" s="137" t="s">
        <v>41</v>
      </c>
      <c r="R10" s="152" t="s">
        <v>63</v>
      </c>
      <c r="S10" s="148" t="s">
        <v>62</v>
      </c>
      <c r="T10" s="148" t="s">
        <v>62</v>
      </c>
      <c r="U10" s="144" t="s">
        <v>61</v>
      </c>
      <c r="V10" s="145" t="s">
        <v>60</v>
      </c>
      <c r="Y10" s="128"/>
      <c r="Z10" s="128"/>
      <c r="AA10" s="139"/>
      <c r="AB10" s="149"/>
      <c r="AC10" s="150"/>
      <c r="AD10" s="147"/>
      <c r="AE10" s="147"/>
      <c r="AF10" s="147"/>
      <c r="AG10" s="151"/>
      <c r="AH10" s="147"/>
      <c r="AI10" s="139"/>
      <c r="AJ10" s="139"/>
    </row>
    <row r="11" spans="1:36" ht="93" customHeight="1" thickBot="1" x14ac:dyDescent="0.3">
      <c r="A11" s="140" t="s">
        <v>352</v>
      </c>
      <c r="B11" s="141">
        <v>0</v>
      </c>
      <c r="C11" s="142" t="s">
        <v>351</v>
      </c>
      <c r="D11" s="142" t="s">
        <v>351</v>
      </c>
      <c r="E11" s="141" t="str">
        <f t="shared" si="0"/>
        <v/>
      </c>
      <c r="F11" s="143"/>
      <c r="G11" s="347"/>
      <c r="H11" s="153" t="s">
        <v>39</v>
      </c>
      <c r="I11" s="154" t="str">
        <f>+IF(AND(C7=$Q$11,D7=$R$6),A7,"")&amp;" "&amp;IF(AND(C8=$Q$11,D8=$R$6),A8,"")&amp;" "&amp;IF(AND(C9=$Q$11,D9=$R$6),A9,"")&amp;" "&amp;IF(AND(C10=$Q$11,D10=$R$6),A10,"")&amp;" "&amp;IF(AND(C11=$Q$11,D11=$R$6),A11,"")&amp;" "&amp;IF(AND(C12=$Q$11,D12=$R$6),A12,"")&amp;" "&amp;IF(AND(C13=$Q$11,D13=$R$6),A13,"")&amp;" "&amp;IF(AND(C14=$Q$11,D14=$R$6),A14,"")&amp;" "&amp;IF(AND(C15=$Q$11,D15=$R$6),A15,"")&amp;" "&amp;IF(AND(C16=$Q$11,D16=$R$6),A16,"")&amp;" "&amp;IF(AND(C17=$Q$11,D17=$R$6),A17,"")&amp;" "&amp;IF(AND(C18=$Q$11,D18=$R$6),A18,"")&amp;" "&amp;IF(AND(C19=$Q$11,D19=$R$6),A19,"")&amp;" "&amp;IF(AND(C20=$Q$11,D20=$R$6),A20,"")&amp;" "&amp;IF(AND(C21=$Q$11,D21=$R$6),A21,"")&amp;" "&amp;IF(AND(C22=$Q$11,D22=$R$6),A22,"")&amp;" "&amp;IF(AND(C23=$Q$11,D23=$R$6),A23,"")&amp;" "&amp;IF(AND(C24=$Q$11,D24=$R$6),A24,"")&amp;" "&amp;IF(AND(C25=$Q$11,D25=$R$6),A25,"")&amp;" "&amp;IF(AND(C26=$Q$11,D26=$R$6),A26,"")</f>
        <v xml:space="preserve">                   </v>
      </c>
      <c r="J11" s="154" t="str">
        <f>+IF(AND(C7=$Q$11,D7=$S$6),A7,"")&amp;" "&amp;IF(AND(C8=$Q$11,D8=$S$6),A8,"")&amp;" "&amp;IF(AND(C9=$Q$11,D9=$S$6),A9,"")&amp;" "&amp;IF(AND(C10=$Q$11,D10=$S$6),A10,"")&amp;" "&amp;IF(AND(C11=$Q$11,D11=$S$6),A11,"")&amp;" "&amp;IF(AND(C12=$Q$11,D12=$S$6),A12,"")&amp;" "&amp;IF(AND(C13=$Q$11,D13=$S$6),A13,"")&amp;" "&amp;IF(AND(C14=$Q$11,D14=$S$6),A14,"")&amp;" "&amp;IF(AND(C15=$Q$11,D15=$S$6),A15,"")&amp;" "&amp;IF(AND(C16=$Q$11,D16=$S$6),A16,"")&amp;" "&amp;IF(AND(C17=$Q$11,D17=$S$6),A17,"")&amp;" "&amp;IF(AND(C18=$Q$11,D18=$S$6),A18,"")&amp;" "&amp;IF(AND(C19=$Q$11,D19=$S$6),A19,"")&amp;" "&amp;IF(AND(C20=$Q$11,D20=$S$6),A20,"")&amp;" "&amp;IF(AND(C21=$Q$11,D21=$S$6),A21,"")&amp;" "&amp;IF(AND(C22=$Q$11,D22=$S$6),A22,"")&amp;" "&amp;IF(AND(C23=$Q$11,D23=$S$6),A23,"")&amp;" "&amp;IF(AND(C24=$Q$11,D24=$S$6),A24,"")&amp;" "&amp;IF(AND(C25=$Q$11,D25=$S$6),A25,"")&amp;" "&amp;IF(AND(C26=$Q$11,D26=$S$6),A26,"")</f>
        <v xml:space="preserve">                   </v>
      </c>
      <c r="K11" s="155" t="str">
        <f>+IF(AND(C7=$Q$11,D7=$T$6),A7,"")&amp;" "&amp;IF(AND(C8=$Q$11,D8=$T$6),A8,"")&amp;" "&amp;IF(AND(C9=$Q$11,D9=$T$6),A9,"")&amp;" "&amp;IF(AND(C10=$Q$11,D10=$T$6),A10,"")&amp;" "&amp;IF(AND(C11=$Q$11,D11=$T$6),A11,"")&amp;" "&amp;IF(AND(C12=$Q$11,D12=$T$6),A12,"")&amp;" "&amp;IF(AND(C13=$Q$11,D13=$T$6),A13,"")&amp;" "&amp;IF(AND(C14=$Q$11,D14=$T$6),A14,"")&amp;" "&amp;IF(AND(C15=$Q$11,D15=$T$6),A15,"")&amp;" "&amp;IF(AND(C16=$Q$11,D16=$T$6),A16,"")&amp;" "&amp;IF(AND(C17=$Q$11,D17=$T$6),A17,"")&amp;" "&amp;IF(AND(C18=$Q$11,D18=$T$6),A18,"")&amp;" "&amp;IF(AND(C19=$Q$11,D19=$T$6),A19,"")&amp;" "&amp;IF(AND(C20=$Q$11,D20=$T$6),A20,"")&amp;" "&amp;IF(AND(C21=$Q$11,D21=$T$6),A21,"")&amp;" "&amp;IF(AND(C22=$Q$11,D22=$T$6),A22,"")&amp;" "&amp;IF(AND(C23=$Q$11,D23=$T$6),A23,"")&amp;" "&amp;IF(AND(C24=$Q$11,D24=$T$6),A24,"")&amp;" "&amp;IF(AND(C25=$Q$11,D25=$T$6),A25,"")&amp;" "&amp;IF(AND(C26=$Q$11,D26=$T$6),A26,"")</f>
        <v xml:space="preserve">                   </v>
      </c>
      <c r="L11" s="156" t="str">
        <f>+IF(AND(C7=$Q$11,D7=$U$6),A7,"")&amp;" "&amp;IF(AND(C8=$Q$11,D8=$U$6),A8,"")&amp;" "&amp;IF(AND(C9=$Q$11,D9=$U$6),A9,"")&amp;" "&amp;IF(AND(C10=$Q$11,D10=$U$6),A10,"")&amp;" "&amp;IF(AND(C11=$Q$11,D11=$U$6),A11,"")&amp;" "&amp;IF(AND(C12=$Q$11,D12=$U$6),A12,"")&amp;" "&amp;IF(AND(C13=$Q$11,D13=$U$6),A13,"")&amp;" "&amp;IF(AND(C14=$Q$11,D14=$U$6),A14,"")&amp;" "&amp;IF(AND(C15=$Q$11,D15=$U$6),A15,"")&amp;" "&amp;IF(AND(C16=$Q$11,D16=$U$6),A16,"")&amp;" "&amp;IF(AND(C17=$Q$11,D17=$U$6),A17,"")&amp;" "&amp;IF(AND(C18=$Q$11,D18=$U$6),A18,"")&amp;" "&amp;IF(AND(C19=$Q$11,D19=$U$6),A19,"")&amp;" "&amp;IF(AND(C20=$Q$11,D20=$U$6),A20,"")&amp;" "&amp;IF(AND(C21=$Q$11,D21=$U$6),A21,"")&amp;" "&amp;IF(AND(C22=$Q$11,D22=$U$6),A22,"")&amp;" "&amp;IF(AND(C23=$Q$11,D23=$U$6),A23,"")&amp;" "&amp;IF(AND(C24=$Q$11,D24=$U$6),A24,"")&amp;" "&amp;IF(AND(C25=$Q$11,D25=$U$6),A25,"")&amp;" "&amp;IF(AND(C26=$Q$11,D26=$U$6),A26,"")</f>
        <v xml:space="preserve">                   </v>
      </c>
      <c r="M11" s="157" t="str">
        <f>+IF(AND(C7=$Q$11,D7=$V$6),A7,"")&amp;" "&amp;IF(AND(C8=$Q$11,D8=$V$6),A8,"")&amp;" "&amp;IF(AND(C9=$Q$11,D9=$V$6),A9,"")&amp;" "&amp;IF(AND(C10=$Q$11,D10=$V$6),A10,"")&amp;" "&amp;IF(AND(C11=$Q$11,D11=$V$6),A11,"")&amp;" "&amp;IF(AND(C12=$Q$11,D12=$V$6),A12,"")&amp;" "&amp;IF(AND(C13=$Q$11,D13=$V$6),A13,"")&amp;" "&amp;IF(AND(C14=$Q$11,D14=$V$6),A14,"")&amp;" "&amp;IF(AND(C15=$Q$11,D15=$V$6),A15,"")&amp;" "&amp;IF(AND(C16=$Q$11,D16=$V$6),A16,"")&amp;" "&amp;IF(AND(C17=$Q$11,D17=$V$6),A17,"")&amp;" "&amp;IF(AND(C18=$Q$11,D18=$V$6),A18,"")&amp;" "&amp;IF(AND(C19=$Q$11,D19=$V$6),A19,"")&amp;" "&amp;IF(AND(C20=$Q$11,D20=$V$6),A20,"")&amp;" "&amp;IF(AND(C21=$Q$11,D21=$V$6),A21,"")&amp;" "&amp;IF(AND(C22=$Q$11,D22=$V$6),A22,"")&amp;" "&amp;IF(AND(C23=$Q$11,D23=$V$6),A23,"")&amp;" "&amp;IF(AND(C24=$Q$11,D24=$V$6),A24,"")&amp;" "&amp;IF(AND(C25=$Q$11,D25=$V$6),A25,"")&amp;" "&amp;IF(AND(C26=$Q$11,D26=$V$6),A26,"")</f>
        <v xml:space="preserve">                   </v>
      </c>
      <c r="N11" s="143"/>
      <c r="O11" s="349"/>
      <c r="P11" s="158">
        <v>0.2</v>
      </c>
      <c r="Q11" s="159" t="s">
        <v>39</v>
      </c>
      <c r="R11" s="154" t="s">
        <v>63</v>
      </c>
      <c r="S11" s="154" t="s">
        <v>63</v>
      </c>
      <c r="T11" s="155" t="s">
        <v>62</v>
      </c>
      <c r="U11" s="156" t="s">
        <v>61</v>
      </c>
      <c r="V11" s="157" t="s">
        <v>60</v>
      </c>
      <c r="Y11" s="128"/>
      <c r="Z11" s="128"/>
      <c r="AA11" s="139"/>
      <c r="AB11" s="149"/>
      <c r="AC11" s="150"/>
      <c r="AD11" s="147"/>
      <c r="AE11" s="147"/>
      <c r="AF11" s="147"/>
      <c r="AG11" s="160"/>
      <c r="AH11" s="147"/>
      <c r="AI11" s="139"/>
      <c r="AJ11" s="139"/>
    </row>
    <row r="12" spans="1:36" ht="93" customHeight="1" x14ac:dyDescent="0.25">
      <c r="A12" s="140" t="s">
        <v>353</v>
      </c>
      <c r="B12" s="141">
        <v>0</v>
      </c>
      <c r="C12" s="142" t="s">
        <v>351</v>
      </c>
      <c r="D12" s="142" t="s">
        <v>351</v>
      </c>
      <c r="E12" s="141" t="str">
        <f t="shared" si="0"/>
        <v/>
      </c>
      <c r="F12" s="143"/>
      <c r="G12" s="143"/>
      <c r="H12" s="143"/>
      <c r="I12" s="143"/>
      <c r="J12" s="143"/>
      <c r="K12" s="143"/>
      <c r="L12" s="143"/>
      <c r="M12" s="143"/>
      <c r="N12" s="143"/>
      <c r="Y12" s="128"/>
      <c r="Z12" s="128"/>
      <c r="AA12" s="139"/>
      <c r="AB12" s="149"/>
      <c r="AC12" s="150"/>
      <c r="AD12" s="147"/>
      <c r="AE12" s="147"/>
      <c r="AF12" s="147"/>
      <c r="AG12" s="147"/>
      <c r="AH12" s="147"/>
      <c r="AI12" s="139"/>
      <c r="AJ12" s="139"/>
    </row>
    <row r="13" spans="1:36" ht="93" customHeight="1" x14ac:dyDescent="0.25">
      <c r="A13" s="140" t="s">
        <v>354</v>
      </c>
      <c r="B13" s="141">
        <v>0</v>
      </c>
      <c r="C13" s="142" t="s">
        <v>351</v>
      </c>
      <c r="D13" s="142" t="s">
        <v>351</v>
      </c>
      <c r="E13" s="141" t="str">
        <f t="shared" si="0"/>
        <v/>
      </c>
      <c r="F13" s="143"/>
      <c r="G13" s="143"/>
      <c r="H13" s="143"/>
      <c r="I13" s="143"/>
      <c r="J13" s="143"/>
      <c r="K13" s="143"/>
      <c r="L13" s="143"/>
      <c r="M13" s="143"/>
      <c r="N13" s="143"/>
      <c r="R13" s="120" t="s">
        <v>316</v>
      </c>
      <c r="T13" s="128"/>
      <c r="U13" s="128"/>
      <c r="V13" s="128"/>
      <c r="W13" s="128"/>
      <c r="X13" s="128"/>
      <c r="Y13" s="128"/>
      <c r="Z13" s="128"/>
      <c r="AA13" s="139"/>
      <c r="AB13" s="149"/>
      <c r="AC13" s="139"/>
      <c r="AD13" s="150"/>
      <c r="AE13" s="150"/>
      <c r="AF13" s="150"/>
      <c r="AG13" s="150"/>
      <c r="AH13" s="150"/>
      <c r="AI13" s="139"/>
      <c r="AJ13" s="139"/>
    </row>
    <row r="14" spans="1:36" ht="93" customHeight="1" x14ac:dyDescent="0.25">
      <c r="A14" s="140" t="s">
        <v>355</v>
      </c>
      <c r="B14" s="141">
        <v>0</v>
      </c>
      <c r="C14" s="142" t="s">
        <v>351</v>
      </c>
      <c r="D14" s="142" t="s">
        <v>351</v>
      </c>
      <c r="E14" s="141" t="str">
        <f t="shared" si="0"/>
        <v/>
      </c>
      <c r="F14" s="143"/>
      <c r="G14" s="143"/>
      <c r="H14" s="143"/>
      <c r="I14" s="143"/>
      <c r="J14" s="143"/>
      <c r="K14" s="143"/>
      <c r="L14" s="143"/>
      <c r="M14" s="143"/>
      <c r="N14" s="143"/>
      <c r="R14" s="161" t="s">
        <v>60</v>
      </c>
      <c r="T14" s="128"/>
      <c r="U14" s="128"/>
      <c r="V14" s="128"/>
      <c r="W14" s="128"/>
      <c r="X14" s="128"/>
      <c r="Y14" s="128"/>
      <c r="Z14" s="128"/>
      <c r="AA14" s="139"/>
      <c r="AB14" s="139"/>
      <c r="AC14" s="139"/>
      <c r="AD14" s="147"/>
      <c r="AE14" s="147"/>
      <c r="AF14" s="147"/>
      <c r="AG14" s="147"/>
      <c r="AH14" s="147"/>
      <c r="AI14" s="139"/>
      <c r="AJ14" s="139"/>
    </row>
    <row r="15" spans="1:36" ht="93" customHeight="1" x14ac:dyDescent="0.25">
      <c r="A15" s="140" t="s">
        <v>356</v>
      </c>
      <c r="B15" s="141">
        <v>0</v>
      </c>
      <c r="C15" s="142" t="s">
        <v>351</v>
      </c>
      <c r="D15" s="142" t="s">
        <v>351</v>
      </c>
      <c r="E15" s="141" t="str">
        <f t="shared" si="0"/>
        <v/>
      </c>
      <c r="F15" s="143"/>
      <c r="G15" s="143"/>
      <c r="H15" s="143"/>
      <c r="I15" s="143"/>
      <c r="J15" s="143"/>
      <c r="K15" s="143"/>
      <c r="L15" s="143"/>
      <c r="M15" s="143"/>
      <c r="N15" s="143"/>
      <c r="R15" s="144" t="s">
        <v>61</v>
      </c>
      <c r="S15" s="128"/>
      <c r="T15" s="128"/>
      <c r="U15" s="128"/>
      <c r="V15" s="128"/>
      <c r="W15" s="128"/>
      <c r="X15" s="128"/>
      <c r="Y15" s="128"/>
      <c r="Z15" s="128"/>
      <c r="AA15" s="139"/>
      <c r="AB15" s="139"/>
      <c r="AC15" s="139"/>
      <c r="AD15" s="147"/>
      <c r="AE15" s="147"/>
      <c r="AF15" s="147"/>
      <c r="AG15" s="147"/>
      <c r="AH15" s="147"/>
      <c r="AI15" s="139"/>
      <c r="AJ15" s="139"/>
    </row>
    <row r="16" spans="1:36" ht="93" customHeight="1" x14ac:dyDescent="0.25">
      <c r="A16" s="140" t="s">
        <v>357</v>
      </c>
      <c r="B16" s="141">
        <v>0</v>
      </c>
      <c r="C16" s="142" t="s">
        <v>351</v>
      </c>
      <c r="D16" s="142" t="s">
        <v>351</v>
      </c>
      <c r="E16" s="141" t="str">
        <f t="shared" si="0"/>
        <v/>
      </c>
      <c r="F16" s="143"/>
      <c r="G16" s="143"/>
      <c r="H16" s="143"/>
      <c r="I16" s="143"/>
      <c r="J16" s="143"/>
      <c r="K16" s="143"/>
      <c r="L16" s="143"/>
      <c r="M16" s="143"/>
      <c r="N16" s="143"/>
      <c r="Q16" s="162"/>
      <c r="R16" s="148" t="s">
        <v>62</v>
      </c>
      <c r="S16" s="162"/>
      <c r="T16" s="162"/>
      <c r="U16" s="162"/>
      <c r="V16" s="162"/>
      <c r="W16" s="162"/>
      <c r="X16" s="162"/>
      <c r="Y16" s="162"/>
      <c r="Z16" s="162"/>
      <c r="AA16" s="139"/>
      <c r="AB16" s="139"/>
      <c r="AC16" s="163"/>
      <c r="AD16" s="163"/>
      <c r="AE16" s="163"/>
      <c r="AF16" s="163"/>
      <c r="AG16" s="163"/>
      <c r="AH16" s="163"/>
      <c r="AI16" s="139"/>
      <c r="AJ16" s="139"/>
    </row>
    <row r="17" spans="1:36" ht="93" customHeight="1" x14ac:dyDescent="0.25">
      <c r="A17" s="140" t="s">
        <v>358</v>
      </c>
      <c r="B17" s="141">
        <v>0</v>
      </c>
      <c r="C17" s="142" t="s">
        <v>351</v>
      </c>
      <c r="D17" s="142" t="s">
        <v>351</v>
      </c>
      <c r="E17" s="141" t="str">
        <f t="shared" si="0"/>
        <v/>
      </c>
      <c r="F17" s="143"/>
      <c r="G17" s="143"/>
      <c r="H17" s="143"/>
      <c r="I17" s="143"/>
      <c r="J17" s="143"/>
      <c r="K17" s="143"/>
      <c r="L17" s="143"/>
      <c r="M17" s="143"/>
      <c r="N17" s="143"/>
      <c r="Q17" s="162"/>
      <c r="R17" s="152" t="s">
        <v>63</v>
      </c>
      <c r="Y17" s="162"/>
      <c r="Z17" s="162"/>
      <c r="AA17" s="139"/>
      <c r="AB17" s="139"/>
      <c r="AC17" s="139"/>
      <c r="AD17" s="147"/>
      <c r="AE17" s="147"/>
      <c r="AF17" s="147"/>
      <c r="AG17" s="147"/>
      <c r="AH17" s="147"/>
      <c r="AI17" s="139"/>
      <c r="AJ17" s="139"/>
    </row>
    <row r="18" spans="1:36" ht="93" customHeight="1" x14ac:dyDescent="0.25">
      <c r="A18" s="140" t="s">
        <v>359</v>
      </c>
      <c r="B18" s="141">
        <v>0</v>
      </c>
      <c r="C18" s="142" t="s">
        <v>351</v>
      </c>
      <c r="D18" s="142" t="s">
        <v>351</v>
      </c>
      <c r="E18" s="141" t="str">
        <f t="shared" si="0"/>
        <v/>
      </c>
      <c r="F18" s="143"/>
      <c r="G18" s="143"/>
      <c r="H18" s="143"/>
      <c r="I18" s="143"/>
      <c r="J18" s="143"/>
      <c r="K18" s="143"/>
      <c r="L18" s="143"/>
      <c r="M18" s="143"/>
      <c r="N18" s="143"/>
      <c r="O18" s="164"/>
      <c r="P18" s="164"/>
      <c r="Q18" s="162"/>
      <c r="Y18" s="162"/>
      <c r="Z18" s="162"/>
      <c r="AA18" s="139"/>
      <c r="AB18" s="139"/>
      <c r="AC18" s="139"/>
      <c r="AD18" s="147"/>
      <c r="AE18" s="147"/>
      <c r="AF18" s="147"/>
      <c r="AG18" s="147"/>
      <c r="AH18" s="147"/>
      <c r="AI18" s="139"/>
      <c r="AJ18" s="139"/>
    </row>
    <row r="19" spans="1:36" ht="93" customHeight="1" x14ac:dyDescent="0.25">
      <c r="A19" s="140" t="s">
        <v>360</v>
      </c>
      <c r="B19" s="141">
        <v>0</v>
      </c>
      <c r="C19" s="142" t="s">
        <v>351</v>
      </c>
      <c r="D19" s="142" t="s">
        <v>351</v>
      </c>
      <c r="E19" s="141" t="str">
        <f t="shared" si="0"/>
        <v/>
      </c>
      <c r="F19" s="143"/>
      <c r="G19" s="143"/>
      <c r="H19" s="143"/>
      <c r="I19" s="143"/>
      <c r="J19" s="143"/>
      <c r="K19" s="143"/>
      <c r="L19" s="143"/>
      <c r="M19" s="143"/>
      <c r="N19" s="143"/>
      <c r="O19" s="164"/>
      <c r="P19" s="164"/>
      <c r="Q19" s="165"/>
      <c r="Y19" s="162"/>
      <c r="Z19" s="162"/>
      <c r="AA19" s="139"/>
      <c r="AB19" s="160"/>
      <c r="AC19" s="160"/>
      <c r="AD19" s="160"/>
      <c r="AE19" s="160"/>
      <c r="AF19" s="160"/>
      <c r="AG19" s="160"/>
      <c r="AH19" s="147"/>
      <c r="AI19" s="139"/>
      <c r="AJ19" s="139"/>
    </row>
    <row r="20" spans="1:36" ht="93" customHeight="1" x14ac:dyDescent="0.25">
      <c r="A20" s="140" t="s">
        <v>361</v>
      </c>
      <c r="B20" s="141">
        <v>0</v>
      </c>
      <c r="C20" s="142" t="s">
        <v>351</v>
      </c>
      <c r="D20" s="142" t="s">
        <v>351</v>
      </c>
      <c r="E20" s="141" t="str">
        <f t="shared" si="0"/>
        <v/>
      </c>
      <c r="F20" s="143"/>
      <c r="G20" s="143"/>
      <c r="H20" s="143"/>
      <c r="I20" s="143"/>
      <c r="J20" s="143"/>
      <c r="K20" s="143"/>
      <c r="L20" s="143"/>
      <c r="M20" s="143"/>
      <c r="N20" s="143"/>
      <c r="O20" s="164"/>
      <c r="P20" s="164"/>
      <c r="AA20" s="139"/>
      <c r="AB20" s="166"/>
      <c r="AC20" s="166"/>
      <c r="AD20" s="166"/>
      <c r="AE20" s="166"/>
      <c r="AF20" s="166"/>
      <c r="AG20" s="166"/>
      <c r="AH20" s="147"/>
      <c r="AI20" s="139"/>
      <c r="AJ20" s="139"/>
    </row>
    <row r="21" spans="1:36" ht="93" customHeight="1" x14ac:dyDescent="0.25">
      <c r="A21" s="140" t="s">
        <v>362</v>
      </c>
      <c r="B21" s="141">
        <v>0</v>
      </c>
      <c r="C21" s="142" t="s">
        <v>351</v>
      </c>
      <c r="D21" s="142" t="s">
        <v>351</v>
      </c>
      <c r="E21" s="141" t="str">
        <f t="shared" si="0"/>
        <v/>
      </c>
      <c r="F21" s="143"/>
      <c r="G21" s="143"/>
      <c r="H21" s="143"/>
      <c r="I21" s="143"/>
      <c r="J21" s="143"/>
      <c r="K21" s="143"/>
      <c r="L21" s="143"/>
      <c r="M21" s="143"/>
      <c r="N21" s="143"/>
      <c r="O21" s="164"/>
      <c r="P21" s="164"/>
      <c r="AA21" s="139"/>
      <c r="AB21" s="160"/>
      <c r="AC21" s="160"/>
      <c r="AD21" s="160"/>
      <c r="AE21" s="160"/>
      <c r="AF21" s="160"/>
      <c r="AG21" s="160"/>
      <c r="AH21" s="147"/>
      <c r="AI21" s="139"/>
      <c r="AJ21" s="139"/>
    </row>
    <row r="22" spans="1:36" ht="93" customHeight="1" x14ac:dyDescent="0.25">
      <c r="A22" s="140" t="s">
        <v>363</v>
      </c>
      <c r="B22" s="141">
        <v>0</v>
      </c>
      <c r="C22" s="142" t="s">
        <v>351</v>
      </c>
      <c r="D22" s="142" t="s">
        <v>351</v>
      </c>
      <c r="E22" s="141" t="str">
        <f t="shared" si="0"/>
        <v/>
      </c>
      <c r="F22" s="143"/>
      <c r="G22" s="143"/>
      <c r="H22" s="143"/>
      <c r="I22" s="143"/>
      <c r="J22" s="143"/>
      <c r="K22" s="143"/>
      <c r="L22" s="143"/>
      <c r="M22" s="143"/>
      <c r="N22" s="143"/>
      <c r="AA22" s="139"/>
      <c r="AB22" s="160"/>
      <c r="AC22" s="160"/>
      <c r="AD22" s="160"/>
      <c r="AE22" s="160"/>
      <c r="AF22" s="160"/>
      <c r="AG22" s="160"/>
      <c r="AH22" s="147"/>
      <c r="AI22" s="139"/>
      <c r="AJ22" s="139"/>
    </row>
    <row r="23" spans="1:36" ht="93" customHeight="1" x14ac:dyDescent="0.3">
      <c r="A23" s="140" t="s">
        <v>364</v>
      </c>
      <c r="B23" s="141">
        <v>0</v>
      </c>
      <c r="C23" s="142" t="s">
        <v>351</v>
      </c>
      <c r="D23" s="142" t="s">
        <v>351</v>
      </c>
      <c r="E23" s="141" t="str">
        <f t="shared" si="0"/>
        <v/>
      </c>
      <c r="F23" s="143"/>
      <c r="G23" s="143"/>
      <c r="H23" s="143"/>
      <c r="I23" s="143"/>
      <c r="J23" s="143"/>
      <c r="K23" s="143"/>
      <c r="L23" s="143"/>
      <c r="M23" s="143"/>
      <c r="N23" s="143"/>
    </row>
    <row r="24" spans="1:36" ht="93" customHeight="1" x14ac:dyDescent="0.3">
      <c r="A24" s="140" t="s">
        <v>365</v>
      </c>
      <c r="B24" s="141">
        <v>0</v>
      </c>
      <c r="C24" s="142" t="s">
        <v>351</v>
      </c>
      <c r="D24" s="142" t="s">
        <v>351</v>
      </c>
      <c r="E24" s="141" t="str">
        <f t="shared" si="0"/>
        <v/>
      </c>
      <c r="F24" s="143"/>
      <c r="G24" s="143"/>
      <c r="H24" s="143"/>
      <c r="I24" s="143"/>
      <c r="J24" s="143"/>
      <c r="K24" s="143"/>
      <c r="L24" s="143"/>
      <c r="M24" s="143"/>
      <c r="N24" s="143"/>
    </row>
    <row r="25" spans="1:36" ht="93" customHeight="1" x14ac:dyDescent="0.3">
      <c r="A25" s="140" t="s">
        <v>366</v>
      </c>
      <c r="B25" s="141">
        <v>0</v>
      </c>
      <c r="C25" s="142" t="s">
        <v>351</v>
      </c>
      <c r="D25" s="142" t="s">
        <v>351</v>
      </c>
      <c r="E25" s="141" t="str">
        <f t="shared" si="0"/>
        <v/>
      </c>
      <c r="F25" s="143"/>
      <c r="G25" s="143"/>
      <c r="H25" s="143"/>
      <c r="I25" s="143"/>
      <c r="J25" s="143"/>
      <c r="K25" s="143"/>
      <c r="L25" s="143"/>
      <c r="M25" s="143"/>
      <c r="N25" s="143"/>
    </row>
    <row r="26" spans="1:36" ht="93" customHeight="1" x14ac:dyDescent="0.3">
      <c r="A26" s="140" t="s">
        <v>367</v>
      </c>
      <c r="B26" s="141">
        <v>0</v>
      </c>
      <c r="C26" s="142" t="s">
        <v>351</v>
      </c>
      <c r="D26" s="142" t="s">
        <v>351</v>
      </c>
      <c r="E26" s="141" t="str">
        <f t="shared" si="0"/>
        <v/>
      </c>
      <c r="F26" s="143"/>
      <c r="G26" s="143"/>
      <c r="H26" s="143"/>
      <c r="I26" s="143"/>
      <c r="J26" s="143"/>
      <c r="K26" s="143"/>
      <c r="L26" s="143"/>
      <c r="M26" s="143"/>
      <c r="N26" s="143"/>
    </row>
    <row r="27" spans="1:36" ht="14.55" customHeight="1" x14ac:dyDescent="0.3">
      <c r="B27" s="125"/>
      <c r="D27" s="125"/>
      <c r="E27" s="125"/>
      <c r="F27" s="125"/>
      <c r="G27" s="125"/>
      <c r="H27" s="125"/>
      <c r="I27" s="125"/>
      <c r="J27" s="125"/>
      <c r="K27" s="125"/>
      <c r="L27" s="125"/>
      <c r="M27" s="125"/>
      <c r="N27" s="125"/>
      <c r="Y27" s="129"/>
      <c r="Z27" s="129"/>
      <c r="AA27" s="129"/>
      <c r="AB27" s="129"/>
      <c r="AC27" s="129"/>
      <c r="AD27" s="125"/>
      <c r="AE27" s="125"/>
      <c r="AF27" s="125"/>
      <c r="AG27" s="125"/>
      <c r="AH27" s="125"/>
    </row>
    <row r="28" spans="1:36" ht="39" customHeight="1" x14ac:dyDescent="0.3">
      <c r="B28" s="125"/>
      <c r="D28" s="125"/>
      <c r="E28" s="125"/>
      <c r="F28" s="125"/>
      <c r="G28" s="125"/>
      <c r="H28" s="125"/>
      <c r="I28" s="125"/>
      <c r="J28" s="125"/>
      <c r="K28" s="125"/>
      <c r="L28" s="125"/>
      <c r="M28" s="125"/>
      <c r="N28" s="125"/>
      <c r="Y28" s="129"/>
      <c r="Z28" s="129"/>
      <c r="AA28" s="129"/>
      <c r="AB28" s="129"/>
      <c r="AC28" s="129"/>
      <c r="AD28" s="125"/>
      <c r="AE28" s="125"/>
      <c r="AF28" s="125"/>
      <c r="AG28" s="125"/>
      <c r="AH28" s="125"/>
    </row>
    <row r="29" spans="1:36" ht="19.5" customHeight="1" x14ac:dyDescent="0.3">
      <c r="B29" s="125"/>
      <c r="D29" s="125"/>
      <c r="E29" s="125"/>
      <c r="F29" s="125"/>
      <c r="G29" s="125"/>
      <c r="H29" s="125"/>
      <c r="I29" s="125"/>
      <c r="J29" s="125"/>
      <c r="K29" s="125"/>
      <c r="L29" s="125"/>
      <c r="M29" s="125"/>
      <c r="N29" s="125"/>
      <c r="Y29" s="129"/>
      <c r="Z29" s="129"/>
      <c r="AA29" s="129"/>
      <c r="AB29" s="129"/>
      <c r="AC29" s="129"/>
      <c r="AD29" s="125"/>
      <c r="AE29" s="125"/>
      <c r="AF29" s="125"/>
      <c r="AG29" s="125"/>
      <c r="AH29" s="125"/>
    </row>
    <row r="30" spans="1:36" ht="19.5" customHeight="1" x14ac:dyDescent="0.3">
      <c r="B30" s="125"/>
      <c r="D30" s="125"/>
      <c r="E30" s="125"/>
      <c r="F30" s="125"/>
      <c r="G30" s="125"/>
      <c r="H30" s="125"/>
      <c r="I30" s="125"/>
      <c r="J30" s="125"/>
      <c r="K30" s="125"/>
      <c r="L30" s="125"/>
      <c r="M30" s="125"/>
      <c r="N30" s="125"/>
      <c r="Y30" s="129"/>
      <c r="Z30" s="129"/>
      <c r="AA30" s="129"/>
      <c r="AB30" s="129"/>
      <c r="AC30" s="129"/>
      <c r="AD30" s="125"/>
      <c r="AE30" s="125"/>
      <c r="AF30" s="125"/>
      <c r="AG30" s="125"/>
      <c r="AH30" s="125"/>
    </row>
    <row r="31" spans="1:36" ht="19.5" customHeight="1" x14ac:dyDescent="0.3">
      <c r="B31" s="125"/>
      <c r="D31" s="125"/>
      <c r="E31" s="125"/>
      <c r="F31" s="125"/>
      <c r="G31" s="125"/>
      <c r="H31" s="125"/>
      <c r="I31" s="125"/>
      <c r="J31" s="125"/>
      <c r="K31" s="125"/>
      <c r="L31" s="125"/>
      <c r="M31" s="125"/>
      <c r="N31" s="125"/>
      <c r="Y31" s="129"/>
      <c r="Z31" s="129"/>
      <c r="AA31" s="129"/>
      <c r="AB31" s="129"/>
      <c r="AC31" s="129"/>
      <c r="AD31" s="125"/>
      <c r="AE31" s="125"/>
      <c r="AF31" s="125"/>
      <c r="AG31" s="125"/>
      <c r="AH31" s="125"/>
    </row>
    <row r="32" spans="1:36" ht="19.5" customHeight="1" x14ac:dyDescent="0.3">
      <c r="B32" s="125"/>
      <c r="D32" s="125"/>
      <c r="E32" s="125"/>
      <c r="F32" s="125"/>
      <c r="G32" s="125"/>
      <c r="H32" s="125"/>
      <c r="I32" s="125"/>
      <c r="J32" s="125"/>
      <c r="K32" s="125"/>
      <c r="L32" s="125"/>
      <c r="M32" s="125"/>
      <c r="N32" s="125"/>
      <c r="Y32" s="129"/>
      <c r="Z32" s="129"/>
      <c r="AA32" s="129"/>
      <c r="AB32" s="129"/>
      <c r="AC32" s="129"/>
      <c r="AD32" s="125"/>
      <c r="AE32" s="125"/>
      <c r="AF32" s="125"/>
      <c r="AG32" s="125"/>
      <c r="AH32" s="125"/>
    </row>
    <row r="33" spans="25:29" s="125" customFormat="1" ht="19.5" customHeight="1" x14ac:dyDescent="0.3">
      <c r="Y33" s="129"/>
      <c r="Z33" s="129"/>
      <c r="AA33" s="129"/>
      <c r="AB33" s="129"/>
      <c r="AC33" s="129"/>
    </row>
  </sheetData>
  <sheetProtection formatCells="0" formatColumns="0" formatRows="0" sort="0" autoFilter="0" pivotTables="0"/>
  <dataConsolidate/>
  <mergeCells count="8">
    <mergeCell ref="A1:D1"/>
    <mergeCell ref="B3:D3"/>
    <mergeCell ref="G4:M4"/>
    <mergeCell ref="R4:V4"/>
    <mergeCell ref="C5:E5"/>
    <mergeCell ref="I5:M5"/>
    <mergeCell ref="G7:G11"/>
    <mergeCell ref="O7:O11"/>
  </mergeCells>
  <conditionalFormatting sqref="C7:C26">
    <cfRule type="cellIs" dxfId="45" priority="6" operator="equal">
      <formula>$Q$11</formula>
    </cfRule>
    <cfRule type="cellIs" dxfId="44" priority="7" operator="equal">
      <formula>$Q$10</formula>
    </cfRule>
    <cfRule type="cellIs" dxfId="43" priority="8" operator="equal">
      <formula>$Q$9</formula>
    </cfRule>
    <cfRule type="cellIs" dxfId="42" priority="9" operator="equal">
      <formula>$Q$8</formula>
    </cfRule>
    <cfRule type="cellIs" dxfId="41" priority="10" operator="equal">
      <formula>$Q$7</formula>
    </cfRule>
  </conditionalFormatting>
  <conditionalFormatting sqref="D7:D26">
    <cfRule type="cellIs" dxfId="40" priority="1" operator="equal">
      <formula>$R$6</formula>
    </cfRule>
    <cfRule type="cellIs" dxfId="39" priority="2" operator="equal">
      <formula>$S$6</formula>
    </cfRule>
    <cfRule type="cellIs" dxfId="38" priority="3" operator="equal">
      <formula>$T$6</formula>
    </cfRule>
    <cfRule type="cellIs" dxfId="37" priority="4" operator="equal">
      <formula>$U$6</formula>
    </cfRule>
    <cfRule type="cellIs" dxfId="36" priority="5" operator="equal">
      <formula>$V$6</formula>
    </cfRule>
  </conditionalFormatting>
  <conditionalFormatting sqref="E7:E26">
    <cfRule type="cellIs" dxfId="35" priority="11" operator="equal">
      <formula>$R$14</formula>
    </cfRule>
    <cfRule type="cellIs" dxfId="34" priority="12" operator="equal">
      <formula>$R$15</formula>
    </cfRule>
    <cfRule type="cellIs" dxfId="33" priority="13" operator="equal">
      <formula>$R$16</formula>
    </cfRule>
    <cfRule type="cellIs" dxfId="32" priority="14" operator="equal">
      <formula>$R$17</formula>
    </cfRule>
  </conditionalFormatting>
  <dataValidations count="3">
    <dataValidation allowBlank="1" showInputMessage="1" showErrorMessage="1" prompt="Es la materialización del riesgo y las consecuencias de su aparición. Su escala es: 5 bajo impacto, 10 medio, 20 alto impacto._x000a_" sqref="JB6:JH6" xr:uid="{9BFE5BC6-B5A6-4A8E-BCAA-AA8069F305AB}"/>
    <dataValidation allowBlank="1" showInputMessage="1" showErrorMessage="1" prompt="La probabilidad se encuentra determinada por una escala de 1 a 3, siendo 1 la menor probabilidad de ocurrencia del riesgo y 3 la mayor probabilidad de  ocurrencia." sqref="JA6" xr:uid="{DB4BE740-2650-44BD-B628-18154234C892}"/>
    <dataValidation type="list" allowBlank="1" showInputMessage="1" showErrorMessage="1" sqref="JB7:JH14" xr:uid="{1E54CB36-0F2E-4C47-8205-B0FAA13EFA49}">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704B1-9BF1-42B5-85D7-A39C9A542199}">
  <dimension ref="A1:XFC36"/>
  <sheetViews>
    <sheetView showGridLines="0" zoomScale="85" zoomScaleNormal="85" workbookViewId="0">
      <selection activeCell="B7" sqref="B7"/>
    </sheetView>
  </sheetViews>
  <sheetFormatPr baseColWidth="10" defaultColWidth="14.44140625" defaultRowHeight="13.2" customHeight="1" zeroHeight="1" x14ac:dyDescent="0.3"/>
  <cols>
    <col min="1" max="1" width="16.109375" style="125" customWidth="1"/>
    <col min="2" max="2" width="40.6640625" style="129" customWidth="1"/>
    <col min="3" max="3" width="13.44140625" style="129" customWidth="1"/>
    <col min="4" max="4" width="13" style="129" customWidth="1"/>
    <col min="5" max="5" width="16.44140625" style="175" customWidth="1"/>
    <col min="6" max="6" width="11.21875" style="175" customWidth="1"/>
    <col min="7" max="7" width="15.44140625" style="129" customWidth="1"/>
    <col min="8" max="8" width="10.21875" style="129" bestFit="1" customWidth="1"/>
    <col min="9" max="9" width="7.44140625" style="129" customWidth="1"/>
    <col min="10" max="10" width="14" style="129" customWidth="1"/>
    <col min="11" max="15" width="12.44140625" style="129" customWidth="1"/>
    <col min="16" max="16" width="3.77734375" style="129" customWidth="1"/>
    <col min="17" max="17" width="4.77734375" style="125" hidden="1" customWidth="1"/>
    <col min="18" max="18" width="5.77734375" style="125" hidden="1" customWidth="1"/>
    <col min="19" max="24" width="14" style="125" hidden="1" customWidth="1"/>
    <col min="25" max="25" width="11.44140625" style="125" customWidth="1"/>
    <col min="26" max="29" width="11.44140625" style="125" hidden="1" customWidth="1"/>
    <col min="30" max="30" width="5.44140625" style="125" hidden="1" customWidth="1"/>
    <col min="31" max="31" width="26.77734375" style="125" hidden="1" customWidth="1"/>
    <col min="32" max="36" width="22.77734375" style="129" hidden="1" customWidth="1"/>
    <col min="37" max="37" width="23.44140625" style="125" hidden="1" customWidth="1"/>
    <col min="38" max="265" width="11.44140625" style="125" hidden="1" customWidth="1"/>
    <col min="266" max="266" width="12.44140625" style="125" hidden="1" customWidth="1"/>
    <col min="267" max="267" width="47" style="125" hidden="1" customWidth="1"/>
    <col min="268" max="268" width="35" style="125" hidden="1" customWidth="1"/>
    <col min="269" max="16383" width="14.44140625" style="125"/>
    <col min="16384" max="16384" width="14.44140625" style="125" hidden="1" customWidth="1"/>
  </cols>
  <sheetData>
    <row r="1" spans="1:38" s="105" customFormat="1" ht="72" customHeight="1" x14ac:dyDescent="0.25">
      <c r="A1" s="350" t="s">
        <v>348</v>
      </c>
      <c r="B1" s="350"/>
      <c r="C1" s="350"/>
      <c r="D1" s="350"/>
      <c r="E1" s="167"/>
      <c r="G1" s="109"/>
      <c r="H1" s="110"/>
      <c r="I1" s="111"/>
      <c r="J1" s="112"/>
      <c r="K1" s="104"/>
      <c r="L1" s="104"/>
      <c r="M1" s="104"/>
      <c r="N1" s="104"/>
      <c r="O1" s="104"/>
      <c r="P1" s="99"/>
      <c r="AF1" s="106"/>
      <c r="AG1" s="106"/>
      <c r="AH1" s="106"/>
      <c r="AI1" s="106"/>
      <c r="AJ1" s="106"/>
    </row>
    <row r="2" spans="1:38" s="105" customFormat="1" x14ac:dyDescent="0.25">
      <c r="A2" s="107"/>
      <c r="B2" s="99"/>
      <c r="C2" s="168"/>
      <c r="D2" s="168"/>
      <c r="E2" s="167"/>
      <c r="F2" s="169"/>
      <c r="G2" s="169"/>
      <c r="H2" s="110"/>
      <c r="I2" s="111"/>
      <c r="J2" s="112"/>
      <c r="K2" s="104"/>
      <c r="L2" s="104"/>
      <c r="M2" s="104"/>
      <c r="N2" s="104"/>
      <c r="O2" s="104"/>
      <c r="P2" s="99"/>
      <c r="AF2" s="106"/>
      <c r="AG2" s="106"/>
      <c r="AH2" s="106"/>
      <c r="AI2" s="106"/>
      <c r="AJ2" s="106"/>
    </row>
    <row r="3" spans="1:38" s="105" customFormat="1" ht="30.6" thickBot="1" x14ac:dyDescent="0.55000000000000004">
      <c r="A3" s="113" t="s">
        <v>141</v>
      </c>
      <c r="B3" s="351" t="str">
        <f>'2. MATRIZ DE RIESGOS'!D6</f>
        <v>Gestión de Mejoramiento Continuo</v>
      </c>
      <c r="C3" s="351"/>
      <c r="D3" s="351"/>
      <c r="E3" s="170"/>
      <c r="F3" s="171"/>
      <c r="K3" s="358"/>
      <c r="L3" s="358"/>
      <c r="M3" s="358"/>
      <c r="N3" s="358"/>
      <c r="O3" s="358"/>
      <c r="P3" s="358"/>
      <c r="Q3" s="358"/>
      <c r="R3" s="358"/>
      <c r="S3" s="358"/>
      <c r="T3" s="358"/>
      <c r="U3" s="358"/>
      <c r="V3" s="358"/>
      <c r="AF3" s="106"/>
      <c r="AG3" s="106"/>
      <c r="AH3" s="106"/>
      <c r="AI3" s="106"/>
      <c r="AJ3" s="106"/>
    </row>
    <row r="4" spans="1:38" s="105" customFormat="1" ht="13.8" hidden="1" thickBot="1" x14ac:dyDescent="0.3">
      <c r="D4" s="99"/>
      <c r="E4" s="108"/>
      <c r="F4" s="171"/>
      <c r="I4" s="352" t="s">
        <v>317</v>
      </c>
      <c r="J4" s="353"/>
      <c r="K4" s="353"/>
      <c r="L4" s="353"/>
      <c r="M4" s="353"/>
      <c r="N4" s="353"/>
      <c r="O4" s="354"/>
      <c r="R4" s="116"/>
      <c r="S4" s="117"/>
      <c r="T4" s="359" t="s">
        <v>1</v>
      </c>
      <c r="U4" s="360"/>
      <c r="V4" s="360"/>
      <c r="W4" s="360"/>
      <c r="X4" s="361"/>
      <c r="AF4" s="106"/>
      <c r="AG4" s="106"/>
      <c r="AH4" s="106"/>
      <c r="AI4" s="106"/>
      <c r="AJ4" s="106"/>
    </row>
    <row r="5" spans="1:38" x14ac:dyDescent="0.3">
      <c r="A5" s="172"/>
      <c r="B5" s="172"/>
      <c r="C5" s="121"/>
      <c r="D5" s="172"/>
      <c r="E5" s="345" t="s">
        <v>318</v>
      </c>
      <c r="F5" s="345"/>
      <c r="G5" s="345"/>
      <c r="H5" s="121"/>
      <c r="I5" s="122"/>
      <c r="J5" s="123"/>
      <c r="K5" s="343" t="s">
        <v>1</v>
      </c>
      <c r="L5" s="343"/>
      <c r="M5" s="343"/>
      <c r="N5" s="343"/>
      <c r="O5" s="344"/>
      <c r="P5" s="121"/>
      <c r="R5" s="124"/>
      <c r="T5" s="126">
        <v>0.2</v>
      </c>
      <c r="U5" s="126">
        <v>0.4</v>
      </c>
      <c r="V5" s="126">
        <v>0.6</v>
      </c>
      <c r="W5" s="126">
        <v>0.8</v>
      </c>
      <c r="X5" s="127">
        <v>1</v>
      </c>
      <c r="Y5" s="128"/>
      <c r="Z5" s="128"/>
      <c r="AA5" s="128"/>
      <c r="AB5" s="128"/>
      <c r="AC5" s="128"/>
      <c r="AD5" s="128"/>
      <c r="AE5" s="128"/>
    </row>
    <row r="6" spans="1:38" ht="40.049999999999997" customHeight="1" x14ac:dyDescent="0.25">
      <c r="A6" s="120" t="s">
        <v>319</v>
      </c>
      <c r="B6" s="120" t="s">
        <v>312</v>
      </c>
      <c r="C6" s="120" t="s">
        <v>93</v>
      </c>
      <c r="D6" s="120" t="s">
        <v>108</v>
      </c>
      <c r="E6" s="120" t="s">
        <v>2</v>
      </c>
      <c r="F6" s="120" t="s">
        <v>1</v>
      </c>
      <c r="G6" s="120" t="s">
        <v>320</v>
      </c>
      <c r="H6" s="121"/>
      <c r="I6" s="124"/>
      <c r="J6" s="133"/>
      <c r="K6" s="134" t="s">
        <v>103</v>
      </c>
      <c r="L6" s="134" t="s">
        <v>64</v>
      </c>
      <c r="M6" s="134" t="s">
        <v>62</v>
      </c>
      <c r="N6" s="134" t="s">
        <v>5</v>
      </c>
      <c r="O6" s="135" t="s">
        <v>65</v>
      </c>
      <c r="P6" s="121"/>
      <c r="R6" s="124"/>
      <c r="S6" s="136"/>
      <c r="T6" s="137" t="s">
        <v>103</v>
      </c>
      <c r="U6" s="137" t="s">
        <v>64</v>
      </c>
      <c r="V6" s="137" t="s">
        <v>62</v>
      </c>
      <c r="W6" s="137" t="s">
        <v>5</v>
      </c>
      <c r="X6" s="138" t="s">
        <v>65</v>
      </c>
      <c r="AA6" s="128"/>
      <c r="AB6" s="128"/>
      <c r="AC6" s="139"/>
      <c r="AD6" s="139"/>
      <c r="AE6" s="139"/>
      <c r="AF6" s="139"/>
      <c r="AG6" s="139"/>
      <c r="AH6" s="139"/>
      <c r="AI6" s="139"/>
      <c r="AJ6" s="139"/>
      <c r="AK6" s="139"/>
      <c r="AL6" s="139"/>
    </row>
    <row r="7" spans="1:38" ht="99" customHeight="1" x14ac:dyDescent="0.25">
      <c r="A7" s="140" t="str">
        <f>'2. MATRIZ DE RIESGOS'!A15</f>
        <v>GM6</v>
      </c>
      <c r="B7" s="141" t="str">
        <f>'2. MATRIZ DE RIESGOS'!G15</f>
        <v>Posibilidad de afectación reputacional por deficiente desempeño del Sistema de Gestión de Calidad  evidenciado a través de  hallazgos de  auditoría de entes de certificación, debido al incumplimiento de los requisitos del Sistema de Gestión de Calidad de acuerdo a la última versión de la norma NTC ISO 9001.</v>
      </c>
      <c r="C7" s="173">
        <f>'2. MATRIZ DE RIESGOS'!AE15</f>
        <v>7.7759999999999996E-2</v>
      </c>
      <c r="D7" s="142">
        <f>'2. MATRIZ DE RIESGOS'!AG15</f>
        <v>0.30000000000000004</v>
      </c>
      <c r="E7" s="174" t="str">
        <f t="shared" ref="E7:E26" si="0">+IF(C7=0,"",IF(C7&lt;=$R$11,$S$11,IF(C7&lt;=$R$10,$S$10,IF(C7&lt;=$R$9,$S$9,IF(C7&lt;=$R$8,$S$8,IF(C7&lt;=$R$7,$S$7,""))))))</f>
        <v>Muy Baja</v>
      </c>
      <c r="F7" s="174" t="str">
        <f t="shared" ref="F7:F26" si="1">+IF(D7=0,"",IF(D7&lt;=$T$5,$T$6,IF(D7&lt;=$U$5,$U$6,IF(D7&lt;=$V$5,$V$6,IF(D7&lt;=$W$5,$W$6,IF(D7&lt;=$X$5,$X$6,""))))))</f>
        <v>Menor</v>
      </c>
      <c r="G7" s="141" t="str">
        <f t="shared" ref="G7:G26" si="2">+IF(E7=$S$7,IF(F7=$T$6,$T$7,IF(F7=$U$6,$U$7,IF(F7=$V$6,$V$7,IF(F7=$W$6,$W$7,IF(F7=$X$6,$X$7))))),IF(E7=$S$8,IF(F7=$T$6,$T$8,IF(F7=$U$6,$U$8,IF(F7=$V$6,$V$8,IF(F7=$W$6,$W$8,IF(F7=$X$6,$X$8))))),IF(E7=$S$9,IF(F7=$T$6,$T$9,IF(F7=$U$6,$U$9,IF(F7=$V$6,$V$9,IF(F7=$W$6,$W$9,IF(F7=$X$6,$X$9))))),IF(E7=$S$10,IF(F7=$T$6,$T$10,IF(F7=$U$6,$U$10,IF(F7=$V$6,$V$10,IF(F7=$W$6,$W$10,IF(F7=$X$6,$X$10))))),IF(E7=$S$11,IF(F7=$T$6,$T$11,IF(F7=$U$6,$U$11,IF(F7=$V$6,$V$11,IF(F7=$W$6,$W$11,IF(F7=$X$6,$X$11))))),"")))))</f>
        <v>Bajo</v>
      </c>
      <c r="H7" s="143"/>
      <c r="I7" s="346" t="s">
        <v>2</v>
      </c>
      <c r="J7" s="134" t="s">
        <v>42</v>
      </c>
      <c r="K7" s="144" t="str">
        <f>+IF(AND(E7=$S$7,F7=$T$6),A7,"")&amp;" "&amp;IF(AND(E8=$S$7,F8=$T$6),A8,"")&amp;" "&amp;IF(AND(E9=$S$7,F9=$T$6),A9,"")&amp;" "&amp;IF(AND(E10=$S$7,F10=$T$6),A10,"")&amp;" "&amp;IF(AND(E11=$S$7,F11=$T$6),A11,"")&amp;" "&amp;IF(AND(E12=$S$7,F12=$T$6),A12,"")&amp;" "&amp;IF(AND(E13=$S$7,F13=$T$6),A13,"")&amp;" "&amp;IF(AND(E14=$S$7,F14=$T$6),A14,"")&amp;" "&amp;IF(AND(E15=$S$7,F15=$T$6),A15,"")&amp;" "&amp;IF(AND(E16=$S$7,F16=$T$6),A16,"")&amp;" "&amp;IF(AND(E17=$S$7,F17=$T$6),A17,"")&amp;" "&amp;IF(AND(E18=$S$7,F18=$T$6),A18,"")&amp;" "&amp;IF(AND(E19=$S$7,F19=$T$6),A19,"")&amp;" "&amp;IF(AND(E20=$S$7,F20=$T$6),A20,"")&amp;" "&amp;IF(AND(E21=$S$7,F21=$T$6),A21,"")&amp;" "&amp;IF(AND(E22=$S$7,F22=$T$6),A22,"")&amp;" "&amp;IF(AND(E23=$S$7,F23=$T$6),A23,"")&amp;" "&amp;IF(AND(E24=$S$7,F24=$T$6),A24,"")&amp;" "&amp;IF(AND(E25=$S$7,F25=$T$6),A25,"")&amp;" "&amp;IF(AND(E26=$S$7,F26=$T$6),A26,"")</f>
        <v xml:space="preserve">                   </v>
      </c>
      <c r="L7" s="144" t="str">
        <f>+IF(AND(E7=$S$7,F7=$U$6),A7,"")&amp;" "&amp;IF(AND(E8=$S$7,F8=$U$6),A8,"")&amp;" "&amp;IF(AND(E9=$S$7,F9=$U$6),A9,"")&amp;" "&amp;IF(AND(E10=$S$7,F10=$U$6),A10,"")&amp;" "&amp;IF(AND(E11=$S$7,F11=$U$6),A11,"")&amp;" "&amp;IF(AND(E12=$S$7,F12=$U$6),A12,"")&amp;" "&amp;IF(AND(E13=$S$7,F13=$U$6),A13,"")&amp;" "&amp;IF(AND(E14=$S$7,F14=$U$6),A14,"")&amp;" "&amp;IF(AND(E15=$S$7,F15=$U$6),A15,"")&amp;" "&amp;IF(AND(E16=$S$7,F16=$U$6),A16,"")&amp;" "&amp;IF(AND(E17=$S$7,F17=$U$6),A17,"")&amp;" "&amp;IF(AND(E18=$S$7,F18=$U$6),A18,"")&amp;" "&amp;IF(AND(E19=$S$7,F19=$U$6),A19,"")&amp;" "&amp;IF(AND(E20=$S$7,F20=$U$6),A20,"")&amp;" "&amp;IF(AND(E21=$S$7,F21=$U$6),A21,"")&amp;" "&amp;IF(AND(E22=$S$7,F22=$U$6),A22,"")&amp;" "&amp;IF(AND(E23=$S$7,F23=$U$6),A23,"")&amp;" "&amp;IF(AND(E24=$S$7,F24=$U$6),A24,"")&amp;" "&amp;IF(AND(E25=$S$7,F25=$U$6),A25,"")&amp;" "&amp;IF(AND(E26=$S$7,F26=$U$6),A26,"")</f>
        <v xml:space="preserve">                   </v>
      </c>
      <c r="M7" s="144" t="str">
        <f>+IF(AND(E7=$S$7,F7=$V$6),A7,"")&amp;" "&amp;IF(AND(E8=$S$7,F8=$V$6),A8,"")&amp;" "&amp;IF(AND(E9=$S$7,F9=$V$6),A9,"")&amp;" "&amp;IF(AND(E10=$S$7,F10=$V$6),A10,"")&amp;" "&amp;IF(AND(E11=$S$7,F11=$V$6),A11,"")&amp;" "&amp;IF(AND(E12=$S$7,F12=$V$6),A12,"")&amp;" "&amp;IF(AND(E13=$S$7,F13=$V$6),A13,"")&amp;" "&amp;IF(AND(E14=$S$7,F14=$V$6),A14,"")&amp;" "&amp;IF(AND(E15=$S$7,F15=$V$6),A15,"")&amp;" "&amp;IF(AND(E16=$S$7,F16=$V$6),A16,"")&amp;" "&amp;IF(AND(E17=$S$7,F17=$V$6),A17,"")&amp;" "&amp;IF(AND(E18=$S$7,F18=$V$6),A18,"")&amp;" "&amp;IF(AND(E19=$S$7,F19=$V$6),A19,"")&amp;" "&amp;IF(AND(E20=$S$7,F20=$V$6),A20,"")&amp;" "&amp;IF(AND(E21=$S$7,F21=$V$6),A21,"")&amp;" "&amp;IF(AND(E22=$S$7,F22=$V$6),A22,"")&amp;" "&amp;IF(AND(E23=$S$7,F23=$V$6),A23,"")&amp;" "&amp;IF(AND(E24=$S$7,F24=$V$6),A24,"")&amp;" "&amp;IF(AND(E25=$S$7,F25=$V$6),A25,"")&amp;" "&amp;IF(AND(E26=$S$7,F26=$V$6),A26,"")</f>
        <v xml:space="preserve">                   </v>
      </c>
      <c r="N7" s="144" t="str">
        <f>+IF(AND(E7=$S$7,F7=$W$6),A7,"")&amp;" "&amp;IF(AND(E8=$S$7,F8=$W$6),A8,"")&amp;" "&amp;IF(AND(E9=$S$7,F9=$W$6),A9,"")&amp;" "&amp;IF(AND(E10=$S$7,F10=$W$6),A10,"")&amp;" "&amp;IF(AND(E11=$S$7,F11=$W$6),A11,"")&amp;" "&amp;IF(AND(E12=$S$7,F12=$W$6),A12,"")&amp;" "&amp;IF(AND(E13=$S$7,F13=$W$6),A13,"")&amp;" "&amp;IF(AND(E14=$S$7,F14=$W$6),A14,"")&amp;" "&amp;IF(AND(E15=$S$7,F15=$W$6),A15,"")&amp;" "&amp;IF(AND(E16=$S$7,F16=$W$6),A16,"")&amp;" "&amp;IF(AND(E17=$S$7,F17=$W$6),A17,"")&amp;" "&amp;IF(AND(E18=$S$7,F18=$W$6),A18,"")&amp;" "&amp;IF(AND(E19=$S$7,F19=$W$6),A19,"")&amp;" "&amp;IF(AND(E20=$S$7,F20=$W$6),A20,"")&amp;" "&amp;IF(AND(E21=$S$7,F21=$W$6),A21,"")&amp;" "&amp;IF(AND(E22=$S$7,F22=$W$6),A22,"")&amp;" "&amp;IF(AND(E23=$S$7,F23=$W$6),A23,"")&amp;" "&amp;IF(AND(E24=$S$7,F24=$W$6),A24,"")&amp;" "&amp;IF(AND(E25=$S$7,F25=$W$6),A25,"")&amp;" "&amp;IF(AND(E26=$S$7,F26=$W$6),A26,"")</f>
        <v xml:space="preserve">                   </v>
      </c>
      <c r="O7" s="145" t="str">
        <f>+IF(AND(E7=$S$7,F7=$X$6),A7,"")&amp;" "&amp;IF(AND(E8=$S$7,F8=$X$6),A8,"")&amp;" "&amp;IF(AND(E9=$S$7,F9=$X$6),A9,"")&amp;" "&amp;IF(AND(E10=$S$7,F10=$X$6),A10,"")&amp;" "&amp;IF(AND(E11=$S$7,F11=$X$6),A11,"")&amp;" "&amp;IF(AND(E12=$S$7,F12=$X$6),A12,"")&amp;" "&amp;IF(AND(E13=$S$7,F13=$X$6),A13,"")&amp;" "&amp;IF(AND(E14=$S$7,F14=$X$6),A14,"")&amp;" "&amp;IF(AND(E15=$S$7,F15=$X$6),A15,"")&amp;" "&amp;IF(AND(E16=$S$7,F16=$X$6),A16,"")&amp;" "&amp;IF(AND(E17=$S$7,F17=$X$6),A17,"")&amp;" "&amp;IF(AND(E18=$S$7,F18=$X$6),A18,"")&amp;" "&amp;IF(AND(E19=$S$7,F19=$X$6),A19,"")&amp;" "&amp;IF(AND(E20=$S$7,F20=$X$6),A20,"")&amp;" "&amp;IF(AND(E21=$S$7,F21=$X$6),A21,"")&amp;" "&amp;IF(AND(E22=$S$7,F22=$X$6),A22,"")&amp;" "&amp;IF(AND(E23=$S$7,F23=$X$6),A23,"")&amp;" "&amp;IF(AND(E24=$S$7,F24=$X$6),A24,"")&amp;" "&amp;IF(AND(E25=$S$7,F25=$X$6),A25,"")&amp;" "&amp;IF(AND(E26=$S$7,F26=$X$6),A26,"")</f>
        <v xml:space="preserve">                   </v>
      </c>
      <c r="P7" s="143"/>
      <c r="Q7" s="355" t="s">
        <v>2</v>
      </c>
      <c r="R7" s="146">
        <v>1</v>
      </c>
      <c r="S7" s="137" t="s">
        <v>42</v>
      </c>
      <c r="T7" s="144" t="s">
        <v>61</v>
      </c>
      <c r="U7" s="144" t="s">
        <v>61</v>
      </c>
      <c r="V7" s="144" t="s">
        <v>61</v>
      </c>
      <c r="W7" s="144" t="s">
        <v>61</v>
      </c>
      <c r="X7" s="145" t="s">
        <v>60</v>
      </c>
      <c r="AA7" s="128"/>
      <c r="AB7" s="128"/>
      <c r="AC7" s="139"/>
      <c r="AD7" s="139"/>
      <c r="AE7" s="139"/>
      <c r="AF7" s="147"/>
      <c r="AG7" s="147"/>
      <c r="AH7" s="147"/>
      <c r="AI7" s="147"/>
      <c r="AJ7" s="147"/>
      <c r="AK7" s="139"/>
      <c r="AL7" s="139"/>
    </row>
    <row r="8" spans="1:38" ht="117" customHeight="1" x14ac:dyDescent="0.25">
      <c r="A8" s="140" t="str">
        <f>'2. MATRIZ DE RIESGOS'!A20</f>
        <v>GM7</v>
      </c>
      <c r="B8" s="141" t="str">
        <f>'2. MATRIZ DE RIESGOS'!G20</f>
        <v>Posibilidad de afectación reputacional del Instituto reflejada en hallazgos del ente de control fiscal asi como un por un deficiente desempeño del Sistema de Gestión de Ambiental tantto en las auditoría de control interno como en las auditorias externas realizadas para los diferentes esquemas de certificados ambientales que tenga el Instituto. Lo anterior debido al ncumplimiento de los requisitos normativos en materia ambiental a nivel interno en la entidad.</v>
      </c>
      <c r="C8" s="173">
        <f>'2. MATRIZ DE RIESGOS'!AE20</f>
        <v>0.216</v>
      </c>
      <c r="D8" s="142">
        <f>'2. MATRIZ DE RIESGOS'!AG20</f>
        <v>0.30000000000000004</v>
      </c>
      <c r="E8" s="174" t="str">
        <f t="shared" si="0"/>
        <v>Baja</v>
      </c>
      <c r="F8" s="174" t="str">
        <f t="shared" si="1"/>
        <v>Menor</v>
      </c>
      <c r="G8" s="141" t="str">
        <f t="shared" si="2"/>
        <v>Moderado</v>
      </c>
      <c r="H8" s="143"/>
      <c r="I8" s="346"/>
      <c r="J8" s="134" t="s">
        <v>4</v>
      </c>
      <c r="K8" s="148" t="str">
        <f>+IF(AND(E7=$S$8,F7=$T$6),A7,"")&amp;" "&amp;IF(AND(E8=$S$8,F8=$T$6),A8,"")&amp;" "&amp;IF(AND(E9=$S$8,F9=$T$6),A9,"")&amp;" "&amp;IF(AND(E10=$S$8,F10=$T$6),A10,"")&amp;" "&amp;IF(AND(E11=$S$8,F11=$T$6),A11,"")&amp;" "&amp;IF(AND(E12=$S$8,F12=$T$6),A12,"")&amp;" "&amp;IF(AND(E13=$S$8,F13=$T$6),A13,"")&amp;" "&amp;IF(AND(E14=$S$8,F14=$T$6),A14,"")&amp;" "&amp;IF(AND(E15=$S$8,F15=$T$6),A15,"")&amp;" "&amp;IF(AND(E16=$S$8,F16=$T$6),A16,"")&amp;" "&amp;IF(AND(E17=$S$8,F17=$T$6),A17,"")&amp;" "&amp;IF(AND(E18=$S$8,F18=$T$6),A18,"")&amp;" "&amp;IF(AND(E19=$S$8,F19=$T$6),A19,"")&amp;" "&amp;IF(AND(E20=$S$8,F20=$T$6),A20,"")&amp;" "&amp;IF(AND(E21=$S$8,F21=$T$6),A21,"")&amp;" "&amp;IF(AND(E22=$S$8,F22=$T$6),A22,"")&amp;" "&amp;IF(AND(E23=$S$8,F23=$T$6),A23,"")&amp;" "&amp;IF(AND(E24=$S$8,F24=$T$6),A24,"")&amp;" "&amp;IF(AND(E25=$S$8,F25=$T$6),A25,"")&amp;" "&amp;IF(AND(E26=$S$8,F26=$T$6),A26,"")</f>
        <v xml:space="preserve">                   </v>
      </c>
      <c r="L8" s="148" t="str">
        <f>+IF(AND(E7=$S$8,F7=$U$6),A7,"")&amp;" "&amp;IF(AND(E8=$S$8,F8=$U$6),A8,"")&amp;" "&amp;IF(AND(E9=$S$8,F9=$U$6),A9,"")&amp;" "&amp;IF(AND(E10=$S$8,F10=$U$6),A10,"")&amp;" "&amp;IF(AND(E11=$S$8,F11=$U$6),A11,"")&amp;" "&amp;IF(AND(E12=$S$8,F12=$U$6),A12,"")&amp;" "&amp;IF(AND(E13=$S$8,F13=$U$6),A13,"")&amp;" "&amp;IF(AND(E14=$S$8,F14=$U$6),A14,"")&amp;" "&amp;IF(AND(E15=$S$8,F15=$U$6),A15,"")&amp;" "&amp;IF(AND(E16=$S$8,F16=$U$6),A16,"")&amp;" "&amp;IF(AND(E17=$S$8,F17=$U$6),A17,"")&amp;" "&amp;IF(AND(E18=$S$8,F18=$U$6),A18,"")&amp;" "&amp;IF(AND(E19=$S$8,F19=$U$6),A19,"")&amp;" "&amp;IF(AND(E20=$S$8,F20=$U$6),A20,"")&amp;" "&amp;IF(AND(E21=$S$8,F21=$U$6),A21,"")&amp;" "&amp;IF(AND(E22=$S$8,F22=$U$6),A22,"")&amp;" "&amp;IF(AND(E23=$S$8,F23=$U$6),A23,"")&amp;" "&amp;IF(AND(E24=$S$8,F24=$U$6),A24,"")&amp;" "&amp;IF(AND(E25=$S$8,F25=$U$6),A25,"")&amp;" "&amp;IF(AND(E26=$S$8,F26=$U$6),A26,"")</f>
        <v xml:space="preserve">                   </v>
      </c>
      <c r="M8" s="144" t="str">
        <f>+IF(AND(E7=$S$8,F7=$V$6),A7,"")&amp;" "&amp;IF(AND(E8=$S$8,F8=$V$6),A8,"")&amp;" "&amp;IF(AND(E9=$S$8,F9=$V$6),A9,"")&amp;" "&amp;IF(AND(E10=$S$8,F10=$V$6),A10,"")&amp;" "&amp;IF(AND(E11=$S$8,F11=$V$6),A11,"")&amp;" "&amp;IF(AND(E12=$S$8,F12=$V$6),A12,"")&amp;" "&amp;IF(AND(E13=$S$8,F13=$V$6),A13,"")&amp;" "&amp;IF(AND(E14=$S$8,F14=$V$6),A14,"")&amp;" "&amp;IF(AND(E15=$S$8,F15=$V$6),A15,"")&amp;" "&amp;IF(AND(E16=$S$8,F16=$V$6),A16,"")&amp;" "&amp;IF(AND(E17=$S$8,F17=$V$6),A17,"")&amp;" "&amp;IF(AND(E18=$S$8,F18=$V$6),A18,"")&amp;" "&amp;IF(AND(E19=$S$8,F19=$V$6),A19,"")&amp;" "&amp;IF(AND(E20=$S$8,F20=$V$6),A20,"")&amp;" "&amp;IF(AND(E21=$S$8,F21=$V$6),A21,"")&amp;" "&amp;IF(AND(E22=$S$8,F22=$V$6),A22,"")&amp;" "&amp;IF(AND(E23=$S$8,F23=$V$6),A23,"")&amp;" "&amp;IF(AND(E24=$S$8,F24=$V$6),A24,"")&amp;" "&amp;IF(AND(E25=$S$8,F25=$V$6),A25,"")&amp;" "&amp;IF(AND(E26=$S$8,F26=$V$6),A26,"")</f>
        <v xml:space="preserve">                   </v>
      </c>
      <c r="N8" s="144" t="str">
        <f>+IF(AND(E7=$S$8,F7=$W$6),A7,"")&amp;" "&amp;IF(AND(E8=$S$8,F8=$W$6),A8,"")&amp;" "&amp;IF(AND(E9=$S$8,F9=$W$6),A9,"")&amp;" "&amp;IF(AND(E10=$S$8,F10=$W$6),A10,"")&amp;" "&amp;IF(AND(E11=$S$8,F11=$W$6),A11,"")&amp;" "&amp;IF(AND(E12=$S$8,F12=$W$6),A12,"")&amp;" "&amp;IF(AND(E13=$S$8,F13=$W$6),A13,"")&amp;" "&amp;IF(AND(E14=$S$8,F14=$W$6),A14,"")&amp;" "&amp;IF(AND(E15=$S$8,F15=$W$6),A15,"")&amp;" "&amp;IF(AND(E16=$S$8,F16=$W$6),A16,"")&amp;" "&amp;IF(AND(E17=$S$8,F17=$W$6),A17,"")&amp;" "&amp;IF(AND(E18=$S$8,F18=$W$6),A18,"")&amp;" "&amp;IF(AND(E19=$S$8,F19=$W$6),A19,"")&amp;" "&amp;IF(AND(E20=$S$8,F20=$W$6),A20,"")&amp;" "&amp;IF(AND(E21=$S$8,F21=$W$6),A21,"")&amp;" "&amp;IF(AND(E22=$S$8,F22=$W$6),A22,"")&amp;" "&amp;IF(AND(E23=$S$8,F23=$W$6),A23,"")&amp;" "&amp;IF(AND(E24=$S$8,F24=$W$6),A24,"")&amp;" "&amp;IF(AND(E25=$S$8,F25=$W$6),A25,"")&amp;" "&amp;IF(AND(E26=$S$8,F26=$W$6),A26,"")</f>
        <v xml:space="preserve">                   </v>
      </c>
      <c r="O8" s="145" t="str">
        <f>+IF(AND(E7=$S$8,F7=$X$6),A7,"")&amp;" "&amp;IF(AND(E8=$S$8,F8=$X$6),A8,"")&amp;" "&amp;IF(AND(E9=$S$8,F9=$X$6),A9,"")&amp;" "&amp;IF(AND(E10=$S$8,F10=$X$6),A10,"")&amp;" "&amp;IF(AND(E11=$S$8,F11=$X$6),A11,"")&amp;" "&amp;IF(AND(E12=$S$8,F12=$X$6),A12,"")&amp;" "&amp;IF(AND(E13=$S$8,F13=$X$6),A13,"")&amp;" "&amp;IF(AND(E14=$S$8,F14=$X$6),A14,"")&amp;" "&amp;IF(AND(E15=$S$8,F15=$X$6),A15,"")&amp;" "&amp;IF(AND(E16=$S$8,F16=$X$6),A16,"")&amp;" "&amp;IF(AND(E17=$S$8,F17=$X$6),A17,"")&amp;" "&amp;IF(AND(E18=$S$8,F18=$X$6),A18,"")&amp;" "&amp;IF(AND(E19=$S$8,F19=$X$6),A19,"")&amp;" "&amp;IF(AND(E20=$S$8,F20=$X$6),A20,"")&amp;" "&amp;IF(AND(E21=$S$8,F21=$X$6),A21,"")&amp;" "&amp;IF(AND(E22=$S$8,F22=$X$6),A22,"")&amp;" "&amp;IF(AND(E23=$S$8,F23=$X$6),A23,"")&amp;" "&amp;IF(AND(E24=$S$8,F24=$X$6),A24,"")&amp;" "&amp;IF(AND(E25=$S$8,F25=$X$6),A25,"")&amp;" "&amp;IF(AND(E26=$S$8,F26=$X$6),A26,"")</f>
        <v xml:space="preserve">                   </v>
      </c>
      <c r="P8" s="143"/>
      <c r="Q8" s="356"/>
      <c r="R8" s="146">
        <v>0.8</v>
      </c>
      <c r="S8" s="137" t="s">
        <v>4</v>
      </c>
      <c r="T8" s="148" t="s">
        <v>62</v>
      </c>
      <c r="U8" s="148" t="s">
        <v>62</v>
      </c>
      <c r="V8" s="144" t="s">
        <v>61</v>
      </c>
      <c r="W8" s="144" t="s">
        <v>61</v>
      </c>
      <c r="X8" s="145" t="s">
        <v>60</v>
      </c>
      <c r="AA8" s="128"/>
      <c r="AB8" s="128"/>
      <c r="AC8" s="139"/>
      <c r="AD8" s="149"/>
      <c r="AE8" s="150"/>
      <c r="AF8" s="147"/>
      <c r="AG8" s="147"/>
      <c r="AH8" s="147"/>
      <c r="AI8" s="147"/>
      <c r="AJ8" s="147"/>
      <c r="AK8" s="139"/>
      <c r="AL8" s="139"/>
    </row>
    <row r="9" spans="1:38" ht="102" customHeight="1" x14ac:dyDescent="0.25">
      <c r="A9" s="140" t="str">
        <f>'2. MATRIZ DE RIESGOS'!A23</f>
        <v>GM8</v>
      </c>
      <c r="B9" s="141" t="str">
        <f>'2. MATRIZ DE RIESGOS'!G23</f>
        <v>Posibilidad de afectación reputacional del Instituto por desempeño del Modelo Integrado de Planeación y Gestión - MIPG del Isvimed, 
que no evidencia un incremento en el porcentaje de cumplimiento del Plan Furag de cada vigencia, lo que puede derivar a su vez, en hallazgos de los entes de control.Lo anterior, debido a la falta de gestión de los lineamientos establecidos en el MIPG para cada una de sus dimensiones y políticas.</v>
      </c>
      <c r="C9" s="173">
        <f>'2. MATRIZ DE RIESGOS'!AE23</f>
        <v>7.2576000000000002E-2</v>
      </c>
      <c r="D9" s="142">
        <f>'2. MATRIZ DE RIESGOS'!AG23</f>
        <v>0.60000000000000009</v>
      </c>
      <c r="E9" s="174" t="str">
        <f t="shared" si="0"/>
        <v>Muy Baja</v>
      </c>
      <c r="F9" s="174" t="str">
        <f t="shared" si="1"/>
        <v>Moderado</v>
      </c>
      <c r="G9" s="141" t="str">
        <f t="shared" si="2"/>
        <v>Moderado</v>
      </c>
      <c r="H9" s="143"/>
      <c r="I9" s="346"/>
      <c r="J9" s="134" t="s">
        <v>82</v>
      </c>
      <c r="K9" s="148" t="str">
        <f>+IF(AND(E7=$S$9,F7=$T$6),A7,"")&amp;" "&amp;IF(AND(E8=$S$9,F8=$T$6),A8,"")&amp;" "&amp;IF(AND(E9=$S$9,F9=$T$6),A9,"")&amp;" "&amp;IF(AND(E10=$S$9,F10=$T$6),A10,"")&amp;" "&amp;IF(AND(E11=$S$9,F11=$T$6),A11,"")&amp;" "&amp;IF(AND(E12=$S$9,F12=$T$6),A12,"")&amp;" "&amp;IF(AND(E13=$S$9,F13=$T$6),A13,"")&amp;" "&amp;IF(AND(E14=$S$9,F14=$T$6),A14,"")&amp;" "&amp;IF(AND(E15=$S$9,F15=$T$6),A15,"")&amp;" "&amp;IF(AND(E16=$S$9,F16=$T$6),A16,"")&amp;" "&amp;IF(AND(E17=$S$9,F17=$T$6),A17,"")&amp;" "&amp;IF(AND(E18=$S$9,F18=$T$6),A18,"")&amp;" "&amp;IF(AND(E19=$S$9,F19=$T$6),A19,"")&amp;" "&amp;IF(AND(E20=$S$9,F20=$T$6),A20,"")&amp;" "&amp;IF(AND(E21=$S$9,F21=$T$6),A21,"")&amp;" "&amp;IF(AND(E22=$S$9,F22=$T$6),A22,"")&amp;" "&amp;IF(AND(E23=$S$9,F23=$T$6),A23,"")&amp;" "&amp;IF(AND(E24=$S$9,F24=$T$6),A24,"")&amp;" "&amp;IF(AND(E25=$S$9,F25=$T$6),A25,"")&amp;" "&amp;IF(AND(E26=$S$9,F26=$T$6),A26,"")</f>
        <v xml:space="preserve">                   </v>
      </c>
      <c r="L9" s="148" t="str">
        <f>+IF(AND(E7=$S$9,F7=$U$6),A7,"")&amp;" "&amp;IF(AND(E8=$S$9,F8=$U$6),A8,"")&amp;" "&amp;IF(AND(E9=$S$9,F9=$U$6),A9,"")&amp;" "&amp;IF(AND(E10=$S$9,F10=$U$6),A10,"")&amp;" "&amp;IF(AND(E11=$S$9,F11=$U$6),A11,"")&amp;" "&amp;IF(AND(E12=$S$9,F12=$U$6),A12,"")&amp;" "&amp;IF(AND(E13=$S$9,F13=$U$6),A13,"")&amp;" "&amp;IF(AND(E14=$S$9,F14=$U$6),A14,"")&amp;" "&amp;IF(AND(E15=$S$9,F15=$U$6),A15,"")&amp;" "&amp;IF(AND(E16=$S$9,F16=$U$6),A16,"")&amp;" "&amp;IF(AND(E17=$S$9,F17=$U$6),A17,"")&amp;" "&amp;IF(AND(E18=$S$9,F18=$U$6),A18,"")&amp;" "&amp;IF(AND(E19=$S$9,F19=$U$6),A19,"")&amp;" "&amp;IF(AND(E20=$S$9,F20=$U$6),A20,"")&amp;" "&amp;IF(AND(E21=$S$9,F21=$U$6),A21,"")&amp;" "&amp;IF(AND(E22=$S$9,F22=$U$6),A22,"")&amp;" "&amp;IF(AND(E23=$S$9,F23=$U$6),A23,"")&amp;" "&amp;IF(AND(E24=$S$9,F24=$U$6),A24,"")&amp;" "&amp;IF(AND(E25=$S$9,F25=$U$6),A25,"")&amp;" "&amp;IF(AND(E26=$S$9,F26=$U$6),A26,"")</f>
        <v xml:space="preserve">                   </v>
      </c>
      <c r="M9" s="148" t="str">
        <f>+IF(AND(E7=$S$9,F7=$V$6),A7,"")&amp;" "&amp;IF(AND(E8=$S$9,F8=$V$6),A8,"")&amp;" "&amp;IF(AND(E9=$S$9,F9=$V$6),A9,"")&amp;" "&amp;IF(AND(E10=$S$9,F10=$V$6),A10,"")&amp;" "&amp;IF(AND(E11=$S$9,F11=$V$6),A11,"")&amp;" "&amp;IF(AND(E12=$S$9,F12=$V$6),A12,"")&amp;" "&amp;IF(AND(E13=$S$9,F13=$V$6),A13,"")&amp;" "&amp;IF(AND(E14=$S$9,F14=$V$6),A14,"")&amp;" "&amp;IF(AND(E15=$S$9,F15=$V$6),A15,"")&amp;" "&amp;IF(AND(E16=$S$9,F16=$V$6),A16,"")&amp;" "&amp;IF(AND(E17=$S$9,F17=$V$6),A17,"")&amp;" "&amp;IF(AND(E18=$S$9,F18=$V$6),A18,"")&amp;" "&amp;IF(AND(E19=$S$9,F19=$V$6),A19,"")&amp;" "&amp;IF(AND(E20=$S$9,F20=$V$6),A20,"")&amp;" "&amp;IF(AND(E21=$S$9,F21=$V$6),A21,"")&amp;" "&amp;IF(AND(E22=$S$9,F22=$V$6),A22,"")&amp;" "&amp;IF(AND(E23=$S$9,F23=$V$6),A23,"")&amp;" "&amp;IF(AND(E24=$S$9,F24=$V$6),A24,"")&amp;" "&amp;IF(AND(E25=$S$9,F25=$V$6),A25,"")&amp;" "&amp;IF(AND(E26=$S$9,F26=$V$6),A26,"")</f>
        <v xml:space="preserve">                   </v>
      </c>
      <c r="N9" s="144" t="str">
        <f>+IF(AND(E7=$S$9,F7=$W$6),A7,"")&amp;" "&amp;IF(AND(E8=$S$9,F8=$W$6),A8,"")&amp;" "&amp;IF(AND(E9=$S$9,F9=$W$6),A9,"")&amp;" "&amp;IF(AND(E10=$S$9,F10=$W$6),A10,"")&amp;" "&amp;IF(AND(E11=$S$9,F11=$W$6),A11,"")&amp;" "&amp;IF(AND(E12=$S$9,F12=$W$6),A12,"")&amp;" "&amp;IF(AND(E13=$S$9,F13=$W$6),A13,"")&amp;" "&amp;IF(AND(E14=$S$9,F14=$W$6),A14,"")&amp;" "&amp;IF(AND(E15=$S$9,F15=$W$6),A15,"")&amp;" "&amp;IF(AND(E16=$S$9,F16=$W$6),A16,"")&amp;" "&amp;IF(AND(E17=$S$9,F17=$W$6),A17,"")&amp;" "&amp;IF(AND(E18=$S$9,F18=$W$6),A18,"")&amp;" "&amp;IF(AND(E19=$S$9,F19=$W$6),A19,"")&amp;" "&amp;IF(AND(E20=$S$9,F20=$W$6),A20,"")&amp;" "&amp;IF(AND(E21=$S$9,F21=$W$6),A21,"")&amp;" "&amp;IF(AND(E22=$S$9,F22=$W$6),A22,"")&amp;" "&amp;IF(AND(E23=$S$9,F23=$W$6),A23,"")&amp;" "&amp;IF(AND(E24=$S$9,F24=$W$6),A24,"")&amp;" "&amp;IF(AND(E25=$S$9,F25=$W$6),A25,"")&amp;" "&amp;IF(AND(E26=$S$9,F26=$W$6),A26,"")</f>
        <v xml:space="preserve">                   </v>
      </c>
      <c r="O9" s="145" t="str">
        <f>+IF(AND(E7=$S$9,F7=$X$6),A7,"")&amp;" "&amp;IF(AND(E8=$S$9,F8=$X$6),A8,"")&amp;" "&amp;IF(AND(E9=$S$9,F9=$X$6),A9,"")&amp;" "&amp;IF(AND(E10=$S$9,F10=$X$6),A10,"")&amp;" "&amp;IF(AND(E11=$S$9,F11=$X$6),A11,"")&amp;" "&amp;IF(AND(E12=$S$9,F12=$X$6),A12,"")&amp;" "&amp;IF(AND(E13=$S$9,F13=$X$6),A13,"")&amp;" "&amp;IF(AND(E14=$S$9,F14=$X$6),A14,"")&amp;" "&amp;IF(AND(E15=$S$9,F15=$X$6),A15,"")&amp;" "&amp;IF(AND(E16=$S$9,F16=$X$6),A16,"")&amp;" "&amp;IF(AND(E17=$S$9,F17=$X$6),A17,"")&amp;" "&amp;IF(AND(E18=$S$9,F18=$X$6),A18,"")&amp;" "&amp;IF(AND(E19=$S$9,F19=$X$6),A19,"")&amp;" "&amp;IF(AND(E20=$S$9,F20=$X$6),A20,"")&amp;" "&amp;IF(AND(E21=$S$9,F21=$X$6),A21,"")&amp;" "&amp;IF(AND(E22=$S$9,F22=$X$6),A22,"")&amp;" "&amp;IF(AND(E23=$S$9,F23=$X$6),A23,"")&amp;" "&amp;IF(AND(E24=$S$9,F24=$X$6),A24,"")&amp;" "&amp;IF(AND(E25=$S$9,F25=$X$6),A25,"")&amp;" "&amp;IF(AND(E26=$S$9,F26=$X$6),A26,"")</f>
        <v xml:space="preserve">                   </v>
      </c>
      <c r="P9" s="143"/>
      <c r="Q9" s="356"/>
      <c r="R9" s="146">
        <v>0.6</v>
      </c>
      <c r="S9" s="137" t="s">
        <v>82</v>
      </c>
      <c r="T9" s="148" t="s">
        <v>62</v>
      </c>
      <c r="U9" s="148" t="s">
        <v>62</v>
      </c>
      <c r="V9" s="148" t="s">
        <v>62</v>
      </c>
      <c r="W9" s="144" t="s">
        <v>61</v>
      </c>
      <c r="X9" s="145" t="s">
        <v>60</v>
      </c>
      <c r="AA9" s="128"/>
      <c r="AB9" s="128"/>
      <c r="AC9" s="139"/>
      <c r="AD9" s="149"/>
      <c r="AE9" s="150"/>
      <c r="AF9" s="147"/>
      <c r="AG9" s="147"/>
      <c r="AH9" s="147"/>
      <c r="AI9" s="147"/>
      <c r="AJ9" s="151"/>
      <c r="AK9" s="139"/>
      <c r="AL9" s="139"/>
    </row>
    <row r="10" spans="1:38" ht="118.8" customHeight="1" x14ac:dyDescent="0.25">
      <c r="A10" s="140" t="str">
        <f>'2. MATRIZ DE RIESGOS'!A29</f>
        <v>GM9</v>
      </c>
      <c r="B10" s="141" t="str">
        <f>'2. MATRIZ DE RIESGOS'!G29</f>
        <v>Posibilidad de afectación económica y reputacicional del instituto reflejada en el incumplimiento de metas y objetivos relacionados con el Plan de Desarrollo Municipal a cargo del Instituto y con la gestión interna del mismo, lo cual puede derivar en pérdida de recursos, mala percepción del Instituto por parte de los grupos de valor y hallazgos de los entes de control. Lo anterior debido a una idadecuada administración de riesgos, caracterizada por una identificación y gestión de eventos potenciales que no guardan relación directa con el cumplimiento de metas y objetivos, y/o que no son controlados a niveles aceptables.</v>
      </c>
      <c r="C10" s="173">
        <f>'2. MATRIZ DE RIESGOS'!AE29</f>
        <v>5.4431999999999994E-2</v>
      </c>
      <c r="D10" s="142">
        <f>'2. MATRIZ DE RIESGOS'!AG29</f>
        <v>0.8</v>
      </c>
      <c r="E10" s="174" t="str">
        <f t="shared" si="0"/>
        <v>Muy Baja</v>
      </c>
      <c r="F10" s="174" t="str">
        <f t="shared" si="1"/>
        <v>Mayor</v>
      </c>
      <c r="G10" s="141" t="str">
        <f t="shared" si="2"/>
        <v>Alto</v>
      </c>
      <c r="H10" s="143"/>
      <c r="I10" s="346"/>
      <c r="J10" s="134" t="s">
        <v>41</v>
      </c>
      <c r="K10" s="152" t="str">
        <f>+IF(AND(E7=$S$10,F7=$T$6),A7,"")&amp;" "&amp;IF(AND(E8=$S$10,F8=$T$6),A8,"")&amp;" "&amp;IF(AND(E9=$S$10,F9=$T$6),A9,"")&amp;" "&amp;IF(AND(E10=$S$10,F10=$T$6),A10,"")&amp;" "&amp;IF(AND(E11=$S$10,F11=$T$6),A11,"")&amp;" "&amp;IF(AND(E12=$S$10,F12=$T$6),A12,"")&amp;" "&amp;IF(AND(E13=$S$10,F13=$T$6),A13,"")&amp;" "&amp;IF(AND(E14=$S$10,F14=$T$6),A14,"")&amp;" "&amp;IF(AND(E15=$S$10,F15=$T$6),A15,"")&amp;" "&amp;IF(AND(E16=$S$10,F16=$T$6),A16,"")&amp;" "&amp;IF(AND(E17=$S$10,F17=$T$6),A17,"")&amp;" "&amp;IF(AND(E18=$S$10,F18=$T$6),A18,"")&amp;" "&amp;IF(AND(E19=$S$10,F19=$T$6),A19,"")&amp;" "&amp;IF(AND(E20=$S$10,F20=$T$6),A20,"")&amp;" "&amp;IF(AND(E21=$S$10,F21=$T$6),A21,"")&amp;" "&amp;IF(AND(E22=$S$10,F22=$T$6),A22,"")&amp;" "&amp;IF(AND(E23=$S$10,F23=$T$6),A23,"")&amp;" "&amp;IF(AND(E24=$S$10,F24=$T$6),A24,"")&amp;" "&amp;IF(AND(E25=$S$10,F25=$T$6),A25,"")&amp;" "&amp;IF(AND(E26=$S$10,F26=$T$6),A26,"")</f>
        <v xml:space="preserve">                   </v>
      </c>
      <c r="L10" s="148" t="str">
        <f>+IF(AND(E7=$S$10,F7=$U$6),A7,"")&amp;" "&amp;IF(AND(E8=$S$10,F8=$U$6),A8,"")&amp;" "&amp;IF(AND(E9=$S$10,F9=$U$6),A9,"")&amp;" "&amp;IF(AND(E10=$S$10,F10=$U$6),A10,"")&amp;" "&amp;IF(AND(E11=$S$10,F11=$U$6),A11,"")&amp;" "&amp;IF(AND(E12=$S$10,F12=$U$6),A12,"")&amp;" "&amp;IF(AND(E13=$S$10,F13=$U$6),A13,"")&amp;" "&amp;IF(AND(E14=$S$10,F14=$U$6),A14,"")&amp;" "&amp;IF(AND(E15=$S$10,F15=$U$6),A15,"")&amp;" "&amp;IF(AND(E16=$S$10,F16=$U$6),A16,"")&amp;" "&amp;IF(AND(E17=$S$10,F17=$U$6),A17,"")&amp;" "&amp;IF(AND(E18=$S$10,F18=$U$6),A18,"")&amp;" "&amp;IF(AND(E19=$S$10,F19=$U$6),A19,"")&amp;" "&amp;IF(AND(E20=$S$10,F20=$U$6),A20,"")&amp;" "&amp;IF(AND(E21=$S$10,F21=$U$6),A21,"")&amp;" "&amp;IF(AND(E22=$S$10,F22=$U$6),A22,"")&amp;" "&amp;IF(AND(E23=$S$10,F23=$U$6),A23,"")&amp;" "&amp;IF(AND(E24=$S$10,F24=$U$6),A24,"")&amp;" "&amp;IF(AND(E25=$S$10,F25=$U$6),A25,"")&amp;" "&amp;IF(AND(E26=$S$10,F26=$U$6),A26,"")</f>
        <v xml:space="preserve"> GM7                  </v>
      </c>
      <c r="M10" s="148" t="str">
        <f>+IF(AND(E7=$S$10,F7=$V$6),A7,"")&amp;" "&amp;IF(AND(E8=$S$10,F8=$V$6),A8,"")&amp;" "&amp;IF(AND(E9=$S$10,F9=$V$6),A9,"")&amp;" "&amp;IF(AND(E10=$S$10,F10=$V$6),A10,"")&amp;" "&amp;IF(AND(E11=$S$10,F11=$V$6),A11,"")&amp;" "&amp;IF(AND(E12=$S$10,F12=$V$6),A12,"")&amp;" "&amp;IF(AND(E13=$S$10,F13=$V$6),A13,"")&amp;" "&amp;IF(AND(E14=$S$10,F14=$V$6),A14,"")&amp;" "&amp;IF(AND(E15=$S$10,F15=$V$6),A15,"")&amp;" "&amp;IF(AND(E16=$S$10,F16=$V$6),A16,"")&amp;" "&amp;IF(AND(E17=$S$10,F17=$V$6),A17,"")&amp;" "&amp;IF(AND(E18=$S$10,F18=$V$6),A18,"")&amp;" "&amp;IF(AND(E19=$S$10,F19=$V$6),A19,"")&amp;" "&amp;IF(AND(E20=$S$10,F20=$V$6),A20,"")&amp;" "&amp;IF(AND(E21=$S$10,F21=$V$6),A21,"")&amp;" "&amp;IF(AND(E22=$S$10,F22=$V$6),A22,"")&amp;" "&amp;IF(AND(E23=$S$10,F23=$V$6),A23,"")&amp;" "&amp;IF(AND(E24=$S$10,F24=$V$6),A24,"")&amp;" "&amp;IF(AND(E25=$S$10,F25=$V$6),A25,"")&amp;" "&amp;IF(AND(E26=$S$10,F26=$V$6),A26,"")</f>
        <v xml:space="preserve">                   </v>
      </c>
      <c r="N10" s="144" t="str">
        <f>+IF(AND(E7=$S$10,F7=$W$6),A7,"")&amp;" "&amp;IF(AND(E8=$S$10,F8=$W$6),A8,"")&amp;" "&amp;IF(AND(E9=$S$10,F9=$W$6),A9,"")&amp;" "&amp;IF(AND(E10=$S$10,F10=$W$6),A10,"")&amp;" "&amp;IF(AND(E11=$S$10,F11=$W$6),A11,"")&amp;" "&amp;IF(AND(E12=$S$10,F12=$W$6),A12,"")&amp;" "&amp;IF(AND(E13=$S$10,F13=$W$6),A13,"")&amp;" "&amp;IF(AND(E14=$S$10,F14=$W$6),A14,"")&amp;" "&amp;IF(AND(E15=$S$10,F15=$W$6),A15,"")&amp;" "&amp;IF(AND(E16=$S$10,F16=$W$6),A16,"")&amp;" "&amp;IF(AND(E17=$S$10,F17=$W$6),A17,"")&amp;" "&amp;IF(AND(E18=$S$10,F18=$W$6),A18,"")&amp;" "&amp;IF(AND(E19=$S$10,F19=$W$6),A19,"")&amp;" "&amp;IF(AND(E20=$S$10,F20=$W$6),A20,"")&amp;" "&amp;IF(AND(E21=$S$10,F21=$W$6),A21,"")&amp;" "&amp;IF(AND(E22=$S$10,F22=$W$6),A22,"")&amp;" "&amp;IF(AND(E23=$S$10,F23=$W$6),A23,"")&amp;" "&amp;IF(AND(E24=$S$10,F24=$W$6),A24,"")&amp;" "&amp;IF(AND(E25=$S$10,F25=$W$6),A25,"")&amp;" "&amp;IF(AND(E26=$S$10,F26=$W$6),A26,"")</f>
        <v xml:space="preserve">                   </v>
      </c>
      <c r="O10" s="145" t="str">
        <f>+IF(AND(E7=$S$10,F7=$X$6),A7,"")&amp;" "&amp;IF(AND(E8=$S$10,F8=$X$6),A8,"")&amp;" "&amp;IF(AND(E9=$S$10,F9=$X$6),A9,"")&amp;" "&amp;IF(AND(E10=$S$10,F10=$X$6),A10,"")&amp;" "&amp;IF(AND(E11=$S$10,F11=$X$6),A11,"")&amp;" "&amp;IF(AND(E12=$S$10,F12=$X$6),A12,"")&amp;" "&amp;IF(AND(E13=$S$10,F13=$X$6),A13,"")&amp;" "&amp;IF(AND(E14=$S$10,F14=$X$6),A14,"")&amp;" "&amp;IF(AND(E15=$S$10,F15=$X$6),A15,"")&amp;" "&amp;IF(AND(E16=$S$10,F16=$X$6),A16,"")&amp;" "&amp;IF(AND(E17=$S$10,F17=$X$6),A17,"")&amp;" "&amp;IF(AND(E18=$S$10,F18=$X$6),A18,"")&amp;" "&amp;IF(AND(E19=$S$10,F19=$X$6),A19,"")&amp;" "&amp;IF(AND(E20=$S$10,F20=$X$6),A20,"")&amp;" "&amp;IF(AND(E21=$S$10,F21=$X$6),A21,"")&amp;" "&amp;IF(AND(E22=$S$10,F22=$X$6),A22,"")&amp;" "&amp;IF(AND(E23=$S$10,F23=$X$6),A23,"")&amp;" "&amp;IF(AND(E24=$S$10,F24=$X$6),A24,"")&amp;" "&amp;IF(AND(E25=$S$10,F25=$X$6),A25,"")&amp;" "&amp;IF(AND(E26=$S$10,F26=$X$6),A26,"")</f>
        <v xml:space="preserve">                   </v>
      </c>
      <c r="P10" s="143"/>
      <c r="Q10" s="356"/>
      <c r="R10" s="146">
        <v>0.4</v>
      </c>
      <c r="S10" s="137" t="s">
        <v>41</v>
      </c>
      <c r="T10" s="152" t="s">
        <v>63</v>
      </c>
      <c r="U10" s="148" t="s">
        <v>62</v>
      </c>
      <c r="V10" s="148" t="s">
        <v>62</v>
      </c>
      <c r="W10" s="144" t="s">
        <v>61</v>
      </c>
      <c r="X10" s="145" t="s">
        <v>60</v>
      </c>
      <c r="AA10" s="128"/>
      <c r="AB10" s="128"/>
      <c r="AC10" s="139"/>
      <c r="AD10" s="149"/>
      <c r="AE10" s="150"/>
      <c r="AF10" s="147"/>
      <c r="AG10" s="147"/>
      <c r="AH10" s="147"/>
      <c r="AI10" s="151"/>
      <c r="AJ10" s="147"/>
      <c r="AK10" s="139"/>
      <c r="AL10" s="139"/>
    </row>
    <row r="11" spans="1:38" ht="93" customHeight="1" thickBot="1" x14ac:dyDescent="0.3">
      <c r="A11" s="140" t="s">
        <v>352</v>
      </c>
      <c r="B11" s="141">
        <v>0</v>
      </c>
      <c r="C11" s="173" t="s">
        <v>351</v>
      </c>
      <c r="D11" s="142">
        <v>0</v>
      </c>
      <c r="E11" s="174" t="str">
        <f t="shared" si="0"/>
        <v/>
      </c>
      <c r="F11" s="174" t="str">
        <f t="shared" si="1"/>
        <v/>
      </c>
      <c r="G11" s="141" t="str">
        <f t="shared" si="2"/>
        <v/>
      </c>
      <c r="H11" s="143"/>
      <c r="I11" s="347"/>
      <c r="J11" s="153" t="s">
        <v>39</v>
      </c>
      <c r="K11" s="154" t="str">
        <f>+IF(AND(E7=$S$11,F7=$T$6),A7,"")&amp;" "&amp;IF(AND(E8=$S$11,F8=$T$6),A8,"")&amp;" "&amp;IF(AND(E9=$S$11,F9=$T$6),A9,"")&amp;" "&amp;IF(AND(E10=$S$11,F10=$T$6),A10,"")&amp;" "&amp;IF(AND(E11=$S$11,F11=$T$6),A11,"")&amp;" "&amp;IF(AND(E12=$S$11,F12=$T$6),A12,"")&amp;" "&amp;IF(AND(E13=$S$11,F13=$T$6),A13,"")&amp;" "&amp;IF(AND(E14=$S$11,F14=$T$6),A14,"")&amp;" "&amp;IF(AND(E15=$S$11,F15=$T$6),A15,"")&amp;" "&amp;IF(AND(E16=$S$11,F16=$T$6),A16,"")&amp;" "&amp;IF(AND(E17=$S$11,F17=$T$6),A17,"")&amp;" "&amp;IF(AND(E18=$S$11,F18=$T$6),A18,"")&amp;" "&amp;IF(AND(E19=$S$11,F19=$T$6),A19,"")&amp;" "&amp;IF(AND(E20=$S$11,F20=$T$6),A20,"")&amp;" "&amp;IF(AND(E21=$S$11,F21=$T$6),A21,"")&amp;" "&amp;IF(AND(E22=$S$11,F22=$T$6),A22,"")&amp;" "&amp;IF(AND(E23=$S$11,F23=$T$6),A23,"")&amp;" "&amp;IF(AND(E24=$S$11,F24=$T$6),A24,"")&amp;" "&amp;IF(AND(E25=$S$11,F25=$T$6),A25,"")&amp;" "&amp;IF(AND(E26=$S$11,F26=$T$6),A26,"")</f>
        <v xml:space="preserve">                   </v>
      </c>
      <c r="L11" s="154" t="str">
        <f>+IF(AND(E7=$S$11,F7=$U$6),A7,"")&amp;" "&amp;IF(AND(E8=$S$11,F8=$U$6),A8,"")&amp;" "&amp;IF(AND(E9=$S$11,F9=$U$6),A9,"")&amp;" "&amp;IF(AND(E10=$S$11,F10=$U$6),A10,"")&amp;" "&amp;IF(AND(E11=$S$11,F11=$U$6),A11,"")&amp;" "&amp;IF(AND(E12=$S$11,F12=$U$6),A12,"")&amp;" "&amp;IF(AND(E13=$S$11,F13=$U$6),A13,"")&amp;" "&amp;IF(AND(E14=$S$11,F14=$U$6),A14,"")&amp;" "&amp;IF(AND(E15=$S$11,F15=$U$6),A15,"")&amp;" "&amp;IF(AND(E16=$S$11,F16=$U$6),A16,"")&amp;" "&amp;IF(AND(E17=$S$11,F17=$U$6),A17,"")&amp;" "&amp;IF(AND(E18=$S$11,F18=$U$6),A18,"")&amp;" "&amp;IF(AND(E19=$S$11,F19=$U$6),A19,"")&amp;" "&amp;IF(AND(E20=$S$11,F20=$U$6),A20,"")&amp;" "&amp;IF(AND(E21=$S$11,F21=$U$6),A21,"")&amp;" "&amp;IF(AND(E22=$S$11,F22=$U$6),A22,"")&amp;" "&amp;IF(AND(E23=$S$11,F23=$U$6),A23,"")&amp;" "&amp;IF(AND(E24=$S$11,F24=$U$6),A24,"")&amp;" "&amp;IF(AND(E25=$S$11,F25=$U$6),A25,"")&amp;" "&amp;IF(AND(E26=$S$11,F26=$U$6),A26,"")</f>
        <v xml:space="preserve">GM6                   </v>
      </c>
      <c r="M11" s="155" t="str">
        <f>+IF(AND(E7=$S$11,F7=$V$6),A7,"")&amp;" "&amp;IF(AND(E8=$S$11,F8=$V$6),A8,"")&amp;" "&amp;IF(AND(E9=$S$11,F9=$V$6),A9,"")&amp;" "&amp;IF(AND(E10=$S$11,F10=$V$6),A10,"")&amp;" "&amp;IF(AND(E11=$S$11,F11=$V$6),A11,"")&amp;" "&amp;IF(AND(E12=$S$11,F12=$V$6),A12,"")&amp;" "&amp;IF(AND(E13=$S$11,F13=$V$6),A13,"")&amp;" "&amp;IF(AND(E14=$S$11,F14=$V$6),A14,"")&amp;" "&amp;IF(AND(E15=$S$11,F15=$V$6),A15,"")&amp;" "&amp;IF(AND(E16=$S$11,F16=$V$6),A16,"")&amp;" "&amp;IF(AND(E17=$S$11,F17=$V$6),A17,"")&amp;" "&amp;IF(AND(E18=$S$11,F18=$V$6),A18,"")&amp;" "&amp;IF(AND(E19=$S$11,F19=$V$6),A19,"")&amp;" "&amp;IF(AND(E20=$S$11,F20=$V$6),A20,"")&amp;" "&amp;IF(AND(E21=$S$11,F21=$V$6),A21,"")&amp;" "&amp;IF(AND(E22=$S$11,F22=$V$6),A22,"")&amp;" "&amp;IF(AND(E23=$S$11,F23=$V$6),A23,"")&amp;" "&amp;IF(AND(E24=$S$11,F24=$V$6),A24,"")&amp;" "&amp;IF(AND(E25=$S$11,F25=$V$6),A25,"")&amp;" "&amp;IF(AND(E26=$S$11,F26=$V$6),A26,"")</f>
        <v xml:space="preserve">  GM8                 </v>
      </c>
      <c r="N11" s="156" t="str">
        <f>+IF(AND(E7=$S$11,F7=$W$6),A7,"")&amp;" "&amp;IF(AND(E8=$S$11,F8=$W$6),A8,"")&amp;" "&amp;IF(AND(E9=$S$11,F9=$W$6),A9,"")&amp;" "&amp;IF(AND(E10=$S$11,F10=$W$6),A10,"")&amp;" "&amp;IF(AND(E11=$S$11,F11=$W$6),A11,"")&amp;" "&amp;IF(AND(E12=$S$11,F12=$W$6),A12,"")&amp;" "&amp;IF(AND(E13=$S$11,F13=$W$6),A13,"")&amp;" "&amp;IF(AND(E14=$S$11,F14=$W$6),A14,"")&amp;" "&amp;IF(AND(E15=$S$11,F15=$W$6),A15,"")&amp;" "&amp;IF(AND(E16=$S$11,F16=$W$6),A16,"")&amp;" "&amp;IF(AND(E17=$S$11,F17=$W$6),A17,"")&amp;" "&amp;IF(AND(E18=$S$11,F18=$W$6),A18,"")&amp;" "&amp;IF(AND(E19=$S$11,F19=$W$6),A19,"")&amp;" "&amp;IF(AND(E20=$S$11,F20=$W$6),A20,"")&amp;" "&amp;IF(AND(E21=$S$11,F21=$W$6),A21,"")&amp;" "&amp;IF(AND(E22=$S$11,F22=$W$6),A22,"")&amp;" "&amp;IF(AND(E23=$S$11,F23=$W$6),A23,"")&amp;" "&amp;IF(AND(E24=$S$11,F24=$W$6),A24,"")&amp;" "&amp;IF(AND(E25=$S$11,F25=$W$6),A25,"")&amp;" "&amp;IF(AND(E26=$S$11,F26=$W$6),A26,"")</f>
        <v xml:space="preserve">   GM9                </v>
      </c>
      <c r="O11" s="157" t="str">
        <f>+IF(AND(E7=$S$11,F7=$X$6),A7,"")&amp;" "&amp;IF(AND(E8=$S$11,F8=$X$6),A8,"")&amp;" "&amp;IF(AND(E9=$S$11,F9=$X$6),A9,"")&amp;" "&amp;IF(AND(E10=$S$11,F10=$X$6),A10,"")&amp;" "&amp;IF(AND(E11=$S$11,F11=$X$6),A11,"")&amp;" "&amp;IF(AND(E12=$S$11,F12=$X$6),A12,"")&amp;" "&amp;IF(AND(E13=$S$11,F13=$X$6),A13,"")&amp;" "&amp;IF(AND(E14=$S$11,F14=$X$6),A14,"")&amp;" "&amp;IF(AND(E15=$S$11,F15=$X$6),A15,"")&amp;" "&amp;IF(AND(E16=$S$11,F16=$X$6),A16,"")&amp;" "&amp;IF(AND(E17=$S$11,F17=$X$6),A17,"")&amp;" "&amp;IF(AND(E18=$S$11,F18=$X$6),A18,"")&amp;" "&amp;IF(AND(E19=$S$11,F19=$X$6),A19,"")&amp;" "&amp;IF(AND(E20=$S$11,F20=$X$6),A20,"")&amp;" "&amp;IF(AND(E21=$S$11,F21=$X$6),A21,"")&amp;" "&amp;IF(AND(E22=$S$11,F22=$X$6),A22,"")&amp;" "&amp;IF(AND(E23=$S$11,F23=$X$6),A23,"")&amp;" "&amp;IF(AND(E24=$S$11,F24=$X$6),A24,"")&amp;" "&amp;IF(AND(E25=$S$11,F25=$X$6),A25,"")&amp;" "&amp;IF(AND(E26=$S$11,F26=$X$6),A26,"")</f>
        <v xml:space="preserve">                   </v>
      </c>
      <c r="P11" s="143"/>
      <c r="Q11" s="357"/>
      <c r="R11" s="158">
        <v>0.2</v>
      </c>
      <c r="S11" s="159" t="s">
        <v>39</v>
      </c>
      <c r="T11" s="154" t="s">
        <v>63</v>
      </c>
      <c r="U11" s="154" t="s">
        <v>63</v>
      </c>
      <c r="V11" s="155" t="s">
        <v>62</v>
      </c>
      <c r="W11" s="156" t="s">
        <v>61</v>
      </c>
      <c r="X11" s="157" t="s">
        <v>60</v>
      </c>
      <c r="AA11" s="128"/>
      <c r="AB11" s="128"/>
      <c r="AC11" s="139"/>
      <c r="AD11" s="149"/>
      <c r="AE11" s="150"/>
      <c r="AF11" s="147"/>
      <c r="AG11" s="147"/>
      <c r="AH11" s="147"/>
      <c r="AI11" s="160"/>
      <c r="AJ11" s="147"/>
      <c r="AK11" s="139"/>
      <c r="AL11" s="139"/>
    </row>
    <row r="12" spans="1:38" ht="93" customHeight="1" x14ac:dyDescent="0.25">
      <c r="A12" s="140" t="s">
        <v>353</v>
      </c>
      <c r="B12" s="141">
        <v>0</v>
      </c>
      <c r="C12" s="173" t="s">
        <v>351</v>
      </c>
      <c r="D12" s="142">
        <v>0</v>
      </c>
      <c r="E12" s="174" t="str">
        <f t="shared" si="0"/>
        <v/>
      </c>
      <c r="F12" s="174" t="str">
        <f t="shared" si="1"/>
        <v/>
      </c>
      <c r="G12" s="141" t="str">
        <f t="shared" si="2"/>
        <v/>
      </c>
      <c r="H12" s="143"/>
      <c r="I12" s="143"/>
      <c r="J12" s="143"/>
      <c r="K12" s="143"/>
      <c r="L12" s="143"/>
      <c r="M12" s="143"/>
      <c r="N12" s="143"/>
      <c r="O12" s="143"/>
      <c r="P12" s="143"/>
      <c r="AA12" s="128"/>
      <c r="AB12" s="128"/>
      <c r="AC12" s="139"/>
      <c r="AD12" s="149"/>
      <c r="AE12" s="150"/>
      <c r="AF12" s="147"/>
      <c r="AG12" s="147"/>
      <c r="AH12" s="147"/>
      <c r="AI12" s="147"/>
      <c r="AJ12" s="147"/>
      <c r="AK12" s="139"/>
      <c r="AL12" s="139"/>
    </row>
    <row r="13" spans="1:38" ht="93" customHeight="1" x14ac:dyDescent="0.25">
      <c r="A13" s="140" t="s">
        <v>354</v>
      </c>
      <c r="B13" s="141">
        <v>0</v>
      </c>
      <c r="C13" s="173" t="s">
        <v>351</v>
      </c>
      <c r="D13" s="142">
        <v>0</v>
      </c>
      <c r="E13" s="174" t="str">
        <f t="shared" si="0"/>
        <v/>
      </c>
      <c r="F13" s="174" t="str">
        <f t="shared" si="1"/>
        <v/>
      </c>
      <c r="G13" s="141" t="str">
        <f t="shared" si="2"/>
        <v/>
      </c>
      <c r="H13" s="143"/>
      <c r="I13" s="143"/>
      <c r="J13" s="120" t="s">
        <v>316</v>
      </c>
      <c r="K13" s="143"/>
      <c r="L13" s="143"/>
      <c r="M13" s="143"/>
      <c r="N13" s="143"/>
      <c r="O13" s="143"/>
      <c r="P13" s="143"/>
      <c r="V13" s="128"/>
      <c r="W13" s="128"/>
      <c r="X13" s="128"/>
      <c r="Y13" s="128"/>
      <c r="Z13" s="128"/>
      <c r="AA13" s="128"/>
      <c r="AB13" s="128"/>
      <c r="AC13" s="139"/>
      <c r="AD13" s="149"/>
      <c r="AE13" s="139"/>
      <c r="AF13" s="150"/>
      <c r="AG13" s="150"/>
      <c r="AH13" s="150"/>
      <c r="AI13" s="150"/>
      <c r="AJ13" s="150"/>
      <c r="AK13" s="139"/>
      <c r="AL13" s="139"/>
    </row>
    <row r="14" spans="1:38" ht="93" customHeight="1" x14ac:dyDescent="0.25">
      <c r="A14" s="140" t="s">
        <v>355</v>
      </c>
      <c r="B14" s="141">
        <v>0</v>
      </c>
      <c r="C14" s="173" t="s">
        <v>351</v>
      </c>
      <c r="D14" s="142">
        <v>0</v>
      </c>
      <c r="E14" s="174" t="str">
        <f t="shared" si="0"/>
        <v/>
      </c>
      <c r="F14" s="174" t="str">
        <f t="shared" si="1"/>
        <v/>
      </c>
      <c r="G14" s="141" t="str">
        <f t="shared" si="2"/>
        <v/>
      </c>
      <c r="H14" s="143"/>
      <c r="I14" s="143"/>
      <c r="J14" s="161" t="s">
        <v>60</v>
      </c>
      <c r="K14" s="143"/>
      <c r="L14" s="143"/>
      <c r="M14" s="143"/>
      <c r="N14" s="143"/>
      <c r="O14" s="143"/>
      <c r="P14" s="143"/>
      <c r="V14" s="128"/>
      <c r="W14" s="128"/>
      <c r="X14" s="128"/>
      <c r="Y14" s="128"/>
      <c r="Z14" s="128"/>
      <c r="AA14" s="128"/>
      <c r="AB14" s="128"/>
      <c r="AC14" s="139"/>
      <c r="AD14" s="139"/>
      <c r="AE14" s="139"/>
      <c r="AF14" s="147"/>
      <c r="AG14" s="147"/>
      <c r="AH14" s="147"/>
      <c r="AI14" s="147"/>
      <c r="AJ14" s="147"/>
      <c r="AK14" s="139"/>
      <c r="AL14" s="139"/>
    </row>
    <row r="15" spans="1:38" ht="93" customHeight="1" x14ac:dyDescent="0.25">
      <c r="A15" s="140" t="s">
        <v>356</v>
      </c>
      <c r="B15" s="141">
        <v>0</v>
      </c>
      <c r="C15" s="173" t="s">
        <v>351</v>
      </c>
      <c r="D15" s="142">
        <v>0</v>
      </c>
      <c r="E15" s="174" t="str">
        <f t="shared" si="0"/>
        <v/>
      </c>
      <c r="F15" s="174" t="str">
        <f t="shared" si="1"/>
        <v/>
      </c>
      <c r="G15" s="141" t="str">
        <f t="shared" si="2"/>
        <v/>
      </c>
      <c r="H15" s="143"/>
      <c r="I15" s="143"/>
      <c r="J15" s="144" t="s">
        <v>61</v>
      </c>
      <c r="K15" s="143"/>
      <c r="L15" s="143"/>
      <c r="M15" s="143"/>
      <c r="N15" s="143"/>
      <c r="O15" s="143"/>
      <c r="P15" s="143"/>
      <c r="U15" s="128"/>
      <c r="V15" s="128"/>
      <c r="W15" s="128"/>
      <c r="X15" s="128"/>
      <c r="Y15" s="128"/>
      <c r="Z15" s="128"/>
      <c r="AA15" s="128"/>
      <c r="AB15" s="128"/>
      <c r="AC15" s="139"/>
      <c r="AD15" s="139"/>
      <c r="AE15" s="139"/>
      <c r="AF15" s="147"/>
      <c r="AG15" s="147"/>
      <c r="AH15" s="147"/>
      <c r="AI15" s="147"/>
      <c r="AJ15" s="147"/>
      <c r="AK15" s="139"/>
      <c r="AL15" s="139"/>
    </row>
    <row r="16" spans="1:38" ht="93" customHeight="1" x14ac:dyDescent="0.25">
      <c r="A16" s="140" t="s">
        <v>357</v>
      </c>
      <c r="B16" s="141">
        <v>0</v>
      </c>
      <c r="C16" s="173" t="s">
        <v>351</v>
      </c>
      <c r="D16" s="142">
        <v>0</v>
      </c>
      <c r="E16" s="174" t="str">
        <f t="shared" si="0"/>
        <v/>
      </c>
      <c r="F16" s="174" t="str">
        <f t="shared" si="1"/>
        <v/>
      </c>
      <c r="G16" s="141" t="str">
        <f t="shared" si="2"/>
        <v/>
      </c>
      <c r="H16" s="143"/>
      <c r="I16" s="143"/>
      <c r="J16" s="148" t="s">
        <v>62</v>
      </c>
      <c r="K16" s="143"/>
      <c r="L16" s="143"/>
      <c r="M16" s="143"/>
      <c r="N16" s="143"/>
      <c r="O16" s="143"/>
      <c r="P16" s="143"/>
      <c r="S16" s="162"/>
      <c r="U16" s="162"/>
      <c r="V16" s="162"/>
      <c r="W16" s="162"/>
      <c r="X16" s="162"/>
      <c r="Y16" s="162"/>
      <c r="Z16" s="162"/>
      <c r="AA16" s="162"/>
      <c r="AB16" s="162"/>
      <c r="AC16" s="139"/>
      <c r="AD16" s="139"/>
      <c r="AE16" s="163"/>
      <c r="AF16" s="163"/>
      <c r="AG16" s="163"/>
      <c r="AH16" s="163"/>
      <c r="AI16" s="163"/>
      <c r="AJ16" s="163"/>
      <c r="AK16" s="139"/>
      <c r="AL16" s="139"/>
    </row>
    <row r="17" spans="1:38" ht="93" customHeight="1" x14ac:dyDescent="0.25">
      <c r="A17" s="140" t="s">
        <v>358</v>
      </c>
      <c r="B17" s="141">
        <v>0</v>
      </c>
      <c r="C17" s="173" t="s">
        <v>351</v>
      </c>
      <c r="D17" s="142">
        <v>0</v>
      </c>
      <c r="E17" s="174" t="str">
        <f t="shared" si="0"/>
        <v/>
      </c>
      <c r="F17" s="174" t="str">
        <f t="shared" si="1"/>
        <v/>
      </c>
      <c r="G17" s="141" t="str">
        <f t="shared" si="2"/>
        <v/>
      </c>
      <c r="H17" s="143"/>
      <c r="I17" s="143"/>
      <c r="J17" s="152" t="s">
        <v>63</v>
      </c>
      <c r="K17" s="143"/>
      <c r="L17" s="143"/>
      <c r="M17" s="143"/>
      <c r="N17" s="143"/>
      <c r="O17" s="143"/>
      <c r="P17" s="143"/>
      <c r="S17" s="162"/>
      <c r="AA17" s="162"/>
      <c r="AB17" s="162"/>
      <c r="AC17" s="139"/>
      <c r="AD17" s="139"/>
      <c r="AE17" s="139"/>
      <c r="AF17" s="147"/>
      <c r="AG17" s="147"/>
      <c r="AH17" s="147"/>
      <c r="AI17" s="147"/>
      <c r="AJ17" s="147"/>
      <c r="AK17" s="139"/>
      <c r="AL17" s="139"/>
    </row>
    <row r="18" spans="1:38" ht="93" customHeight="1" x14ac:dyDescent="0.25">
      <c r="A18" s="140" t="s">
        <v>359</v>
      </c>
      <c r="B18" s="141">
        <v>0</v>
      </c>
      <c r="C18" s="173" t="s">
        <v>351</v>
      </c>
      <c r="D18" s="142">
        <v>0</v>
      </c>
      <c r="E18" s="174" t="str">
        <f t="shared" si="0"/>
        <v/>
      </c>
      <c r="F18" s="174" t="str">
        <f t="shared" si="1"/>
        <v/>
      </c>
      <c r="G18" s="141" t="str">
        <f t="shared" si="2"/>
        <v/>
      </c>
      <c r="H18" s="143"/>
      <c r="I18" s="143"/>
      <c r="J18" s="143"/>
      <c r="K18" s="143"/>
      <c r="L18" s="143"/>
      <c r="M18" s="143"/>
      <c r="N18" s="143"/>
      <c r="O18" s="143"/>
      <c r="P18" s="143"/>
      <c r="Q18" s="164"/>
      <c r="R18" s="164"/>
      <c r="S18" s="162"/>
      <c r="AA18" s="162"/>
      <c r="AB18" s="162"/>
      <c r="AC18" s="139"/>
      <c r="AD18" s="139"/>
      <c r="AE18" s="139"/>
      <c r="AF18" s="147"/>
      <c r="AG18" s="147"/>
      <c r="AH18" s="147"/>
      <c r="AI18" s="147"/>
      <c r="AJ18" s="147"/>
      <c r="AK18" s="139"/>
      <c r="AL18" s="139"/>
    </row>
    <row r="19" spans="1:38" ht="93" customHeight="1" x14ac:dyDescent="0.25">
      <c r="A19" s="140" t="s">
        <v>360</v>
      </c>
      <c r="B19" s="141">
        <v>0</v>
      </c>
      <c r="C19" s="173" t="s">
        <v>351</v>
      </c>
      <c r="D19" s="142">
        <v>0</v>
      </c>
      <c r="E19" s="174" t="str">
        <f t="shared" si="0"/>
        <v/>
      </c>
      <c r="F19" s="174" t="str">
        <f t="shared" si="1"/>
        <v/>
      </c>
      <c r="G19" s="141" t="str">
        <f t="shared" si="2"/>
        <v/>
      </c>
      <c r="H19" s="143"/>
      <c r="I19" s="143"/>
      <c r="J19" s="143"/>
      <c r="K19" s="143"/>
      <c r="L19" s="143"/>
      <c r="M19" s="143"/>
      <c r="N19" s="143"/>
      <c r="O19" s="143"/>
      <c r="P19" s="143"/>
      <c r="Q19" s="164"/>
      <c r="R19" s="164"/>
      <c r="S19" s="165"/>
      <c r="AA19" s="162"/>
      <c r="AB19" s="162"/>
      <c r="AC19" s="139"/>
      <c r="AD19" s="160"/>
      <c r="AE19" s="160"/>
      <c r="AF19" s="160"/>
      <c r="AG19" s="160"/>
      <c r="AH19" s="160"/>
      <c r="AI19" s="160"/>
      <c r="AJ19" s="147"/>
      <c r="AK19" s="139"/>
      <c r="AL19" s="139"/>
    </row>
    <row r="20" spans="1:38" ht="93" customHeight="1" x14ac:dyDescent="0.25">
      <c r="A20" s="140" t="s">
        <v>361</v>
      </c>
      <c r="B20" s="141">
        <v>0</v>
      </c>
      <c r="C20" s="173" t="s">
        <v>351</v>
      </c>
      <c r="D20" s="142">
        <v>0</v>
      </c>
      <c r="E20" s="174" t="str">
        <f t="shared" si="0"/>
        <v/>
      </c>
      <c r="F20" s="174" t="str">
        <f t="shared" si="1"/>
        <v/>
      </c>
      <c r="G20" s="141" t="str">
        <f t="shared" si="2"/>
        <v/>
      </c>
      <c r="H20" s="143"/>
      <c r="I20" s="143"/>
      <c r="J20" s="143"/>
      <c r="K20" s="143"/>
      <c r="L20" s="143"/>
      <c r="M20" s="143"/>
      <c r="N20" s="143"/>
      <c r="O20" s="143"/>
      <c r="P20" s="143"/>
      <c r="Q20" s="164"/>
      <c r="R20" s="164"/>
      <c r="AC20" s="139"/>
      <c r="AD20" s="166"/>
      <c r="AE20" s="166"/>
      <c r="AF20" s="166"/>
      <c r="AG20" s="166"/>
      <c r="AH20" s="166"/>
      <c r="AI20" s="166"/>
      <c r="AJ20" s="147"/>
      <c r="AK20" s="139"/>
      <c r="AL20" s="139"/>
    </row>
    <row r="21" spans="1:38" ht="93" customHeight="1" x14ac:dyDescent="0.25">
      <c r="A21" s="140" t="s">
        <v>362</v>
      </c>
      <c r="B21" s="141">
        <v>0</v>
      </c>
      <c r="C21" s="173" t="s">
        <v>351</v>
      </c>
      <c r="D21" s="142">
        <v>0</v>
      </c>
      <c r="E21" s="174" t="str">
        <f t="shared" si="0"/>
        <v/>
      </c>
      <c r="F21" s="174" t="str">
        <f t="shared" si="1"/>
        <v/>
      </c>
      <c r="G21" s="141" t="str">
        <f t="shared" si="2"/>
        <v/>
      </c>
      <c r="H21" s="143"/>
      <c r="I21" s="143"/>
      <c r="J21" s="143"/>
      <c r="K21" s="143"/>
      <c r="L21" s="143"/>
      <c r="M21" s="143"/>
      <c r="N21" s="143"/>
      <c r="O21" s="143"/>
      <c r="P21" s="143"/>
      <c r="Q21" s="164"/>
      <c r="R21" s="164"/>
      <c r="AC21" s="139"/>
      <c r="AD21" s="160"/>
      <c r="AE21" s="160"/>
      <c r="AF21" s="160"/>
      <c r="AG21" s="160"/>
      <c r="AH21" s="160"/>
      <c r="AI21" s="160"/>
      <c r="AJ21" s="147"/>
      <c r="AK21" s="139"/>
      <c r="AL21" s="139"/>
    </row>
    <row r="22" spans="1:38" ht="93" customHeight="1" x14ac:dyDescent="0.25">
      <c r="A22" s="140" t="s">
        <v>363</v>
      </c>
      <c r="B22" s="141">
        <v>0</v>
      </c>
      <c r="C22" s="173" t="s">
        <v>351</v>
      </c>
      <c r="D22" s="142">
        <v>0</v>
      </c>
      <c r="E22" s="174" t="str">
        <f t="shared" si="0"/>
        <v/>
      </c>
      <c r="F22" s="174" t="str">
        <f t="shared" si="1"/>
        <v/>
      </c>
      <c r="G22" s="141" t="str">
        <f t="shared" si="2"/>
        <v/>
      </c>
      <c r="H22" s="143"/>
      <c r="I22" s="143"/>
      <c r="J22" s="143"/>
      <c r="K22" s="143"/>
      <c r="L22" s="143"/>
      <c r="M22" s="143"/>
      <c r="N22" s="143"/>
      <c r="O22" s="143"/>
      <c r="P22" s="143"/>
      <c r="AC22" s="139"/>
      <c r="AD22" s="160"/>
      <c r="AE22" s="160"/>
      <c r="AF22" s="160"/>
      <c r="AG22" s="160"/>
      <c r="AH22" s="160"/>
      <c r="AI22" s="160"/>
      <c r="AJ22" s="147"/>
      <c r="AK22" s="139"/>
      <c r="AL22" s="139"/>
    </row>
    <row r="23" spans="1:38" ht="93" customHeight="1" x14ac:dyDescent="0.3">
      <c r="A23" s="140" t="s">
        <v>364</v>
      </c>
      <c r="B23" s="141">
        <v>0</v>
      </c>
      <c r="C23" s="173" t="s">
        <v>351</v>
      </c>
      <c r="D23" s="142">
        <v>0</v>
      </c>
      <c r="E23" s="174" t="str">
        <f t="shared" si="0"/>
        <v/>
      </c>
      <c r="F23" s="174" t="str">
        <f t="shared" si="1"/>
        <v/>
      </c>
      <c r="G23" s="141" t="str">
        <f t="shared" si="2"/>
        <v/>
      </c>
      <c r="H23" s="143"/>
      <c r="I23" s="143"/>
      <c r="J23" s="143"/>
      <c r="K23" s="143"/>
      <c r="L23" s="143"/>
      <c r="M23" s="143"/>
      <c r="N23" s="143"/>
      <c r="O23" s="143"/>
      <c r="P23" s="143"/>
    </row>
    <row r="24" spans="1:38" ht="93" customHeight="1" x14ac:dyDescent="0.3">
      <c r="A24" s="140" t="s">
        <v>365</v>
      </c>
      <c r="B24" s="141">
        <v>0</v>
      </c>
      <c r="C24" s="173" t="s">
        <v>351</v>
      </c>
      <c r="D24" s="142">
        <v>0</v>
      </c>
      <c r="E24" s="174" t="str">
        <f t="shared" si="0"/>
        <v/>
      </c>
      <c r="F24" s="174" t="str">
        <f t="shared" si="1"/>
        <v/>
      </c>
      <c r="G24" s="141" t="str">
        <f t="shared" si="2"/>
        <v/>
      </c>
      <c r="H24" s="143"/>
      <c r="I24" s="143"/>
      <c r="J24" s="143"/>
      <c r="K24" s="143"/>
      <c r="L24" s="143"/>
      <c r="M24" s="143"/>
      <c r="N24" s="143"/>
      <c r="O24" s="143"/>
      <c r="P24" s="143"/>
    </row>
    <row r="25" spans="1:38" ht="93" customHeight="1" x14ac:dyDescent="0.3">
      <c r="A25" s="140" t="s">
        <v>366</v>
      </c>
      <c r="B25" s="141">
        <v>0</v>
      </c>
      <c r="C25" s="173" t="s">
        <v>351</v>
      </c>
      <c r="D25" s="142">
        <v>0</v>
      </c>
      <c r="E25" s="174" t="str">
        <f t="shared" si="0"/>
        <v/>
      </c>
      <c r="F25" s="174" t="str">
        <f t="shared" si="1"/>
        <v/>
      </c>
      <c r="G25" s="141" t="str">
        <f t="shared" si="2"/>
        <v/>
      </c>
      <c r="H25" s="143"/>
      <c r="I25" s="143"/>
      <c r="J25" s="143"/>
      <c r="K25" s="143"/>
      <c r="L25" s="143"/>
      <c r="M25" s="143"/>
      <c r="N25" s="143"/>
      <c r="O25" s="143"/>
      <c r="P25" s="143"/>
    </row>
    <row r="26" spans="1:38" ht="93" customHeight="1" x14ac:dyDescent="0.3">
      <c r="A26" s="140" t="s">
        <v>367</v>
      </c>
      <c r="B26" s="141">
        <v>0</v>
      </c>
      <c r="C26" s="173" t="s">
        <v>351</v>
      </c>
      <c r="D26" s="142">
        <v>0</v>
      </c>
      <c r="E26" s="174" t="str">
        <f t="shared" si="0"/>
        <v/>
      </c>
      <c r="F26" s="174" t="str">
        <f t="shared" si="1"/>
        <v/>
      </c>
      <c r="G26" s="141" t="str">
        <f t="shared" si="2"/>
        <v/>
      </c>
      <c r="H26" s="143"/>
      <c r="I26" s="143"/>
      <c r="J26" s="143"/>
      <c r="K26" s="143"/>
      <c r="L26" s="143"/>
      <c r="M26" s="143"/>
      <c r="N26" s="143"/>
      <c r="O26" s="143"/>
      <c r="P26" s="143"/>
    </row>
    <row r="27" spans="1:38" ht="14.55" customHeight="1" x14ac:dyDescent="0.3">
      <c r="B27" s="125"/>
      <c r="D27" s="125"/>
      <c r="G27" s="125"/>
      <c r="H27" s="125"/>
      <c r="I27" s="125"/>
      <c r="J27" s="125"/>
      <c r="K27" s="125"/>
      <c r="L27" s="125"/>
      <c r="M27" s="125"/>
      <c r="N27" s="125"/>
      <c r="O27" s="125"/>
      <c r="P27" s="125"/>
      <c r="AA27" s="129"/>
      <c r="AB27" s="129"/>
      <c r="AC27" s="129"/>
      <c r="AD27" s="129"/>
      <c r="AE27" s="129"/>
      <c r="AF27" s="125"/>
      <c r="AG27" s="125"/>
      <c r="AH27" s="125"/>
      <c r="AI27" s="125"/>
      <c r="AJ27" s="125"/>
    </row>
    <row r="28" spans="1:38" ht="39" hidden="1" customHeight="1" x14ac:dyDescent="0.3">
      <c r="B28" s="125"/>
      <c r="D28" s="125"/>
      <c r="G28" s="125"/>
      <c r="H28" s="125"/>
      <c r="I28" s="125"/>
      <c r="J28" s="125"/>
      <c r="K28" s="125"/>
      <c r="L28" s="125"/>
      <c r="M28" s="125"/>
      <c r="N28" s="125"/>
      <c r="O28" s="125"/>
      <c r="P28" s="125"/>
      <c r="AA28" s="129"/>
      <c r="AB28" s="129"/>
      <c r="AC28" s="129"/>
      <c r="AD28" s="129"/>
      <c r="AE28" s="129"/>
      <c r="AF28" s="125"/>
      <c r="AG28" s="125"/>
      <c r="AH28" s="125"/>
      <c r="AI28" s="125"/>
      <c r="AJ28" s="125"/>
    </row>
    <row r="29" spans="1:38" ht="19.5" hidden="1" customHeight="1" x14ac:dyDescent="0.3">
      <c r="B29" s="125"/>
      <c r="D29" s="125"/>
      <c r="G29" s="125"/>
      <c r="H29" s="125"/>
      <c r="I29" s="125"/>
      <c r="J29" s="125"/>
      <c r="K29" s="125"/>
      <c r="L29" s="125"/>
      <c r="M29" s="125"/>
      <c r="N29" s="125"/>
      <c r="O29" s="125"/>
      <c r="P29" s="125"/>
      <c r="AA29" s="129"/>
      <c r="AB29" s="129"/>
      <c r="AC29" s="129"/>
      <c r="AD29" s="129"/>
      <c r="AE29" s="129"/>
      <c r="AF29" s="125"/>
      <c r="AG29" s="125"/>
      <c r="AH29" s="125"/>
      <c r="AI29" s="125"/>
      <c r="AJ29" s="125"/>
    </row>
    <row r="30" spans="1:38" ht="19.5" hidden="1" customHeight="1" x14ac:dyDescent="0.3">
      <c r="B30" s="125"/>
      <c r="D30" s="125"/>
      <c r="G30" s="125"/>
      <c r="H30" s="125"/>
      <c r="I30" s="125"/>
      <c r="J30" s="125"/>
      <c r="K30" s="125"/>
      <c r="L30" s="125"/>
      <c r="M30" s="125"/>
      <c r="N30" s="125"/>
      <c r="O30" s="125"/>
      <c r="P30" s="125"/>
      <c r="AA30" s="129"/>
      <c r="AB30" s="129"/>
      <c r="AC30" s="129"/>
      <c r="AD30" s="129"/>
      <c r="AE30" s="129"/>
      <c r="AF30" s="125"/>
      <c r="AG30" s="125"/>
      <c r="AH30" s="125"/>
      <c r="AI30" s="125"/>
      <c r="AJ30" s="125"/>
    </row>
    <row r="31" spans="1:38" ht="19.5" hidden="1" customHeight="1" x14ac:dyDescent="0.3">
      <c r="B31" s="125"/>
      <c r="D31" s="125"/>
      <c r="G31" s="125"/>
      <c r="H31" s="125"/>
      <c r="I31" s="125"/>
      <c r="J31" s="125"/>
      <c r="K31" s="125"/>
      <c r="L31" s="125"/>
      <c r="M31" s="125"/>
      <c r="N31" s="125"/>
      <c r="O31" s="125"/>
      <c r="P31" s="125"/>
      <c r="AA31" s="129"/>
      <c r="AB31" s="129"/>
      <c r="AC31" s="129"/>
      <c r="AD31" s="129"/>
      <c r="AE31" s="129"/>
      <c r="AF31" s="125"/>
      <c r="AG31" s="125"/>
      <c r="AH31" s="125"/>
      <c r="AI31" s="125"/>
      <c r="AJ31" s="125"/>
    </row>
    <row r="32" spans="1:38" ht="19.5" hidden="1" customHeight="1" x14ac:dyDescent="0.3">
      <c r="B32" s="125"/>
      <c r="D32" s="125"/>
      <c r="G32" s="125"/>
      <c r="H32" s="125"/>
      <c r="I32" s="125"/>
      <c r="J32" s="125"/>
      <c r="K32" s="125"/>
      <c r="L32" s="125"/>
      <c r="M32" s="125"/>
      <c r="N32" s="125"/>
      <c r="O32" s="125"/>
      <c r="P32" s="125"/>
      <c r="AA32" s="129"/>
      <c r="AB32" s="129"/>
      <c r="AC32" s="129"/>
      <c r="AD32" s="129"/>
      <c r="AE32" s="129"/>
      <c r="AF32" s="125"/>
      <c r="AG32" s="125"/>
      <c r="AH32" s="125"/>
      <c r="AI32" s="125"/>
      <c r="AJ32" s="125"/>
    </row>
    <row r="33" spans="2:36" ht="19.5" hidden="1" customHeight="1" x14ac:dyDescent="0.3">
      <c r="B33" s="125"/>
      <c r="D33" s="125"/>
      <c r="G33" s="125"/>
      <c r="H33" s="125"/>
      <c r="I33" s="125"/>
      <c r="J33" s="125"/>
      <c r="K33" s="125"/>
      <c r="L33" s="125"/>
      <c r="M33" s="125"/>
      <c r="N33" s="125"/>
      <c r="O33" s="125"/>
      <c r="P33" s="125"/>
      <c r="AA33" s="129"/>
      <c r="AB33" s="129"/>
      <c r="AC33" s="129"/>
      <c r="AD33" s="129"/>
      <c r="AE33" s="129"/>
      <c r="AF33" s="125"/>
      <c r="AG33" s="125"/>
      <c r="AH33" s="125"/>
      <c r="AI33" s="125"/>
      <c r="AJ33" s="125"/>
    </row>
    <row r="34" spans="2:36" x14ac:dyDescent="0.3"/>
    <row r="35" spans="2:36" ht="13.2" customHeight="1" x14ac:dyDescent="0.3"/>
    <row r="36" spans="2:36" ht="13.2" customHeight="1" x14ac:dyDescent="0.3"/>
  </sheetData>
  <sheetProtection formatCells="0" formatColumns="0" formatRows="0" sort="0" autoFilter="0" pivotTables="0"/>
  <dataConsolidate/>
  <mergeCells count="9">
    <mergeCell ref="E5:G5"/>
    <mergeCell ref="K5:O5"/>
    <mergeCell ref="I7:I11"/>
    <mergeCell ref="Q7:Q11"/>
    <mergeCell ref="A1:D1"/>
    <mergeCell ref="B3:D3"/>
    <mergeCell ref="K3:V3"/>
    <mergeCell ref="I4:O4"/>
    <mergeCell ref="T4:X4"/>
  </mergeCells>
  <conditionalFormatting sqref="D7:E26">
    <cfRule type="cellIs" dxfId="31" priority="1" operator="equal">
      <formula>$S$11</formula>
    </cfRule>
    <cfRule type="cellIs" dxfId="30" priority="2" operator="equal">
      <formula>$S$10</formula>
    </cfRule>
    <cfRule type="cellIs" dxfId="29" priority="3" operator="equal">
      <formula>$S$9</formula>
    </cfRule>
    <cfRule type="cellIs" dxfId="28" priority="4" operator="equal">
      <formula>$S$8</formula>
    </cfRule>
    <cfRule type="cellIs" dxfId="27" priority="5" operator="equal">
      <formula>$S$7</formula>
    </cfRule>
  </conditionalFormatting>
  <conditionalFormatting sqref="F7:F26">
    <cfRule type="cellIs" dxfId="26" priority="6" operator="equal">
      <formula>$T$6</formula>
    </cfRule>
    <cfRule type="cellIs" dxfId="25" priority="7" operator="equal">
      <formula>$U$6</formula>
    </cfRule>
    <cfRule type="cellIs" dxfId="24" priority="8" operator="equal">
      <formula>$V$6</formula>
    </cfRule>
    <cfRule type="cellIs" dxfId="23" priority="9" operator="equal">
      <formula>$W$6</formula>
    </cfRule>
    <cfRule type="cellIs" dxfId="22" priority="10" operator="equal">
      <formula>$X$6</formula>
    </cfRule>
  </conditionalFormatting>
  <conditionalFormatting sqref="G7:G26">
    <cfRule type="cellIs" dxfId="21" priority="11" operator="equal">
      <formula>$J$14</formula>
    </cfRule>
    <cfRule type="cellIs" dxfId="20" priority="12" operator="equal">
      <formula>$J$15</formula>
    </cfRule>
    <cfRule type="cellIs" dxfId="19" priority="13" operator="equal">
      <formula>$J$16</formula>
    </cfRule>
    <cfRule type="cellIs" dxfId="18" priority="14" operator="equal">
      <formula>$J$17</formula>
    </cfRule>
  </conditionalFormatting>
  <dataValidations disablePrompts="1" count="3">
    <dataValidation type="list" allowBlank="1" showInputMessage="1" showErrorMessage="1" sqref="JD7:JJ14" xr:uid="{6DEBEFDB-C5EA-4743-B6DF-1984C65FDEDD}">
      <formula1>#REF!</formula1>
    </dataValidation>
    <dataValidation allowBlank="1" showInputMessage="1" showErrorMessage="1" prompt="La probabilidad se encuentra determinada por una escala de 1 a 3, siendo 1 la menor probabilidad de ocurrencia del riesgo y 3 la mayor probabilidad de  ocurrencia." sqref="JC6" xr:uid="{03139A39-F90E-4F13-B3C9-018F24B2E05E}"/>
    <dataValidation allowBlank="1" showInputMessage="1" showErrorMessage="1" prompt="Es la materialización del riesgo y las consecuencias de su aparición. Su escala es: 5 bajo impacto, 10 medio, 20 alto impacto._x000a_" sqref="JD6:JJ6" xr:uid="{EF910797-09E3-4623-9317-9A4495296DAB}"/>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D1495-7EE9-4A6E-9786-41F998BCF518}">
  <dimension ref="A1:JH72"/>
  <sheetViews>
    <sheetView showGridLines="0" topLeftCell="A2" zoomScaleNormal="100" workbookViewId="0">
      <selection activeCell="A5" sqref="A5:O12"/>
    </sheetView>
  </sheetViews>
  <sheetFormatPr baseColWidth="10" defaultColWidth="0" defaultRowHeight="13.2" customHeight="1" zeroHeight="1" x14ac:dyDescent="0.3"/>
  <cols>
    <col min="1" max="1" width="14.6640625" style="125" customWidth="1"/>
    <col min="2" max="2" width="9.21875" style="129" bestFit="1" customWidth="1"/>
    <col min="3" max="3" width="12.6640625" style="129" customWidth="1"/>
    <col min="4" max="4" width="11.88671875" style="129" customWidth="1"/>
    <col min="5" max="5" width="13" style="175" customWidth="1"/>
    <col min="6" max="6" width="15.44140625" style="175" customWidth="1"/>
    <col min="7" max="7" width="15.44140625" style="129" customWidth="1"/>
    <col min="8" max="8" width="3.77734375" style="129" customWidth="1"/>
    <col min="9" max="9" width="7.44140625" style="129" customWidth="1"/>
    <col min="10" max="10" width="14" style="129" customWidth="1"/>
    <col min="11" max="15" width="12.44140625" style="129" customWidth="1"/>
    <col min="16" max="16" width="3.77734375" style="129" customWidth="1"/>
    <col min="17" max="17" width="4.77734375" style="125" hidden="1" customWidth="1"/>
    <col min="18" max="18" width="6.21875" style="125" hidden="1" customWidth="1"/>
    <col min="19" max="24" width="14" style="125" hidden="1" customWidth="1"/>
    <col min="25" max="29" width="11.44140625" style="125" customWidth="1"/>
    <col min="30" max="30" width="5.44140625" style="125" bestFit="1" customWidth="1"/>
    <col min="31" max="31" width="26.77734375" style="125" customWidth="1"/>
    <col min="32" max="32" width="22.77734375" style="129" customWidth="1"/>
    <col min="33" max="36" width="22.77734375" style="129" hidden="1" customWidth="1"/>
    <col min="37" max="37" width="23.44140625" style="125" hidden="1" customWidth="1"/>
    <col min="38" max="265" width="11.44140625" style="125" hidden="1" customWidth="1"/>
    <col min="266" max="266" width="12.44140625" style="125" hidden="1" customWidth="1"/>
    <col min="267" max="267" width="47" style="125" hidden="1" customWidth="1"/>
    <col min="268" max="268" width="35" style="125" hidden="1" customWidth="1"/>
    <col min="269" max="16384" width="14.44140625" style="125" hidden="1"/>
  </cols>
  <sheetData>
    <row r="1" spans="1:38" s="105" customFormat="1" x14ac:dyDescent="0.25">
      <c r="A1" s="107"/>
      <c r="B1" s="99"/>
      <c r="C1" s="99"/>
      <c r="D1" s="99"/>
      <c r="E1" s="168"/>
      <c r="F1" s="168"/>
      <c r="G1" s="99"/>
      <c r="H1" s="99"/>
      <c r="N1" s="104"/>
      <c r="O1" s="104"/>
      <c r="P1" s="99"/>
      <c r="AF1" s="106"/>
      <c r="AG1" s="106"/>
      <c r="AH1" s="106"/>
      <c r="AI1" s="106"/>
      <c r="AJ1" s="106"/>
    </row>
    <row r="2" spans="1:38" s="105" customFormat="1" ht="33" customHeight="1" x14ac:dyDescent="0.25">
      <c r="A2" s="366" t="s">
        <v>349</v>
      </c>
      <c r="B2" s="367"/>
      <c r="C2" s="367"/>
      <c r="D2" s="368"/>
      <c r="E2" s="170"/>
      <c r="F2" s="168"/>
      <c r="G2" s="99"/>
      <c r="H2" s="99"/>
      <c r="I2" s="176"/>
      <c r="J2" s="176"/>
      <c r="K2" s="115"/>
      <c r="L2" s="115"/>
      <c r="M2" s="115"/>
      <c r="N2" s="104"/>
      <c r="O2" s="104"/>
      <c r="P2" s="99"/>
      <c r="AF2" s="106"/>
      <c r="AG2" s="106"/>
      <c r="AH2" s="106"/>
      <c r="AI2" s="106"/>
      <c r="AJ2" s="106"/>
    </row>
    <row r="3" spans="1:38" s="105" customFormat="1" ht="33" customHeight="1" x14ac:dyDescent="0.25">
      <c r="A3" s="113" t="s">
        <v>141</v>
      </c>
      <c r="B3" s="351" t="str">
        <f>'2. MATRIZ DE RIESGOS'!D6</f>
        <v>Gestión de Mejoramiento Continuo</v>
      </c>
      <c r="C3" s="362"/>
      <c r="D3" s="362"/>
      <c r="E3" s="170"/>
      <c r="F3" s="168"/>
      <c r="G3" s="99"/>
      <c r="H3" s="99"/>
      <c r="I3" s="176"/>
      <c r="J3" s="176"/>
      <c r="K3" s="115"/>
      <c r="L3" s="115"/>
      <c r="M3" s="115"/>
      <c r="N3" s="104"/>
      <c r="O3" s="104"/>
      <c r="P3" s="99"/>
      <c r="AF3" s="106"/>
      <c r="AG3" s="106"/>
      <c r="AH3" s="106"/>
      <c r="AI3" s="106"/>
      <c r="AJ3" s="106"/>
    </row>
    <row r="4" spans="1:38" s="105" customFormat="1" ht="14.4" thickBot="1" x14ac:dyDescent="0.3">
      <c r="D4" s="170"/>
      <c r="E4" s="170"/>
      <c r="F4" s="171"/>
      <c r="AF4" s="106"/>
      <c r="AG4" s="106"/>
      <c r="AH4" s="106"/>
      <c r="AI4" s="106"/>
      <c r="AJ4" s="106"/>
    </row>
    <row r="5" spans="1:38" s="105" customFormat="1" ht="13.8" thickBot="1" x14ac:dyDescent="0.3">
      <c r="A5" s="363" t="s">
        <v>309</v>
      </c>
      <c r="B5" s="364"/>
      <c r="C5" s="364"/>
      <c r="D5" s="364"/>
      <c r="E5" s="364"/>
      <c r="F5" s="364"/>
      <c r="G5" s="365"/>
      <c r="I5" s="363" t="s">
        <v>317</v>
      </c>
      <c r="J5" s="364"/>
      <c r="K5" s="364"/>
      <c r="L5" s="364"/>
      <c r="M5" s="364"/>
      <c r="N5" s="364"/>
      <c r="O5" s="365"/>
      <c r="R5" s="116"/>
      <c r="S5" s="117"/>
      <c r="T5" s="343" t="s">
        <v>1</v>
      </c>
      <c r="U5" s="343"/>
      <c r="V5" s="343"/>
      <c r="W5" s="343"/>
      <c r="X5" s="344"/>
      <c r="AF5" s="106"/>
      <c r="AG5" s="106"/>
      <c r="AH5" s="106"/>
      <c r="AI5" s="106"/>
      <c r="AJ5" s="106"/>
    </row>
    <row r="6" spans="1:38" x14ac:dyDescent="0.3">
      <c r="A6" s="122"/>
      <c r="B6" s="123"/>
      <c r="C6" s="343" t="s">
        <v>1</v>
      </c>
      <c r="D6" s="343"/>
      <c r="E6" s="343"/>
      <c r="F6" s="343"/>
      <c r="G6" s="344"/>
      <c r="H6" s="121"/>
      <c r="I6" s="122"/>
      <c r="J6" s="123"/>
      <c r="K6" s="343" t="s">
        <v>1</v>
      </c>
      <c r="L6" s="343"/>
      <c r="M6" s="343"/>
      <c r="N6" s="343"/>
      <c r="O6" s="344"/>
      <c r="P6" s="121"/>
      <c r="R6" s="124"/>
      <c r="T6" s="126">
        <v>0.2</v>
      </c>
      <c r="U6" s="126">
        <v>0.4</v>
      </c>
      <c r="V6" s="126">
        <v>0.6</v>
      </c>
      <c r="W6" s="126">
        <v>0.8</v>
      </c>
      <c r="X6" s="127">
        <v>1</v>
      </c>
      <c r="Y6" s="128"/>
      <c r="Z6" s="128"/>
      <c r="AA6" s="128"/>
      <c r="AB6" s="128"/>
      <c r="AC6" s="128"/>
      <c r="AD6" s="128"/>
      <c r="AE6" s="128"/>
    </row>
    <row r="7" spans="1:38" x14ac:dyDescent="0.25">
      <c r="A7" s="124"/>
      <c r="B7" s="133"/>
      <c r="C7" s="134" t="s">
        <v>103</v>
      </c>
      <c r="D7" s="134" t="s">
        <v>64</v>
      </c>
      <c r="E7" s="134" t="s">
        <v>62</v>
      </c>
      <c r="F7" s="134" t="s">
        <v>5</v>
      </c>
      <c r="G7" s="135" t="s">
        <v>65</v>
      </c>
      <c r="H7" s="121"/>
      <c r="I7" s="124"/>
      <c r="J7" s="133"/>
      <c r="K7" s="134" t="s">
        <v>103</v>
      </c>
      <c r="L7" s="134" t="s">
        <v>64</v>
      </c>
      <c r="M7" s="134" t="s">
        <v>62</v>
      </c>
      <c r="N7" s="134" t="s">
        <v>5</v>
      </c>
      <c r="O7" s="135" t="s">
        <v>65</v>
      </c>
      <c r="P7" s="121"/>
      <c r="R7" s="124"/>
      <c r="S7" s="136"/>
      <c r="T7" s="137" t="s">
        <v>103</v>
      </c>
      <c r="U7" s="137" t="s">
        <v>64</v>
      </c>
      <c r="V7" s="137" t="s">
        <v>62</v>
      </c>
      <c r="W7" s="137" t="s">
        <v>5</v>
      </c>
      <c r="X7" s="138" t="s">
        <v>65</v>
      </c>
      <c r="AA7" s="128"/>
      <c r="AB7" s="128"/>
      <c r="AC7" s="139"/>
      <c r="AD7" s="139"/>
      <c r="AE7" s="139"/>
      <c r="AF7" s="139"/>
      <c r="AG7" s="139"/>
      <c r="AH7" s="139"/>
      <c r="AI7" s="139"/>
      <c r="AJ7" s="139"/>
      <c r="AK7" s="139"/>
      <c r="AL7" s="139"/>
    </row>
    <row r="8" spans="1:38" ht="55.5" customHeight="1" x14ac:dyDescent="0.25">
      <c r="A8" s="346" t="s">
        <v>2</v>
      </c>
      <c r="B8" s="134" t="s">
        <v>42</v>
      </c>
      <c r="C8" s="144" t="str">
        <f>+'MAPA CALOR INHERENTE'!I7</f>
        <v xml:space="preserve">                   </v>
      </c>
      <c r="D8" s="144" t="str">
        <f>+'MAPA CALOR INHERENTE'!J7</f>
        <v xml:space="preserve">                   </v>
      </c>
      <c r="E8" s="144" t="str">
        <f>+'MAPA CALOR INHERENTE'!K7</f>
        <v xml:space="preserve">                   </v>
      </c>
      <c r="F8" s="144" t="str">
        <f>+'MAPA CALOR INHERENTE'!L7</f>
        <v xml:space="preserve">                   </v>
      </c>
      <c r="G8" s="145" t="str">
        <f>+'MAPA CALOR INHERENTE'!M7</f>
        <v xml:space="preserve">                   </v>
      </c>
      <c r="H8" s="143"/>
      <c r="I8" s="346" t="s">
        <v>2</v>
      </c>
      <c r="J8" s="134" t="s">
        <v>42</v>
      </c>
      <c r="K8" s="144" t="str">
        <f>+'MAPA CALOR RESIDUAL'!K7</f>
        <v xml:space="preserve">                   </v>
      </c>
      <c r="L8" s="144" t="str">
        <f>+'MAPA CALOR RESIDUAL'!L7</f>
        <v xml:space="preserve">                   </v>
      </c>
      <c r="M8" s="144" t="str">
        <f>+'MAPA CALOR RESIDUAL'!M7</f>
        <v xml:space="preserve">                   </v>
      </c>
      <c r="N8" s="144" t="str">
        <f>+'MAPA CALOR RESIDUAL'!N7</f>
        <v xml:space="preserve">                   </v>
      </c>
      <c r="O8" s="145" t="str">
        <f>+'MAPA CALOR RESIDUAL'!O7</f>
        <v xml:space="preserve">                   </v>
      </c>
      <c r="P8" s="143"/>
      <c r="Q8" s="369" t="s">
        <v>2</v>
      </c>
      <c r="R8" s="146">
        <v>1</v>
      </c>
      <c r="S8" s="137" t="s">
        <v>42</v>
      </c>
      <c r="T8" s="144" t="s">
        <v>61</v>
      </c>
      <c r="U8" s="144" t="s">
        <v>61</v>
      </c>
      <c r="V8" s="144" t="s">
        <v>61</v>
      </c>
      <c r="W8" s="144" t="s">
        <v>61</v>
      </c>
      <c r="X8" s="145" t="s">
        <v>60</v>
      </c>
      <c r="AA8" s="128"/>
      <c r="AB8" s="128"/>
      <c r="AC8" s="139"/>
      <c r="AD8" s="139"/>
      <c r="AE8" s="139"/>
      <c r="AF8" s="147"/>
      <c r="AG8" s="147"/>
      <c r="AH8" s="147"/>
      <c r="AI8" s="147"/>
      <c r="AJ8" s="147"/>
      <c r="AK8" s="139"/>
      <c r="AL8" s="139"/>
    </row>
    <row r="9" spans="1:38" ht="55.5" customHeight="1" x14ac:dyDescent="0.25">
      <c r="A9" s="346"/>
      <c r="B9" s="134" t="s">
        <v>4</v>
      </c>
      <c r="C9" s="148" t="str">
        <f>+'MAPA CALOR INHERENTE'!I8</f>
        <v xml:space="preserve">                   </v>
      </c>
      <c r="D9" s="148" t="str">
        <f>+'MAPA CALOR INHERENTE'!J8</f>
        <v xml:space="preserve">                   </v>
      </c>
      <c r="E9" s="144" t="str">
        <f>+'MAPA CALOR INHERENTE'!K8</f>
        <v xml:space="preserve">                   </v>
      </c>
      <c r="F9" s="144" t="str">
        <f>+'MAPA CALOR INHERENTE'!L8</f>
        <v xml:space="preserve">  GM8                 </v>
      </c>
      <c r="G9" s="145" t="str">
        <f>+'MAPA CALOR INHERENTE'!M8</f>
        <v xml:space="preserve">                   </v>
      </c>
      <c r="H9" s="143"/>
      <c r="I9" s="346"/>
      <c r="J9" s="134" t="s">
        <v>4</v>
      </c>
      <c r="K9" s="148" t="str">
        <f>+'MAPA CALOR RESIDUAL'!K8</f>
        <v xml:space="preserve">                   </v>
      </c>
      <c r="L9" s="148" t="str">
        <f>+'MAPA CALOR RESIDUAL'!L8</f>
        <v xml:space="preserve">                   </v>
      </c>
      <c r="M9" s="144" t="s">
        <v>368</v>
      </c>
      <c r="N9" s="144" t="str">
        <f>+'MAPA CALOR RESIDUAL'!N8</f>
        <v xml:space="preserve">                   </v>
      </c>
      <c r="O9" s="145" t="str">
        <f>+'MAPA CALOR RESIDUAL'!O8</f>
        <v xml:space="preserve">                   </v>
      </c>
      <c r="P9" s="143"/>
      <c r="Q9" s="369"/>
      <c r="R9" s="146">
        <v>0.8</v>
      </c>
      <c r="S9" s="137" t="s">
        <v>4</v>
      </c>
      <c r="T9" s="148" t="s">
        <v>62</v>
      </c>
      <c r="U9" s="148" t="s">
        <v>62</v>
      </c>
      <c r="V9" s="144" t="s">
        <v>61</v>
      </c>
      <c r="W9" s="144" t="s">
        <v>61</v>
      </c>
      <c r="X9" s="145" t="s">
        <v>60</v>
      </c>
      <c r="AA9" s="128"/>
      <c r="AB9" s="128"/>
      <c r="AC9" s="139"/>
      <c r="AD9" s="149"/>
      <c r="AE9" s="150"/>
      <c r="AF9" s="147"/>
      <c r="AG9" s="147"/>
      <c r="AH9" s="147"/>
      <c r="AI9" s="147"/>
      <c r="AJ9" s="147"/>
      <c r="AK9" s="139"/>
      <c r="AL9" s="139"/>
    </row>
    <row r="10" spans="1:38" ht="55.5" customHeight="1" x14ac:dyDescent="0.25">
      <c r="A10" s="346"/>
      <c r="B10" s="134" t="s">
        <v>82</v>
      </c>
      <c r="C10" s="148" t="str">
        <f>+'MAPA CALOR INHERENTE'!I9</f>
        <v xml:space="preserve">                   </v>
      </c>
      <c r="D10" s="148" t="str">
        <f>+'MAPA CALOR INHERENTE'!J9</f>
        <v xml:space="preserve">GM6                   </v>
      </c>
      <c r="E10" s="148" t="str">
        <f>+'MAPA CALOR INHERENTE'!K9</f>
        <v xml:space="preserve"> GM7                  </v>
      </c>
      <c r="F10" s="144" t="str">
        <f>+'MAPA CALOR INHERENTE'!L9</f>
        <v xml:space="preserve">   GM9                </v>
      </c>
      <c r="G10" s="145" t="str">
        <f>+'MAPA CALOR INHERENTE'!M9</f>
        <v xml:space="preserve">                   </v>
      </c>
      <c r="H10" s="143"/>
      <c r="I10" s="346"/>
      <c r="J10" s="134" t="s">
        <v>82</v>
      </c>
      <c r="K10" s="148" t="str">
        <f>+'MAPA CALOR RESIDUAL'!K9</f>
        <v xml:space="preserve">                   </v>
      </c>
      <c r="L10" s="148" t="str">
        <f>+'MAPA CALOR RESIDUAL'!L9</f>
        <v xml:space="preserve">                   </v>
      </c>
      <c r="M10" s="148" t="str">
        <f>+'MAPA CALOR RESIDUAL'!M9</f>
        <v xml:space="preserve">                   </v>
      </c>
      <c r="N10" s="144" t="str">
        <f>+'MAPA CALOR RESIDUAL'!N9</f>
        <v xml:space="preserve">                   </v>
      </c>
      <c r="O10" s="145" t="str">
        <f>+'MAPA CALOR RESIDUAL'!O9</f>
        <v xml:space="preserve">                   </v>
      </c>
      <c r="P10" s="143"/>
      <c r="Q10" s="369"/>
      <c r="R10" s="146">
        <v>0.6</v>
      </c>
      <c r="S10" s="137" t="s">
        <v>82</v>
      </c>
      <c r="T10" s="148" t="s">
        <v>62</v>
      </c>
      <c r="U10" s="148" t="s">
        <v>62</v>
      </c>
      <c r="V10" s="148" t="s">
        <v>62</v>
      </c>
      <c r="W10" s="144" t="s">
        <v>61</v>
      </c>
      <c r="X10" s="145" t="s">
        <v>60</v>
      </c>
      <c r="AA10" s="128"/>
      <c r="AB10" s="128"/>
      <c r="AC10" s="139"/>
      <c r="AD10" s="149"/>
      <c r="AE10" s="150"/>
      <c r="AF10" s="147"/>
      <c r="AG10" s="147"/>
      <c r="AH10" s="147"/>
      <c r="AI10" s="147"/>
      <c r="AJ10" s="151"/>
      <c r="AK10" s="139"/>
      <c r="AL10" s="139"/>
    </row>
    <row r="11" spans="1:38" ht="55.5" customHeight="1" x14ac:dyDescent="0.25">
      <c r="A11" s="346"/>
      <c r="B11" s="134" t="s">
        <v>41</v>
      </c>
      <c r="C11" s="152" t="s">
        <v>368</v>
      </c>
      <c r="D11" s="148" t="str">
        <f>+'MAPA CALOR INHERENTE'!J10</f>
        <v xml:space="preserve">                   </v>
      </c>
      <c r="E11" s="148" t="str">
        <f>+'MAPA CALOR INHERENTE'!K10</f>
        <v xml:space="preserve">                   </v>
      </c>
      <c r="F11" s="144" t="str">
        <f>+'MAPA CALOR INHERENTE'!L10</f>
        <v xml:space="preserve">                   </v>
      </c>
      <c r="G11" s="145" t="str">
        <f>+'MAPA CALOR INHERENTE'!M10</f>
        <v xml:space="preserve">                   </v>
      </c>
      <c r="H11" s="143"/>
      <c r="I11" s="346"/>
      <c r="J11" s="134" t="s">
        <v>41</v>
      </c>
      <c r="K11" s="152" t="str">
        <f>+'MAPA CALOR RESIDUAL'!K10</f>
        <v xml:space="preserve">                   </v>
      </c>
      <c r="L11" s="148" t="str">
        <f>+'MAPA CALOR RESIDUAL'!L10</f>
        <v xml:space="preserve"> GM7                  </v>
      </c>
      <c r="M11" s="148" t="str">
        <f>+'MAPA CALOR RESIDUAL'!M10</f>
        <v xml:space="preserve">                   </v>
      </c>
      <c r="N11" s="144" t="s">
        <v>368</v>
      </c>
      <c r="O11" s="145" t="str">
        <f>+'MAPA CALOR RESIDUAL'!O10</f>
        <v xml:space="preserve">                   </v>
      </c>
      <c r="P11" s="143"/>
      <c r="Q11" s="369"/>
      <c r="R11" s="146">
        <v>0.4</v>
      </c>
      <c r="S11" s="137" t="s">
        <v>41</v>
      </c>
      <c r="T11" s="152" t="s">
        <v>63</v>
      </c>
      <c r="U11" s="148" t="s">
        <v>62</v>
      </c>
      <c r="V11" s="148" t="s">
        <v>62</v>
      </c>
      <c r="W11" s="144" t="s">
        <v>61</v>
      </c>
      <c r="X11" s="145" t="s">
        <v>60</v>
      </c>
      <c r="AA11" s="128"/>
      <c r="AB11" s="128"/>
      <c r="AC11" s="139"/>
      <c r="AD11" s="149"/>
      <c r="AE11" s="150"/>
      <c r="AF11" s="147"/>
      <c r="AG11" s="147"/>
      <c r="AH11" s="147"/>
      <c r="AI11" s="151"/>
      <c r="AJ11" s="147"/>
      <c r="AK11" s="139"/>
      <c r="AL11" s="139"/>
    </row>
    <row r="12" spans="1:38" ht="55.5" customHeight="1" thickBot="1" x14ac:dyDescent="0.3">
      <c r="A12" s="347"/>
      <c r="B12" s="153" t="s">
        <v>39</v>
      </c>
      <c r="C12" s="154" t="str">
        <f>+'MAPA CALOR INHERENTE'!I11</f>
        <v xml:space="preserve">                   </v>
      </c>
      <c r="D12" s="154" t="str">
        <f>+'MAPA CALOR INHERENTE'!J11</f>
        <v xml:space="preserve">                   </v>
      </c>
      <c r="E12" s="155" t="str">
        <f>+'MAPA CALOR INHERENTE'!K11</f>
        <v xml:space="preserve">                   </v>
      </c>
      <c r="F12" s="156" t="str">
        <f>+'MAPA CALOR INHERENTE'!L11</f>
        <v xml:space="preserve">                   </v>
      </c>
      <c r="G12" s="157" t="str">
        <f>+'MAPA CALOR INHERENTE'!M11</f>
        <v xml:space="preserve">                   </v>
      </c>
      <c r="H12" s="143"/>
      <c r="I12" s="347"/>
      <c r="J12" s="153" t="s">
        <v>39</v>
      </c>
      <c r="K12" s="154" t="str">
        <f>+'MAPA CALOR RESIDUAL'!K11</f>
        <v xml:space="preserve">                   </v>
      </c>
      <c r="L12" s="154" t="str">
        <f>+'MAPA CALOR RESIDUAL'!L11</f>
        <v xml:space="preserve">GM6                   </v>
      </c>
      <c r="M12" s="155" t="str">
        <f>+'MAPA CALOR RESIDUAL'!M11</f>
        <v xml:space="preserve">  GM8                 </v>
      </c>
      <c r="N12" s="156" t="str">
        <f>+'MAPA CALOR RESIDUAL'!N11</f>
        <v xml:space="preserve">   GM9                </v>
      </c>
      <c r="O12" s="157" t="str">
        <f>+'MAPA CALOR RESIDUAL'!O11</f>
        <v xml:space="preserve">                   </v>
      </c>
      <c r="P12" s="143"/>
      <c r="Q12" s="369"/>
      <c r="R12" s="158">
        <v>0.2</v>
      </c>
      <c r="S12" s="159" t="s">
        <v>39</v>
      </c>
      <c r="T12" s="154" t="s">
        <v>63</v>
      </c>
      <c r="U12" s="154" t="s">
        <v>63</v>
      </c>
      <c r="V12" s="155" t="s">
        <v>62</v>
      </c>
      <c r="W12" s="156" t="s">
        <v>61</v>
      </c>
      <c r="X12" s="157" t="s">
        <v>60</v>
      </c>
      <c r="AA12" s="128"/>
      <c r="AB12" s="128"/>
      <c r="AC12" s="139"/>
      <c r="AD12" s="149"/>
      <c r="AE12" s="150"/>
      <c r="AF12" s="147"/>
      <c r="AG12" s="147"/>
      <c r="AH12" s="147"/>
      <c r="AI12" s="160"/>
      <c r="AJ12" s="147"/>
      <c r="AK12" s="139"/>
      <c r="AL12" s="139"/>
    </row>
    <row r="13" spans="1:38" x14ac:dyDescent="0.25">
      <c r="A13" s="129"/>
      <c r="B13" s="143"/>
      <c r="C13" s="177"/>
      <c r="D13" s="178"/>
      <c r="E13" s="179"/>
      <c r="F13" s="179"/>
      <c r="G13" s="143"/>
      <c r="H13" s="143"/>
      <c r="I13" s="143"/>
      <c r="J13" s="143"/>
      <c r="K13" s="143"/>
      <c r="L13" s="143"/>
      <c r="M13" s="143"/>
      <c r="N13" s="143"/>
      <c r="O13" s="143"/>
      <c r="P13" s="143"/>
      <c r="AA13" s="128"/>
      <c r="AB13" s="128"/>
      <c r="AC13" s="139"/>
      <c r="AD13" s="149"/>
      <c r="AE13" s="150"/>
      <c r="AF13" s="147"/>
      <c r="AG13" s="147"/>
      <c r="AH13" s="147"/>
      <c r="AI13" s="147"/>
      <c r="AJ13" s="147"/>
      <c r="AK13" s="139"/>
      <c r="AL13" s="139"/>
    </row>
    <row r="14" spans="1:38" ht="26.4" x14ac:dyDescent="0.25">
      <c r="A14" s="129"/>
      <c r="B14" s="143"/>
      <c r="C14" s="177"/>
      <c r="D14" s="178"/>
      <c r="E14" s="179"/>
      <c r="F14" s="179"/>
      <c r="G14" s="143"/>
      <c r="H14" s="143"/>
      <c r="I14" s="143"/>
      <c r="J14" s="143"/>
      <c r="K14" s="143"/>
      <c r="L14" s="143"/>
      <c r="M14" s="143"/>
      <c r="N14" s="143"/>
      <c r="O14" s="143"/>
      <c r="P14" s="143"/>
      <c r="T14" s="120" t="s">
        <v>316</v>
      </c>
      <c r="V14" s="128"/>
      <c r="W14" s="128"/>
      <c r="X14" s="128"/>
      <c r="Y14" s="128"/>
      <c r="Z14" s="128"/>
      <c r="AA14" s="128"/>
      <c r="AB14" s="128"/>
      <c r="AC14" s="139"/>
      <c r="AD14" s="149"/>
      <c r="AE14" s="139"/>
      <c r="AF14" s="150"/>
      <c r="AG14" s="150"/>
      <c r="AH14" s="150"/>
      <c r="AI14" s="150"/>
      <c r="AJ14" s="150"/>
      <c r="AK14" s="139"/>
      <c r="AL14" s="139"/>
    </row>
    <row r="15" spans="1:38" x14ac:dyDescent="0.25">
      <c r="A15" s="129"/>
      <c r="B15" s="143"/>
      <c r="C15" s="177"/>
      <c r="D15" s="178"/>
      <c r="E15" s="179"/>
      <c r="F15" s="179"/>
      <c r="G15" s="143"/>
      <c r="H15" s="143"/>
      <c r="I15" s="143"/>
      <c r="J15" s="143"/>
      <c r="K15" s="143"/>
      <c r="L15" s="143"/>
      <c r="M15" s="143"/>
      <c r="N15" s="143"/>
      <c r="O15" s="143"/>
      <c r="P15" s="143"/>
      <c r="T15" s="161" t="s">
        <v>60</v>
      </c>
      <c r="V15" s="128"/>
      <c r="W15" s="128"/>
      <c r="X15" s="128"/>
      <c r="Y15" s="128"/>
      <c r="Z15" s="128"/>
      <c r="AA15" s="128"/>
      <c r="AB15" s="128"/>
      <c r="AC15" s="139"/>
      <c r="AD15" s="139"/>
      <c r="AE15" s="139"/>
      <c r="AF15" s="147"/>
      <c r="AG15" s="147"/>
      <c r="AH15" s="147"/>
      <c r="AI15" s="147"/>
      <c r="AJ15" s="147"/>
      <c r="AK15" s="139"/>
      <c r="AL15" s="139"/>
    </row>
    <row r="16" spans="1:38" x14ac:dyDescent="0.25">
      <c r="A16" s="129"/>
      <c r="B16" s="143"/>
      <c r="C16" s="177"/>
      <c r="D16" s="178"/>
      <c r="E16" s="179"/>
      <c r="F16" s="179"/>
      <c r="G16" s="143"/>
      <c r="H16" s="143"/>
      <c r="I16" s="143"/>
      <c r="J16" s="143"/>
      <c r="K16" s="143"/>
      <c r="L16" s="143"/>
      <c r="M16" s="143"/>
      <c r="N16" s="143"/>
      <c r="O16" s="143"/>
      <c r="P16" s="143"/>
      <c r="T16" s="144" t="s">
        <v>61</v>
      </c>
      <c r="U16" s="128"/>
      <c r="V16" s="128"/>
      <c r="W16" s="128"/>
      <c r="X16" s="128"/>
      <c r="Y16" s="128"/>
      <c r="Z16" s="128"/>
      <c r="AA16" s="128"/>
      <c r="AB16" s="128"/>
      <c r="AC16" s="139"/>
      <c r="AD16" s="139"/>
      <c r="AE16" s="139"/>
      <c r="AF16" s="147"/>
      <c r="AG16" s="147"/>
      <c r="AH16" s="147"/>
      <c r="AI16" s="147"/>
      <c r="AJ16" s="147"/>
      <c r="AK16" s="139"/>
      <c r="AL16" s="139"/>
    </row>
    <row r="17" spans="1:38" x14ac:dyDescent="0.25">
      <c r="A17" s="129"/>
      <c r="B17" s="143"/>
      <c r="C17" s="177"/>
      <c r="D17" s="178"/>
      <c r="E17" s="179"/>
      <c r="F17" s="179"/>
      <c r="G17" s="143"/>
      <c r="H17" s="143"/>
      <c r="I17" s="143"/>
      <c r="J17" s="143"/>
      <c r="K17" s="143"/>
      <c r="L17" s="143"/>
      <c r="M17" s="143"/>
      <c r="N17" s="143"/>
      <c r="O17" s="143"/>
      <c r="P17" s="143"/>
      <c r="S17" s="162"/>
      <c r="T17" s="148" t="s">
        <v>62</v>
      </c>
      <c r="U17" s="162"/>
      <c r="V17" s="162"/>
      <c r="W17" s="162"/>
      <c r="X17" s="162"/>
      <c r="Y17" s="162"/>
      <c r="Z17" s="162"/>
      <c r="AA17" s="162"/>
      <c r="AB17" s="162"/>
      <c r="AC17" s="139"/>
      <c r="AD17" s="139"/>
      <c r="AE17" s="163"/>
      <c r="AF17" s="163"/>
      <c r="AG17" s="163"/>
      <c r="AH17" s="163"/>
      <c r="AI17" s="163"/>
      <c r="AJ17" s="163"/>
      <c r="AK17" s="139"/>
      <c r="AL17" s="139"/>
    </row>
    <row r="18" spans="1:38" x14ac:dyDescent="0.25">
      <c r="A18" s="129"/>
      <c r="B18" s="143"/>
      <c r="C18" s="177"/>
      <c r="D18" s="178"/>
      <c r="E18" s="179"/>
      <c r="F18" s="179"/>
      <c r="G18" s="143"/>
      <c r="H18" s="143"/>
      <c r="I18" s="143"/>
      <c r="J18" s="143"/>
      <c r="K18" s="143"/>
      <c r="L18" s="143"/>
      <c r="M18" s="143"/>
      <c r="N18" s="143"/>
      <c r="O18" s="143"/>
      <c r="P18" s="143"/>
      <c r="S18" s="162"/>
      <c r="T18" s="152" t="s">
        <v>63</v>
      </c>
      <c r="AA18" s="162"/>
      <c r="AB18" s="162"/>
      <c r="AC18" s="139"/>
      <c r="AD18" s="139"/>
      <c r="AE18" s="139"/>
      <c r="AF18" s="147"/>
      <c r="AG18" s="147"/>
      <c r="AH18" s="147"/>
      <c r="AI18" s="147"/>
      <c r="AJ18" s="147"/>
      <c r="AK18" s="139"/>
      <c r="AL18" s="139"/>
    </row>
    <row r="19" spans="1:38" x14ac:dyDescent="0.25">
      <c r="A19" s="129"/>
      <c r="B19" s="143"/>
      <c r="C19" s="177"/>
      <c r="D19" s="178"/>
      <c r="E19" s="179"/>
      <c r="F19" s="179"/>
      <c r="G19" s="143"/>
      <c r="H19" s="143"/>
      <c r="I19" s="143"/>
      <c r="J19" s="143"/>
      <c r="K19" s="143"/>
      <c r="L19" s="143"/>
      <c r="M19" s="143"/>
      <c r="N19" s="143"/>
      <c r="O19" s="143"/>
      <c r="P19" s="143"/>
      <c r="Q19" s="164"/>
      <c r="R19" s="164"/>
      <c r="S19" s="162"/>
      <c r="AA19" s="162"/>
      <c r="AB19" s="162"/>
      <c r="AC19" s="139"/>
      <c r="AD19" s="139"/>
      <c r="AE19" s="139"/>
      <c r="AF19" s="147"/>
      <c r="AG19" s="147"/>
      <c r="AH19" s="147"/>
      <c r="AI19" s="147"/>
      <c r="AJ19" s="147"/>
      <c r="AK19" s="139"/>
      <c r="AL19" s="139"/>
    </row>
    <row r="20" spans="1:38" x14ac:dyDescent="0.25">
      <c r="A20" s="129"/>
      <c r="B20" s="143"/>
      <c r="C20" s="177"/>
      <c r="D20" s="178"/>
      <c r="E20" s="179"/>
      <c r="F20" s="179"/>
      <c r="G20" s="143"/>
      <c r="H20" s="143"/>
      <c r="I20" s="143"/>
      <c r="J20" s="143"/>
      <c r="K20" s="143"/>
      <c r="L20" s="143"/>
      <c r="M20" s="143"/>
      <c r="N20" s="143"/>
      <c r="O20" s="143"/>
      <c r="P20" s="143"/>
      <c r="Q20" s="164"/>
      <c r="R20" s="164"/>
      <c r="S20" s="165"/>
      <c r="AA20" s="162"/>
      <c r="AB20" s="162"/>
      <c r="AC20" s="139"/>
      <c r="AD20" s="160"/>
      <c r="AE20" s="160"/>
      <c r="AF20" s="160"/>
      <c r="AG20" s="160"/>
      <c r="AH20" s="160"/>
      <c r="AI20" s="160"/>
      <c r="AJ20" s="147"/>
      <c r="AK20" s="139"/>
      <c r="AL20" s="139"/>
    </row>
    <row r="21" spans="1:38" x14ac:dyDescent="0.25">
      <c r="A21" s="129"/>
      <c r="B21" s="143"/>
      <c r="C21" s="177"/>
      <c r="D21" s="178"/>
      <c r="E21" s="179"/>
      <c r="F21" s="179"/>
      <c r="G21" s="143"/>
      <c r="H21" s="143"/>
      <c r="I21" s="143"/>
      <c r="J21" s="143"/>
      <c r="K21" s="143"/>
      <c r="L21" s="143"/>
      <c r="M21" s="143"/>
      <c r="N21" s="143"/>
      <c r="O21" s="143"/>
      <c r="P21" s="143"/>
      <c r="Q21" s="164"/>
      <c r="R21" s="164"/>
      <c r="AC21" s="139"/>
      <c r="AD21" s="166"/>
      <c r="AE21" s="166"/>
      <c r="AF21" s="166"/>
      <c r="AG21" s="166"/>
      <c r="AH21" s="166"/>
      <c r="AI21" s="166"/>
      <c r="AJ21" s="147"/>
      <c r="AK21" s="139"/>
      <c r="AL21" s="139"/>
    </row>
    <row r="22" spans="1:38" x14ac:dyDescent="0.25">
      <c r="A22" s="129"/>
      <c r="B22" s="143"/>
      <c r="C22" s="177"/>
      <c r="D22" s="178"/>
      <c r="E22" s="179"/>
      <c r="F22" s="179"/>
      <c r="G22" s="143"/>
      <c r="H22" s="143"/>
      <c r="I22" s="143"/>
      <c r="J22" s="143"/>
      <c r="K22" s="143"/>
      <c r="L22" s="143"/>
      <c r="M22" s="143"/>
      <c r="N22" s="143"/>
      <c r="O22" s="143"/>
      <c r="P22" s="143"/>
      <c r="Q22" s="164"/>
      <c r="R22" s="164"/>
      <c r="AC22" s="139"/>
      <c r="AD22" s="160"/>
      <c r="AE22" s="160"/>
      <c r="AF22" s="160"/>
      <c r="AG22" s="160"/>
      <c r="AH22" s="160"/>
      <c r="AI22" s="160"/>
      <c r="AJ22" s="147"/>
      <c r="AK22" s="139"/>
      <c r="AL22" s="139"/>
    </row>
    <row r="23" spans="1:38" x14ac:dyDescent="0.25">
      <c r="A23" s="129"/>
      <c r="B23" s="143"/>
      <c r="C23" s="177"/>
      <c r="D23" s="178"/>
      <c r="E23" s="179"/>
      <c r="F23" s="179"/>
      <c r="G23" s="143"/>
      <c r="H23" s="143"/>
      <c r="I23" s="143"/>
      <c r="J23" s="143"/>
      <c r="K23" s="143"/>
      <c r="L23" s="143"/>
      <c r="M23" s="143"/>
      <c r="N23" s="143"/>
      <c r="O23" s="143"/>
      <c r="P23" s="143"/>
      <c r="AC23" s="139"/>
      <c r="AD23" s="160"/>
      <c r="AE23" s="160"/>
      <c r="AF23" s="160"/>
      <c r="AG23" s="160"/>
      <c r="AH23" s="160"/>
      <c r="AI23" s="160"/>
      <c r="AJ23" s="147"/>
      <c r="AK23" s="139"/>
      <c r="AL23" s="139"/>
    </row>
    <row r="24" spans="1:38" x14ac:dyDescent="0.3">
      <c r="A24" s="129"/>
      <c r="B24" s="143"/>
      <c r="C24" s="177"/>
      <c r="D24" s="178"/>
      <c r="E24" s="179"/>
      <c r="F24" s="179"/>
      <c r="G24" s="143"/>
      <c r="H24" s="143"/>
      <c r="I24" s="143"/>
      <c r="J24" s="143"/>
      <c r="K24" s="143"/>
      <c r="L24" s="143"/>
      <c r="M24" s="143"/>
      <c r="N24" s="143"/>
      <c r="O24" s="143"/>
      <c r="P24" s="143"/>
    </row>
    <row r="25" spans="1:38" x14ac:dyDescent="0.3">
      <c r="A25" s="129"/>
      <c r="B25" s="143"/>
      <c r="C25" s="177"/>
      <c r="D25" s="178"/>
      <c r="E25" s="179"/>
      <c r="F25" s="179"/>
      <c r="G25" s="143"/>
      <c r="H25" s="143"/>
      <c r="I25" s="143"/>
      <c r="J25" s="143"/>
      <c r="K25" s="143"/>
      <c r="L25" s="143"/>
      <c r="M25" s="143"/>
      <c r="N25" s="143"/>
      <c r="O25" s="143"/>
      <c r="P25" s="143"/>
    </row>
    <row r="26" spans="1:38" x14ac:dyDescent="0.3">
      <c r="A26" s="129"/>
      <c r="B26" s="143"/>
      <c r="C26" s="177"/>
      <c r="D26" s="178"/>
      <c r="E26" s="179"/>
      <c r="F26" s="179"/>
      <c r="G26" s="143"/>
      <c r="H26" s="143"/>
      <c r="I26" s="143"/>
      <c r="J26" s="143"/>
      <c r="K26" s="143"/>
      <c r="L26" s="143"/>
      <c r="M26" s="143"/>
      <c r="N26" s="143"/>
      <c r="O26" s="143"/>
      <c r="P26" s="143"/>
    </row>
    <row r="27" spans="1:38" x14ac:dyDescent="0.3">
      <c r="A27" s="129"/>
      <c r="B27" s="143"/>
      <c r="C27" s="177"/>
      <c r="D27" s="178"/>
      <c r="E27" s="179"/>
      <c r="F27" s="179"/>
      <c r="G27" s="143"/>
      <c r="H27" s="143"/>
      <c r="I27" s="143"/>
      <c r="J27" s="143"/>
      <c r="K27" s="143"/>
      <c r="L27" s="143"/>
      <c r="M27" s="143"/>
      <c r="N27" s="143"/>
      <c r="O27" s="143"/>
      <c r="P27" s="143"/>
    </row>
    <row r="28" spans="1:38" ht="14.55" customHeight="1" x14ac:dyDescent="0.3">
      <c r="B28" s="125"/>
      <c r="D28" s="125"/>
      <c r="G28" s="125"/>
      <c r="H28" s="125"/>
      <c r="I28" s="125"/>
      <c r="J28" s="125"/>
      <c r="K28" s="125"/>
      <c r="L28" s="125"/>
      <c r="M28" s="125"/>
      <c r="N28" s="125"/>
      <c r="O28" s="125"/>
      <c r="P28" s="125"/>
      <c r="AA28" s="129"/>
      <c r="AB28" s="129"/>
      <c r="AC28" s="129"/>
      <c r="AD28" s="129"/>
      <c r="AE28" s="129"/>
      <c r="AF28" s="125"/>
      <c r="AG28" s="125"/>
      <c r="AH28" s="125"/>
      <c r="AI28" s="125"/>
      <c r="AJ28" s="125"/>
    </row>
    <row r="29" spans="1:38" ht="39" customHeight="1" x14ac:dyDescent="0.3">
      <c r="B29" s="125"/>
      <c r="D29" s="125"/>
      <c r="G29" s="125"/>
      <c r="H29" s="125"/>
      <c r="I29" s="125"/>
      <c r="J29" s="125"/>
      <c r="K29" s="125"/>
      <c r="L29" s="125"/>
      <c r="M29" s="125"/>
      <c r="N29" s="125"/>
      <c r="O29" s="125"/>
      <c r="P29" s="125"/>
      <c r="AA29" s="129"/>
      <c r="AB29" s="129"/>
      <c r="AC29" s="129"/>
      <c r="AD29" s="129"/>
      <c r="AE29" s="129"/>
      <c r="AF29" s="125"/>
      <c r="AG29" s="125"/>
      <c r="AH29" s="125"/>
      <c r="AI29" s="125"/>
      <c r="AJ29" s="125"/>
    </row>
    <row r="30" spans="1:38" ht="19.5" customHeight="1" x14ac:dyDescent="0.3">
      <c r="B30" s="125"/>
      <c r="D30" s="125"/>
      <c r="G30" s="125"/>
      <c r="H30" s="125"/>
      <c r="I30" s="125"/>
      <c r="J30" s="125"/>
      <c r="K30" s="125"/>
      <c r="L30" s="125"/>
      <c r="M30" s="125"/>
      <c r="N30" s="125"/>
      <c r="O30" s="125"/>
      <c r="P30" s="125"/>
      <c r="AA30" s="129"/>
      <c r="AB30" s="129"/>
      <c r="AC30" s="129"/>
      <c r="AD30" s="129"/>
      <c r="AE30" s="129"/>
      <c r="AF30" s="125"/>
      <c r="AG30" s="125"/>
      <c r="AH30" s="125"/>
      <c r="AI30" s="125"/>
      <c r="AJ30" s="125"/>
    </row>
    <row r="31" spans="1:38" ht="19.5" customHeight="1" x14ac:dyDescent="0.3">
      <c r="B31" s="125"/>
      <c r="D31" s="125"/>
      <c r="G31" s="125"/>
      <c r="H31" s="125"/>
      <c r="I31" s="125"/>
      <c r="J31" s="125"/>
      <c r="K31" s="125"/>
      <c r="L31" s="125"/>
      <c r="M31" s="125"/>
      <c r="N31" s="125"/>
      <c r="O31" s="125"/>
      <c r="P31" s="125"/>
      <c r="AA31" s="129"/>
      <c r="AB31" s="129"/>
      <c r="AC31" s="129"/>
      <c r="AD31" s="129"/>
      <c r="AE31" s="129"/>
      <c r="AF31" s="125"/>
      <c r="AG31" s="125"/>
      <c r="AH31" s="125"/>
      <c r="AI31" s="125"/>
      <c r="AJ31" s="125"/>
    </row>
    <row r="32" spans="1:38" ht="19.5" customHeight="1" x14ac:dyDescent="0.3">
      <c r="B32" s="125"/>
      <c r="D32" s="125"/>
      <c r="G32" s="125"/>
      <c r="H32" s="125"/>
      <c r="I32" s="125"/>
      <c r="J32" s="125"/>
      <c r="K32" s="125"/>
      <c r="L32" s="125"/>
      <c r="M32" s="125"/>
      <c r="N32" s="125"/>
      <c r="O32" s="125"/>
      <c r="P32" s="125"/>
      <c r="AA32" s="129"/>
      <c r="AB32" s="129"/>
      <c r="AC32" s="129"/>
      <c r="AD32" s="129"/>
      <c r="AE32" s="129"/>
      <c r="AF32" s="125"/>
      <c r="AG32" s="125"/>
      <c r="AH32" s="125"/>
      <c r="AI32" s="125"/>
      <c r="AJ32" s="125"/>
    </row>
    <row r="33" spans="2:36" ht="19.5" customHeight="1" x14ac:dyDescent="0.3">
      <c r="B33" s="125"/>
      <c r="D33" s="125"/>
      <c r="G33" s="125"/>
      <c r="H33" s="125"/>
      <c r="I33" s="125"/>
      <c r="J33" s="125"/>
      <c r="K33" s="125"/>
      <c r="L33" s="125"/>
      <c r="M33" s="125"/>
      <c r="N33" s="125"/>
      <c r="O33" s="125"/>
      <c r="P33" s="125"/>
      <c r="AA33" s="129"/>
      <c r="AB33" s="129"/>
      <c r="AC33" s="129"/>
      <c r="AD33" s="129"/>
      <c r="AE33" s="129"/>
      <c r="AF33" s="125"/>
      <c r="AG33" s="125"/>
      <c r="AH33" s="125"/>
      <c r="AI33" s="125"/>
      <c r="AJ33" s="125"/>
    </row>
    <row r="34" spans="2:36" ht="19.5" customHeight="1" x14ac:dyDescent="0.3">
      <c r="B34" s="125"/>
      <c r="D34" s="125"/>
      <c r="G34" s="125"/>
      <c r="H34" s="125"/>
      <c r="I34" s="125"/>
      <c r="J34" s="125"/>
      <c r="K34" s="125"/>
      <c r="L34" s="125"/>
      <c r="M34" s="125"/>
      <c r="N34" s="125"/>
      <c r="O34" s="125"/>
      <c r="P34" s="125"/>
      <c r="AA34" s="129"/>
      <c r="AB34" s="129"/>
      <c r="AC34" s="129"/>
      <c r="AD34" s="129"/>
      <c r="AE34" s="129"/>
      <c r="AF34" s="125"/>
      <c r="AG34" s="125"/>
      <c r="AH34" s="125"/>
      <c r="AI34" s="125"/>
      <c r="AJ34" s="125"/>
    </row>
    <row r="35" spans="2:36" x14ac:dyDescent="0.3"/>
    <row r="36" spans="2:36" x14ac:dyDescent="0.3"/>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ht="13.2" customHeight="1" x14ac:dyDescent="0.3"/>
  </sheetData>
  <sheetProtection formatCells="0" formatColumns="0" formatRows="0" sort="0" autoFilter="0" pivotTables="0"/>
  <dataConsolidate/>
  <mergeCells count="10">
    <mergeCell ref="C6:G6"/>
    <mergeCell ref="K6:O6"/>
    <mergeCell ref="A8:A12"/>
    <mergeCell ref="I8:I12"/>
    <mergeCell ref="Q8:Q12"/>
    <mergeCell ref="B3:D3"/>
    <mergeCell ref="A5:G5"/>
    <mergeCell ref="I5:O5"/>
    <mergeCell ref="A2:D2"/>
    <mergeCell ref="T5:X5"/>
  </mergeCells>
  <conditionalFormatting sqref="D13:E27">
    <cfRule type="cellIs" dxfId="17" priority="1" operator="equal">
      <formula>$S$12</formula>
    </cfRule>
    <cfRule type="cellIs" dxfId="16" priority="2" operator="equal">
      <formula>$S$11</formula>
    </cfRule>
    <cfRule type="cellIs" dxfId="15" priority="3" operator="equal">
      <formula>$S$10</formula>
    </cfRule>
    <cfRule type="cellIs" dxfId="14" priority="4" operator="equal">
      <formula>$S$9</formula>
    </cfRule>
    <cfRule type="cellIs" dxfId="13" priority="5" operator="equal">
      <formula>$S$8</formula>
    </cfRule>
  </conditionalFormatting>
  <conditionalFormatting sqref="F13:F27">
    <cfRule type="cellIs" dxfId="12" priority="6" operator="equal">
      <formula>$T$7</formula>
    </cfRule>
    <cfRule type="cellIs" dxfId="11" priority="7" operator="equal">
      <formula>$U$7</formula>
    </cfRule>
    <cfRule type="cellIs" dxfId="10" priority="8" operator="equal">
      <formula>$V$7</formula>
    </cfRule>
    <cfRule type="cellIs" dxfId="9" priority="9" operator="equal">
      <formula>$W$7</formula>
    </cfRule>
    <cfRule type="cellIs" dxfId="8" priority="10" operator="equal">
      <formula>$X$7</formula>
    </cfRule>
  </conditionalFormatting>
  <conditionalFormatting sqref="G13:G27">
    <cfRule type="cellIs" dxfId="7" priority="11" operator="equal">
      <formula>$T$15</formula>
    </cfRule>
    <cfRule type="cellIs" dxfId="6" priority="12" operator="equal">
      <formula>$T$16</formula>
    </cfRule>
    <cfRule type="cellIs" dxfId="5" priority="13" operator="equal">
      <formula>$T$17</formula>
    </cfRule>
    <cfRule type="cellIs" dxfId="4" priority="14" operator="equal">
      <formula>$T$18</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7:JJ7" xr:uid="{7B4FC844-30D4-4EBB-878C-00E190739999}"/>
    <dataValidation allowBlank="1" showInputMessage="1" showErrorMessage="1" prompt="La probabilidad se encuentra determinada por una escala de 1 a 3, siendo 1 la menor probabilidad de ocurrencia del riesgo y 3 la mayor probabilidad de  ocurrencia." sqref="JC7" xr:uid="{690B4226-F0E2-4C3F-BA6D-40D26183423A}"/>
    <dataValidation type="list" allowBlank="1" showInputMessage="1" showErrorMessage="1" sqref="JD8:JJ15" xr:uid="{E67E302F-DEE5-47A5-9693-1EE47A7403C9}">
      <formula1>#REF!</formula1>
    </dataValidation>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D7C26-6D17-4A93-977F-EB15D21157BF}">
  <dimension ref="A1:L26"/>
  <sheetViews>
    <sheetView showGridLines="0" zoomScale="85" zoomScaleNormal="85" workbookViewId="0">
      <selection activeCell="J25" sqref="J25"/>
    </sheetView>
  </sheetViews>
  <sheetFormatPr baseColWidth="10" defaultColWidth="0" defaultRowHeight="14.4" zeroHeight="1" x14ac:dyDescent="0.3"/>
  <cols>
    <col min="1" max="1" width="30.5546875" customWidth="1"/>
    <col min="2" max="2" width="29.44140625" customWidth="1"/>
    <col min="3" max="3" width="10.6640625" customWidth="1"/>
    <col min="4" max="4" width="27.44140625" customWidth="1"/>
    <col min="5" max="5" width="10.6640625" customWidth="1"/>
    <col min="6" max="6" width="14.44140625" customWidth="1"/>
    <col min="7" max="12" width="10.6640625" customWidth="1"/>
    <col min="13" max="16384" width="10.6640625" hidden="1"/>
  </cols>
  <sheetData>
    <row r="1" spans="1:11" s="100" customFormat="1" ht="8.25" customHeight="1" x14ac:dyDescent="0.25">
      <c r="A1" s="207"/>
      <c r="B1" s="207"/>
      <c r="C1" s="207"/>
      <c r="D1" s="108"/>
      <c r="F1" s="206"/>
    </row>
    <row r="2" spans="1:11" s="203" customFormat="1" ht="38.4" customHeight="1" x14ac:dyDescent="0.3">
      <c r="A2" s="370" t="s">
        <v>350</v>
      </c>
      <c r="B2" s="371"/>
      <c r="C2" s="371"/>
      <c r="D2" s="372"/>
      <c r="E2" s="205"/>
      <c r="F2" s="204"/>
    </row>
    <row r="3" spans="1:11" s="203" customFormat="1" ht="11.4" customHeight="1" x14ac:dyDescent="0.3">
      <c r="A3" s="212"/>
      <c r="B3" s="213"/>
      <c r="C3" s="213"/>
      <c r="D3" s="213"/>
      <c r="E3" s="205"/>
      <c r="F3" s="204"/>
    </row>
    <row r="4" spans="1:11" ht="21.6" customHeight="1" thickBot="1" x14ac:dyDescent="0.35">
      <c r="A4" s="202" t="s">
        <v>141</v>
      </c>
      <c r="B4" s="351" t="str">
        <f>'2. MATRIZ DE RIESGOS'!D6</f>
        <v>Gestión de Mejoramiento Continuo</v>
      </c>
      <c r="C4" s="362"/>
      <c r="D4" s="362"/>
    </row>
    <row r="5" spans="1:11" ht="15" thickBot="1" x14ac:dyDescent="0.35">
      <c r="A5" s="379" t="s">
        <v>345</v>
      </c>
      <c r="B5" s="380"/>
      <c r="C5" s="380"/>
      <c r="D5" s="380"/>
      <c r="E5" s="380"/>
      <c r="F5" s="380"/>
      <c r="G5" s="380"/>
      <c r="H5" s="380"/>
      <c r="I5" s="380"/>
      <c r="J5" s="380"/>
      <c r="K5" s="381"/>
    </row>
    <row r="6" spans="1:11" ht="6" customHeight="1" thickBot="1" x14ac:dyDescent="0.35">
      <c r="A6" s="379"/>
      <c r="B6" s="380"/>
      <c r="C6" s="380"/>
      <c r="D6" s="380"/>
      <c r="E6" s="380"/>
      <c r="F6" s="380"/>
      <c r="G6" s="380"/>
      <c r="H6" s="380"/>
      <c r="I6" s="380"/>
      <c r="J6" s="380"/>
      <c r="K6" s="381"/>
    </row>
    <row r="7" spans="1:11" ht="34.5" customHeight="1" x14ac:dyDescent="0.3">
      <c r="A7" s="382" t="s">
        <v>344</v>
      </c>
      <c r="B7" s="383"/>
      <c r="C7" s="383"/>
      <c r="D7" s="383"/>
      <c r="E7" s="383"/>
      <c r="F7" s="383"/>
      <c r="G7" s="383"/>
      <c r="H7" s="383"/>
      <c r="I7" s="383"/>
      <c r="J7" s="383"/>
      <c r="K7" s="384"/>
    </row>
    <row r="8" spans="1:11" ht="18.75" customHeight="1" x14ac:dyDescent="0.3">
      <c r="A8" s="388" t="s">
        <v>343</v>
      </c>
      <c r="B8" s="389"/>
      <c r="C8" s="389"/>
      <c r="D8" s="389"/>
      <c r="E8" s="389"/>
      <c r="F8" s="389"/>
      <c r="G8" s="389"/>
      <c r="H8" s="389"/>
      <c r="I8" s="389"/>
      <c r="J8" s="389"/>
      <c r="K8" s="390"/>
    </row>
    <row r="9" spans="1:11" ht="34.5" customHeight="1" x14ac:dyDescent="0.3">
      <c r="A9" s="385" t="s">
        <v>342</v>
      </c>
      <c r="B9" s="386"/>
      <c r="C9" s="386"/>
      <c r="D9" s="386"/>
      <c r="E9" s="386"/>
      <c r="F9" s="386"/>
      <c r="G9" s="386"/>
      <c r="H9" s="386"/>
      <c r="I9" s="386"/>
      <c r="J9" s="386"/>
      <c r="K9" s="387"/>
    </row>
    <row r="10" spans="1:11" ht="50.25" customHeight="1" thickBot="1" x14ac:dyDescent="0.35">
      <c r="A10" s="376" t="s">
        <v>341</v>
      </c>
      <c r="B10" s="377"/>
      <c r="C10" s="377"/>
      <c r="D10" s="377"/>
      <c r="E10" s="377"/>
      <c r="F10" s="377"/>
      <c r="G10" s="377"/>
      <c r="H10" s="377"/>
      <c r="I10" s="377"/>
      <c r="J10" s="377"/>
      <c r="K10" s="378"/>
    </row>
    <row r="11" spans="1:11" x14ac:dyDescent="0.3">
      <c r="A11" s="201"/>
      <c r="B11" s="201"/>
      <c r="C11" s="201"/>
      <c r="D11" s="201"/>
      <c r="E11" s="201"/>
      <c r="F11" s="201"/>
      <c r="G11" s="201"/>
      <c r="H11" s="201"/>
      <c r="I11" s="201"/>
      <c r="J11" s="201"/>
      <c r="K11" s="201"/>
    </row>
    <row r="12" spans="1:11" s="199" customFormat="1" ht="39.6" x14ac:dyDescent="0.3">
      <c r="A12" s="200"/>
      <c r="B12" s="373" t="s">
        <v>335</v>
      </c>
      <c r="C12" s="374"/>
      <c r="D12" s="375" t="s">
        <v>334</v>
      </c>
      <c r="E12" s="375"/>
      <c r="G12" s="120" t="s">
        <v>316</v>
      </c>
    </row>
    <row r="13" spans="1:11" x14ac:dyDescent="0.3">
      <c r="A13" s="198" t="s">
        <v>340</v>
      </c>
      <c r="B13" s="197">
        <f>+COUNTIF('MAPA CALOR INHERENTE'!$E$6:$E$26,'4. PEFIL RIESGO DEL PROCESO'!G13)</f>
        <v>0</v>
      </c>
      <c r="C13" s="196">
        <f>+B13/$B$17</f>
        <v>0</v>
      </c>
      <c r="D13" s="197">
        <f>+COUNTIF('MAPA CALOR RESIDUAL'!$G$7:$G$26,'4. PEFIL RIESGO DEL PROCESO'!G13)</f>
        <v>0</v>
      </c>
      <c r="E13" s="196">
        <f>+D13/$D$17</f>
        <v>0</v>
      </c>
      <c r="G13" s="161" t="s">
        <v>60</v>
      </c>
    </row>
    <row r="14" spans="1:11" x14ac:dyDescent="0.3">
      <c r="A14" s="198" t="s">
        <v>339</v>
      </c>
      <c r="B14" s="197">
        <f>+COUNTIF('MAPA CALOR INHERENTE'!$E$6:$E$26,'4. PEFIL RIESGO DEL PROCESO'!G14)</f>
        <v>2</v>
      </c>
      <c r="C14" s="196">
        <f>+B14/$B$17</f>
        <v>0.5</v>
      </c>
      <c r="D14" s="197">
        <f>+COUNTIF('MAPA CALOR RESIDUAL'!$G$7:$G$26,'4. PEFIL RIESGO DEL PROCESO'!G14)</f>
        <v>1</v>
      </c>
      <c r="E14" s="196">
        <f>+D14/$D$17</f>
        <v>0.25</v>
      </c>
      <c r="G14" s="144" t="s">
        <v>61</v>
      </c>
    </row>
    <row r="15" spans="1:11" x14ac:dyDescent="0.3">
      <c r="A15" s="198" t="s">
        <v>338</v>
      </c>
      <c r="B15" s="197">
        <f>+COUNTIF('MAPA CALOR INHERENTE'!$E$6:$E$26,'4. PEFIL RIESGO DEL PROCESO'!G15)</f>
        <v>2</v>
      </c>
      <c r="C15" s="196">
        <f>+B15/$B$17</f>
        <v>0.5</v>
      </c>
      <c r="D15" s="197">
        <f>+COUNTIF('MAPA CALOR RESIDUAL'!$G$7:$G$26,'4. PEFIL RIESGO DEL PROCESO'!G15)</f>
        <v>2</v>
      </c>
      <c r="E15" s="196">
        <f>+D15/$D$17</f>
        <v>0.5</v>
      </c>
      <c r="G15" s="148" t="s">
        <v>62</v>
      </c>
    </row>
    <row r="16" spans="1:11" x14ac:dyDescent="0.3">
      <c r="A16" s="198" t="s">
        <v>337</v>
      </c>
      <c r="B16" s="197">
        <f>+COUNTIF('MAPA CALOR INHERENTE'!$E$6:$E$26,'4. PEFIL RIESGO DEL PROCESO'!G16)</f>
        <v>0</v>
      </c>
      <c r="C16" s="196">
        <f>+B16/$B$17</f>
        <v>0</v>
      </c>
      <c r="D16" s="197">
        <f>+COUNTIF('MAPA CALOR RESIDUAL'!$G$7:$G$26,'4. PEFIL RIESGO DEL PROCESO'!G16)</f>
        <v>1</v>
      </c>
      <c r="E16" s="196">
        <f>+D16/$D$17</f>
        <v>0.25</v>
      </c>
      <c r="G16" s="152" t="s">
        <v>63</v>
      </c>
    </row>
    <row r="17" spans="1:5" x14ac:dyDescent="0.3">
      <c r="A17" s="198" t="s">
        <v>336</v>
      </c>
      <c r="B17" s="197">
        <f>+SUM(B13:B16)</f>
        <v>4</v>
      </c>
      <c r="C17" s="196">
        <f>+B17/$B$17</f>
        <v>1</v>
      </c>
      <c r="D17" s="197">
        <f>+SUM(D13:D16)</f>
        <v>4</v>
      </c>
      <c r="E17" s="196">
        <f>+D17/$D$17</f>
        <v>1</v>
      </c>
    </row>
    <row r="18" spans="1:5" x14ac:dyDescent="0.3"/>
    <row r="19" spans="1:5" s="193" customFormat="1" x14ac:dyDescent="0.3">
      <c r="B19" s="195" t="s">
        <v>335</v>
      </c>
      <c r="D19" s="195" t="s">
        <v>334</v>
      </c>
    </row>
    <row r="20" spans="1:5" s="193" customFormat="1" ht="41.7" customHeight="1" x14ac:dyDescent="0.3">
      <c r="B20" s="194" t="str">
        <f>+IF((B13/B17)&gt;=0.2,G13,+IF(((B13/B17)+(B14/B17))&gt;=0.3,G14,+IF(((B13/B17)+(B14/B17)+(B15/B17))&gt;=0.4,G15,+IF((B13/B17)+(B14/B17)+(B15/B17)+(B16/B17)&gt;=0.5,G16,""))))</f>
        <v>Alto</v>
      </c>
      <c r="D20" s="194" t="str">
        <f>+IF((D13/D17)&gt;=0.2,G13,+IF(((D13/D17)+(D14/D17))&gt;=0.3,G14,+IF(((D13/D17)+(D14/D17)+(D15/D17))&gt;=0.4,G15,+IF((D13/D17)+(D14/D17)+(D15/D17)+(D16/D17)&gt;=0.5,G16,""))))</f>
        <v>Moderado</v>
      </c>
    </row>
    <row r="21" spans="1:5" x14ac:dyDescent="0.3"/>
    <row r="22" spans="1:5" ht="18" x14ac:dyDescent="0.35">
      <c r="D22" s="210" t="s">
        <v>346</v>
      </c>
      <c r="E22" s="211">
        <f>SUM(D13:D14)</f>
        <v>1</v>
      </c>
    </row>
    <row r="23" spans="1:5" x14ac:dyDescent="0.3">
      <c r="D23" s="208"/>
      <c r="E23" s="209"/>
    </row>
    <row r="24" spans="1:5" x14ac:dyDescent="0.3">
      <c r="D24" s="208"/>
      <c r="E24" s="209"/>
    </row>
    <row r="25" spans="1:5" x14ac:dyDescent="0.3"/>
    <row r="26" spans="1:5" x14ac:dyDescent="0.3"/>
  </sheetData>
  <sheetProtection formatCells="0" formatColumns="0" formatRows="0"/>
  <mergeCells count="10">
    <mergeCell ref="A2:D2"/>
    <mergeCell ref="B12:C12"/>
    <mergeCell ref="D12:E12"/>
    <mergeCell ref="A10:K10"/>
    <mergeCell ref="A5:K5"/>
    <mergeCell ref="B4:D4"/>
    <mergeCell ref="A6:K6"/>
    <mergeCell ref="A7:K7"/>
    <mergeCell ref="A9:K9"/>
    <mergeCell ref="A8:K8"/>
  </mergeCells>
  <conditionalFormatting sqref="B20:D20">
    <cfRule type="containsText" dxfId="3" priority="1" operator="containsText" text="Bajo">
      <formula>NOT(ISERROR(SEARCH("Bajo",B20)))</formula>
    </cfRule>
    <cfRule type="containsText" dxfId="2" priority="2" operator="containsText" text="Moderado">
      <formula>NOT(ISERROR(SEARCH("Moderado",B20)))</formula>
    </cfRule>
    <cfRule type="containsText" dxfId="1" priority="3" operator="containsText" text="Alto">
      <formula>NOT(ISERROR(SEARCH("Alto",B20)))</formula>
    </cfRule>
    <cfRule type="containsText" dxfId="0" priority="4" operator="containsText" text="Extremo">
      <formula>NOT(ISERROR(SEARCH("Extremo",B20)))</formula>
    </cfRule>
  </conditionalFormatting>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85" zoomScaleNormal="85" workbookViewId="0">
      <selection activeCell="C4" sqref="C4"/>
    </sheetView>
  </sheetViews>
  <sheetFormatPr baseColWidth="10" defaultRowHeight="14.4" x14ac:dyDescent="0.3"/>
  <cols>
    <col min="2" max="2" width="24.33203125" customWidth="1"/>
    <col min="3" max="3" width="70.33203125" customWidth="1"/>
    <col min="4" max="4" width="29.6640625" customWidth="1"/>
  </cols>
  <sheetData>
    <row r="1" spans="1:37" ht="23.4" x14ac:dyDescent="0.3">
      <c r="A1" s="8"/>
      <c r="B1" s="391" t="s">
        <v>148</v>
      </c>
      <c r="C1" s="391"/>
      <c r="D1" s="391"/>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2" x14ac:dyDescent="0.3">
      <c r="A3" s="8"/>
      <c r="B3" s="3"/>
      <c r="C3" s="37" t="s">
        <v>40</v>
      </c>
      <c r="D3" s="37" t="s">
        <v>2</v>
      </c>
      <c r="E3" s="8"/>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40" t="s">
        <v>39</v>
      </c>
      <c r="C4" s="38" t="s">
        <v>77</v>
      </c>
      <c r="D4" s="39">
        <v>0.2</v>
      </c>
      <c r="E4" s="8"/>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41" t="s">
        <v>41</v>
      </c>
      <c r="C5" s="38" t="s">
        <v>78</v>
      </c>
      <c r="D5" s="39">
        <v>0.4</v>
      </c>
      <c r="E5" s="8"/>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42" t="s">
        <v>82</v>
      </c>
      <c r="C6" s="38" t="s">
        <v>79</v>
      </c>
      <c r="D6" s="39">
        <v>0.6</v>
      </c>
      <c r="E6" s="8"/>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43" t="s">
        <v>4</v>
      </c>
      <c r="C7" s="38" t="s">
        <v>80</v>
      </c>
      <c r="D7" s="39">
        <v>0.8</v>
      </c>
      <c r="E7" s="8"/>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44" t="s">
        <v>42</v>
      </c>
      <c r="C8" s="38" t="s">
        <v>81</v>
      </c>
      <c r="D8" s="39">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3"/>
      <c r="C9" s="23"/>
      <c r="D9" s="23"/>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4"/>
      <c r="C10" s="23"/>
      <c r="D10" s="2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3"/>
      <c r="C11" s="23"/>
      <c r="D11" s="23"/>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3"/>
      <c r="C12" s="23"/>
      <c r="D12" s="23"/>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3"/>
      <c r="C13" s="23"/>
      <c r="D13" s="23"/>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3"/>
      <c r="C14" s="23"/>
      <c r="D14" s="23"/>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3"/>
      <c r="C15" s="23"/>
      <c r="D15" s="23"/>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3"/>
      <c r="C16" s="23"/>
      <c r="D16" s="23"/>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3"/>
      <c r="C17" s="23"/>
      <c r="D17" s="23"/>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3"/>
      <c r="C18" s="23"/>
      <c r="D18" s="23"/>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7C3AE-D95F-4332-9BF1-4964192BC033}">
  <sheetPr>
    <tabColor theme="6" tint="-0.249977111117893"/>
  </sheetPr>
  <dimension ref="A1:W200"/>
  <sheetViews>
    <sheetView zoomScale="70" zoomScaleNormal="70" workbookViewId="0">
      <selection activeCell="C6" sqref="C6"/>
    </sheetView>
  </sheetViews>
  <sheetFormatPr baseColWidth="10" defaultRowHeight="14.4" x14ac:dyDescent="0.3"/>
  <cols>
    <col min="2" max="2" width="40.44140625" customWidth="1"/>
    <col min="3" max="3" width="46" customWidth="1"/>
    <col min="4" max="4" width="36.5546875" customWidth="1"/>
    <col min="5" max="5" width="47" customWidth="1"/>
    <col min="6" max="6" width="135" bestFit="1" customWidth="1"/>
    <col min="7" max="7" width="144.6640625" bestFit="1" customWidth="1"/>
  </cols>
  <sheetData>
    <row r="1" spans="1:23" ht="32.4" x14ac:dyDescent="0.3">
      <c r="A1" s="8"/>
      <c r="B1" s="395" t="s">
        <v>149</v>
      </c>
      <c r="C1" s="395"/>
      <c r="D1" s="395"/>
      <c r="E1" s="395"/>
      <c r="F1" s="30"/>
      <c r="G1" s="8"/>
      <c r="H1" s="8"/>
      <c r="I1" s="8"/>
      <c r="J1" s="8"/>
      <c r="K1" s="8"/>
      <c r="L1" s="8"/>
      <c r="M1" s="8"/>
      <c r="N1" s="8"/>
      <c r="O1" s="8"/>
      <c r="P1" s="8"/>
      <c r="Q1" s="8"/>
      <c r="R1" s="8"/>
      <c r="S1" s="8"/>
      <c r="T1" s="8"/>
      <c r="U1" s="8"/>
      <c r="V1" s="8"/>
      <c r="W1" s="8"/>
    </row>
    <row r="2" spans="1:23" ht="15" thickBot="1" x14ac:dyDescent="0.35">
      <c r="A2" s="8"/>
      <c r="B2" s="8"/>
      <c r="C2" s="8"/>
      <c r="D2" s="8"/>
      <c r="E2" s="8"/>
      <c r="F2" s="8"/>
      <c r="G2" s="8"/>
      <c r="H2" s="8"/>
      <c r="I2" s="8"/>
      <c r="J2" s="8"/>
      <c r="K2" s="8"/>
      <c r="L2" s="8"/>
      <c r="M2" s="8"/>
      <c r="N2" s="8"/>
      <c r="O2" s="8"/>
      <c r="P2" s="8"/>
      <c r="Q2" s="8"/>
      <c r="R2" s="8"/>
      <c r="S2" s="8"/>
      <c r="T2" s="8"/>
      <c r="U2" s="8"/>
      <c r="V2" s="8"/>
      <c r="W2" s="8"/>
    </row>
    <row r="3" spans="1:23" ht="25.2" x14ac:dyDescent="0.3">
      <c r="A3" s="22"/>
      <c r="B3" s="392" t="s">
        <v>314</v>
      </c>
      <c r="C3" s="393"/>
      <c r="D3" s="393"/>
      <c r="E3" s="394"/>
      <c r="F3" s="31"/>
      <c r="G3" s="8"/>
      <c r="H3" s="8"/>
      <c r="I3" s="8"/>
      <c r="J3" s="8"/>
      <c r="K3" s="8"/>
      <c r="L3" s="8"/>
      <c r="M3" s="8"/>
      <c r="N3" s="8"/>
      <c r="O3" s="8"/>
      <c r="P3" s="8"/>
      <c r="Q3" s="8"/>
    </row>
    <row r="4" spans="1:23" ht="25.2" x14ac:dyDescent="0.3">
      <c r="A4" s="22"/>
      <c r="B4" s="180" t="s">
        <v>321</v>
      </c>
      <c r="C4" s="181" t="s">
        <v>322</v>
      </c>
      <c r="D4" s="181" t="s">
        <v>323</v>
      </c>
      <c r="E4" s="182" t="s">
        <v>88</v>
      </c>
      <c r="F4" s="31"/>
      <c r="G4" s="8"/>
      <c r="H4" s="8"/>
      <c r="I4" s="8"/>
      <c r="J4" s="8"/>
      <c r="K4" s="8"/>
      <c r="L4" s="8"/>
      <c r="M4" s="8"/>
      <c r="N4" s="8"/>
      <c r="O4" s="8"/>
      <c r="P4" s="8"/>
      <c r="Q4" s="8"/>
    </row>
    <row r="5" spans="1:23" ht="50.4" x14ac:dyDescent="0.3">
      <c r="A5" s="22"/>
      <c r="B5" s="183" t="s">
        <v>103</v>
      </c>
      <c r="C5" s="184">
        <v>0.2</v>
      </c>
      <c r="D5" s="185" t="s">
        <v>324</v>
      </c>
      <c r="E5" s="186" t="s">
        <v>325</v>
      </c>
      <c r="F5" s="31"/>
      <c r="G5" s="8"/>
      <c r="H5" s="8"/>
      <c r="I5" s="8"/>
      <c r="J5" s="8"/>
      <c r="K5" s="8"/>
      <c r="L5" s="8"/>
      <c r="M5" s="8"/>
      <c r="N5" s="8"/>
      <c r="O5" s="8"/>
      <c r="P5" s="8"/>
      <c r="Q5" s="8"/>
    </row>
    <row r="6" spans="1:23" ht="126" x14ac:dyDescent="0.3">
      <c r="A6" s="22"/>
      <c r="B6" s="187" t="s">
        <v>64</v>
      </c>
      <c r="C6" s="184">
        <v>0.4</v>
      </c>
      <c r="D6" s="188" t="s">
        <v>326</v>
      </c>
      <c r="E6" s="189" t="s">
        <v>327</v>
      </c>
      <c r="F6" s="31"/>
      <c r="G6" s="8"/>
      <c r="H6" s="8"/>
      <c r="I6" s="8"/>
      <c r="J6" s="8"/>
      <c r="K6" s="8"/>
      <c r="L6" s="8"/>
      <c r="M6" s="8"/>
      <c r="N6" s="8"/>
      <c r="O6" s="8"/>
      <c r="P6" s="8"/>
      <c r="Q6" s="8"/>
    </row>
    <row r="7" spans="1:23" ht="100.8" x14ac:dyDescent="0.3">
      <c r="A7" s="22"/>
      <c r="B7" s="190" t="s">
        <v>62</v>
      </c>
      <c r="C7" s="184">
        <v>0.6</v>
      </c>
      <c r="D7" s="188" t="s">
        <v>328</v>
      </c>
      <c r="E7" s="189" t="s">
        <v>329</v>
      </c>
      <c r="F7" s="31"/>
      <c r="G7" s="8"/>
      <c r="H7" s="8"/>
      <c r="I7" s="8"/>
      <c r="J7" s="8"/>
      <c r="K7" s="8"/>
      <c r="L7" s="8"/>
      <c r="M7" s="8"/>
      <c r="N7" s="8"/>
      <c r="O7" s="8"/>
      <c r="P7" s="8"/>
      <c r="Q7" s="8"/>
    </row>
    <row r="8" spans="1:23" ht="126" x14ac:dyDescent="0.3">
      <c r="A8" s="22"/>
      <c r="B8" s="191" t="s">
        <v>5</v>
      </c>
      <c r="C8" s="184">
        <v>0.8</v>
      </c>
      <c r="D8" s="188" t="s">
        <v>330</v>
      </c>
      <c r="E8" s="189" t="s">
        <v>331</v>
      </c>
      <c r="F8" s="31"/>
      <c r="G8" s="8"/>
      <c r="H8" s="8"/>
      <c r="I8" s="8"/>
      <c r="J8" s="8"/>
      <c r="K8" s="8"/>
      <c r="L8" s="8"/>
      <c r="M8" s="8"/>
      <c r="N8" s="8"/>
      <c r="O8" s="8"/>
      <c r="P8" s="8"/>
      <c r="Q8" s="8"/>
    </row>
    <row r="9" spans="1:23" ht="100.8" x14ac:dyDescent="0.3">
      <c r="A9" s="22"/>
      <c r="B9" s="192" t="s">
        <v>65</v>
      </c>
      <c r="C9" s="184">
        <v>1</v>
      </c>
      <c r="D9" s="188" t="s">
        <v>332</v>
      </c>
      <c r="E9" s="189" t="s">
        <v>333</v>
      </c>
      <c r="F9" s="31"/>
      <c r="G9" s="8"/>
      <c r="H9" s="8"/>
      <c r="I9" s="8"/>
      <c r="J9" s="8"/>
      <c r="K9" s="8"/>
      <c r="L9" s="8"/>
      <c r="M9" s="8"/>
      <c r="N9" s="8"/>
      <c r="O9" s="8"/>
      <c r="P9" s="8"/>
      <c r="Q9" s="8"/>
    </row>
    <row r="10" spans="1:23" ht="20.399999999999999" x14ac:dyDescent="0.3">
      <c r="A10" s="22"/>
      <c r="B10" s="22"/>
      <c r="C10" s="31"/>
      <c r="D10" s="31"/>
      <c r="E10" s="31"/>
      <c r="F10" s="31"/>
      <c r="G10" s="8"/>
      <c r="H10" s="8"/>
      <c r="I10" s="8"/>
      <c r="J10" s="8"/>
      <c r="K10" s="8"/>
      <c r="L10" s="8"/>
      <c r="M10" s="8"/>
      <c r="N10" s="8"/>
      <c r="O10" s="8"/>
      <c r="P10" s="8"/>
      <c r="Q10" s="8"/>
    </row>
    <row r="11" spans="1:23" ht="20.399999999999999" x14ac:dyDescent="0.3">
      <c r="A11" s="22"/>
      <c r="B11" s="22"/>
      <c r="C11" s="31"/>
      <c r="D11" s="31"/>
      <c r="E11" s="31"/>
      <c r="F11" s="31"/>
      <c r="G11" s="8"/>
      <c r="H11" s="8"/>
      <c r="I11" s="8"/>
      <c r="J11" s="8"/>
      <c r="K11" s="8"/>
      <c r="L11" s="8"/>
      <c r="M11" s="8"/>
      <c r="N11" s="8"/>
      <c r="O11" s="8"/>
      <c r="P11" s="8"/>
      <c r="Q11" s="8"/>
    </row>
    <row r="12" spans="1:23" ht="20.399999999999999" x14ac:dyDescent="0.3">
      <c r="A12" s="22"/>
      <c r="B12" s="22"/>
      <c r="C12" s="31"/>
      <c r="D12" s="31"/>
      <c r="E12" s="31"/>
      <c r="F12" s="31"/>
      <c r="G12" s="8"/>
      <c r="H12" s="8"/>
      <c r="I12" s="8"/>
      <c r="J12" s="8"/>
      <c r="K12" s="8"/>
      <c r="L12" s="8"/>
      <c r="M12" s="8"/>
      <c r="N12" s="8"/>
      <c r="O12" s="8"/>
      <c r="P12" s="8"/>
      <c r="Q12" s="8"/>
    </row>
    <row r="13" spans="1:23" ht="20.399999999999999" x14ac:dyDescent="0.3">
      <c r="A13" s="22"/>
      <c r="B13" s="22"/>
      <c r="C13" s="31"/>
      <c r="D13" s="31"/>
      <c r="E13" s="31"/>
      <c r="F13" s="31"/>
      <c r="G13" s="8"/>
      <c r="H13" s="8"/>
      <c r="I13" s="8"/>
      <c r="J13" s="8"/>
      <c r="K13" s="8"/>
      <c r="L13" s="8"/>
      <c r="M13" s="8"/>
      <c r="N13" s="8"/>
      <c r="O13" s="8"/>
      <c r="P13" s="8"/>
      <c r="Q13" s="8"/>
    </row>
    <row r="14" spans="1:23" ht="20.399999999999999" x14ac:dyDescent="0.3">
      <c r="A14" s="22"/>
      <c r="B14" s="22"/>
      <c r="C14" s="31"/>
      <c r="D14" s="31"/>
      <c r="E14" s="31"/>
      <c r="F14" s="31"/>
      <c r="G14" s="8"/>
      <c r="H14" s="8"/>
      <c r="I14" s="8"/>
      <c r="J14" s="8"/>
      <c r="K14" s="8"/>
      <c r="L14" s="8"/>
      <c r="M14" s="8"/>
      <c r="N14" s="8"/>
      <c r="O14" s="8"/>
      <c r="P14" s="8"/>
      <c r="Q14" s="8"/>
    </row>
    <row r="15" spans="1:23" ht="20.399999999999999" x14ac:dyDescent="0.3">
      <c r="A15" s="22"/>
      <c r="B15" s="22"/>
      <c r="C15" s="31"/>
      <c r="D15" s="31"/>
      <c r="E15" s="31"/>
      <c r="F15" s="31"/>
      <c r="G15" s="8"/>
      <c r="H15" s="8"/>
      <c r="I15" s="8"/>
      <c r="J15" s="8"/>
      <c r="K15" s="8"/>
      <c r="L15" s="8"/>
      <c r="M15" s="8"/>
      <c r="N15" s="8"/>
      <c r="O15" s="8"/>
      <c r="P15" s="8"/>
      <c r="Q15" s="8"/>
    </row>
    <row r="16" spans="1:23" ht="20.399999999999999" x14ac:dyDescent="0.3">
      <c r="A16" s="22"/>
      <c r="B16" s="22"/>
      <c r="C16" s="31"/>
      <c r="D16" s="31"/>
      <c r="E16" s="31"/>
      <c r="F16" s="31"/>
      <c r="G16" s="8"/>
      <c r="H16" s="8"/>
      <c r="I16" s="8"/>
      <c r="J16" s="8"/>
      <c r="K16" s="8"/>
      <c r="L16" s="8"/>
      <c r="M16" s="8"/>
      <c r="N16" s="8"/>
      <c r="O16" s="8"/>
      <c r="P16" s="8"/>
      <c r="Q16" s="8"/>
    </row>
    <row r="17" spans="1:17" ht="20.399999999999999" x14ac:dyDescent="0.3">
      <c r="A17" s="22"/>
      <c r="B17" s="22"/>
      <c r="C17" s="31"/>
      <c r="D17" s="31"/>
      <c r="E17" s="31"/>
      <c r="F17" s="31"/>
      <c r="G17" s="8"/>
      <c r="H17" s="8"/>
      <c r="I17" s="8"/>
      <c r="J17" s="8"/>
      <c r="K17" s="8"/>
      <c r="L17" s="8"/>
      <c r="M17" s="8"/>
      <c r="N17" s="8"/>
      <c r="O17" s="8"/>
      <c r="P17" s="8"/>
      <c r="Q17" s="8"/>
    </row>
    <row r="18" spans="1:17" ht="20.399999999999999" x14ac:dyDescent="0.3">
      <c r="A18" s="22"/>
      <c r="B18" s="22"/>
      <c r="C18" s="31"/>
      <c r="D18" s="31"/>
      <c r="E18" s="31"/>
      <c r="F18" s="31"/>
      <c r="G18" s="8"/>
      <c r="H18" s="8"/>
      <c r="I18" s="8"/>
      <c r="J18" s="8"/>
      <c r="K18" s="8"/>
      <c r="L18" s="8"/>
      <c r="M18" s="8"/>
      <c r="N18" s="8"/>
      <c r="O18" s="8"/>
      <c r="P18" s="8"/>
      <c r="Q18" s="8"/>
    </row>
    <row r="19" spans="1:17" ht="20.399999999999999" x14ac:dyDescent="0.3">
      <c r="A19" s="22"/>
      <c r="B19" s="22"/>
      <c r="C19" s="31"/>
      <c r="D19" s="31"/>
      <c r="E19" s="31"/>
      <c r="F19" s="31"/>
      <c r="G19" s="8"/>
      <c r="H19" s="8"/>
      <c r="I19" s="8"/>
      <c r="J19" s="8"/>
      <c r="K19" s="8"/>
      <c r="L19" s="8"/>
      <c r="M19" s="8"/>
      <c r="N19" s="8"/>
      <c r="O19" s="8"/>
      <c r="P19" s="8"/>
      <c r="Q19" s="8"/>
    </row>
    <row r="20" spans="1:17" ht="20.399999999999999" x14ac:dyDescent="0.3">
      <c r="A20" s="22"/>
      <c r="B20" s="5"/>
      <c r="C20" s="32"/>
      <c r="D20" s="32"/>
      <c r="E20" s="32"/>
      <c r="F20" s="32"/>
    </row>
    <row r="21" spans="1:17" ht="20.399999999999999" x14ac:dyDescent="0.3">
      <c r="A21" s="22"/>
      <c r="B21" s="5"/>
      <c r="C21" s="32"/>
      <c r="D21" s="32"/>
      <c r="E21" s="32"/>
      <c r="F21" s="32"/>
    </row>
    <row r="22" spans="1:17" ht="20.399999999999999" x14ac:dyDescent="0.3">
      <c r="A22" s="22"/>
      <c r="B22" s="5"/>
      <c r="C22" s="32"/>
      <c r="D22" s="32"/>
      <c r="E22" s="32"/>
      <c r="F22" s="32"/>
    </row>
    <row r="23" spans="1:17" ht="20.399999999999999" x14ac:dyDescent="0.3">
      <c r="A23" s="22"/>
      <c r="B23" s="5"/>
      <c r="C23" s="32"/>
      <c r="D23" s="32"/>
      <c r="E23" s="32"/>
      <c r="F23" s="32"/>
    </row>
    <row r="24" spans="1:17" ht="20.399999999999999" x14ac:dyDescent="0.3">
      <c r="A24" s="22"/>
      <c r="B24" s="5"/>
      <c r="C24" s="32"/>
      <c r="D24" s="32"/>
      <c r="E24" s="32"/>
      <c r="F24" s="32"/>
    </row>
    <row r="25" spans="1:17" ht="20.399999999999999" x14ac:dyDescent="0.3">
      <c r="A25" s="22"/>
      <c r="B25" s="5"/>
      <c r="C25" s="32"/>
      <c r="D25" s="32"/>
      <c r="E25" s="32"/>
      <c r="F25" s="32"/>
    </row>
    <row r="26" spans="1:17" ht="20.399999999999999" x14ac:dyDescent="0.3">
      <c r="A26" s="22"/>
      <c r="B26" s="5"/>
      <c r="C26" s="32"/>
      <c r="D26" s="32"/>
      <c r="E26" s="32"/>
      <c r="F26" s="32"/>
    </row>
    <row r="27" spans="1:17" ht="20.399999999999999" x14ac:dyDescent="0.3">
      <c r="A27" s="22"/>
      <c r="B27" s="5"/>
      <c r="C27" s="32"/>
      <c r="D27" s="32"/>
      <c r="E27" s="32"/>
      <c r="F27" s="32"/>
    </row>
    <row r="28" spans="1:17" ht="20.399999999999999" x14ac:dyDescent="0.3">
      <c r="A28" s="22"/>
      <c r="B28" s="5"/>
      <c r="C28" s="32"/>
      <c r="D28" s="32"/>
      <c r="E28" s="32"/>
      <c r="F28" s="32"/>
    </row>
    <row r="29" spans="1:17" ht="20.399999999999999" x14ac:dyDescent="0.3">
      <c r="A29" s="22"/>
      <c r="B29" s="5"/>
      <c r="C29" s="32"/>
      <c r="D29" s="32"/>
      <c r="E29" s="32"/>
      <c r="F29" s="32"/>
    </row>
    <row r="30" spans="1:17" ht="20.399999999999999" x14ac:dyDescent="0.3">
      <c r="A30" s="22"/>
      <c r="B30" s="5"/>
      <c r="C30" s="32"/>
      <c r="D30" s="32"/>
      <c r="E30" s="32"/>
      <c r="F30" s="32"/>
    </row>
    <row r="31" spans="1:17" ht="20.399999999999999" x14ac:dyDescent="0.3">
      <c r="A31" s="22"/>
      <c r="B31" s="5"/>
      <c r="C31" s="32"/>
      <c r="D31" s="32"/>
      <c r="E31" s="32"/>
      <c r="F31" s="32"/>
    </row>
    <row r="32" spans="1:17" ht="20.399999999999999" x14ac:dyDescent="0.3">
      <c r="A32" s="22"/>
      <c r="B32" s="5"/>
      <c r="C32" s="32"/>
      <c r="D32" s="32"/>
      <c r="E32" s="32"/>
      <c r="F32" s="32"/>
    </row>
    <row r="33" spans="1:6" ht="20.399999999999999" x14ac:dyDescent="0.3">
      <c r="A33" s="22"/>
      <c r="B33" s="5"/>
      <c r="C33" s="32"/>
      <c r="D33" s="32"/>
      <c r="E33" s="32"/>
      <c r="F33" s="32"/>
    </row>
    <row r="34" spans="1:6" ht="20.399999999999999" x14ac:dyDescent="0.3">
      <c r="A34" s="22"/>
      <c r="B34" s="5"/>
      <c r="C34" s="32"/>
      <c r="D34" s="32"/>
      <c r="E34" s="32"/>
      <c r="F34" s="32"/>
    </row>
    <row r="35" spans="1:6" ht="20.399999999999999" x14ac:dyDescent="0.3">
      <c r="A35" s="22"/>
      <c r="B35" s="5"/>
      <c r="C35" s="32"/>
      <c r="D35" s="32"/>
      <c r="E35" s="32"/>
      <c r="F35" s="32"/>
    </row>
    <row r="36" spans="1:6" ht="20.399999999999999" x14ac:dyDescent="0.3">
      <c r="A36" s="22"/>
      <c r="B36" s="5"/>
      <c r="C36" s="32"/>
      <c r="D36" s="32"/>
      <c r="E36" s="32"/>
      <c r="F36" s="32"/>
    </row>
    <row r="37" spans="1:6" ht="20.399999999999999" x14ac:dyDescent="0.3">
      <c r="A37" s="22"/>
      <c r="B37" s="5"/>
      <c r="C37" s="32"/>
      <c r="D37" s="32"/>
      <c r="E37" s="32"/>
      <c r="F37" s="32"/>
    </row>
    <row r="38" spans="1:6" ht="20.399999999999999" x14ac:dyDescent="0.3">
      <c r="A38" s="22"/>
      <c r="B38" s="5"/>
      <c r="C38" s="32"/>
      <c r="D38" s="32"/>
      <c r="E38" s="32"/>
      <c r="F38" s="32"/>
    </row>
    <row r="39" spans="1:6" ht="20.399999999999999" x14ac:dyDescent="0.3">
      <c r="A39" s="22"/>
      <c r="B39" s="5"/>
      <c r="C39" s="32"/>
      <c r="D39" s="32"/>
      <c r="E39" s="32"/>
      <c r="F39" s="32"/>
    </row>
    <row r="40" spans="1:6" ht="20.399999999999999" x14ac:dyDescent="0.3">
      <c r="A40" s="22"/>
      <c r="B40" s="5"/>
      <c r="C40" s="32"/>
      <c r="D40" s="32"/>
      <c r="E40" s="32"/>
      <c r="F40" s="32"/>
    </row>
    <row r="41" spans="1:6" ht="20.399999999999999" x14ac:dyDescent="0.3">
      <c r="A41" s="22"/>
      <c r="B41" s="5"/>
      <c r="C41" s="32"/>
      <c r="D41" s="32"/>
      <c r="E41" s="32"/>
      <c r="F41" s="32"/>
    </row>
    <row r="42" spans="1:6" ht="20.399999999999999" x14ac:dyDescent="0.3">
      <c r="A42" s="22"/>
      <c r="B42" s="5"/>
      <c r="C42" s="32"/>
      <c r="D42" s="32"/>
      <c r="E42" s="32"/>
      <c r="F42" s="32"/>
    </row>
    <row r="43" spans="1:6" ht="20.399999999999999" x14ac:dyDescent="0.3">
      <c r="A43" s="22"/>
      <c r="B43" s="5"/>
      <c r="C43" s="32"/>
      <c r="D43" s="32"/>
      <c r="E43" s="32"/>
      <c r="F43" s="32"/>
    </row>
    <row r="44" spans="1:6" ht="20.399999999999999" x14ac:dyDescent="0.3">
      <c r="A44" s="22"/>
      <c r="B44" s="5"/>
      <c r="C44" s="32"/>
      <c r="D44" s="32"/>
      <c r="E44" s="32"/>
      <c r="F44" s="32"/>
    </row>
    <row r="45" spans="1:6" ht="20.399999999999999" x14ac:dyDescent="0.3">
      <c r="A45" s="22"/>
      <c r="B45" s="5"/>
      <c r="C45" s="32"/>
      <c r="D45" s="32"/>
      <c r="E45" s="32"/>
      <c r="F45" s="32"/>
    </row>
    <row r="46" spans="1:6" ht="20.399999999999999" x14ac:dyDescent="0.3">
      <c r="A46" s="22"/>
      <c r="B46" s="5"/>
      <c r="C46" s="32"/>
      <c r="D46" s="32"/>
      <c r="E46" s="32"/>
      <c r="F46" s="32"/>
    </row>
    <row r="47" spans="1:6" ht="20.399999999999999" x14ac:dyDescent="0.3">
      <c r="A47" s="22"/>
      <c r="B47" s="5"/>
      <c r="C47" s="32"/>
      <c r="D47" s="32"/>
      <c r="E47" s="32"/>
      <c r="F47" s="32"/>
    </row>
    <row r="48" spans="1:6" ht="20.399999999999999" x14ac:dyDescent="0.3">
      <c r="A48" s="22"/>
      <c r="B48" s="5"/>
      <c r="C48" s="32"/>
      <c r="D48" s="32"/>
      <c r="E48" s="32"/>
      <c r="F48" s="32"/>
    </row>
    <row r="49" spans="1:6" ht="20.399999999999999" x14ac:dyDescent="0.3">
      <c r="A49" s="22"/>
      <c r="B49" s="5"/>
      <c r="C49" s="32"/>
      <c r="D49" s="32"/>
      <c r="E49" s="32"/>
      <c r="F49" s="32"/>
    </row>
    <row r="50" spans="1:6" ht="20.399999999999999" x14ac:dyDescent="0.3">
      <c r="A50" s="22"/>
      <c r="B50" s="5"/>
      <c r="C50" s="32"/>
      <c r="D50" s="32"/>
      <c r="E50" s="32"/>
      <c r="F50" s="32"/>
    </row>
    <row r="51" spans="1:6" ht="20.399999999999999" x14ac:dyDescent="0.3">
      <c r="A51" s="22"/>
      <c r="B51" s="5"/>
      <c r="C51" s="32"/>
      <c r="D51" s="32"/>
      <c r="E51" s="32"/>
      <c r="F51" s="32"/>
    </row>
    <row r="52" spans="1:6" ht="20.399999999999999" x14ac:dyDescent="0.3">
      <c r="A52" s="22"/>
      <c r="B52" s="5"/>
      <c r="C52" s="32"/>
      <c r="D52" s="32"/>
      <c r="E52" s="32"/>
      <c r="F52" s="32"/>
    </row>
    <row r="53" spans="1:6" ht="20.399999999999999" x14ac:dyDescent="0.3">
      <c r="A53" s="22"/>
      <c r="B53" s="5"/>
      <c r="C53" s="32"/>
      <c r="D53" s="32"/>
      <c r="E53" s="32"/>
      <c r="F53" s="32"/>
    </row>
    <row r="54" spans="1:6" ht="20.399999999999999" x14ac:dyDescent="0.3">
      <c r="A54" s="22"/>
      <c r="B54" s="5"/>
      <c r="C54" s="32"/>
      <c r="D54" s="32"/>
      <c r="E54" s="32"/>
      <c r="F54" s="32"/>
    </row>
    <row r="55" spans="1:6" ht="20.399999999999999" x14ac:dyDescent="0.3">
      <c r="A55" s="22"/>
      <c r="B55" s="5"/>
      <c r="C55" s="32"/>
      <c r="D55" s="32"/>
      <c r="E55" s="32"/>
      <c r="F55" s="32"/>
    </row>
    <row r="56" spans="1:6" ht="20.399999999999999" x14ac:dyDescent="0.3">
      <c r="A56" s="22"/>
      <c r="B56" s="5"/>
      <c r="C56" s="32"/>
      <c r="D56" s="32"/>
      <c r="E56" s="32"/>
      <c r="F56" s="32"/>
    </row>
    <row r="57" spans="1:6" ht="20.399999999999999" x14ac:dyDescent="0.3">
      <c r="A57" s="22"/>
      <c r="B57" s="5"/>
      <c r="C57" s="32"/>
      <c r="D57" s="32"/>
      <c r="E57" s="32"/>
      <c r="F57" s="32"/>
    </row>
    <row r="58" spans="1:6" ht="20.399999999999999" x14ac:dyDescent="0.3">
      <c r="A58" s="22"/>
      <c r="B58" s="5"/>
      <c r="C58" s="32"/>
      <c r="D58" s="32"/>
      <c r="E58" s="32"/>
      <c r="F58" s="32"/>
    </row>
    <row r="59" spans="1:6" ht="20.399999999999999" x14ac:dyDescent="0.3">
      <c r="A59" s="22"/>
      <c r="B59" s="5"/>
      <c r="C59" s="32"/>
      <c r="D59" s="32"/>
      <c r="E59" s="32"/>
      <c r="F59" s="32"/>
    </row>
    <row r="60" spans="1:6" ht="20.399999999999999" x14ac:dyDescent="0.3">
      <c r="A60" s="22"/>
      <c r="B60" s="5"/>
      <c r="C60" s="32"/>
      <c r="D60" s="32"/>
      <c r="E60" s="32"/>
      <c r="F60" s="32"/>
    </row>
    <row r="61" spans="1:6" ht="20.399999999999999" x14ac:dyDescent="0.3">
      <c r="A61" s="22"/>
      <c r="B61" s="5"/>
      <c r="C61" s="32"/>
      <c r="D61" s="32"/>
      <c r="E61" s="32"/>
      <c r="F61" s="32"/>
    </row>
    <row r="62" spans="1:6" ht="20.399999999999999" x14ac:dyDescent="0.3">
      <c r="A62" s="22"/>
      <c r="B62" s="5"/>
      <c r="C62" s="32"/>
      <c r="D62" s="32"/>
      <c r="E62" s="32"/>
      <c r="F62" s="32"/>
    </row>
    <row r="63" spans="1:6" ht="20.399999999999999" x14ac:dyDescent="0.3">
      <c r="A63" s="22"/>
      <c r="B63" s="5"/>
      <c r="C63" s="32"/>
      <c r="D63" s="32"/>
      <c r="E63" s="32"/>
      <c r="F63" s="32"/>
    </row>
    <row r="64" spans="1:6" ht="20.399999999999999" x14ac:dyDescent="0.3">
      <c r="A64" s="22"/>
      <c r="B64" s="5"/>
      <c r="C64" s="32"/>
      <c r="D64" s="32"/>
      <c r="E64" s="32"/>
      <c r="F64" s="32"/>
    </row>
    <row r="65" spans="1:6" ht="20.399999999999999" x14ac:dyDescent="0.3">
      <c r="A65" s="22"/>
      <c r="B65" s="5"/>
      <c r="C65" s="32"/>
      <c r="D65" s="32"/>
      <c r="E65" s="32"/>
      <c r="F65" s="32"/>
    </row>
    <row r="66" spans="1:6" ht="20.399999999999999" x14ac:dyDescent="0.3">
      <c r="A66" s="22"/>
      <c r="B66" s="5"/>
      <c r="C66" s="32"/>
      <c r="D66" s="32"/>
      <c r="E66" s="32"/>
      <c r="F66" s="32"/>
    </row>
    <row r="67" spans="1:6" ht="20.399999999999999" x14ac:dyDescent="0.3">
      <c r="A67" s="22"/>
      <c r="B67" s="5"/>
      <c r="C67" s="32"/>
      <c r="D67" s="32"/>
      <c r="E67" s="32"/>
      <c r="F67" s="32"/>
    </row>
    <row r="68" spans="1:6" ht="20.399999999999999" x14ac:dyDescent="0.3">
      <c r="A68" s="22"/>
      <c r="B68" s="5"/>
      <c r="C68" s="32"/>
      <c r="D68" s="32"/>
      <c r="E68" s="32"/>
      <c r="F68" s="32"/>
    </row>
    <row r="69" spans="1:6" ht="20.399999999999999" x14ac:dyDescent="0.3">
      <c r="A69" s="22"/>
      <c r="B69" s="5"/>
      <c r="C69" s="32"/>
      <c r="D69" s="32"/>
      <c r="E69" s="32"/>
      <c r="F69" s="32"/>
    </row>
    <row r="70" spans="1:6" ht="20.399999999999999" x14ac:dyDescent="0.3">
      <c r="A70" s="22"/>
      <c r="B70" s="5"/>
      <c r="C70" s="32"/>
      <c r="D70" s="32"/>
      <c r="E70" s="32"/>
      <c r="F70" s="32"/>
    </row>
    <row r="71" spans="1:6" ht="20.399999999999999" x14ac:dyDescent="0.3">
      <c r="A71" s="22"/>
      <c r="B71" s="5"/>
      <c r="C71" s="32"/>
      <c r="D71" s="32"/>
      <c r="E71" s="32"/>
      <c r="F71" s="32"/>
    </row>
    <row r="72" spans="1:6" ht="20.399999999999999" x14ac:dyDescent="0.3">
      <c r="A72" s="22"/>
      <c r="B72" s="5"/>
      <c r="C72" s="32"/>
      <c r="D72" s="32"/>
      <c r="E72" s="32"/>
      <c r="F72" s="32"/>
    </row>
    <row r="73" spans="1:6" ht="20.399999999999999" x14ac:dyDescent="0.3">
      <c r="A73" s="22"/>
      <c r="B73" s="5"/>
      <c r="C73" s="32"/>
      <c r="D73" s="32"/>
      <c r="E73" s="32"/>
      <c r="F73" s="32"/>
    </row>
    <row r="74" spans="1:6" ht="20.399999999999999" x14ac:dyDescent="0.3">
      <c r="A74" s="22"/>
      <c r="B74" s="5"/>
      <c r="C74" s="32"/>
      <c r="D74" s="32"/>
      <c r="E74" s="32"/>
      <c r="F74" s="32"/>
    </row>
    <row r="75" spans="1:6" ht="20.399999999999999" x14ac:dyDescent="0.3">
      <c r="A75" s="22"/>
      <c r="B75" s="5"/>
      <c r="C75" s="32"/>
      <c r="D75" s="32"/>
      <c r="E75" s="32"/>
      <c r="F75" s="32"/>
    </row>
    <row r="76" spans="1:6" ht="20.399999999999999" x14ac:dyDescent="0.3">
      <c r="A76" s="22"/>
      <c r="B76" s="5"/>
      <c r="C76" s="32"/>
      <c r="D76" s="32"/>
      <c r="E76" s="32"/>
      <c r="F76" s="32"/>
    </row>
    <row r="77" spans="1:6" ht="20.399999999999999" x14ac:dyDescent="0.3">
      <c r="A77" s="22"/>
      <c r="B77" s="5"/>
      <c r="C77" s="32"/>
      <c r="D77" s="32"/>
      <c r="E77" s="32"/>
      <c r="F77" s="32"/>
    </row>
    <row r="78" spans="1:6" ht="20.399999999999999" x14ac:dyDescent="0.3">
      <c r="A78" s="22"/>
      <c r="B78" s="5"/>
      <c r="C78" s="32"/>
      <c r="D78" s="32"/>
      <c r="E78" s="32"/>
      <c r="F78" s="32"/>
    </row>
    <row r="79" spans="1:6" ht="20.399999999999999" x14ac:dyDescent="0.3">
      <c r="A79" s="22"/>
      <c r="B79" s="5"/>
      <c r="C79" s="32"/>
      <c r="D79" s="32"/>
      <c r="E79" s="32"/>
      <c r="F79" s="32"/>
    </row>
    <row r="80" spans="1:6" ht="20.399999999999999" x14ac:dyDescent="0.3">
      <c r="A80" s="22"/>
      <c r="B80" s="5"/>
      <c r="C80" s="32"/>
      <c r="D80" s="32"/>
      <c r="E80" s="32"/>
      <c r="F80" s="32"/>
    </row>
    <row r="81" spans="1:6" ht="20.399999999999999" x14ac:dyDescent="0.3">
      <c r="A81" s="22"/>
      <c r="B81" s="5"/>
      <c r="C81" s="32"/>
      <c r="D81" s="32"/>
      <c r="E81" s="32"/>
      <c r="F81" s="32"/>
    </row>
    <row r="82" spans="1:6" ht="20.399999999999999" x14ac:dyDescent="0.3">
      <c r="A82" s="22"/>
      <c r="B82" s="5"/>
      <c r="C82" s="32"/>
      <c r="D82" s="32"/>
      <c r="E82" s="32"/>
      <c r="F82" s="32"/>
    </row>
    <row r="83" spans="1:6" ht="20.399999999999999" x14ac:dyDescent="0.3">
      <c r="A83" s="22"/>
      <c r="B83" s="5"/>
      <c r="C83" s="32"/>
      <c r="D83" s="32"/>
      <c r="E83" s="32"/>
      <c r="F83" s="32"/>
    </row>
    <row r="84" spans="1:6" ht="20.399999999999999" x14ac:dyDescent="0.3">
      <c r="A84" s="22"/>
      <c r="B84" s="5"/>
      <c r="C84" s="32"/>
      <c r="D84" s="32"/>
      <c r="E84" s="32"/>
      <c r="F84" s="32"/>
    </row>
    <row r="85" spans="1:6" ht="20.399999999999999" x14ac:dyDescent="0.3">
      <c r="A85" s="22"/>
      <c r="B85" s="5"/>
      <c r="C85" s="32"/>
      <c r="D85" s="32"/>
      <c r="E85" s="32"/>
      <c r="F85" s="32"/>
    </row>
    <row r="86" spans="1:6" ht="20.399999999999999" x14ac:dyDescent="0.3">
      <c r="A86" s="22"/>
      <c r="B86" s="5"/>
      <c r="C86" s="32"/>
      <c r="D86" s="32"/>
      <c r="E86" s="32"/>
      <c r="F86" s="32"/>
    </row>
    <row r="87" spans="1:6" ht="20.399999999999999" x14ac:dyDescent="0.3">
      <c r="A87" s="22"/>
      <c r="B87" s="5"/>
      <c r="C87" s="32"/>
      <c r="D87" s="32"/>
      <c r="E87" s="32"/>
      <c r="F87" s="32"/>
    </row>
    <row r="88" spans="1:6" ht="20.399999999999999" x14ac:dyDescent="0.3">
      <c r="A88" s="22"/>
      <c r="B88" s="5"/>
      <c r="C88" s="32"/>
      <c r="D88" s="32"/>
      <c r="E88" s="32"/>
      <c r="F88" s="32"/>
    </row>
    <row r="89" spans="1:6" ht="20.399999999999999" x14ac:dyDescent="0.3">
      <c r="A89" s="22"/>
      <c r="B89" s="5"/>
      <c r="C89" s="32"/>
      <c r="D89" s="32"/>
      <c r="E89" s="32"/>
      <c r="F89" s="32"/>
    </row>
    <row r="90" spans="1:6" ht="20.399999999999999" x14ac:dyDescent="0.3">
      <c r="A90" s="22"/>
      <c r="B90" s="5"/>
      <c r="C90" s="32"/>
      <c r="D90" s="32"/>
      <c r="E90" s="32"/>
      <c r="F90" s="32"/>
    </row>
    <row r="91" spans="1:6" ht="20.399999999999999" x14ac:dyDescent="0.3">
      <c r="A91" s="22"/>
      <c r="B91" s="5"/>
      <c r="C91" s="32"/>
      <c r="D91" s="32"/>
      <c r="E91" s="32"/>
      <c r="F91" s="32"/>
    </row>
    <row r="92" spans="1:6" ht="20.399999999999999" x14ac:dyDescent="0.3">
      <c r="A92" s="22"/>
      <c r="B92" s="5"/>
      <c r="C92" s="32"/>
      <c r="D92" s="32"/>
      <c r="E92" s="32"/>
      <c r="F92" s="32"/>
    </row>
    <row r="93" spans="1:6" ht="20.399999999999999" x14ac:dyDescent="0.3">
      <c r="A93" s="22"/>
      <c r="B93" s="5"/>
      <c r="C93" s="32"/>
      <c r="D93" s="32"/>
      <c r="E93" s="32"/>
      <c r="F93" s="32"/>
    </row>
    <row r="94" spans="1:6" ht="20.399999999999999" x14ac:dyDescent="0.3">
      <c r="A94" s="22"/>
      <c r="B94" s="5"/>
      <c r="C94" s="32"/>
      <c r="D94" s="32"/>
      <c r="E94" s="32"/>
      <c r="F94" s="32"/>
    </row>
    <row r="95" spans="1:6" ht="20.399999999999999" x14ac:dyDescent="0.3">
      <c r="A95" s="22"/>
      <c r="B95" s="5"/>
      <c r="C95" s="32"/>
      <c r="D95" s="32"/>
      <c r="E95" s="32"/>
      <c r="F95" s="32"/>
    </row>
    <row r="96" spans="1:6" ht="20.399999999999999" x14ac:dyDescent="0.3">
      <c r="A96" s="22"/>
      <c r="B96" s="5"/>
      <c r="C96" s="32"/>
      <c r="D96" s="32"/>
      <c r="E96" s="32"/>
      <c r="F96" s="32"/>
    </row>
    <row r="97" spans="1:6" ht="20.399999999999999" x14ac:dyDescent="0.3">
      <c r="A97" s="22"/>
      <c r="B97" s="5"/>
      <c r="C97" s="32"/>
      <c r="D97" s="32"/>
      <c r="E97" s="32"/>
      <c r="F97" s="32"/>
    </row>
    <row r="98" spans="1:6" ht="20.399999999999999" x14ac:dyDescent="0.3">
      <c r="A98" s="22"/>
      <c r="B98" s="5"/>
      <c r="C98" s="32"/>
      <c r="D98" s="32"/>
      <c r="E98" s="32"/>
      <c r="F98" s="32"/>
    </row>
    <row r="99" spans="1:6" ht="20.399999999999999" x14ac:dyDescent="0.3">
      <c r="A99" s="22"/>
      <c r="B99" s="5"/>
      <c r="C99" s="32"/>
      <c r="D99" s="32"/>
      <c r="E99" s="32"/>
      <c r="F99" s="32"/>
    </row>
    <row r="100" spans="1:6" ht="20.399999999999999" x14ac:dyDescent="0.3">
      <c r="A100" s="22"/>
      <c r="B100" s="5"/>
      <c r="C100" s="32"/>
      <c r="D100" s="32"/>
      <c r="E100" s="32"/>
      <c r="F100" s="32"/>
    </row>
    <row r="101" spans="1:6" ht="20.399999999999999" x14ac:dyDescent="0.3">
      <c r="A101" s="22"/>
      <c r="B101" s="5"/>
      <c r="C101" s="32"/>
      <c r="D101" s="32"/>
      <c r="E101" s="32"/>
      <c r="F101" s="32"/>
    </row>
    <row r="102" spans="1:6" ht="20.399999999999999" x14ac:dyDescent="0.3">
      <c r="A102" s="22"/>
      <c r="B102" s="5"/>
      <c r="C102" s="32"/>
      <c r="D102" s="32"/>
      <c r="E102" s="32"/>
      <c r="F102" s="32"/>
    </row>
    <row r="103" spans="1:6" ht="20.399999999999999" x14ac:dyDescent="0.3">
      <c r="A103" s="22"/>
      <c r="B103" s="5"/>
      <c r="C103" s="32"/>
      <c r="D103" s="32"/>
      <c r="E103" s="32"/>
      <c r="F103" s="32"/>
    </row>
    <row r="104" spans="1:6" ht="20.399999999999999" x14ac:dyDescent="0.3">
      <c r="A104" s="22"/>
      <c r="B104" s="5"/>
      <c r="C104" s="32"/>
      <c r="D104" s="32"/>
      <c r="E104" s="32"/>
      <c r="F104" s="32"/>
    </row>
    <row r="105" spans="1:6" ht="20.399999999999999" x14ac:dyDescent="0.3">
      <c r="A105" s="22"/>
      <c r="B105" s="5"/>
      <c r="C105" s="32"/>
      <c r="D105" s="32"/>
      <c r="E105" s="32"/>
      <c r="F105" s="32"/>
    </row>
    <row r="106" spans="1:6" ht="20.399999999999999" x14ac:dyDescent="0.3">
      <c r="A106" s="22"/>
      <c r="B106" s="5"/>
      <c r="C106" s="32"/>
      <c r="D106" s="32"/>
      <c r="E106" s="32"/>
      <c r="F106" s="32"/>
    </row>
    <row r="107" spans="1:6" ht="20.399999999999999" x14ac:dyDescent="0.3">
      <c r="A107" s="22"/>
      <c r="B107" s="5"/>
      <c r="C107" s="32"/>
      <c r="D107" s="32"/>
      <c r="E107" s="32"/>
      <c r="F107" s="32"/>
    </row>
    <row r="108" spans="1:6" ht="20.399999999999999" x14ac:dyDescent="0.3">
      <c r="A108" s="22"/>
      <c r="B108" s="5"/>
      <c r="C108" s="32"/>
      <c r="D108" s="32"/>
      <c r="E108" s="32"/>
      <c r="F108" s="32"/>
    </row>
    <row r="109" spans="1:6" ht="20.399999999999999" x14ac:dyDescent="0.3">
      <c r="A109" s="22"/>
      <c r="B109" s="5"/>
      <c r="C109" s="32"/>
      <c r="D109" s="32"/>
      <c r="E109" s="32"/>
      <c r="F109" s="32"/>
    </row>
    <row r="110" spans="1:6" ht="20.399999999999999" x14ac:dyDescent="0.3">
      <c r="A110" s="22"/>
      <c r="B110" s="5"/>
      <c r="C110" s="32"/>
      <c r="D110" s="32"/>
      <c r="E110" s="32"/>
      <c r="F110" s="32"/>
    </row>
    <row r="111" spans="1:6" ht="20.399999999999999" x14ac:dyDescent="0.3">
      <c r="A111" s="22"/>
      <c r="B111" s="5"/>
      <c r="C111" s="32"/>
      <c r="D111" s="32"/>
      <c r="E111" s="32"/>
      <c r="F111" s="32"/>
    </row>
    <row r="112" spans="1:6" ht="20.399999999999999" x14ac:dyDescent="0.3">
      <c r="A112" s="22"/>
      <c r="B112" s="5"/>
      <c r="C112" s="32"/>
      <c r="D112" s="32"/>
      <c r="E112" s="32"/>
      <c r="F112" s="32"/>
    </row>
    <row r="113" spans="1:6" ht="20.399999999999999" x14ac:dyDescent="0.3">
      <c r="A113" s="22"/>
      <c r="B113" s="5"/>
      <c r="C113" s="32"/>
      <c r="D113" s="32"/>
      <c r="E113" s="32"/>
      <c r="F113" s="32"/>
    </row>
    <row r="114" spans="1:6" ht="20.399999999999999" x14ac:dyDescent="0.3">
      <c r="A114" s="22"/>
      <c r="B114" s="5"/>
      <c r="C114" s="32"/>
      <c r="D114" s="32"/>
      <c r="E114" s="32"/>
      <c r="F114" s="32"/>
    </row>
    <row r="115" spans="1:6" ht="20.399999999999999" x14ac:dyDescent="0.3">
      <c r="A115" s="22"/>
      <c r="B115" s="5"/>
      <c r="C115" s="32"/>
      <c r="D115" s="32"/>
      <c r="E115" s="32"/>
      <c r="F115" s="32"/>
    </row>
    <row r="116" spans="1:6" ht="20.399999999999999" x14ac:dyDescent="0.3">
      <c r="A116" s="22"/>
      <c r="B116" s="5"/>
      <c r="C116" s="32"/>
      <c r="D116" s="32"/>
      <c r="E116" s="32"/>
      <c r="F116" s="32"/>
    </row>
    <row r="117" spans="1:6" ht="20.399999999999999" x14ac:dyDescent="0.3">
      <c r="A117" s="22"/>
      <c r="B117" s="5"/>
      <c r="C117" s="32"/>
      <c r="D117" s="32"/>
      <c r="E117" s="32"/>
      <c r="F117" s="32"/>
    </row>
    <row r="118" spans="1:6" ht="20.399999999999999" x14ac:dyDescent="0.3">
      <c r="A118" s="22"/>
      <c r="B118" s="5"/>
      <c r="C118" s="32"/>
      <c r="D118" s="32"/>
      <c r="E118" s="32"/>
      <c r="F118" s="32"/>
    </row>
    <row r="119" spans="1:6" ht="20.399999999999999" x14ac:dyDescent="0.3">
      <c r="A119" s="22"/>
      <c r="B119" s="5"/>
      <c r="C119" s="32"/>
      <c r="D119" s="32"/>
      <c r="E119" s="32"/>
      <c r="F119" s="32"/>
    </row>
    <row r="120" spans="1:6" ht="20.399999999999999" x14ac:dyDescent="0.3">
      <c r="A120" s="22"/>
      <c r="B120" s="5"/>
      <c r="C120" s="32"/>
      <c r="D120" s="32"/>
      <c r="E120" s="32"/>
      <c r="F120" s="32"/>
    </row>
    <row r="121" spans="1:6" ht="20.399999999999999" x14ac:dyDescent="0.3">
      <c r="A121" s="22"/>
      <c r="B121" s="5"/>
      <c r="C121" s="32"/>
      <c r="D121" s="32"/>
      <c r="E121" s="32"/>
      <c r="F121" s="32"/>
    </row>
    <row r="122" spans="1:6" ht="20.399999999999999" x14ac:dyDescent="0.3">
      <c r="A122" s="22"/>
      <c r="B122" s="5"/>
      <c r="C122" s="32"/>
      <c r="D122" s="32"/>
      <c r="E122" s="32"/>
      <c r="F122" s="32"/>
    </row>
    <row r="123" spans="1:6" ht="20.399999999999999" x14ac:dyDescent="0.3">
      <c r="A123" s="22"/>
      <c r="B123" s="5"/>
      <c r="C123" s="32"/>
      <c r="D123" s="32"/>
      <c r="E123" s="32"/>
      <c r="F123" s="32"/>
    </row>
    <row r="124" spans="1:6" ht="20.399999999999999" x14ac:dyDescent="0.3">
      <c r="A124" s="22"/>
      <c r="B124" s="5"/>
      <c r="C124" s="32"/>
      <c r="D124" s="32"/>
      <c r="E124" s="32"/>
      <c r="F124" s="32"/>
    </row>
    <row r="125" spans="1:6" ht="20.399999999999999" x14ac:dyDescent="0.3">
      <c r="A125" s="22"/>
      <c r="B125" s="5"/>
      <c r="C125" s="32"/>
      <c r="D125" s="32"/>
      <c r="E125" s="32"/>
      <c r="F125" s="32"/>
    </row>
    <row r="126" spans="1:6" ht="20.399999999999999" x14ac:dyDescent="0.3">
      <c r="A126" s="22"/>
      <c r="B126" s="5"/>
      <c r="C126" s="32"/>
      <c r="D126" s="32"/>
      <c r="E126" s="32"/>
      <c r="F126" s="32"/>
    </row>
    <row r="127" spans="1:6" ht="20.399999999999999" x14ac:dyDescent="0.3">
      <c r="A127" s="22"/>
      <c r="B127" s="5"/>
      <c r="C127" s="32"/>
      <c r="D127" s="32"/>
      <c r="E127" s="32"/>
      <c r="F127" s="32"/>
    </row>
    <row r="128" spans="1:6" ht="20.399999999999999" x14ac:dyDescent="0.3">
      <c r="A128" s="22"/>
      <c r="B128" s="5"/>
      <c r="C128" s="32"/>
      <c r="D128" s="32"/>
      <c r="E128" s="32"/>
      <c r="F128" s="32"/>
    </row>
    <row r="129" spans="1:6" ht="20.399999999999999" x14ac:dyDescent="0.3">
      <c r="A129" s="22"/>
      <c r="B129" s="5"/>
      <c r="C129" s="32"/>
      <c r="D129" s="32"/>
      <c r="E129" s="32"/>
      <c r="F129" s="32"/>
    </row>
    <row r="130" spans="1:6" ht="20.399999999999999" x14ac:dyDescent="0.3">
      <c r="A130" s="22"/>
      <c r="B130" s="5"/>
      <c r="C130" s="32"/>
      <c r="D130" s="32"/>
      <c r="E130" s="32"/>
      <c r="F130" s="32"/>
    </row>
    <row r="131" spans="1:6" ht="20.399999999999999" x14ac:dyDescent="0.3">
      <c r="A131" s="22"/>
      <c r="B131" s="5"/>
      <c r="C131" s="32"/>
      <c r="D131" s="32"/>
      <c r="E131" s="32"/>
      <c r="F131" s="32"/>
    </row>
    <row r="132" spans="1:6" ht="20.399999999999999" x14ac:dyDescent="0.3">
      <c r="A132" s="22"/>
      <c r="B132" s="5"/>
      <c r="C132" s="32"/>
      <c r="D132" s="32"/>
      <c r="E132" s="32"/>
      <c r="F132" s="32"/>
    </row>
    <row r="133" spans="1:6" ht="20.399999999999999" x14ac:dyDescent="0.3">
      <c r="A133" s="22"/>
      <c r="B133" s="5"/>
      <c r="C133" s="32"/>
      <c r="D133" s="32"/>
      <c r="E133" s="32"/>
      <c r="F133" s="32"/>
    </row>
    <row r="134" spans="1:6" ht="20.399999999999999" x14ac:dyDescent="0.3">
      <c r="A134" s="22"/>
      <c r="B134" s="5"/>
      <c r="C134" s="32"/>
      <c r="D134" s="32"/>
      <c r="E134" s="32"/>
      <c r="F134" s="32"/>
    </row>
    <row r="135" spans="1:6" ht="20.399999999999999" x14ac:dyDescent="0.3">
      <c r="A135" s="22"/>
      <c r="B135" s="5"/>
      <c r="C135" s="32"/>
      <c r="D135" s="32"/>
      <c r="E135" s="32"/>
      <c r="F135" s="32"/>
    </row>
    <row r="136" spans="1:6" ht="20.399999999999999" x14ac:dyDescent="0.3">
      <c r="A136" s="22"/>
      <c r="B136" s="5"/>
      <c r="C136" s="32"/>
      <c r="D136" s="32"/>
      <c r="E136" s="32"/>
      <c r="F136" s="32"/>
    </row>
    <row r="137" spans="1:6" ht="20.399999999999999" x14ac:dyDescent="0.3">
      <c r="A137" s="22"/>
      <c r="B137" s="5"/>
      <c r="C137" s="32"/>
      <c r="D137" s="32"/>
      <c r="E137" s="32"/>
      <c r="F137" s="32"/>
    </row>
    <row r="138" spans="1:6" ht="20.399999999999999" x14ac:dyDescent="0.3">
      <c r="A138" s="22"/>
      <c r="B138" s="5"/>
      <c r="C138" s="32"/>
      <c r="D138" s="32"/>
      <c r="E138" s="32"/>
      <c r="F138" s="32"/>
    </row>
    <row r="139" spans="1:6" ht="20.399999999999999" x14ac:dyDescent="0.3">
      <c r="A139" s="22"/>
      <c r="B139" s="5"/>
      <c r="C139" s="32"/>
      <c r="D139" s="32"/>
      <c r="E139" s="32"/>
      <c r="F139" s="32"/>
    </row>
    <row r="140" spans="1:6" ht="20.399999999999999" x14ac:dyDescent="0.3">
      <c r="A140" s="22"/>
      <c r="B140" s="5"/>
      <c r="C140" s="32"/>
      <c r="D140" s="32"/>
      <c r="E140" s="32"/>
      <c r="F140" s="32"/>
    </row>
    <row r="141" spans="1:6" ht="20.399999999999999" x14ac:dyDescent="0.3">
      <c r="A141" s="22"/>
      <c r="B141" s="5"/>
      <c r="C141" s="32"/>
      <c r="D141" s="32"/>
      <c r="E141" s="32"/>
      <c r="F141" s="32"/>
    </row>
    <row r="142" spans="1:6" ht="20.399999999999999" x14ac:dyDescent="0.3">
      <c r="A142" s="22"/>
      <c r="B142" s="5"/>
      <c r="C142" s="32"/>
      <c r="D142" s="32"/>
      <c r="E142" s="32"/>
      <c r="F142" s="32"/>
    </row>
    <row r="143" spans="1:6" ht="20.399999999999999" x14ac:dyDescent="0.3">
      <c r="A143" s="22"/>
      <c r="B143" s="5"/>
      <c r="C143" s="32"/>
      <c r="D143" s="32"/>
      <c r="E143" s="32"/>
      <c r="F143" s="32"/>
    </row>
    <row r="144" spans="1:6" ht="20.399999999999999" x14ac:dyDescent="0.3">
      <c r="A144" s="22"/>
      <c r="B144" s="5"/>
      <c r="C144" s="32"/>
      <c r="D144" s="32"/>
      <c r="E144" s="32"/>
      <c r="F144" s="32"/>
    </row>
    <row r="145" spans="1:6" ht="20.399999999999999" x14ac:dyDescent="0.3">
      <c r="A145" s="22"/>
      <c r="B145" s="5"/>
      <c r="C145" s="32"/>
      <c r="D145" s="32"/>
      <c r="E145" s="32"/>
      <c r="F145" s="32"/>
    </row>
    <row r="146" spans="1:6" ht="20.399999999999999" x14ac:dyDescent="0.3">
      <c r="A146" s="22"/>
      <c r="B146" s="5"/>
      <c r="C146" s="32"/>
      <c r="D146" s="32"/>
      <c r="E146" s="32"/>
      <c r="F146" s="32"/>
    </row>
    <row r="147" spans="1:6" ht="20.399999999999999" x14ac:dyDescent="0.3">
      <c r="A147" s="22"/>
      <c r="B147" s="5"/>
      <c r="C147" s="32"/>
      <c r="D147" s="32"/>
      <c r="E147" s="32"/>
      <c r="F147" s="32"/>
    </row>
    <row r="148" spans="1:6" ht="20.399999999999999" x14ac:dyDescent="0.3">
      <c r="A148" s="22"/>
      <c r="B148" s="5"/>
      <c r="C148" s="32"/>
      <c r="D148" s="32"/>
      <c r="E148" s="32"/>
      <c r="F148" s="32"/>
    </row>
    <row r="149" spans="1:6" ht="20.399999999999999" x14ac:dyDescent="0.3">
      <c r="A149" s="22"/>
      <c r="B149" s="5"/>
      <c r="C149" s="32"/>
      <c r="D149" s="32"/>
      <c r="E149" s="32"/>
      <c r="F149" s="32"/>
    </row>
    <row r="150" spans="1:6" ht="20.399999999999999" x14ac:dyDescent="0.3">
      <c r="A150" s="22"/>
      <c r="B150" s="5"/>
      <c r="C150" s="32"/>
      <c r="D150" s="32"/>
      <c r="E150" s="32"/>
      <c r="F150" s="32"/>
    </row>
    <row r="151" spans="1:6" ht="20.399999999999999" x14ac:dyDescent="0.3">
      <c r="A151" s="22"/>
      <c r="B151" s="5"/>
      <c r="C151" s="32"/>
      <c r="D151" s="32"/>
      <c r="E151" s="32"/>
      <c r="F151" s="32"/>
    </row>
    <row r="152" spans="1:6" ht="20.399999999999999" x14ac:dyDescent="0.3">
      <c r="A152" s="22"/>
      <c r="B152" s="5"/>
      <c r="C152" s="32"/>
      <c r="D152" s="32"/>
      <c r="E152" s="32"/>
      <c r="F152" s="32"/>
    </row>
    <row r="153" spans="1:6" ht="20.399999999999999" x14ac:dyDescent="0.3">
      <c r="A153" s="22"/>
      <c r="B153" s="5"/>
      <c r="C153" s="32"/>
      <c r="D153" s="32"/>
      <c r="E153" s="32"/>
      <c r="F153" s="32"/>
    </row>
    <row r="154" spans="1:6" ht="20.399999999999999" x14ac:dyDescent="0.3">
      <c r="A154" s="22"/>
      <c r="B154" s="5"/>
      <c r="C154" s="32"/>
      <c r="D154" s="32"/>
      <c r="E154" s="32"/>
      <c r="F154" s="32"/>
    </row>
    <row r="155" spans="1:6" ht="20.399999999999999" x14ac:dyDescent="0.3">
      <c r="A155" s="22"/>
      <c r="B155" s="5"/>
      <c r="C155" s="32"/>
      <c r="D155" s="32"/>
      <c r="E155" s="32"/>
      <c r="F155" s="32"/>
    </row>
    <row r="156" spans="1:6" ht="20.399999999999999" x14ac:dyDescent="0.3">
      <c r="A156" s="22"/>
      <c r="B156" s="5"/>
      <c r="C156" s="32"/>
      <c r="D156" s="32"/>
      <c r="E156" s="32"/>
      <c r="F156" s="32"/>
    </row>
    <row r="157" spans="1:6" ht="20.399999999999999" x14ac:dyDescent="0.3">
      <c r="A157" s="22"/>
      <c r="B157" s="5"/>
      <c r="C157" s="32"/>
      <c r="D157" s="32"/>
      <c r="E157" s="32"/>
      <c r="F157" s="32"/>
    </row>
    <row r="158" spans="1:6" ht="20.399999999999999" x14ac:dyDescent="0.3">
      <c r="A158" s="22"/>
      <c r="B158" s="5"/>
      <c r="C158" s="32"/>
      <c r="D158" s="32"/>
      <c r="E158" s="32"/>
      <c r="F158" s="32"/>
    </row>
    <row r="159" spans="1:6" ht="20.399999999999999" x14ac:dyDescent="0.3">
      <c r="A159" s="22"/>
      <c r="B159" s="5"/>
      <c r="C159" s="32"/>
      <c r="D159" s="32"/>
      <c r="E159" s="32"/>
      <c r="F159" s="32"/>
    </row>
    <row r="160" spans="1:6" ht="20.399999999999999" x14ac:dyDescent="0.3">
      <c r="A160" s="22"/>
      <c r="B160" s="5"/>
      <c r="C160" s="32"/>
      <c r="D160" s="32"/>
      <c r="E160" s="32"/>
      <c r="F160" s="32"/>
    </row>
    <row r="161" spans="1:6" ht="20.399999999999999" x14ac:dyDescent="0.3">
      <c r="A161" s="22"/>
      <c r="B161" s="5"/>
      <c r="C161" s="32"/>
      <c r="D161" s="32"/>
      <c r="E161" s="32"/>
      <c r="F161" s="32"/>
    </row>
    <row r="162" spans="1:6" ht="20.399999999999999" x14ac:dyDescent="0.3">
      <c r="A162" s="22"/>
      <c r="B162" s="5"/>
      <c r="C162" s="32"/>
      <c r="D162" s="32"/>
      <c r="E162" s="32"/>
      <c r="F162" s="32"/>
    </row>
    <row r="163" spans="1:6" ht="20.399999999999999" x14ac:dyDescent="0.3">
      <c r="A163" s="22"/>
      <c r="B163" s="5"/>
      <c r="C163" s="32"/>
      <c r="D163" s="32"/>
      <c r="E163" s="32"/>
      <c r="F163" s="32"/>
    </row>
    <row r="164" spans="1:6" ht="20.399999999999999" x14ac:dyDescent="0.3">
      <c r="A164" s="22"/>
      <c r="B164" s="5"/>
      <c r="C164" s="32"/>
      <c r="D164" s="32"/>
      <c r="E164" s="32"/>
      <c r="F164" s="32"/>
    </row>
    <row r="165" spans="1:6" ht="20.399999999999999" x14ac:dyDescent="0.3">
      <c r="A165" s="22"/>
      <c r="B165" s="5"/>
      <c r="C165" s="32"/>
      <c r="D165" s="32"/>
      <c r="E165" s="32"/>
      <c r="F165" s="32"/>
    </row>
    <row r="166" spans="1:6" ht="20.399999999999999" x14ac:dyDescent="0.3">
      <c r="A166" s="22"/>
      <c r="B166" s="5"/>
      <c r="C166" s="32"/>
      <c r="D166" s="32"/>
      <c r="E166" s="32"/>
      <c r="F166" s="32"/>
    </row>
    <row r="167" spans="1:6" ht="20.399999999999999" x14ac:dyDescent="0.3">
      <c r="A167" s="22"/>
      <c r="B167" s="5"/>
      <c r="C167" s="32"/>
      <c r="D167" s="32"/>
      <c r="E167" s="32"/>
      <c r="F167" s="32"/>
    </row>
    <row r="168" spans="1:6" ht="20.399999999999999" x14ac:dyDescent="0.3">
      <c r="A168" s="22"/>
      <c r="B168" s="5"/>
      <c r="C168" s="32"/>
      <c r="D168" s="32"/>
      <c r="E168" s="32"/>
      <c r="F168" s="32"/>
    </row>
    <row r="169" spans="1:6" ht="20.399999999999999" x14ac:dyDescent="0.3">
      <c r="A169" s="22"/>
      <c r="B169" s="5"/>
      <c r="C169" s="32"/>
      <c r="D169" s="32"/>
      <c r="E169" s="32"/>
      <c r="F169" s="32"/>
    </row>
    <row r="170" spans="1:6" ht="20.399999999999999" x14ac:dyDescent="0.3">
      <c r="A170" s="22"/>
      <c r="B170" s="5"/>
      <c r="C170" s="32"/>
      <c r="D170" s="32"/>
      <c r="E170" s="32"/>
      <c r="F170" s="32"/>
    </row>
    <row r="171" spans="1:6" ht="20.399999999999999" x14ac:dyDescent="0.3">
      <c r="A171" s="22"/>
      <c r="B171" s="5"/>
      <c r="C171" s="32"/>
      <c r="D171" s="32"/>
      <c r="E171" s="32"/>
      <c r="F171" s="32"/>
    </row>
    <row r="172" spans="1:6" ht="20.399999999999999" x14ac:dyDescent="0.3">
      <c r="A172" s="22"/>
      <c r="B172" s="5"/>
      <c r="C172" s="32"/>
      <c r="D172" s="32"/>
      <c r="E172" s="32"/>
      <c r="F172" s="32"/>
    </row>
    <row r="173" spans="1:6" ht="20.399999999999999" x14ac:dyDescent="0.3">
      <c r="A173" s="22"/>
      <c r="B173" s="5"/>
      <c r="C173" s="32"/>
      <c r="D173" s="32"/>
      <c r="E173" s="32"/>
      <c r="F173" s="32"/>
    </row>
    <row r="174" spans="1:6" ht="20.399999999999999" x14ac:dyDescent="0.3">
      <c r="A174" s="22"/>
      <c r="B174" s="5"/>
      <c r="C174" s="32"/>
      <c r="D174" s="32"/>
      <c r="E174" s="32"/>
      <c r="F174" s="32"/>
    </row>
    <row r="175" spans="1:6" ht="20.399999999999999" x14ac:dyDescent="0.3">
      <c r="A175" s="22"/>
      <c r="B175" s="5"/>
      <c r="C175" s="32"/>
      <c r="D175" s="32"/>
      <c r="E175" s="32"/>
      <c r="F175" s="32"/>
    </row>
    <row r="176" spans="1:6" x14ac:dyDescent="0.3">
      <c r="A176" s="8"/>
      <c r="B176" s="5"/>
      <c r="C176" s="5"/>
      <c r="D176" s="5"/>
      <c r="E176" s="5"/>
      <c r="F176" s="5"/>
    </row>
    <row r="177" spans="1:10" ht="20.399999999999999" x14ac:dyDescent="0.3">
      <c r="A177" s="8"/>
      <c r="B177" s="33" t="s">
        <v>67</v>
      </c>
      <c r="C177" s="33" t="s">
        <v>95</v>
      </c>
      <c r="D177" s="33"/>
      <c r="E177" s="33"/>
      <c r="F177" t="s">
        <v>67</v>
      </c>
      <c r="G177" t="s">
        <v>95</v>
      </c>
    </row>
    <row r="178" spans="1:10" ht="21" x14ac:dyDescent="0.4">
      <c r="A178" s="8"/>
      <c r="B178" s="34" t="s">
        <v>68</v>
      </c>
      <c r="C178" s="34" t="s">
        <v>44</v>
      </c>
      <c r="D178" s="34"/>
      <c r="E178" s="34"/>
      <c r="F178" t="s">
        <v>68</v>
      </c>
      <c r="H178" t="str">
        <f>IF(NOT(ISBLANK(F178)),F178,IF(NOT(ISBLANK(G178)),"     "&amp;G178,FALSE))</f>
        <v>Afectación Económica o presupuestal</v>
      </c>
      <c r="I178" t="s">
        <v>68</v>
      </c>
      <c r="J178" t="str">
        <f>IF(NOT(ISERROR(MATCH(I178,_xlfn.ANCHORARRAY(B189),0))),H191&amp;"Por favor no seleccionar los criterios de impacto",I178)</f>
        <v>❌Por favor no seleccionar los criterios de impacto</v>
      </c>
    </row>
    <row r="179" spans="1:10" ht="21" x14ac:dyDescent="0.4">
      <c r="A179" s="8"/>
      <c r="B179" s="34" t="s">
        <v>68</v>
      </c>
      <c r="C179" s="34" t="s">
        <v>69</v>
      </c>
      <c r="D179" s="34"/>
      <c r="E179" s="34"/>
      <c r="G179" t="s">
        <v>44</v>
      </c>
      <c r="H179" t="str">
        <f t="shared" ref="H179:H189" si="0">IF(NOT(ISBLANK(F179)),F179,IF(NOT(ISBLANK(G179)),"     "&amp;G179,FALSE))</f>
        <v xml:space="preserve">     Afectación menor a 10 SMLMV .</v>
      </c>
    </row>
    <row r="180" spans="1:10" ht="21" x14ac:dyDescent="0.4">
      <c r="A180" s="8"/>
      <c r="B180" s="34" t="s">
        <v>68</v>
      </c>
      <c r="C180" s="34" t="s">
        <v>70</v>
      </c>
      <c r="D180" s="34"/>
      <c r="E180" s="34"/>
      <c r="G180" t="s">
        <v>69</v>
      </c>
      <c r="H180" t="str">
        <f t="shared" si="0"/>
        <v xml:space="preserve">     Entre 10 y 50 SMLMV </v>
      </c>
    </row>
    <row r="181" spans="1:10" ht="21" x14ac:dyDescent="0.4">
      <c r="A181" s="8"/>
      <c r="B181" s="34" t="s">
        <v>68</v>
      </c>
      <c r="C181" s="34" t="s">
        <v>71</v>
      </c>
      <c r="D181" s="34"/>
      <c r="E181" s="34"/>
      <c r="G181" t="s">
        <v>70</v>
      </c>
      <c r="H181" t="str">
        <f t="shared" si="0"/>
        <v xml:space="preserve">     Entre 50 y 100 SMLMV </v>
      </c>
    </row>
    <row r="182" spans="1:10" ht="21" x14ac:dyDescent="0.4">
      <c r="A182" s="8"/>
      <c r="B182" s="34" t="s">
        <v>68</v>
      </c>
      <c r="C182" s="34" t="s">
        <v>72</v>
      </c>
      <c r="D182" s="34"/>
      <c r="E182" s="34"/>
      <c r="G182" t="s">
        <v>71</v>
      </c>
      <c r="H182" t="str">
        <f t="shared" si="0"/>
        <v xml:space="preserve">     Entre 100 y 500 SMLMV </v>
      </c>
    </row>
    <row r="183" spans="1:10" ht="21" x14ac:dyDescent="0.4">
      <c r="A183" s="8"/>
      <c r="B183" s="34" t="s">
        <v>43</v>
      </c>
      <c r="C183" s="34" t="s">
        <v>73</v>
      </c>
      <c r="D183" s="34"/>
      <c r="E183" s="34"/>
      <c r="G183" t="s">
        <v>72</v>
      </c>
      <c r="H183" t="str">
        <f t="shared" si="0"/>
        <v xml:space="preserve">     Mayor a 500 SMLMV </v>
      </c>
    </row>
    <row r="184" spans="1:10" ht="21" x14ac:dyDescent="0.4">
      <c r="A184" s="8"/>
      <c r="B184" s="34" t="s">
        <v>43</v>
      </c>
      <c r="C184" s="34" t="s">
        <v>74</v>
      </c>
      <c r="D184" s="34"/>
      <c r="E184" s="34"/>
      <c r="F184" t="s">
        <v>43</v>
      </c>
      <c r="H184" t="str">
        <f t="shared" si="0"/>
        <v>Pérdida Reputacional</v>
      </c>
    </row>
    <row r="185" spans="1:10" ht="21" x14ac:dyDescent="0.4">
      <c r="A185" s="8"/>
      <c r="B185" s="34" t="s">
        <v>43</v>
      </c>
      <c r="C185" s="34" t="s">
        <v>76</v>
      </c>
      <c r="D185" s="34"/>
      <c r="E185" s="34"/>
      <c r="G185" t="s">
        <v>73</v>
      </c>
      <c r="H185" t="str">
        <f t="shared" si="0"/>
        <v xml:space="preserve">     El riesgo afecta la imagen de alguna área de la organización</v>
      </c>
    </row>
    <row r="186" spans="1:10" ht="21" x14ac:dyDescent="0.4">
      <c r="A186" s="8"/>
      <c r="B186" s="34" t="s">
        <v>43</v>
      </c>
      <c r="C186" s="34" t="s">
        <v>75</v>
      </c>
      <c r="D186" s="34"/>
      <c r="E186" s="34"/>
      <c r="G186" t="s">
        <v>74</v>
      </c>
      <c r="H186" t="str">
        <f t="shared" si="0"/>
        <v xml:space="preserve">     El riesgo afecta la imagen de la entidad internamente, de conocimiento general, nivel interno, de junta dircetiva y accionistas y/o de provedores</v>
      </c>
    </row>
    <row r="187" spans="1:10" ht="21" x14ac:dyDescent="0.4">
      <c r="A187" s="8"/>
      <c r="B187" s="34" t="s">
        <v>43</v>
      </c>
      <c r="C187" s="34" t="s">
        <v>83</v>
      </c>
      <c r="D187" s="34"/>
      <c r="E187" s="34"/>
      <c r="G187" t="s">
        <v>76</v>
      </c>
      <c r="H187" t="str">
        <f t="shared" si="0"/>
        <v xml:space="preserve">     El riesgo afecta la imagen de la entidad con algunos usuarios de relevancia frente al logro de los objetivos</v>
      </c>
    </row>
    <row r="188" spans="1:10" x14ac:dyDescent="0.3">
      <c r="A188" s="8"/>
      <c r="B188" s="6"/>
      <c r="C188" s="6"/>
      <c r="D188" s="6"/>
      <c r="E188" s="6"/>
      <c r="G188" t="s">
        <v>75</v>
      </c>
      <c r="H188" t="str">
        <f t="shared" si="0"/>
        <v xml:space="preserve">     El riesgo afecta la imagen de de la entidad con efecto publicitario sostenido a nivel de sector administrativo, nivel departamental o municipal</v>
      </c>
    </row>
    <row r="189" spans="1:10" x14ac:dyDescent="0.3">
      <c r="A189" s="8"/>
      <c r="B189" s="6" t="str" cm="1">
        <f t="array" ref="B189:B191">_xlfn.UNIQUE(Tabla13[[#All],[Criterios]])</f>
        <v>Criterios</v>
      </c>
      <c r="C189" s="6"/>
      <c r="D189" s="6"/>
      <c r="E189" s="6"/>
      <c r="G189" t="s">
        <v>83</v>
      </c>
      <c r="H189" t="str">
        <f t="shared" si="0"/>
        <v xml:space="preserve">     El riesgo afecta la imagen de la entidad a nivel nacional, con efecto publicitarios sostenible a nivel país</v>
      </c>
    </row>
    <row r="190" spans="1:10" x14ac:dyDescent="0.3">
      <c r="A190" s="8"/>
      <c r="B190" s="6" t="str">
        <v>Afectación Económica o presupuestal</v>
      </c>
      <c r="C190" s="6"/>
      <c r="D190" s="6"/>
      <c r="E190" s="6"/>
    </row>
    <row r="191" spans="1:10" x14ac:dyDescent="0.3">
      <c r="B191" s="6" t="str">
        <v>Pérdida Reputacional</v>
      </c>
      <c r="C191" s="6"/>
      <c r="D191" s="6"/>
      <c r="E191" s="6"/>
      <c r="H191" s="7" t="s">
        <v>96</v>
      </c>
    </row>
    <row r="192" spans="1:10" x14ac:dyDescent="0.3">
      <c r="B192" s="4"/>
      <c r="C192" s="4"/>
      <c r="D192" s="4"/>
      <c r="E192" s="4"/>
      <c r="H192" s="7" t="s">
        <v>97</v>
      </c>
    </row>
    <row r="193" spans="2:6" x14ac:dyDescent="0.3">
      <c r="B193" s="4"/>
      <c r="C193" s="4"/>
      <c r="D193" s="4"/>
      <c r="E193" s="4"/>
    </row>
    <row r="194" spans="2:6" x14ac:dyDescent="0.3">
      <c r="B194" s="4"/>
      <c r="C194" s="4"/>
      <c r="D194" s="4"/>
      <c r="E194" s="4"/>
    </row>
    <row r="195" spans="2:6" x14ac:dyDescent="0.3">
      <c r="B195" s="4"/>
      <c r="C195" s="4"/>
      <c r="D195" s="4"/>
      <c r="E195" s="4"/>
      <c r="F195" s="4"/>
    </row>
    <row r="196" spans="2:6" x14ac:dyDescent="0.3">
      <c r="B196" s="4"/>
      <c r="C196" s="4"/>
      <c r="D196" s="4"/>
      <c r="E196" s="4"/>
      <c r="F196" s="4"/>
    </row>
    <row r="197" spans="2:6" x14ac:dyDescent="0.3">
      <c r="B197" s="4"/>
      <c r="C197" s="4"/>
      <c r="D197" s="4"/>
      <c r="E197" s="4"/>
      <c r="F197" s="4"/>
    </row>
    <row r="198" spans="2:6" x14ac:dyDescent="0.3">
      <c r="B198" s="4"/>
      <c r="C198" s="4"/>
      <c r="D198" s="4"/>
      <c r="E198" s="4"/>
      <c r="F198" s="4"/>
    </row>
    <row r="199" spans="2:6" x14ac:dyDescent="0.3">
      <c r="B199" s="4"/>
      <c r="C199" s="4"/>
      <c r="D199" s="4"/>
      <c r="E199" s="4"/>
      <c r="F199" s="4"/>
    </row>
    <row r="200" spans="2:6" x14ac:dyDescent="0.3">
      <c r="B200" s="4"/>
      <c r="C200" s="4"/>
      <c r="D200" s="4"/>
      <c r="E200" s="4"/>
      <c r="F200" s="4"/>
    </row>
  </sheetData>
  <mergeCells count="2">
    <mergeCell ref="B3:E3"/>
    <mergeCell ref="B1:E1"/>
  </mergeCells>
  <dataValidations count="1">
    <dataValidation type="list" allowBlank="1" showInputMessage="1" showErrorMessage="1" sqref="I178" xr:uid="{12CDEB05-1AE8-46D6-B633-E3EC0DBC5026}">
      <formula1>$H$178:$H$189</formula1>
    </dataValidation>
  </dataValidations>
  <pageMargins left="0.7" right="0.7" top="0.75" bottom="0.75" header="0.3" footer="0.3"/>
  <pageSetup orientation="portrait"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zoomScale="110" zoomScaleNormal="110" workbookViewId="0">
      <selection activeCell="F9" sqref="F9"/>
    </sheetView>
  </sheetViews>
  <sheetFormatPr baseColWidth="10" defaultColWidth="14.33203125" defaultRowHeight="13.8" x14ac:dyDescent="0.3"/>
  <cols>
    <col min="1" max="2" width="14.33203125" style="9"/>
    <col min="3" max="3" width="17" style="9" customWidth="1"/>
    <col min="4" max="4" width="14.33203125" style="9"/>
    <col min="5" max="5" width="46" style="9" customWidth="1"/>
    <col min="6" max="16384" width="14.33203125" style="9"/>
  </cols>
  <sheetData>
    <row r="1" spans="2:6" ht="24" customHeight="1" thickBot="1" x14ac:dyDescent="0.35">
      <c r="B1" s="396" t="s">
        <v>59</v>
      </c>
      <c r="C1" s="397"/>
      <c r="D1" s="397"/>
      <c r="E1" s="397"/>
      <c r="F1" s="398"/>
    </row>
    <row r="2" spans="2:6" ht="16.2" thickBot="1" x14ac:dyDescent="0.35">
      <c r="B2" s="10"/>
      <c r="C2" s="10"/>
      <c r="D2" s="10"/>
      <c r="E2" s="10"/>
      <c r="F2" s="10"/>
    </row>
    <row r="3" spans="2:6" ht="16.2" thickBot="1" x14ac:dyDescent="0.35">
      <c r="B3" s="400" t="s">
        <v>45</v>
      </c>
      <c r="C3" s="401"/>
      <c r="D3" s="401"/>
      <c r="E3" s="35" t="s">
        <v>46</v>
      </c>
      <c r="F3" s="36" t="s">
        <v>47</v>
      </c>
    </row>
    <row r="4" spans="2:6" ht="31.2" x14ac:dyDescent="0.3">
      <c r="B4" s="402" t="s">
        <v>48</v>
      </c>
      <c r="C4" s="404" t="s">
        <v>11</v>
      </c>
      <c r="D4" s="11" t="s">
        <v>12</v>
      </c>
      <c r="E4" s="12" t="s">
        <v>49</v>
      </c>
      <c r="F4" s="13">
        <v>0.25</v>
      </c>
    </row>
    <row r="5" spans="2:6" ht="46.8" x14ac:dyDescent="0.3">
      <c r="B5" s="403"/>
      <c r="C5" s="405"/>
      <c r="D5" s="14" t="s">
        <v>13</v>
      </c>
      <c r="E5" s="15" t="s">
        <v>50</v>
      </c>
      <c r="F5" s="16">
        <v>0.15</v>
      </c>
    </row>
    <row r="6" spans="2:6" ht="46.8" x14ac:dyDescent="0.3">
      <c r="B6" s="403"/>
      <c r="C6" s="405"/>
      <c r="D6" s="14" t="s">
        <v>14</v>
      </c>
      <c r="E6" s="15" t="s">
        <v>51</v>
      </c>
      <c r="F6" s="16">
        <v>0.1</v>
      </c>
    </row>
    <row r="7" spans="2:6" ht="15.6" hidden="1" x14ac:dyDescent="0.3">
      <c r="B7" s="403"/>
      <c r="C7" s="14"/>
      <c r="D7" s="14" t="s">
        <v>111</v>
      </c>
      <c r="E7" s="15"/>
      <c r="F7" s="16"/>
    </row>
    <row r="8" spans="2:6" ht="62.4" x14ac:dyDescent="0.3">
      <c r="B8" s="403"/>
      <c r="C8" s="405" t="s">
        <v>15</v>
      </c>
      <c r="D8" s="14" t="s">
        <v>8</v>
      </c>
      <c r="E8" s="15" t="s">
        <v>52</v>
      </c>
      <c r="F8" s="16">
        <v>0.25</v>
      </c>
    </row>
    <row r="9" spans="2:6" ht="31.2" x14ac:dyDescent="0.3">
      <c r="B9" s="403"/>
      <c r="C9" s="405"/>
      <c r="D9" s="14" t="s">
        <v>7</v>
      </c>
      <c r="E9" s="15" t="s">
        <v>53</v>
      </c>
      <c r="F9" s="16">
        <v>0.15</v>
      </c>
    </row>
    <row r="10" spans="2:6" ht="15.6" hidden="1" x14ac:dyDescent="0.3">
      <c r="B10" s="29"/>
      <c r="C10" s="14"/>
      <c r="D10" s="14" t="s">
        <v>111</v>
      </c>
      <c r="E10" s="15"/>
      <c r="F10" s="16"/>
    </row>
    <row r="11" spans="2:6" ht="46.8" x14ac:dyDescent="0.3">
      <c r="B11" s="403" t="s">
        <v>99</v>
      </c>
      <c r="C11" s="405" t="s">
        <v>16</v>
      </c>
      <c r="D11" s="14" t="s">
        <v>17</v>
      </c>
      <c r="E11" s="15" t="s">
        <v>54</v>
      </c>
      <c r="F11" s="17" t="s">
        <v>55</v>
      </c>
    </row>
    <row r="12" spans="2:6" ht="46.8" x14ac:dyDescent="0.3">
      <c r="B12" s="403"/>
      <c r="C12" s="405"/>
      <c r="D12" s="14" t="s">
        <v>18</v>
      </c>
      <c r="E12" s="15" t="s">
        <v>56</v>
      </c>
      <c r="F12" s="17" t="s">
        <v>55</v>
      </c>
    </row>
    <row r="13" spans="2:6" ht="15.6" hidden="1" x14ac:dyDescent="0.3">
      <c r="B13" s="403"/>
      <c r="C13" s="14"/>
      <c r="D13" s="14" t="s">
        <v>111</v>
      </c>
      <c r="E13" s="15"/>
      <c r="F13" s="17"/>
    </row>
    <row r="14" spans="2:6" ht="46.8" x14ac:dyDescent="0.3">
      <c r="B14" s="403"/>
      <c r="C14" s="405" t="s">
        <v>19</v>
      </c>
      <c r="D14" s="14" t="s">
        <v>20</v>
      </c>
      <c r="E14" s="15" t="s">
        <v>57</v>
      </c>
      <c r="F14" s="17" t="s">
        <v>55</v>
      </c>
    </row>
    <row r="15" spans="2:6" ht="46.8" x14ac:dyDescent="0.3">
      <c r="B15" s="403"/>
      <c r="C15" s="405"/>
      <c r="D15" s="14" t="s">
        <v>21</v>
      </c>
      <c r="E15" s="15" t="s">
        <v>58</v>
      </c>
      <c r="F15" s="17" t="s">
        <v>55</v>
      </c>
    </row>
    <row r="16" spans="2:6" ht="15.6" hidden="1" x14ac:dyDescent="0.3">
      <c r="B16" s="403"/>
      <c r="C16" s="14"/>
      <c r="D16" s="14" t="s">
        <v>111</v>
      </c>
      <c r="E16" s="15"/>
      <c r="F16" s="17"/>
    </row>
    <row r="17" spans="2:6" ht="31.2" x14ac:dyDescent="0.3">
      <c r="B17" s="403"/>
      <c r="C17" s="405" t="s">
        <v>22</v>
      </c>
      <c r="D17" s="14" t="s">
        <v>84</v>
      </c>
      <c r="E17" s="15" t="s">
        <v>87</v>
      </c>
      <c r="F17" s="17" t="s">
        <v>55</v>
      </c>
    </row>
    <row r="18" spans="2:6" ht="16.2" thickBot="1" x14ac:dyDescent="0.35">
      <c r="B18" s="406"/>
      <c r="C18" s="407"/>
      <c r="D18" s="18" t="s">
        <v>85</v>
      </c>
      <c r="E18" s="19" t="s">
        <v>86</v>
      </c>
      <c r="F18" s="20" t="s">
        <v>55</v>
      </c>
    </row>
    <row r="19" spans="2:6" ht="15.6" hidden="1" x14ac:dyDescent="0.3">
      <c r="B19" s="45"/>
      <c r="C19" s="45"/>
      <c r="D19" s="14" t="s">
        <v>111</v>
      </c>
      <c r="E19" s="46"/>
      <c r="F19" s="47"/>
    </row>
    <row r="20" spans="2:6" ht="49.95" customHeight="1" x14ac:dyDescent="0.3">
      <c r="B20" s="399" t="s">
        <v>98</v>
      </c>
      <c r="C20" s="399"/>
      <c r="D20" s="399"/>
      <c r="E20" s="399"/>
      <c r="F20" s="399"/>
    </row>
    <row r="21" spans="2:6" ht="27" customHeight="1" x14ac:dyDescent="0.3">
      <c r="B21" s="21"/>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4"/>
  <sheetViews>
    <sheetView topLeftCell="A6" workbookViewId="0">
      <selection activeCell="B12" sqref="B12:B17"/>
    </sheetView>
  </sheetViews>
  <sheetFormatPr baseColWidth="10" defaultRowHeight="14.4" x14ac:dyDescent="0.3"/>
  <cols>
    <col min="2" max="2" width="24" customWidth="1"/>
    <col min="3" max="3" width="23.44140625" customWidth="1"/>
    <col min="4" max="4" width="24.33203125" customWidth="1"/>
    <col min="5" max="6" width="16.6640625" customWidth="1"/>
  </cols>
  <sheetData>
    <row r="2" spans="2:6" x14ac:dyDescent="0.3">
      <c r="B2" t="s">
        <v>29</v>
      </c>
      <c r="E2" t="s">
        <v>89</v>
      </c>
    </row>
    <row r="3" spans="2:6" x14ac:dyDescent="0.3">
      <c r="B3" t="s">
        <v>30</v>
      </c>
      <c r="E3" t="s">
        <v>88</v>
      </c>
    </row>
    <row r="4" spans="2:6" x14ac:dyDescent="0.3">
      <c r="B4" t="s">
        <v>92</v>
      </c>
      <c r="E4" t="s">
        <v>90</v>
      </c>
    </row>
    <row r="5" spans="2:6" x14ac:dyDescent="0.3">
      <c r="B5" t="s">
        <v>91</v>
      </c>
    </row>
    <row r="8" spans="2:6" x14ac:dyDescent="0.3">
      <c r="B8" t="s">
        <v>66</v>
      </c>
      <c r="E8" t="s">
        <v>31</v>
      </c>
      <c r="F8" t="s">
        <v>102</v>
      </c>
    </row>
    <row r="9" spans="2:6" x14ac:dyDescent="0.3">
      <c r="B9" t="s">
        <v>32</v>
      </c>
      <c r="E9" t="s">
        <v>39</v>
      </c>
      <c r="F9" t="s">
        <v>103</v>
      </c>
    </row>
    <row r="10" spans="2:6" x14ac:dyDescent="0.3">
      <c r="B10" t="s">
        <v>33</v>
      </c>
      <c r="E10" t="s">
        <v>41</v>
      </c>
      <c r="F10" t="s">
        <v>64</v>
      </c>
    </row>
    <row r="11" spans="2:6" x14ac:dyDescent="0.3">
      <c r="E11" t="s">
        <v>82</v>
      </c>
      <c r="F11" t="s">
        <v>62</v>
      </c>
    </row>
    <row r="12" spans="2:6" x14ac:dyDescent="0.3">
      <c r="B12" t="s">
        <v>104</v>
      </c>
      <c r="E12" t="s">
        <v>4</v>
      </c>
      <c r="F12" t="s">
        <v>5</v>
      </c>
    </row>
    <row r="13" spans="2:6" x14ac:dyDescent="0.3">
      <c r="B13" s="98" t="s">
        <v>295</v>
      </c>
      <c r="E13" t="s">
        <v>42</v>
      </c>
      <c r="F13" t="s">
        <v>65</v>
      </c>
    </row>
    <row r="14" spans="2:6" x14ac:dyDescent="0.3">
      <c r="B14" s="98" t="s">
        <v>296</v>
      </c>
    </row>
    <row r="15" spans="2:6" x14ac:dyDescent="0.3">
      <c r="B15" s="98" t="s">
        <v>297</v>
      </c>
    </row>
    <row r="16" spans="2:6" ht="26.4" x14ac:dyDescent="0.3">
      <c r="B16" s="98" t="s">
        <v>298</v>
      </c>
    </row>
    <row r="17" spans="2:2" ht="26.4" x14ac:dyDescent="0.3">
      <c r="B17" s="98" t="s">
        <v>299</v>
      </c>
    </row>
    <row r="18" spans="2:2" x14ac:dyDescent="0.3">
      <c r="B18" s="27"/>
    </row>
    <row r="19" spans="2:2" x14ac:dyDescent="0.3">
      <c r="B19" s="27"/>
    </row>
    <row r="21" spans="2:2" x14ac:dyDescent="0.3">
      <c r="B21" s="27" t="s">
        <v>147</v>
      </c>
    </row>
    <row r="22" spans="2:2" x14ac:dyDescent="0.3">
      <c r="B22" t="s">
        <v>118</v>
      </c>
    </row>
    <row r="23" spans="2:2" x14ac:dyDescent="0.3">
      <c r="B23" t="s">
        <v>119</v>
      </c>
    </row>
    <row r="24" spans="2:2" x14ac:dyDescent="0.3">
      <c r="B24" t="s">
        <v>123</v>
      </c>
    </row>
    <row r="25" spans="2:2" x14ac:dyDescent="0.3">
      <c r="B25" t="s">
        <v>115</v>
      </c>
    </row>
    <row r="26" spans="2:2" x14ac:dyDescent="0.3">
      <c r="B26" t="s">
        <v>129</v>
      </c>
    </row>
    <row r="27" spans="2:2" x14ac:dyDescent="0.3">
      <c r="B27" t="s">
        <v>131</v>
      </c>
    </row>
    <row r="28" spans="2:2" x14ac:dyDescent="0.3">
      <c r="B28" t="s">
        <v>150</v>
      </c>
    </row>
    <row r="29" spans="2:2" x14ac:dyDescent="0.3">
      <c r="B29" t="s">
        <v>133</v>
      </c>
    </row>
    <row r="30" spans="2:2" x14ac:dyDescent="0.3">
      <c r="B30" t="s">
        <v>134</v>
      </c>
    </row>
    <row r="31" spans="2:2" x14ac:dyDescent="0.3">
      <c r="B31" t="s">
        <v>135</v>
      </c>
    </row>
    <row r="32" spans="2:2" x14ac:dyDescent="0.3">
      <c r="B32" t="s">
        <v>136</v>
      </c>
    </row>
    <row r="33" spans="2:2" x14ac:dyDescent="0.3">
      <c r="B33" t="s">
        <v>179</v>
      </c>
    </row>
    <row r="34" spans="2:2" x14ac:dyDescent="0.3">
      <c r="B34" t="s">
        <v>146</v>
      </c>
    </row>
  </sheetData>
  <sortState xmlns:xlrd2="http://schemas.microsoft.com/office/spreadsheetml/2017/richdata2" ref="B2:B5">
    <sortCondition ref="B2:B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x14ac:dyDescent="0.3"/>
  <cols>
    <col min="1" max="1" width="32.6640625" style="1" customWidth="1"/>
    <col min="2" max="16384" width="11.44140625" style="1"/>
  </cols>
  <sheetData>
    <row r="3" spans="1:1" x14ac:dyDescent="0.3">
      <c r="A3" s="2" t="s">
        <v>12</v>
      </c>
    </row>
    <row r="4" spans="1:1" x14ac:dyDescent="0.3">
      <c r="A4" s="2" t="s">
        <v>13</v>
      </c>
    </row>
    <row r="5" spans="1:1" x14ac:dyDescent="0.3">
      <c r="A5" s="2" t="s">
        <v>14</v>
      </c>
    </row>
    <row r="6" spans="1:1" x14ac:dyDescent="0.3">
      <c r="A6" s="2" t="s">
        <v>8</v>
      </c>
    </row>
    <row r="7" spans="1:1" x14ac:dyDescent="0.3">
      <c r="A7" s="2" t="s">
        <v>7</v>
      </c>
    </row>
    <row r="8" spans="1:1" x14ac:dyDescent="0.3">
      <c r="A8" s="2" t="s">
        <v>17</v>
      </c>
    </row>
    <row r="9" spans="1:1" x14ac:dyDescent="0.3">
      <c r="A9" s="2" t="s">
        <v>18</v>
      </c>
    </row>
    <row r="10" spans="1:1" x14ac:dyDescent="0.3">
      <c r="A10" s="2" t="s">
        <v>20</v>
      </c>
    </row>
    <row r="11" spans="1:1" x14ac:dyDescent="0.3">
      <c r="A11" s="2" t="s">
        <v>21</v>
      </c>
    </row>
    <row r="12" spans="1:1" x14ac:dyDescent="0.3">
      <c r="A12" s="2" t="s">
        <v>23</v>
      </c>
    </row>
    <row r="13" spans="1:1" x14ac:dyDescent="0.3">
      <c r="A13" s="2" t="s">
        <v>24</v>
      </c>
    </row>
    <row r="14" spans="1:1" x14ac:dyDescent="0.3">
      <c r="A14" s="2" t="s">
        <v>25</v>
      </c>
    </row>
    <row r="16" spans="1:1" x14ac:dyDescent="0.3">
      <c r="A16" s="2" t="s">
        <v>28</v>
      </c>
    </row>
    <row r="17" spans="1:1" x14ac:dyDescent="0.3">
      <c r="A17" s="2" t="s">
        <v>29</v>
      </c>
    </row>
    <row r="18" spans="1:1" x14ac:dyDescent="0.3">
      <c r="A18" s="2" t="s">
        <v>30</v>
      </c>
    </row>
    <row r="20" spans="1:1" x14ac:dyDescent="0.3">
      <c r="A20" s="2" t="s">
        <v>32</v>
      </c>
    </row>
    <row r="21" spans="1:1" x14ac:dyDescent="0.3">
      <c r="A21" s="2"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0C87CD-3FDD-491D-9F5C-C691809675A7}">
  <ds:schemaRefs>
    <ds:schemaRef ds:uri="http://schemas.microsoft.com/sharepoint/v3/contenttype/forms"/>
  </ds:schemaRefs>
</ds:datastoreItem>
</file>

<file path=customXml/itemProps2.xml><?xml version="1.0" encoding="utf-8"?>
<ds:datastoreItem xmlns:ds="http://schemas.openxmlformats.org/officeDocument/2006/customXml" ds:itemID="{68B01C09-BA62-4F3B-AF7B-ABDB92C376BE}">
  <ds:schemaRefs>
    <ds:schemaRef ds:uri="http://www.w3.org/XML/1998/namespace"/>
    <ds:schemaRef ds:uri="http://schemas.microsoft.com/office/2006/documentManagement/types"/>
    <ds:schemaRef ds:uri="cfb0170c-0804-4841-b063-354b1495d77f"/>
    <ds:schemaRef ds:uri="http://purl.org/dc/dcmitype/"/>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48c77cfc-f926-4e40-878b-a2b4daa011b0"/>
  </ds:schemaRefs>
</ds:datastoreItem>
</file>

<file path=customXml/itemProps3.xml><?xml version="1.0" encoding="utf-8"?>
<ds:datastoreItem xmlns:ds="http://schemas.openxmlformats.org/officeDocument/2006/customXml" ds:itemID="{C9FC8AA6-6A50-4DA4-B4A3-0BB6115774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1. ESTABLECIMIENTO CONTEXTO </vt:lpstr>
      <vt:lpstr>2. MATRIZ DE RIESGOS</vt:lpstr>
      <vt:lpstr>MAPA CALOR INHERENTE</vt:lpstr>
      <vt:lpstr>MAPA CALOR RESIDUAL</vt:lpstr>
      <vt:lpstr>3.MAPA CALOR INHEREN Y RESIDUAL</vt:lpstr>
      <vt:lpstr>4. PEFIL RIESGO DEL PROCESO</vt:lpstr>
      <vt:lpstr>Tabla probabilidad</vt:lpstr>
      <vt:lpstr>Tabla Impacto</vt:lpstr>
      <vt:lpstr>Tabla Valoración controles</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Carlos Alberto Benitez Aguirre</cp:lastModifiedBy>
  <cp:lastPrinted>2020-05-13T01:12:22Z</cp:lastPrinted>
  <dcterms:created xsi:type="dcterms:W3CDTF">2020-03-24T23:12:47Z</dcterms:created>
  <dcterms:modified xsi:type="dcterms:W3CDTF">2026-07-29T16:18:40Z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