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487" documentId="8_{E0F5D118-2F89-4A31-AF85-7B90B234C913}" xr6:coauthVersionLast="47" xr6:coauthVersionMax="47" xr10:uidLastSave="{50F2804D-5834-40C4-9D54-B703C43ACF98}"/>
  <bookViews>
    <workbookView xWindow="-108" yWindow="-108" windowWidth="23256" windowHeight="12456" tabRatio="882" firstSheet="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state="hidden"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s>
  <calcPr calcId="191028"/>
  <pivotCaches>
    <pivotCache cacheId="0" r:id="rId12"/>
  </pivotCaches>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8" i="26" l="1"/>
  <c r="C28" i="26"/>
  <c r="E28" i="26" s="1"/>
  <c r="G28" i="26" s="1"/>
  <c r="B28" i="26"/>
  <c r="A28" i="26"/>
  <c r="D27" i="26"/>
  <c r="C27" i="26"/>
  <c r="B27" i="26"/>
  <c r="A27" i="26"/>
  <c r="D26" i="26"/>
  <c r="C26" i="26"/>
  <c r="B26" i="26"/>
  <c r="A26" i="26"/>
  <c r="D25" i="26"/>
  <c r="C25" i="26"/>
  <c r="B25" i="26"/>
  <c r="A25" i="26"/>
  <c r="D24" i="26"/>
  <c r="C24" i="26"/>
  <c r="B24" i="26"/>
  <c r="A24" i="26"/>
  <c r="D23" i="26"/>
  <c r="F23" i="26" s="1"/>
  <c r="C23" i="26"/>
  <c r="B23" i="26"/>
  <c r="A23" i="26"/>
  <c r="D22" i="26"/>
  <c r="C22" i="26"/>
  <c r="B22" i="26"/>
  <c r="A22" i="26"/>
  <c r="D21" i="26"/>
  <c r="F21" i="26" s="1"/>
  <c r="C21" i="26"/>
  <c r="B21" i="26"/>
  <c r="A21" i="26"/>
  <c r="D20" i="26"/>
  <c r="C20" i="26"/>
  <c r="B20" i="26"/>
  <c r="A20" i="26"/>
  <c r="D19" i="26"/>
  <c r="C19" i="26"/>
  <c r="B19" i="26"/>
  <c r="A19" i="26"/>
  <c r="D18" i="26"/>
  <c r="C18" i="26"/>
  <c r="B18" i="26"/>
  <c r="A18" i="26"/>
  <c r="D17" i="26"/>
  <c r="C17" i="26"/>
  <c r="B17" i="26"/>
  <c r="A17" i="26"/>
  <c r="D16" i="26"/>
  <c r="C16" i="26"/>
  <c r="B16" i="26"/>
  <c r="A16" i="26"/>
  <c r="D15" i="26"/>
  <c r="C15" i="26"/>
  <c r="B15" i="26"/>
  <c r="A15" i="26"/>
  <c r="D14" i="26"/>
  <c r="F14" i="26" s="1"/>
  <c r="C14" i="26"/>
  <c r="E14" i="26" s="1"/>
  <c r="B14" i="26"/>
  <c r="A14" i="26"/>
  <c r="D13" i="26"/>
  <c r="F13" i="26" s="1"/>
  <c r="C13" i="26"/>
  <c r="B13" i="26"/>
  <c r="A13" i="26"/>
  <c r="D12" i="26"/>
  <c r="F12" i="26" s="1"/>
  <c r="C12" i="26"/>
  <c r="B12" i="26"/>
  <c r="A12" i="26"/>
  <c r="D11" i="26"/>
  <c r="F11" i="26" s="1"/>
  <c r="C11" i="26"/>
  <c r="B11" i="26"/>
  <c r="A11" i="26"/>
  <c r="F28" i="26"/>
  <c r="F27" i="26"/>
  <c r="E27" i="26"/>
  <c r="G27" i="26" s="1"/>
  <c r="F26" i="26"/>
  <c r="E26" i="26"/>
  <c r="G26" i="26" s="1"/>
  <c r="F25" i="26"/>
  <c r="E25" i="26"/>
  <c r="G25" i="26" s="1"/>
  <c r="F24" i="26"/>
  <c r="E24" i="26"/>
  <c r="G24" i="26" s="1"/>
  <c r="E23" i="26"/>
  <c r="F22" i="26"/>
  <c r="E22" i="26"/>
  <c r="G22" i="26" s="1"/>
  <c r="E21" i="26"/>
  <c r="E20" i="26"/>
  <c r="F20" i="26"/>
  <c r="F19" i="26"/>
  <c r="E19" i="26"/>
  <c r="G19" i="26" s="1"/>
  <c r="F18" i="26"/>
  <c r="E18" i="26"/>
  <c r="G18" i="26" s="1"/>
  <c r="F17" i="26"/>
  <c r="E17" i="26"/>
  <c r="G17" i="26" s="1"/>
  <c r="F16" i="26"/>
  <c r="E16" i="26"/>
  <c r="G16" i="26" s="1"/>
  <c r="F15" i="26"/>
  <c r="E15" i="26"/>
  <c r="G15" i="26" s="1"/>
  <c r="E13" i="26"/>
  <c r="E12" i="26"/>
  <c r="E11" i="26"/>
  <c r="B10" i="26"/>
  <c r="A10" i="26"/>
  <c r="B9" i="26"/>
  <c r="A9" i="26"/>
  <c r="D8" i="26"/>
  <c r="C8" i="26"/>
  <c r="B8" i="26"/>
  <c r="A8" i="26"/>
  <c r="D28" i="25"/>
  <c r="C28" i="25"/>
  <c r="B28" i="25"/>
  <c r="A28" i="25"/>
  <c r="D27" i="25"/>
  <c r="C27" i="25"/>
  <c r="E27" i="25" s="1"/>
  <c r="B27" i="25"/>
  <c r="A27" i="25"/>
  <c r="E28" i="25"/>
  <c r="D26" i="25"/>
  <c r="C26" i="25"/>
  <c r="B26" i="25"/>
  <c r="A26" i="25"/>
  <c r="D25" i="25"/>
  <c r="E25" i="25" s="1"/>
  <c r="C25" i="25"/>
  <c r="B25" i="25"/>
  <c r="A25" i="25"/>
  <c r="D24" i="25"/>
  <c r="E24" i="25" s="1"/>
  <c r="C24" i="25"/>
  <c r="B24" i="25"/>
  <c r="A24" i="25"/>
  <c r="D23" i="25"/>
  <c r="C23" i="25"/>
  <c r="B23" i="25"/>
  <c r="A23" i="25"/>
  <c r="D22" i="25"/>
  <c r="E22" i="25" s="1"/>
  <c r="C22" i="25"/>
  <c r="B22" i="25"/>
  <c r="A22" i="25"/>
  <c r="D21" i="25"/>
  <c r="C21" i="25"/>
  <c r="B21" i="25"/>
  <c r="A21" i="25"/>
  <c r="D20" i="25"/>
  <c r="C20" i="25"/>
  <c r="B20" i="25"/>
  <c r="A20" i="25"/>
  <c r="D19" i="25"/>
  <c r="C19" i="25"/>
  <c r="B19" i="25"/>
  <c r="A19" i="25"/>
  <c r="D18" i="25"/>
  <c r="C18" i="25"/>
  <c r="B18" i="25"/>
  <c r="A18" i="25"/>
  <c r="D17" i="25"/>
  <c r="C17" i="25"/>
  <c r="B17" i="25"/>
  <c r="A17" i="25"/>
  <c r="D16" i="25"/>
  <c r="C16" i="25"/>
  <c r="B16" i="25"/>
  <c r="A16" i="25"/>
  <c r="D15" i="25"/>
  <c r="C15" i="25"/>
  <c r="B15" i="25"/>
  <c r="A15" i="25"/>
  <c r="D14" i="25"/>
  <c r="C14" i="25"/>
  <c r="B14" i="25"/>
  <c r="A14" i="25"/>
  <c r="D13" i="25"/>
  <c r="C13" i="25"/>
  <c r="B13" i="25"/>
  <c r="A13" i="25"/>
  <c r="D12" i="25"/>
  <c r="C12" i="25"/>
  <c r="B12" i="25"/>
  <c r="A12" i="25"/>
  <c r="D11" i="25"/>
  <c r="C11" i="25"/>
  <c r="B11" i="25"/>
  <c r="A11" i="25"/>
  <c r="D10" i="25"/>
  <c r="C10" i="25"/>
  <c r="E10" i="25" s="1"/>
  <c r="B10" i="25"/>
  <c r="A10" i="25"/>
  <c r="E26" i="25"/>
  <c r="E23" i="25"/>
  <c r="E20" i="25"/>
  <c r="E12" i="25"/>
  <c r="E11" i="25"/>
  <c r="D9" i="25"/>
  <c r="C9" i="25"/>
  <c r="B9" i="25"/>
  <c r="A9" i="25"/>
  <c r="D8" i="25"/>
  <c r="C8" i="25"/>
  <c r="B8" i="25"/>
  <c r="A8" i="25"/>
  <c r="B4" i="28"/>
  <c r="B3" i="27"/>
  <c r="D7" i="26"/>
  <c r="C7" i="26"/>
  <c r="E7" i="26" s="1"/>
  <c r="B7" i="26"/>
  <c r="A7" i="26"/>
  <c r="B3" i="26"/>
  <c r="E9" i="25"/>
  <c r="D7" i="25"/>
  <c r="C7" i="25"/>
  <c r="B7" i="25"/>
  <c r="A7" i="25"/>
  <c r="B3" i="25"/>
  <c r="F8" i="26"/>
  <c r="E8" i="26"/>
  <c r="G8" i="26" s="1"/>
  <c r="F7" i="26"/>
  <c r="E21" i="25"/>
  <c r="E19" i="25"/>
  <c r="E18" i="25"/>
  <c r="E17" i="25"/>
  <c r="E16" i="25"/>
  <c r="E15" i="25"/>
  <c r="E14" i="25"/>
  <c r="E13" i="25"/>
  <c r="G23" i="26" l="1"/>
  <c r="G21" i="26"/>
  <c r="G20" i="26"/>
  <c r="G14" i="26"/>
  <c r="G13" i="26"/>
  <c r="G12" i="26"/>
  <c r="G11" i="26"/>
  <c r="J10" i="25"/>
  <c r="D11" i="27" s="1"/>
  <c r="E8" i="25"/>
  <c r="I9" i="25"/>
  <c r="C10" i="27" s="1"/>
  <c r="G7" i="26"/>
  <c r="K10" i="25"/>
  <c r="E11" i="27" s="1"/>
  <c r="M9" i="25"/>
  <c r="G10" i="27" s="1"/>
  <c r="J11" i="25"/>
  <c r="D12" i="27" s="1"/>
  <c r="K9" i="25"/>
  <c r="E10" i="27" s="1"/>
  <c r="K8" i="25"/>
  <c r="E9" i="27" s="1"/>
  <c r="J7" i="25"/>
  <c r="D8" i="27" s="1"/>
  <c r="K7" i="25"/>
  <c r="E8" i="27" s="1"/>
  <c r="M8" i="25"/>
  <c r="G9" i="27" s="1"/>
  <c r="L11" i="25"/>
  <c r="F12" i="27" s="1"/>
  <c r="M11" i="25"/>
  <c r="G12" i="27" s="1"/>
  <c r="J8" i="25"/>
  <c r="D9" i="27" s="1"/>
  <c r="I7" i="25"/>
  <c r="C8" i="27" s="1"/>
  <c r="I11" i="25"/>
  <c r="C12" i="27" s="1"/>
  <c r="I10" i="25"/>
  <c r="J9" i="25"/>
  <c r="D10" i="27" s="1"/>
  <c r="L10" i="25"/>
  <c r="F11" i="27" s="1"/>
  <c r="I8" i="25"/>
  <c r="C9" i="27" s="1"/>
  <c r="M10" i="25"/>
  <c r="G11" i="27" s="1"/>
  <c r="E7" i="25"/>
  <c r="L9" i="25"/>
  <c r="F10" i="27" s="1"/>
  <c r="L8" i="25"/>
  <c r="F9" i="27" s="1"/>
  <c r="K11" i="25"/>
  <c r="E12" i="27" s="1"/>
  <c r="L7" i="25"/>
  <c r="F8" i="27" s="1"/>
  <c r="M7" i="25"/>
  <c r="G8" i="27" s="1"/>
  <c r="B15" i="28" l="1"/>
  <c r="B16" i="28"/>
  <c r="B14" i="28"/>
  <c r="B13" i="28"/>
  <c r="B17" i="28" l="1"/>
  <c r="T102" i="21"/>
  <c r="Q102" i="21"/>
  <c r="T101" i="21"/>
  <c r="Q101" i="21"/>
  <c r="AC102" i="21" s="1"/>
  <c r="AB102" i="21" s="1"/>
  <c r="T100" i="21"/>
  <c r="Q100" i="21"/>
  <c r="N100" i="21"/>
  <c r="M100" i="21"/>
  <c r="K100" i="21"/>
  <c r="C17" i="28" l="1"/>
  <c r="C13" i="28"/>
  <c r="B20" i="28"/>
  <c r="C15" i="28"/>
  <c r="C16" i="28"/>
  <c r="C14" i="28"/>
  <c r="Y100" i="21"/>
  <c r="AC100" i="21"/>
  <c r="Y102" i="21"/>
  <c r="AB100" i="21" l="1"/>
  <c r="AA102" i="21"/>
  <c r="Z102" i="21"/>
  <c r="AA100" i="21"/>
  <c r="Y101" i="21" s="1"/>
  <c r="Z100" i="21"/>
  <c r="AC101" i="21"/>
  <c r="AB101" i="21" l="1"/>
  <c r="AG100" i="21"/>
  <c r="AF100" i="21" s="1"/>
  <c r="AA101" i="21"/>
  <c r="Z101" i="21"/>
  <c r="AE100" i="21"/>
  <c r="AD100" i="21" s="1"/>
  <c r="AH100" i="21" l="1"/>
  <c r="T42" i="21"/>
  <c r="Q42" i="21"/>
  <c r="T99" i="21"/>
  <c r="Q99" i="21"/>
  <c r="T98" i="21"/>
  <c r="Q98" i="21"/>
  <c r="T97" i="21"/>
  <c r="Q97" i="21"/>
  <c r="N97" i="21"/>
  <c r="M97" i="21"/>
  <c r="K97" i="21"/>
  <c r="T96" i="21"/>
  <c r="Q96" i="21"/>
  <c r="T95" i="21"/>
  <c r="Q95" i="21"/>
  <c r="T94" i="21"/>
  <c r="Q94" i="21"/>
  <c r="N94" i="21"/>
  <c r="M94" i="21"/>
  <c r="K94" i="21"/>
  <c r="T93" i="21"/>
  <c r="Q93" i="21"/>
  <c r="T92" i="21"/>
  <c r="Q92" i="21"/>
  <c r="T91" i="21"/>
  <c r="Q91" i="21"/>
  <c r="N91" i="21"/>
  <c r="M91" i="21"/>
  <c r="K91" i="21"/>
  <c r="T80" i="21"/>
  <c r="Q80" i="21"/>
  <c r="T79" i="21"/>
  <c r="Q79" i="21"/>
  <c r="T78" i="21"/>
  <c r="Q78" i="21"/>
  <c r="T77" i="21"/>
  <c r="Q77" i="21"/>
  <c r="T76" i="21"/>
  <c r="Q76" i="21"/>
  <c r="T75" i="21"/>
  <c r="Q75" i="21"/>
  <c r="T74" i="21"/>
  <c r="Q74" i="21"/>
  <c r="M74" i="21"/>
  <c r="AC74" i="21" s="1"/>
  <c r="K74" i="21"/>
  <c r="Y97" i="21" l="1"/>
  <c r="AA97" i="21" s="1"/>
  <c r="Y98" i="21" s="1"/>
  <c r="Z98" i="21" s="1"/>
  <c r="AC97" i="21"/>
  <c r="Y94" i="21"/>
  <c r="AC94" i="21"/>
  <c r="AC95" i="21" s="1"/>
  <c r="Y91" i="21"/>
  <c r="AC91" i="21"/>
  <c r="AB74" i="21"/>
  <c r="AC75" i="21"/>
  <c r="AB75" i="21" s="1"/>
  <c r="Y74" i="21"/>
  <c r="Z97" i="21" l="1"/>
  <c r="AA98" i="21"/>
  <c r="Y99" i="21" s="1"/>
  <c r="AA99" i="21" s="1"/>
  <c r="AB95" i="21"/>
  <c r="AC96" i="21"/>
  <c r="AB96" i="21" s="1"/>
  <c r="AC98" i="21"/>
  <c r="AB97" i="21"/>
  <c r="AA94" i="21"/>
  <c r="Y95" i="21" s="1"/>
  <c r="Z94" i="21"/>
  <c r="AB94" i="21"/>
  <c r="AB91" i="21"/>
  <c r="AC92" i="21"/>
  <c r="AB92" i="21" s="1"/>
  <c r="AA91" i="21"/>
  <c r="Y92" i="21" s="1"/>
  <c r="Z91" i="21"/>
  <c r="AC93" i="21"/>
  <c r="AB93" i="21" s="1"/>
  <c r="AC76" i="21"/>
  <c r="AA74" i="21"/>
  <c r="Y75" i="21" s="1"/>
  <c r="Z74" i="21"/>
  <c r="AG94" i="21" l="1"/>
  <c r="AF94" i="21" s="1"/>
  <c r="AE97" i="21"/>
  <c r="AD97" i="21" s="1"/>
  <c r="Z99" i="21"/>
  <c r="AB98" i="21"/>
  <c r="AC99" i="21"/>
  <c r="AB99" i="21" s="1"/>
  <c r="AA95" i="21"/>
  <c r="Y96" i="21" s="1"/>
  <c r="Z95" i="21"/>
  <c r="Z92" i="21"/>
  <c r="AA92" i="21"/>
  <c r="Y93" i="21" s="1"/>
  <c r="AE91" i="21" s="1"/>
  <c r="AD91" i="21" s="1"/>
  <c r="AG91" i="21"/>
  <c r="AF91" i="21" s="1"/>
  <c r="AB76" i="21"/>
  <c r="AC77" i="21"/>
  <c r="AA75" i="21"/>
  <c r="Y76" i="21" s="1"/>
  <c r="Z75" i="21"/>
  <c r="AG97" i="21" l="1"/>
  <c r="AF97" i="21" s="1"/>
  <c r="AH97" i="21" s="1"/>
  <c r="AH91" i="21"/>
  <c r="Z96" i="21"/>
  <c r="AA96" i="21"/>
  <c r="AE94" i="21"/>
  <c r="AD94" i="21" s="1"/>
  <c r="AH94" i="21" s="1"/>
  <c r="AA93" i="21"/>
  <c r="Z93" i="21"/>
  <c r="AB77" i="21"/>
  <c r="AC78" i="21"/>
  <c r="Z76" i="21"/>
  <c r="AA76" i="21"/>
  <c r="Y77" i="21" s="1"/>
  <c r="Z77" i="21" l="1"/>
  <c r="AA77" i="21"/>
  <c r="Y78" i="21" s="1"/>
  <c r="AB78" i="21"/>
  <c r="AC79" i="21"/>
  <c r="AB79" i="21" s="1"/>
  <c r="AC80" i="21"/>
  <c r="AB80" i="21" s="1"/>
  <c r="AG74" i="21" l="1"/>
  <c r="AF74" i="21" s="1"/>
  <c r="AA78" i="21"/>
  <c r="Y79" i="21" s="1"/>
  <c r="Z78" i="21"/>
  <c r="AA79" i="21" l="1"/>
  <c r="Y80" i="21" s="1"/>
  <c r="AE74" i="21" s="1"/>
  <c r="AD74" i="21" s="1"/>
  <c r="AH74" i="21" s="1"/>
  <c r="Z79" i="21"/>
  <c r="AA80" i="21" l="1"/>
  <c r="Z80" i="21"/>
  <c r="Y48" i="21" l="1"/>
  <c r="T48" i="21"/>
  <c r="T47" i="21"/>
  <c r="Y47" i="21" s="1"/>
  <c r="T46" i="21"/>
  <c r="Y46" i="21" s="1"/>
  <c r="T45" i="21"/>
  <c r="Y45" i="21" s="1"/>
  <c r="T44" i="21"/>
  <c r="Y44" i="21" s="1"/>
  <c r="T32" i="21" l="1"/>
  <c r="T30" i="21"/>
  <c r="Q30" i="21"/>
  <c r="T69" i="21" l="1"/>
  <c r="N67" i="21" l="1"/>
  <c r="M67" i="21"/>
  <c r="K67" i="21"/>
  <c r="Q69" i="21"/>
  <c r="T68" i="21"/>
  <c r="Q68" i="21"/>
  <c r="T67" i="21"/>
  <c r="Q67" i="21"/>
  <c r="AC67" i="21" l="1"/>
  <c r="Y67" i="21"/>
  <c r="Q33" i="21"/>
  <c r="Q32" i="21"/>
  <c r="N31" i="21"/>
  <c r="M31" i="21"/>
  <c r="K31" i="21"/>
  <c r="T34" i="21"/>
  <c r="Q34" i="21"/>
  <c r="T33" i="21"/>
  <c r="T31" i="21"/>
  <c r="Q31" i="21"/>
  <c r="AB67" i="21" l="1"/>
  <c r="AC69" i="21"/>
  <c r="AB69" i="21" s="1"/>
  <c r="AC68" i="21"/>
  <c r="AB68" i="21" s="1"/>
  <c r="AA67" i="21"/>
  <c r="Y68" i="21" s="1"/>
  <c r="Z67" i="21"/>
  <c r="Y31" i="21"/>
  <c r="AC31" i="21"/>
  <c r="AB31" i="21" s="1"/>
  <c r="AC32" i="21"/>
  <c r="AB32" i="21" s="1"/>
  <c r="T60" i="21"/>
  <c r="Q60" i="21"/>
  <c r="T59" i="21"/>
  <c r="Q59" i="21"/>
  <c r="N59" i="21"/>
  <c r="M59" i="21"/>
  <c r="K59" i="21"/>
  <c r="AA68" i="21" l="1"/>
  <c r="Y69" i="21" s="1"/>
  <c r="Z68" i="21"/>
  <c r="AG67" i="21"/>
  <c r="AF67" i="21" s="1"/>
  <c r="AC34" i="21"/>
  <c r="AB34" i="21" s="1"/>
  <c r="AA31" i="21"/>
  <c r="Y32" i="21" s="1"/>
  <c r="Z31" i="21"/>
  <c r="AC33" i="21"/>
  <c r="AB33" i="21" s="1"/>
  <c r="Y59" i="21"/>
  <c r="AC59" i="21"/>
  <c r="AC60" i="21" s="1"/>
  <c r="AB60" i="21" s="1"/>
  <c r="T58" i="21"/>
  <c r="Q58" i="21"/>
  <c r="T57" i="21"/>
  <c r="Q57" i="21"/>
  <c r="N57" i="21"/>
  <c r="M57" i="21"/>
  <c r="K57" i="21"/>
  <c r="T56" i="21"/>
  <c r="Q56" i="21"/>
  <c r="T55" i="21"/>
  <c r="Q55" i="21"/>
  <c r="T54" i="21"/>
  <c r="Q54" i="21"/>
  <c r="T53" i="21"/>
  <c r="Q53" i="21"/>
  <c r="T52" i="21"/>
  <c r="Q52" i="21"/>
  <c r="T51" i="21"/>
  <c r="Q51" i="21"/>
  <c r="T50" i="21"/>
  <c r="Q50" i="21"/>
  <c r="T49" i="21"/>
  <c r="Q49" i="21"/>
  <c r="N49" i="21"/>
  <c r="M49" i="21"/>
  <c r="K49" i="21"/>
  <c r="Q38" i="21"/>
  <c r="Q37" i="21"/>
  <c r="T36" i="21"/>
  <c r="Q36" i="21"/>
  <c r="T35" i="21"/>
  <c r="Q35" i="21"/>
  <c r="N35" i="21"/>
  <c r="M35" i="21"/>
  <c r="K35" i="21"/>
  <c r="Y35" i="21" l="1"/>
  <c r="Z69" i="21"/>
  <c r="AA69" i="21"/>
  <c r="AE67" i="21"/>
  <c r="AD67" i="21" s="1"/>
  <c r="AH67" i="21" s="1"/>
  <c r="AA32" i="21"/>
  <c r="Y33" i="21" s="1"/>
  <c r="Z32" i="21"/>
  <c r="AG31" i="21"/>
  <c r="AF31" i="21" s="1"/>
  <c r="AC57" i="21"/>
  <c r="Y53" i="21"/>
  <c r="Z53" i="21" s="1"/>
  <c r="Y57" i="21"/>
  <c r="Z57" i="21" s="1"/>
  <c r="AB59" i="21"/>
  <c r="AG59" i="21"/>
  <c r="AF59" i="21" s="1"/>
  <c r="AA59" i="21"/>
  <c r="Y60" i="21" s="1"/>
  <c r="AE59" i="21" s="1"/>
  <c r="AD59" i="21" s="1"/>
  <c r="Z59" i="21"/>
  <c r="AC53" i="21"/>
  <c r="AC54" i="21" s="1"/>
  <c r="AB54" i="21" s="1"/>
  <c r="Y49" i="21"/>
  <c r="AC49" i="21"/>
  <c r="AC52" i="21" s="1"/>
  <c r="AB52" i="21" s="1"/>
  <c r="AC35" i="21"/>
  <c r="AH59" i="21" l="1"/>
  <c r="AA53" i="21"/>
  <c r="Y54" i="21" s="1"/>
  <c r="Z54" i="21" s="1"/>
  <c r="AA33" i="21"/>
  <c r="Y34" i="21" s="1"/>
  <c r="AE31" i="21" s="1"/>
  <c r="AD31" i="21" s="1"/>
  <c r="AH31" i="21" s="1"/>
  <c r="Z33" i="21"/>
  <c r="AA57" i="21"/>
  <c r="Y58" i="21" s="1"/>
  <c r="Z58" i="21" s="1"/>
  <c r="AB57" i="21"/>
  <c r="AA60" i="21"/>
  <c r="Z60" i="21"/>
  <c r="AB53" i="21"/>
  <c r="AC55" i="21"/>
  <c r="AB55" i="21" s="1"/>
  <c r="AC56" i="21"/>
  <c r="AB56" i="21" s="1"/>
  <c r="AB49" i="21"/>
  <c r="AC51" i="21"/>
  <c r="AB51" i="21" s="1"/>
  <c r="AC50" i="21"/>
  <c r="AB50" i="21" s="1"/>
  <c r="Z49" i="21"/>
  <c r="AA49" i="21"/>
  <c r="AB35" i="21"/>
  <c r="AA35" i="21"/>
  <c r="Y36" i="21" s="1"/>
  <c r="Z35" i="21"/>
  <c r="AA54" i="21" l="1"/>
  <c r="Y55" i="21" s="1"/>
  <c r="Z55" i="21" s="1"/>
  <c r="AE57" i="21"/>
  <c r="AD57" i="21" s="1"/>
  <c r="AA58" i="21"/>
  <c r="Z34" i="21"/>
  <c r="AA34" i="21"/>
  <c r="AG49" i="21"/>
  <c r="AF49" i="21" s="1"/>
  <c r="AG53" i="21"/>
  <c r="AF53" i="21" s="1"/>
  <c r="Y51" i="21"/>
  <c r="Y50" i="21"/>
  <c r="AA36" i="21"/>
  <c r="Y37" i="21" s="1"/>
  <c r="Z36" i="21"/>
  <c r="AA37" i="21" l="1"/>
  <c r="Y38" i="21" s="1"/>
  <c r="AE35" i="21" s="1"/>
  <c r="AD35" i="21" s="1"/>
  <c r="Z37" i="21"/>
  <c r="AA55" i="21"/>
  <c r="Y56" i="21" s="1"/>
  <c r="AE53" i="21" s="1"/>
  <c r="AD53" i="21" s="1"/>
  <c r="AH53" i="21" s="1"/>
  <c r="AA50" i="21"/>
  <c r="Y52" i="21" s="1"/>
  <c r="AE49" i="21" s="1"/>
  <c r="AD49" i="21" s="1"/>
  <c r="AH49" i="21" s="1"/>
  <c r="Z50" i="21"/>
  <c r="AA51" i="21"/>
  <c r="Z51" i="21"/>
  <c r="AA38" i="21" l="1"/>
  <c r="Z38" i="21"/>
  <c r="Z56" i="21"/>
  <c r="AA56" i="21"/>
  <c r="AA52" i="21"/>
  <c r="Z52" i="21"/>
  <c r="T90" i="21" l="1"/>
  <c r="Q90" i="21"/>
  <c r="T89" i="21"/>
  <c r="Q89" i="21"/>
  <c r="T88" i="21"/>
  <c r="Q88" i="21"/>
  <c r="T87" i="21"/>
  <c r="Q87" i="21"/>
  <c r="T86" i="21"/>
  <c r="Q86" i="21"/>
  <c r="T85" i="21"/>
  <c r="Q85" i="21"/>
  <c r="T84" i="21"/>
  <c r="Q84" i="21"/>
  <c r="N84" i="21"/>
  <c r="M84" i="21"/>
  <c r="K84" i="21"/>
  <c r="T83" i="21"/>
  <c r="T71" i="21"/>
  <c r="Q71" i="21"/>
  <c r="Q65" i="21"/>
  <c r="T65" i="21"/>
  <c r="T62" i="21"/>
  <c r="Q62" i="21"/>
  <c r="T40" i="21"/>
  <c r="Q40" i="21"/>
  <c r="T25" i="21"/>
  <c r="T24" i="21"/>
  <c r="T23" i="21"/>
  <c r="T22" i="21"/>
  <c r="Q25" i="21"/>
  <c r="Q24" i="21"/>
  <c r="Q23" i="21"/>
  <c r="Q22" i="21"/>
  <c r="AC22" i="21" s="1"/>
  <c r="Q41" i="21"/>
  <c r="Q43" i="21"/>
  <c r="Q39" i="21"/>
  <c r="M39" i="21"/>
  <c r="K39" i="21"/>
  <c r="T39" i="21"/>
  <c r="T41" i="21"/>
  <c r="T43" i="21"/>
  <c r="T82" i="21"/>
  <c r="Q82" i="21"/>
  <c r="N39" i="21"/>
  <c r="Q66" i="21"/>
  <c r="Q64" i="21"/>
  <c r="Q63" i="21"/>
  <c r="M63" i="21"/>
  <c r="T66" i="21"/>
  <c r="K63" i="21"/>
  <c r="T63" i="21"/>
  <c r="T64" i="21"/>
  <c r="N63" i="21"/>
  <c r="Q73" i="21"/>
  <c r="Q72" i="21"/>
  <c r="Q70" i="21"/>
  <c r="K70" i="21"/>
  <c r="T70" i="21"/>
  <c r="M70" i="21"/>
  <c r="T73" i="21"/>
  <c r="T72" i="21"/>
  <c r="N70" i="21"/>
  <c r="Q61" i="21"/>
  <c r="M61" i="21"/>
  <c r="T61" i="21"/>
  <c r="K61" i="21"/>
  <c r="N61" i="21"/>
  <c r="Q19" i="21"/>
  <c r="Q20" i="21"/>
  <c r="Q18" i="21"/>
  <c r="Q17" i="21"/>
  <c r="Q16" i="21"/>
  <c r="Q15" i="21"/>
  <c r="M15" i="21"/>
  <c r="T15" i="21"/>
  <c r="K15" i="21"/>
  <c r="T16" i="21"/>
  <c r="T17" i="21"/>
  <c r="T18" i="21"/>
  <c r="T19" i="21"/>
  <c r="T20" i="21"/>
  <c r="Q83" i="21"/>
  <c r="Q81" i="21"/>
  <c r="K81" i="21"/>
  <c r="M81" i="21"/>
  <c r="T81" i="21"/>
  <c r="Q29" i="21"/>
  <c r="M29" i="21"/>
  <c r="T29" i="21"/>
  <c r="K29" i="21"/>
  <c r="Q28" i="21"/>
  <c r="Q27" i="21"/>
  <c r="Q26" i="21"/>
  <c r="M26" i="21"/>
  <c r="T27" i="21"/>
  <c r="K26" i="21"/>
  <c r="T26" i="21"/>
  <c r="H189" i="22"/>
  <c r="B189" i="22" a="1"/>
  <c r="B191" i="22" s="1"/>
  <c r="H188" i="22"/>
  <c r="H187" i="22"/>
  <c r="H186" i="22"/>
  <c r="H185" i="22"/>
  <c r="H184" i="22"/>
  <c r="H183" i="22"/>
  <c r="H182" i="22"/>
  <c r="H181" i="22"/>
  <c r="H180" i="22"/>
  <c r="H179" i="22"/>
  <c r="H178" i="22"/>
  <c r="Q21" i="21"/>
  <c r="N81" i="21"/>
  <c r="N29" i="21"/>
  <c r="N26" i="21"/>
  <c r="N15" i="21"/>
  <c r="B190" i="22" l="1"/>
  <c r="B189" i="22"/>
  <c r="J178" i="22" s="1"/>
  <c r="AC39" i="21"/>
  <c r="Y39" i="21"/>
  <c r="AC36" i="21"/>
  <c r="AC37" i="21" s="1"/>
  <c r="AC58" i="21"/>
  <c r="AC29" i="21"/>
  <c r="AC30" i="21" s="1"/>
  <c r="AB30" i="21" s="1"/>
  <c r="AC26" i="21"/>
  <c r="AB26" i="21" s="1"/>
  <c r="AC63" i="21"/>
  <c r="AB63" i="21" s="1"/>
  <c r="Y81" i="21"/>
  <c r="AA81" i="21" s="1"/>
  <c r="AC61" i="21"/>
  <c r="AB61" i="21" s="1"/>
  <c r="Y61" i="21"/>
  <c r="AA61" i="21" s="1"/>
  <c r="Y62" i="21" s="1"/>
  <c r="AE61" i="21" s="1"/>
  <c r="AD61" i="21" s="1"/>
  <c r="Y21" i="21"/>
  <c r="Z21" i="21" s="1"/>
  <c r="AC70" i="21"/>
  <c r="AB70" i="21" s="1"/>
  <c r="Y29" i="21"/>
  <c r="Z29" i="21" s="1"/>
  <c r="Y82" i="21"/>
  <c r="AA82" i="21" s="1"/>
  <c r="Y83" i="21" s="1"/>
  <c r="Y28" i="21"/>
  <c r="AA28" i="21" s="1"/>
  <c r="AC21" i="21"/>
  <c r="AB21" i="21" s="1"/>
  <c r="Y63" i="21"/>
  <c r="AA63" i="21" s="1"/>
  <c r="Y64" i="21" s="1"/>
  <c r="AC28" i="21"/>
  <c r="AB28" i="21" s="1"/>
  <c r="AC81" i="21"/>
  <c r="AC82" i="21" s="1"/>
  <c r="Y16" i="21"/>
  <c r="Z16" i="21" s="1"/>
  <c r="AC71" i="21"/>
  <c r="AB71" i="21" s="1"/>
  <c r="AC23" i="21"/>
  <c r="AB23" i="21" s="1"/>
  <c r="AB22" i="21"/>
  <c r="Y15" i="21"/>
  <c r="Y22" i="21"/>
  <c r="AC15" i="21"/>
  <c r="Y26" i="21"/>
  <c r="Y70" i="21"/>
  <c r="AC84" i="21"/>
  <c r="Y84" i="21"/>
  <c r="Z39" i="21" l="1"/>
  <c r="AA39" i="21"/>
  <c r="Y40" i="21" s="1"/>
  <c r="AC40" i="21"/>
  <c r="AB39" i="21"/>
  <c r="AB29" i="21"/>
  <c r="AB36" i="21"/>
  <c r="AC38" i="21"/>
  <c r="AB38" i="21" s="1"/>
  <c r="AB37" i="21"/>
  <c r="AB58" i="21"/>
  <c r="AG57" i="21"/>
  <c r="AF57" i="21" s="1"/>
  <c r="AH57" i="21" s="1"/>
  <c r="AC27" i="21"/>
  <c r="AB27" i="21" s="1"/>
  <c r="Z81" i="21"/>
  <c r="AC62" i="21"/>
  <c r="AB62" i="21" s="1"/>
  <c r="AE81" i="21"/>
  <c r="AD81" i="21" s="1"/>
  <c r="AC64" i="21"/>
  <c r="Z61" i="21"/>
  <c r="Z63" i="21"/>
  <c r="AA21" i="21"/>
  <c r="AG29" i="21"/>
  <c r="Z82" i="21"/>
  <c r="AC72" i="21"/>
  <c r="AB72" i="21" s="1"/>
  <c r="AA29" i="21"/>
  <c r="Y30" i="21" s="1"/>
  <c r="AA30" i="21" s="1"/>
  <c r="AB81" i="21"/>
  <c r="Z28" i="21"/>
  <c r="Z83" i="21"/>
  <c r="AA83" i="21"/>
  <c r="AA62" i="21"/>
  <c r="Z62" i="21"/>
  <c r="AA16" i="21"/>
  <c r="Y17" i="21" s="1"/>
  <c r="AA17" i="21" s="1"/>
  <c r="Y18" i="21" s="1"/>
  <c r="Z26" i="21"/>
  <c r="AA26" i="21"/>
  <c r="Y27" i="21" s="1"/>
  <c r="AE26" i="21" s="1"/>
  <c r="AC83" i="21"/>
  <c r="AB83" i="21" s="1"/>
  <c r="AB82" i="21"/>
  <c r="AA70" i="21"/>
  <c r="Z70" i="21"/>
  <c r="AB15" i="21"/>
  <c r="Z15" i="21"/>
  <c r="AA15" i="21"/>
  <c r="AA22" i="21"/>
  <c r="Y23" i="21" s="1"/>
  <c r="Z22" i="21"/>
  <c r="AC16" i="21"/>
  <c r="AA64" i="21"/>
  <c r="Y65" i="21" s="1"/>
  <c r="Z64" i="21"/>
  <c r="AC24" i="21"/>
  <c r="AA84" i="21"/>
  <c r="Y85" i="21" s="1"/>
  <c r="Z84" i="21"/>
  <c r="AB84" i="21"/>
  <c r="AC85" i="21"/>
  <c r="AD26" i="21" l="1"/>
  <c r="C9" i="26"/>
  <c r="E9" i="26" s="1"/>
  <c r="AF29" i="21"/>
  <c r="D10" i="26"/>
  <c r="F10" i="26" s="1"/>
  <c r="AB40" i="21"/>
  <c r="AC41" i="21"/>
  <c r="AA40" i="21"/>
  <c r="Y41" i="21" s="1"/>
  <c r="Z40" i="21"/>
  <c r="AG35" i="21"/>
  <c r="AF35" i="21" s="1"/>
  <c r="AH35" i="21" s="1"/>
  <c r="AG26" i="21"/>
  <c r="AE29" i="21"/>
  <c r="Z30" i="21"/>
  <c r="AG61" i="21"/>
  <c r="AF61" i="21" s="1"/>
  <c r="AH61" i="21" s="1"/>
  <c r="AC66" i="21"/>
  <c r="AC65" i="21"/>
  <c r="AB65" i="21" s="1"/>
  <c r="AB64" i="21"/>
  <c r="AC73" i="21"/>
  <c r="AG70" i="21" s="1"/>
  <c r="AF70" i="21" s="1"/>
  <c r="AG81" i="21"/>
  <c r="AF81" i="21" s="1"/>
  <c r="AH81" i="21" s="1"/>
  <c r="Z17" i="21"/>
  <c r="AA18" i="21"/>
  <c r="Y19" i="21" s="1"/>
  <c r="Z18" i="21"/>
  <c r="AC25" i="21"/>
  <c r="AB25" i="21" s="1"/>
  <c r="AB24" i="21"/>
  <c r="AB16" i="21"/>
  <c r="AC17" i="21"/>
  <c r="AA27" i="21"/>
  <c r="Z27" i="21"/>
  <c r="AA23" i="21"/>
  <c r="Y24" i="21" s="1"/>
  <c r="Z23" i="21"/>
  <c r="Z65" i="21"/>
  <c r="AA65" i="21"/>
  <c r="Y66" i="21" s="1"/>
  <c r="Y72" i="21"/>
  <c r="Y71" i="21"/>
  <c r="AB85" i="21"/>
  <c r="AC86" i="21"/>
  <c r="AA85" i="21"/>
  <c r="Y86" i="21" s="1"/>
  <c r="Z85" i="21"/>
  <c r="AF26" i="21" l="1"/>
  <c r="AH26" i="21" s="1"/>
  <c r="D9" i="26"/>
  <c r="F9" i="26" s="1"/>
  <c r="G9" i="26"/>
  <c r="AD29" i="21"/>
  <c r="AH29" i="21" s="1"/>
  <c r="C10" i="26"/>
  <c r="E10" i="26" s="1"/>
  <c r="AA41" i="21"/>
  <c r="Y42" i="21" s="1"/>
  <c r="Z41" i="21"/>
  <c r="AB41" i="21"/>
  <c r="AC43" i="21"/>
  <c r="AB43" i="21" s="1"/>
  <c r="AC42" i="21"/>
  <c r="AB42" i="21" s="1"/>
  <c r="AB73" i="21"/>
  <c r="AG63" i="21"/>
  <c r="AF63" i="21" s="1"/>
  <c r="AB66" i="21"/>
  <c r="AG39" i="21"/>
  <c r="AF39" i="21" s="1"/>
  <c r="AG22" i="21"/>
  <c r="AF22" i="21" s="1"/>
  <c r="AE63" i="21"/>
  <c r="AD63" i="21" s="1"/>
  <c r="Z66" i="21"/>
  <c r="AA66" i="21"/>
  <c r="AA24" i="21"/>
  <c r="Y25" i="21" s="1"/>
  <c r="AE22" i="21" s="1"/>
  <c r="AD22" i="21" s="1"/>
  <c r="Z24" i="21"/>
  <c r="AA71" i="21"/>
  <c r="Z71" i="21"/>
  <c r="Z72" i="21"/>
  <c r="AA72" i="21"/>
  <c r="Y73" i="21" s="1"/>
  <c r="Z19" i="21"/>
  <c r="AA19" i="21"/>
  <c r="Y20" i="21" s="1"/>
  <c r="AE15" i="21" s="1"/>
  <c r="AD15" i="21" s="1"/>
  <c r="AC18" i="21"/>
  <c r="AB17" i="21"/>
  <c r="AA86" i="21"/>
  <c r="Y87" i="21" s="1"/>
  <c r="Z86" i="21"/>
  <c r="AB86" i="21"/>
  <c r="AC87" i="21"/>
  <c r="K11" i="26" l="1"/>
  <c r="K12" i="27" s="1"/>
  <c r="O9" i="26"/>
  <c r="O10" i="27" s="1"/>
  <c r="N9" i="26"/>
  <c r="N10" i="27" s="1"/>
  <c r="N8" i="26"/>
  <c r="N9" i="27" s="1"/>
  <c r="M9" i="26"/>
  <c r="M10" i="27" s="1"/>
  <c r="L9" i="26"/>
  <c r="L10" i="27" s="1"/>
  <c r="L8" i="26"/>
  <c r="L9" i="27" s="1"/>
  <c r="K9" i="26"/>
  <c r="K10" i="27" s="1"/>
  <c r="L11" i="26"/>
  <c r="L12" i="27" s="1"/>
  <c r="O10" i="26"/>
  <c r="O11" i="27" s="1"/>
  <c r="O7" i="26"/>
  <c r="O8" i="27" s="1"/>
  <c r="M10" i="26"/>
  <c r="M11" i="27" s="1"/>
  <c r="M7" i="26"/>
  <c r="M8" i="27" s="1"/>
  <c r="L10" i="26"/>
  <c r="L11" i="27" s="1"/>
  <c r="O11" i="26"/>
  <c r="O12" i="27" s="1"/>
  <c r="K8" i="26"/>
  <c r="K9" i="27" s="1"/>
  <c r="M11" i="26"/>
  <c r="M12" i="27" s="1"/>
  <c r="O8" i="26"/>
  <c r="O9" i="27" s="1"/>
  <c r="N10" i="26"/>
  <c r="N11" i="27" s="1"/>
  <c r="N7" i="26"/>
  <c r="N8" i="27" s="1"/>
  <c r="M8" i="26"/>
  <c r="G10" i="26"/>
  <c r="L7" i="26"/>
  <c r="L8" i="27" s="1"/>
  <c r="K10" i="26"/>
  <c r="K11" i="27" s="1"/>
  <c r="K7" i="26"/>
  <c r="K8" i="27" s="1"/>
  <c r="N11" i="26"/>
  <c r="N12" i="27" s="1"/>
  <c r="AA42" i="21"/>
  <c r="Y43" i="21" s="1"/>
  <c r="Z42" i="21"/>
  <c r="AE39" i="21"/>
  <c r="AD39" i="21" s="1"/>
  <c r="AH39" i="21" s="1"/>
  <c r="AH63" i="21"/>
  <c r="AH22" i="21"/>
  <c r="AA73" i="21"/>
  <c r="Z73" i="21"/>
  <c r="AE70" i="21"/>
  <c r="AD70" i="21" s="1"/>
  <c r="AH70" i="21" s="1"/>
  <c r="AB18" i="21"/>
  <c r="AC19" i="21"/>
  <c r="AA25" i="21"/>
  <c r="Z25" i="21"/>
  <c r="Z20" i="21"/>
  <c r="AA20" i="21"/>
  <c r="AB87" i="21"/>
  <c r="AC88" i="21"/>
  <c r="AA87" i="21"/>
  <c r="Y88" i="21" s="1"/>
  <c r="Z87" i="21"/>
  <c r="D16" i="28" l="1"/>
  <c r="D15" i="28"/>
  <c r="D14" i="28"/>
  <c r="D13" i="28"/>
  <c r="AA43" i="21"/>
  <c r="Z43" i="21"/>
  <c r="AB19" i="21"/>
  <c r="AC20" i="21"/>
  <c r="AB20" i="21" s="1"/>
  <c r="AA88" i="21"/>
  <c r="Y89" i="21" s="1"/>
  <c r="Z88" i="21"/>
  <c r="AB88" i="21"/>
  <c r="AC89" i="21"/>
  <c r="AC90" i="21"/>
  <c r="AB90" i="21" s="1"/>
  <c r="E22" i="28" l="1"/>
  <c r="D17" i="28"/>
  <c r="E13" i="28"/>
  <c r="D20" i="28"/>
  <c r="E14" i="28"/>
  <c r="E16" i="28"/>
  <c r="AG15" i="21"/>
  <c r="AF15" i="21" s="1"/>
  <c r="AH15" i="21" s="1"/>
  <c r="AB89" i="21"/>
  <c r="AG84" i="21"/>
  <c r="AF84" i="21" s="1"/>
  <c r="AA89" i="21"/>
  <c r="Y90" i="21" s="1"/>
  <c r="AE84" i="21" s="1"/>
  <c r="AD84" i="21" s="1"/>
  <c r="Z89" i="21"/>
  <c r="E15" i="28" l="1"/>
  <c r="E17" i="28"/>
  <c r="AH84" i="21"/>
  <c r="AA90" i="21"/>
  <c r="Z90"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2E630D7A-03F0-4061-88A3-7BB47E359CC2}">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DA2C62F4-EAC0-4943-BFF7-F6CA3E9D2123}">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34C4AE71-DDB6-4DB6-8A08-2D07F297D1FD}">
      <text>
        <r>
          <rPr>
            <b/>
            <sz val="9"/>
            <color indexed="81"/>
            <rFont val="Tahoma"/>
            <family val="2"/>
          </rPr>
          <t>Celdas parametrizadas NO modificar.</t>
        </r>
        <r>
          <rPr>
            <sz val="9"/>
            <color indexed="81"/>
            <rFont val="Tahoma"/>
            <family val="2"/>
          </rPr>
          <t xml:space="preserve">
</t>
        </r>
      </text>
    </comment>
    <comment ref="D12" authorId="0" shapeId="0" xr:uid="{E85E849A-DDCE-47DA-AD9F-D6CE480DA5A1}">
      <text>
        <r>
          <rPr>
            <b/>
            <sz val="9"/>
            <color indexed="81"/>
            <rFont val="Tahoma"/>
            <family val="2"/>
          </rPr>
          <t>Celdas parametrizadas NO modificar.</t>
        </r>
        <r>
          <rPr>
            <sz val="9"/>
            <color indexed="81"/>
            <rFont val="Tahoma"/>
            <family val="2"/>
          </rPr>
          <t xml:space="preserve">
</t>
        </r>
      </text>
    </comment>
  </commentList>
</comments>
</file>

<file path=xl/sharedStrings.xml><?xml version="1.0" encoding="utf-8"?>
<sst xmlns="http://schemas.openxmlformats.org/spreadsheetml/2006/main" count="1707" uniqueCount="755">
  <si>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</si>
  <si>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</si>
  <si>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</si>
  <si>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</si>
  <si>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</si>
  <si>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</si>
  <si>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</si>
  <si>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Jurídica</t>
  </si>
  <si>
    <t>FECHA DE ELABORACIÓN O ACTUALIZACIÓN:</t>
  </si>
  <si>
    <t>Diciembre de 2021</t>
  </si>
  <si>
    <t>RESPONSABLE (s) DE ELABORACIÓN O ACTUALIZACIÓN</t>
  </si>
  <si>
    <t>Subdirector Jurídico</t>
  </si>
  <si>
    <t>Factor: Externo/Interno/Proceso</t>
  </si>
  <si>
    <t xml:space="preserve">Variable </t>
  </si>
  <si>
    <t xml:space="preserve">¿Cómo me puede afectar? </t>
  </si>
  <si>
    <t>CARÁCTER: Positivo/negativo</t>
  </si>
  <si>
    <t>Breve análisis</t>
  </si>
  <si>
    <t>Factor Externo</t>
  </si>
  <si>
    <t>Problemas de  seguridad y orden público.</t>
  </si>
  <si>
    <t>NEGATIVO</t>
  </si>
  <si>
    <t>POSITIVO</t>
  </si>
  <si>
    <t xml:space="preserve">Desde el proceso se desarrollan actividades que requieren de trabajo de campo, por parte de los servidores públicos lo cual puede afectar la integridad de los mismos. </t>
  </si>
  <si>
    <t>Factor Interno</t>
  </si>
  <si>
    <t>Alianzas, articulación, ambiente adecuado, negociación con lideres comunales</t>
  </si>
  <si>
    <t>Permitirá un ambiente adecuado para el cumplimiento de los Programas y Proyectos institucionales</t>
  </si>
  <si>
    <t>Intereses diferentes al general</t>
  </si>
  <si>
    <t xml:space="preserve">Favorecimiento a intereses particulares en sometimiento al poder que se ejerce desde lo político. También generaría falta de transparencia,  no permitiendo el cumplimiento de objetivos del ISVIMED. </t>
  </si>
  <si>
    <t>Falta de articulación interinstitucional, para algunos procesos gestionados por la subdirección</t>
  </si>
  <si>
    <t xml:space="preserve">Afecta los resultados en los objetivos del ISVIMED. No permite compartir información y ser asertivos en la toma de decisiones. Afecta el tema de la defensa jurídica en la toma de decisiones. Genera conflicto de competencias entre las entidades vinculadas de orden negativo. Genera mayor tramitología en la entrega de información. No unificación de criterios frente a los servicios prestados.  </t>
  </si>
  <si>
    <t>Cambio de políticas y directrices de orden estrategico y operativo</t>
  </si>
  <si>
    <t xml:space="preserve">Afectación en los indicadores, la continuidad de los procesos y proyectos. Rotación de los contratistas, perdida de información institucional, fuga de conocimiento. </t>
  </si>
  <si>
    <t>Cambio normativo</t>
  </si>
  <si>
    <t xml:space="preserve">Genera inseguridad jurídica y reprocesos, o nuevos procesos, que requiere una estructura de funcionamiento nuevo. </t>
  </si>
  <si>
    <t>Reducción asignación presupuestal por parte del Municipio</t>
  </si>
  <si>
    <t xml:space="preserve">No permite el cumplimiento cabal de los programas y proyectos del ISVIMED. </t>
  </si>
  <si>
    <t>Deficiencias en las estrategias comunicacionales internas.</t>
  </si>
  <si>
    <t xml:space="preserve">Genera desinformación y afecta el ambiente laboral. Conflictos internos. </t>
  </si>
  <si>
    <t>Falta de unidad de criterios jurídicos</t>
  </si>
  <si>
    <t xml:space="preserve">Retrasa los procesos, afecta el trabajo en equipo, inflexibilidad. </t>
  </si>
  <si>
    <t>Falta de capacitación.</t>
  </si>
  <si>
    <t xml:space="preserve">Afecta el adecuado cumplimiento de funciones y obligaciones por parte del funcionario, afectando el cumplimiento de los programas y proyectos del ISVIMED. Afecta el cumplimiento oportuno de las tareas. Limita la innovación dentro del proceso. </t>
  </si>
  <si>
    <t>Carga laboral - trabajo bajo presión</t>
  </si>
  <si>
    <t>Entrega de información no fidedigna, genera la comisión de errores de manera frecuente; afecta la salud del funcionario, estrés, afecta el ambiente laboral.</t>
  </si>
  <si>
    <t>Diferencias en el estilo de liderazgo</t>
  </si>
  <si>
    <t xml:space="preserve">Dificulta el trabajo en equipo enfocado en la consecución de los resultados y en el respeto interpersonal y los procesos de planeación interna. </t>
  </si>
  <si>
    <t>Desarticulación de procesos/flujos de información</t>
  </si>
  <si>
    <t xml:space="preserve">Genera reprocesos, retrasos, resultados negativos, afecta el cumplimiento de metas, afecta el clima laboral, inoportunidad en la entrega de la información. </t>
  </si>
  <si>
    <t>Falta de recursos óptimos para el cumplimiento de las funciones asignadas</t>
  </si>
  <si>
    <t>Afecta el cumplimiento de los programas y proyectos del ISVIMED, lo cual se evidencia en la falta de personal de apoyo a la gestión de los procesos.</t>
  </si>
  <si>
    <t>Falla en el sistema de información.</t>
  </si>
  <si>
    <t xml:space="preserve">No permite la mejora continua de la información recaudada en el día a día del ISVIMED. Dificulta la búsqueda de información y su custodia. </t>
  </si>
  <si>
    <t>Fallas en los sistemas de Información de entidades externas.</t>
  </si>
  <si>
    <t xml:space="preserve">No permite el acceso y la consulta a información necesaria para adelantar las gestiones diarias de los programas y proyectos (VUR, plataforma SAP de Catastro, Consulta Postulantes del Ministerio de Vivienda, etc.) </t>
  </si>
  <si>
    <t>Alta rotación de personal.</t>
  </si>
  <si>
    <t xml:space="preserve">Propicia la pérdida de información y fuga de conocimiento, generando reprocesos, y no cumplimiento oportuno de las funciones asignadas. No cumplimiento de los programas y proyectos del ISVIMED. </t>
  </si>
  <si>
    <t xml:space="preserve">Faltas de competencias </t>
  </si>
  <si>
    <t>Genera reprocesos, retrasos, resultados negativos, afecta el cumplimiento de metas, afecta el clima laboral, inoportunidad en la entrega de la información. Genera riesgo disciplinario, eventual perdida del empleo.</t>
  </si>
  <si>
    <t>CÓDIGO: F-GM-29</t>
  </si>
  <si>
    <r>
      <t xml:space="preserve">VERSIÓN: </t>
    </r>
    <r>
      <rPr>
        <sz val="11"/>
        <color theme="1"/>
        <rFont val="Arial Narrow"/>
        <family val="2"/>
      </rPr>
      <t>05</t>
    </r>
  </si>
  <si>
    <r>
      <t xml:space="preserve">FECHA: </t>
    </r>
    <r>
      <rPr>
        <sz val="11"/>
        <color theme="1"/>
        <rFont val="Arial Narrow"/>
        <family val="2"/>
      </rPr>
      <t>30/03/2021</t>
    </r>
  </si>
  <si>
    <r>
      <t xml:space="preserve">PÁGINA: </t>
    </r>
    <r>
      <rPr>
        <sz val="11"/>
        <color theme="1"/>
        <rFont val="Arial Narrow"/>
        <family val="2"/>
      </rPr>
      <t>3 de 3</t>
    </r>
  </si>
  <si>
    <t>PROCESO:</t>
  </si>
  <si>
    <t>Mayo de 2026</t>
  </si>
  <si>
    <t>OBJETIVO:</t>
  </si>
  <si>
    <t xml:space="preserve">Apoyar jurídicamente a los diferentes procesos del Instituto, buscando que todas las actuaciones se gesten bajo  la normatividad vigente en Colombia; promoviendo a su vez el mejoramiento continuo en el logro de resultados Institucionales. </t>
  </si>
  <si>
    <t>ALCANCE:</t>
  </si>
  <si>
    <t>Desde el analisis juridico del requerimiento  hasta la finalizacion del respectivo trámite.</t>
  </si>
  <si>
    <t>4.2. IDENTIFICACION DEL RIESGO</t>
  </si>
  <si>
    <t>4.3. EVALUACIÓN DEL RIESGO</t>
  </si>
  <si>
    <t>4.4. TRATAMIENTO DEL RIESGO</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</si>
  <si>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</si>
  <si>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</si>
  <si>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</si>
  <si>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</si>
  <si>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</si>
  <si>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 xml:space="preserve">Referencia </t>
  </si>
  <si>
    <t>Objetivo</t>
  </si>
  <si>
    <t>Temática / Línea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</si>
  <si>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</si>
  <si>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</si>
  <si>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</si>
  <si>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</si>
  <si>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</si>
  <si>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</si>
  <si>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</si>
  <si>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</si>
  <si>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</si>
  <si>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</si>
  <si>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</si>
  <si>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</si>
  <si>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</si>
  <si>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</si>
  <si>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</si>
  <si>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</si>
  <si>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(Medidas actuales)</t>
  </si>
  <si>
    <t>Afectación</t>
  </si>
  <si>
    <t>Atributos</t>
  </si>
  <si>
    <t>Probabilidad Residual</t>
  </si>
  <si>
    <t xml:space="preserve">Probabilidad Residual </t>
  </si>
  <si>
    <t>Impacto Residual</t>
  </si>
  <si>
    <t>Probabilidad Residual Final</t>
  </si>
  <si>
    <t>Impacto Residual Final</t>
  </si>
  <si>
    <t>Zona de Riesgo Residual Final</t>
  </si>
  <si>
    <t>VER ACCION #</t>
  </si>
  <si>
    <t>Tipo</t>
  </si>
  <si>
    <t>Implementación</t>
  </si>
  <si>
    <t>Calificación</t>
  </si>
  <si>
    <t>Documentación</t>
  </si>
  <si>
    <t>Frecuencia</t>
  </si>
  <si>
    <t>Evidencia</t>
  </si>
  <si>
    <t>Nombre de la evidencia</t>
  </si>
  <si>
    <t>GJ11</t>
  </si>
  <si>
    <t>beneficiar 1500 unidades prediales con la titulación de los lotes fiscales del sitio donde se encuentran, durante el cuatrienio 2024-2027</t>
  </si>
  <si>
    <t>Titulación</t>
  </si>
  <si>
    <t xml:space="preserve"> Posibilidad de afectación reputacional</t>
  </si>
  <si>
    <t>las unidades prediales que ocupan los lotes fiscales no pueden ser beneficiadas con la titulación y con otros programas como reconocimiento de edificaciones y mejoramiento de vivienda.
el incumplimiento de metas relacionadas con el Plan de Desarrollo Distrital a cargo del Instituto.</t>
  </si>
  <si>
    <t>No es posible titular los lotes fiscales que han sido ocupados con vivienda de interés social</t>
  </si>
  <si>
    <t>Posibilidad de afectación reputacional reflejada en que las unidades prediales que ocupan los lotes fiscales no pueden ser beneficiadas con la titulación y con otros programas como reconocimiento de edificaciones y mejoramiento de vivienda, asi como en el incumplimiento de metas relacionadas con el Plan de Desarrollo Distrital a cargo del Instituto. Lo anterior, debido a que no es posible titular los lotes fiscales que han sido ocupados con vivienda de interés social.</t>
  </si>
  <si>
    <t>1. Cambios normativos del legislador y/o conceptos de interpretación normativa por parte de las dependencias del Distrito que toman decisiones frente a la titulación de lotes fiscales (Lotes del Distrito)</t>
  </si>
  <si>
    <t>Gestión</t>
  </si>
  <si>
    <t>Media</t>
  </si>
  <si>
    <t>Mayor</t>
  </si>
  <si>
    <t>1.1</t>
  </si>
  <si>
    <t>Adaptar el procedimiento interno de titulación al cambio normativo del legislador o reglamentación administrativa por parte del Distrito de Medellín.
El profesional especializado lider de la línea de acción verifica que el procedimiento de titulación se implemente de acuerdo con los nuevos cambios.</t>
  </si>
  <si>
    <t>Correctivo</t>
  </si>
  <si>
    <t>Manual</t>
  </si>
  <si>
    <t>Sin Documentar</t>
  </si>
  <si>
    <t>Aleatoria</t>
  </si>
  <si>
    <t>Con Registro</t>
  </si>
  <si>
    <t>Documentos actualizados ante el SGC
Actas de equipos primarios en donde se verifica el cumplimiento de actividades que corresponden al documento (procedimiento) modificado</t>
  </si>
  <si>
    <t>Reducir (mitigar)</t>
  </si>
  <si>
    <t>Se materializó el Riesgo?  (Ver evento potencial principal en Columna F. Relacionar detalles de la materialización - que, como, cuando, donde):
No se ha evidenciado materializacion del riesgo para este primer trimestre del año 2026.
Los Controles están bien  diseñados, se aplican de acuerdo al diseño  y son efectivos? (Ver controles en la columna P / Concluir frente a cada control)
*la identificacion tecnica y juridica de los lotes a ceder se esta llevando a cabo con los estudios de titulos y visitas de campo, los cuales han sido efectivos y bien diseñados como control.
*El plan anual de adquisiciones a contemplado el personal necesario y se ha contratado los perfiles requeridos, por lo cual han sido efectivos estos dos controles (1-2)
*los formatos y demas documentos que hacen parte del proceso se encuentran en el sitema de gestion de la calidad y se diligencian en debida forma en la ejecucion del programa, por lo cual han sid efectivos estos dos controles (3-4).
*Frente al control 5 con los estudios tecnicos y juridicos al evidenciar inconsistencias catastrales se radican los oficios respectivos ante la entidad.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Actas y registro de asistencia correspondiente a los equipos primarios titulación del mes de enero, febrero y marzo de 2026.</t>
  </si>
  <si>
    <t>https://isvimedgovco.sharepoint.com/:f:/s/5Juridica-18.Titulacion/IgDuWwua8UgCTZnOAPNTSjN1AZrdS2IuJ0EkQloMDKarOPw?e=KMsAC1</t>
  </si>
  <si>
    <t>Se materializó el Riesgo?  (Ver evento potencial principal en Columna F. Relacionar detalles de la materialización - que, como, cuando, donde):
No se ha evidenciado materializacion del riesgo para este segundo trimestre del año 2026.
Los Controles están bien diseñados, se aplican de acuerdo al diseño  y son efectivos? (Ver controles en la columna P / Concluir frente a cada control)
1.1 Adaptar el procedimiento interno de titulación al cambio normativo del legislador o reglamentación administrativa por parte del Distrito de Medellín.
El profesional especializado lider de la línea de acción verifica que el procedimiento de titulación se implemente de acuerdo con los nuevos cambios. se actulizó el procedimiento en calidad quedando en la version n°19 documento P-GJ-12 – Procedimiento de Cesión a Título Gratuito de Bienes Fiscales.
1.2 En el caso de conceptos con interpretación que contradice a ley, por parte de las dependencias del Distrito, gestionar espacios de conciliación para cambio de concepto en favor de la titulación. se remitieron oficios y correo electronico para los espacio de concertacion y consideracion de conceptos.
2.El profesional especializado lider de la línea de acción oficia a la entidad externa para que se genere el impulso registral. se proyectaron y radicaron los oficios respectivos a las ORIP NORTE y SUR
Los contratistas de apoyo realizan la consulta VUR para realizar seguimiento al estado de registro del acto de cesión lo cual es registrado para control interno en la base de datos general de la meta de año en curso.
3.Los auxiliares de campo conforme a lista de chequeo en donde se relacionan los documentos que se deben aportar al expediente, hacen diligenciar la declaración juramentada de ocupación del lote.  Los abogados antes de proyectar el acto administrativo revisan que los expedientes contengan los documentos requeridos para verificar cumpliento de requisitos.
4.El profesional especializado líder de la línea de acción realiza seguimiento sobre las respuestas a los oficios enviados a las dependencias arriba en mención, lo cual es registrado en la base de datos de control de lotes de mayor extensión. Frente a este control no se ha obtenido pronta respuestas se ha escalado a nivel directivo como alerta con la subsecretria de catastro y el DAP no se tienen respuestas en un corto tiempo.
5.Este tablero es utilizado para la toma decisiones en los distintos espacios institucionales como comités institucionales y equipos primarios. conforme a lo reportado en el tablero de control se han tomado decisiones para realizar alertas y gestionar rutas criticas.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Actas y registro de asistencia correspondiente a los equipos primarios titulación del mes de abril, mayo y junio de 2026.</t>
  </si>
  <si>
    <t>https://isvimedgovco.sharepoint.com/:f:/s/5Juridica-18.Titulacion/IgCDDwLjgx3hSo64O_MoZSNsAXYeuZaP9aAj1JkBByu2ZA0?e=LheeBx</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</si>
  <si>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</si>
  <si>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1.2</t>
  </si>
  <si>
    <t>En el caso de conceptos con interpretación que contradice a ley, por parte de las dependencias del Distrito, gestionar espacios de conciliación para cambio de concepto en favor de la titulación.</t>
  </si>
  <si>
    <t>Oficios de solicitud de reconsideración de concepto.
Actas de reuniones ocn Dependencias del DIstrito.</t>
  </si>
  <si>
    <t>2. Cambio en el sistema de registro de la Superintendencia de Notariado y Registro lo que puede generar suspensión de términos y retrasos en el registro de los actos administrativos (cesiones)</t>
  </si>
  <si>
    <t>El profesional especializado lider de la línea de acción oficia a la entidad externa para que se genere el impulso registral.
Los contratistas de apoyo realizan la consulta VUR para realizar seguimiento al estado de registro del acto de cesión lo cual es registrado para control interno en la base de datos general de la meta de año en curso.</t>
  </si>
  <si>
    <t>Documentado</t>
  </si>
  <si>
    <t>Base de datos general de la meta de año en curso.</t>
  </si>
  <si>
    <t>3. Presentación de documentación o información insuficiente o inconsistente por parte de los usuarios.</t>
  </si>
  <si>
    <r>
      <t xml:space="preserve">Los auxiliares de campo conforme a lista de chequeo en donde se relacionan los documentos que se deben aportar al expediente, hacen diligenciar la declaración juramentada de ocupación del lote. 
</t>
    </r>
    <r>
      <rPr>
        <sz val="11"/>
        <rFont val="Arial Narrow"/>
        <family val="2"/>
      </rPr>
      <t>El equipo de la línea de acción verifica en el VUR (Ventanilla Única de Registro), que los ocupantes no cuenten con otra propiedad. Así mismo verifica en SAP (Base catastral) la información técnica del lote (área, estrato, avalúo, ocupantes cargados, entre otras). Se verifica en MAPGIS la información correspondiente al Plan de Ordenamiento Territorial. A través del convenio con el Ministerio de Vivienda se solicita la realización de cruces para verificar si los ocupantes cuentan con subsidios asignados.</t>
    </r>
    <r>
      <rPr>
        <sz val="11"/>
        <color indexed="8"/>
        <rFont val="Arial Narrow"/>
        <family val="2"/>
      </rPr>
      <t xml:space="preserve">
Documentado en: PROCEDIMIENTO DE CESION A TITULO GRATUITO DE BIENES FISCALES</t>
    </r>
  </si>
  <si>
    <t>Preventivo</t>
  </si>
  <si>
    <t>Continua</t>
  </si>
  <si>
    <t xml:space="preserve">Declaración juramentada de ocupación de lote diligenciada.
Reporte POT Acuerdo 48 2014. Alcaldía de Medellín - Departamento Administrativo de Planeación.
 Estudios de títulos y anexos.
consulta de cruces
</t>
  </si>
  <si>
    <t>4. Falta de individualización catastral y de la actualización de la cartografía de los predios fiscales del Distrito de  Medellín y Desactualización del inventario de bienes fiscales  y de uso público (capa parcela) que maneja la Subsecretaria de Gestión de Bienes Inmuebles.</t>
  </si>
  <si>
    <t>El profesional especializado líder de la línea de acción oficia a la subsecretaria de Catastro del Distrito de Medellín requiriendo el cargue catastral de los lotes que no están individualizados y/o a la Subsecretaria de Gestión de Bienes Inmuebles requiriendo las modificaciones al inventario relacionados con el uso de los lotes.
En el tablero de control de titulación se relacionan los lotes mayor extensión con las necesidades de ajuste en la etapa de estudio.
El profesional especializado líder de la línea de acción realiza seguimiento sobre las respuestas a los oficios enviados a las dependencias arriba en mención, lo cual es registrado en la base de datos de control de lotes de mayor extensión.</t>
  </si>
  <si>
    <t>Detectivo</t>
  </si>
  <si>
    <t>Tablero de control de la linea de acción de titulación
Base de datos de control de lotes de mayor extensión.</t>
  </si>
  <si>
    <t>5. Que no existan mecanismos de seguimiento y control sobre el desarrollo de cada una de las etapas de la linea de acción de titulación con el propósito de cesión de lotes fiscales y calcular el estado del indicador del Plan de Desarrollo Distrital (lotes fiscales titulados - unidades prediales beneficiadas con la titulación).</t>
  </si>
  <si>
    <t>la linea de acción de titulación ha diseñado un tablero de control en donde se visualiza el consolidado de lotes fiscales 2017-2027 con sus respectivos estados (en estudio, ruta, titulado). Este tablero también permite distintos filtros y gráficos de reporte tales como estadísticas de titulación por cuatrienio, año, por comuna, porcentaje de lotes aptos y no aptos, entre otros.
Este tablero es utilizado para la toma decisiones en los distintos espacios institucionales como comités institucionales y equipos primarios.</t>
  </si>
  <si>
    <t>Tablero de control de la linea de acción de titulación</t>
  </si>
  <si>
    <t>GJ12</t>
  </si>
  <si>
    <t>Lograr que el 100% de los procesos realizados cumplan todas la actuaciones correspondientes dentro del debido proceso disciplinario y sancionatorio.</t>
  </si>
  <si>
    <t>Proceso Disciplinario
Proceso Administrativo Sancionatorio</t>
  </si>
  <si>
    <t>Posibilidad de afectación económica y reputacional del Instituto</t>
  </si>
  <si>
    <t>reflejada en la imposibilidad de establecer la responsabilidad disciplinaria a los funcionarios / contratistas involucrados en el incumplimiento de los deberes funcionales / obligaciones contractuales (emitir el fallo) y aplicar la sanción correspondiente.
por hallazgos disciplinarios y penales por parte de los entes de control.
Por posible impunidad frente a los sujetos investigados</t>
  </si>
  <si>
    <t>debido a que el servidor público encargado del proceso disciplinario administrativo o sancionatorio, retarde u omita un acto propio de su cargo, o para ejecutar uno contrario a sus deberes oficiales, para el beneficio particular o de un tercero.</t>
  </si>
  <si>
    <t>Posibilidad de afectación económica y reputacional del Instituto reflejada en la imposibilidad de establecer la responsabilidad disciplinaria a los funcionarios / contratistas involucrados en el incumplimiento de los deberes funcionales / obligaciones contractuales para aplicar la sanción correspondiente,  lo cual puede llevar a hallazgos disciplinarios y penales por parte de los entes de control, y posible impunidad frente a los sujetos investigados.
Lo anterior, debido a que el servidor público encargado del proceso disciplinario administrativo o sancionatorio, retarde u omita un acto propio de su cargo, o para ejecutar uno contrario a sus deberes oficiales, para el beneficio particular o de un tercero.</t>
  </si>
  <si>
    <t>1. No existe verificación del contenido de los diferentes autos generados por parte de otra(s) persona(s). (segregación de funciones).</t>
  </si>
  <si>
    <t>Integridad Pùblica - Corrupción</t>
  </si>
  <si>
    <t>Baja</t>
  </si>
  <si>
    <t>Catastrófico</t>
  </si>
  <si>
    <t>Extremo</t>
  </si>
  <si>
    <t>La revisión del contenido de los diferentes autos generados en el proceso disciplinario administrativo o sancionatorio es revisado por diferentes funcionarios de la siguiente manera: el abogado contratista es quien lleva a cabo todo lo sustancial, una vez tiene el auto y demás actuaciones elaboradas, son revisadas por el profesional líder del proceso quien podrá realizar observaciones o en caso de encontrarlo ajustado se pasará para la revisión y firma por parte del subdirector jurídico.
Documentado en: I-GJ-04, INSTRUCTIVO PROCESO DISCIPLINARIO INTERNO.
I-GJ-07, INSTRUCTIVO DE IMPOSICION DE SANCIONES MULTAS Y DECLARATORIA DE INCUMPLIMIENTO DE CONTRATOS Y CONVENIOS.</t>
  </si>
  <si>
    <t>Autos generados con firmas de revisión y aprobación</t>
  </si>
  <si>
    <t xml:space="preserve">
</t>
  </si>
  <si>
    <t>Se materializó el Riesgo? : Para este primer trimestre el riesgo no se materializo.
Los Controles están bien  diseñados, se aplican de acuerdo al diseño  y son efectivos?: Los controles vienen siendo efectivos
1. control de la revisión de los difierentes contenidos generados en los procesos, por parte del funcionario designado lider del proceso y posteriormente por el subdirector juridico.
2. Desde el area de talento humano se promueve los valores del codigo de integridad.
3. Siguen siendo efectivos los canales de recepción de denuncias.
4. En caso de materializarse el riesgo, sigue siendo efectivo el control de realizar las respectivas denuncias a las autoridades competentes.
Que acciones propones o se están llevando a cabo para gestionar el riesgo que se materializó? N/A
Que acciones propones o se están llevando a cabo para fortalecer los controles? N/A</t>
  </si>
  <si>
    <t>Se materializó el Riesgo? : Para este segundo trimestre el riesgo no se materializo.
Los Controles están bien  diseñados, se aplican de acuerdo al diseño  y son efectivos?: Los controles vienen siendo efectivos
1. control de la revisión de los difierentes contenidos generados en los procesos, por parte del funcionario designado lider del proceso y posteriormente por el subdirector juridico.
2. Desde el area de talento humano se promueve los valores del codigo de integridad.
3. Siguen siendo efectivos los canales de recepción de denuncias.
4. En caso de materializarse el riesgo, sigue siendo efectivo el control de realizar las respectivas denuncias a las autoridades competentes.
Que acciones propones o se están llevando a cabo para gestionar el riesgo que se materializó? N/A
Que acciones propones o se están llevando a cabo para fortalecer los controles? N/A</t>
  </si>
  <si>
    <t>2. Falta de ética en el personal.</t>
  </si>
  <si>
    <t>La entidad en cada vigencia planifica actividades orientadas a promover e interiorizar los valores del código de integridad tanto en funcionarios como en contratistas.
El lider de Talento Humano verifica la realizarción de estas actividades y evalua la eficacia de las mismas.</t>
  </si>
  <si>
    <t>Registros de actividades de promocion de valores
Evaluación de la interiorización de valores del código de integridad (caja de herramientas dela función pública)</t>
  </si>
  <si>
    <t>3. Ausencia de mecanismo para que funcionarios, contratistas o funcionarios puedan denunciar de manera anónima irregularidades frente al proceso disciplinario o sancionatorio</t>
  </si>
  <si>
    <t>La entidad cuenta con dos canales para la recepción de denuncias por posibles hechos o riesgos de corrupción, a través de la pagina web y el corrreo soytransparente@isvimed.gov.co. A través de estos canales el denunciante tiene la opción de interponer la denuncia a nombre propio o de manera anónima.
El oficial de transparencia recible la denuncia, coordina el respectivo estudio y si el del caso, realiza la remisión de la misma ante las autoridades competentes.
El oficial de transparencia realiza seguimiento al estado de trámite de cada denuncia y cuando sea posible proporciona respuesta al denunciante.
Documentado en: P-GE-10, PROCEDIMIENTO PARA EL TRAMITE DE DENUNCIAS.</t>
  </si>
  <si>
    <t>Acta de estudio de la Denuncia
Oficio remisorio a la autoridad competente
control de denuncias RITA.
Respuesta al denunciante.</t>
  </si>
  <si>
    <t>En caso de que el riesgo se materialice se realiza la respectiva denuncias ante las autoridades competentes, la cual podrá realizarse de manera directa o mediante el marco del RITA a través del Oficial de Transparencia.
Documentado en: P-GE-10, PROCEDIMIENTO PARA EL TRAMITE DE DENUNCIAS.</t>
  </si>
  <si>
    <t>Reportes de Riesgos o posibles hechos de corrupción.</t>
  </si>
  <si>
    <t>GJ13</t>
  </si>
  <si>
    <t>Lograr que el 100% de los procesos realizados cumplan todas la actuaciones correspondientes dentro del debido proceso disciplinario en cada vigencia.
Lograr el 100% de los procesos sean adelantados dentro de los términos de ley sin que opere la extinción de la acción disciplinaria durante todas las vigencias.</t>
  </si>
  <si>
    <t>Proceso Disciplinario</t>
  </si>
  <si>
    <t>Afectación económica y reputacional del Instituto</t>
  </si>
  <si>
    <t>reflejada en la imposibilidad de establecer la responsabilidad a los funcionarios implicados en faltas disciplinarias (emitir el fallo) y aplicar la sanción correspondiente (Detrimento Patrimonial)
por hallazgos por parte de los entes de control frente a la gestión del proceso disciplinario en el Instituto.
Por posible impunidad frente a los sujetos disciplinables</t>
  </si>
  <si>
    <t>debido al vencimiento del término legal establecido para adelantar las acciones disciplinarias.</t>
  </si>
  <si>
    <t>Posibilidad de afectación económica y reputacional del Instituto, reflejada en la imposibilidad de establecer la responsabilidad a los funcionarios implicados en faltas disciplinarias (emitir el fallo) y aplicar la sanción correspondiente (Detrimento Patrimonial), lo cual l puede conllevar a hallazgos por parte de los entes de control frente a la gestión del proceso disciplinario en el Instituto y posible impunidad frente a los sujetos disciplinables. Lo anterior, debido al vencimiento del término legal establecido para adelantar las acciones disciplinarias.</t>
  </si>
  <si>
    <t>1. La Oficina jurídica no inicia el respectivo procedimiento disciplinario (indagación preliminar o auto de apertura de investigación disciplinaria).</t>
  </si>
  <si>
    <t>Moderado</t>
  </si>
  <si>
    <t>El profesional líder de la línea de Disciplinarios verifica la fecha de presentación de queja o denuncia frente al término establecidos en las normas y procedimientos, para lo cual se utiliza el archivo de control de procesos disciplinarios.</t>
  </si>
  <si>
    <t>archivo de control de procesos disciplinarios</t>
  </si>
  <si>
    <t>Capacitar al personal frente al deber de denunciar los hechos disciplinario por quien tenga conocimiento del mismo.
Evaluar la posibilidad de gestionar canales que permitan que los funcionarios puedan interponer de manera anónima denuncias sobre posibles actos de disciplinables (línea de ética o línea de denuncia). Coordinar con la Subdirección de Planeación, Subdirección Jurídica y TIC.</t>
  </si>
  <si>
    <t xml:space="preserve">Se materializó el Riesgo? : Para este trimestre no se materiolizo el riesgo
Los Controles están bien  diseñados, se aplican de acuerdo al diseño  y son efectivos?:  Los controles siguen siendo efectivos
1. Se utiliza el archivo de control con la finalidad de fijar la fecha de recpeción de la posible fecha de ocurrencia de los hechos.
2. Se utiliza el archivo de control una vez se establece la posible fecha de los hechos para establecer la fecha de prescrición de acción de investigar.
Que acciones propones o se están llevando a cabo para gestionar el riesgo que se materializó?  N/A
Que acciones propones o se están llevando a cabo para fortalecer los controles? Actualmente el proceso cuenta con un acción de mejora el cual tiene como plan de acción, generar en el boletin interno de la entidad información sobre el proceso disciplinario, con el fin de capacitar al personal frente al deber de denunciar los hecho disciplinarios. En el momento no tiene avances. </t>
  </si>
  <si>
    <t>https://isvimedgovco.sharepoint.com/:f:/s/5Juridica/IgAaWxi2DMiwQo0fK7C5vurhAbvUk2G037LDNJzqvxDwJQk?e=2F8KZV</t>
  </si>
  <si>
    <t xml:space="preserve">Se materializó el Riesgo? : Para este segundo trimestre no se materiolizo el riesgo
Los Controles están bien  diseñados, se aplican de acuerdo al diseño  y son efectivos?:  Los controles siguen siendo efectivos
1. Se utiliza el archivo de control con la finalidad de fijar la fecha de recpeción de la posible fecha de ocurrencia de los hechos.
2. Se utiliza el archivo de control una vez se establece la posible fecha de los hechos para establecer la fecha de prescrición de acción de investigar.
Que acciones propones o se están llevando a cabo para gestionar el riesgo que se materializó?  N/A
Que acciones propones o se están llevando a cabo para fortalecer los controles? Actualmente el proceso cuenta con un acción de mejora el cual tiene como plan de acción, generar en el boletin interno de la entidad información sobre el proceso disciplinario, con el fin de capacitar al personal frente al deber de denunciar los hecho disciplinarios. En el momento no tiene avances. </t>
  </si>
  <si>
    <t xml:space="preserve">https://isvimedgovco-my.sharepoint.com/:x:/g/personal/andres_moreira_isvimed_gov_co/IQCJyydNvCQRS4EY1ncXx1N5AZgjGXxvFBUPP7Fm3JJKN10?e=meOmw4
</t>
  </si>
  <si>
    <t>2. No existe control sobre las fechas límite de caducidad  y prescripción.
(5 años desde la falta disciplinable para el primero y  5 años desde el auto de apertura para el segundo).</t>
  </si>
  <si>
    <t>El profesional líder de la línea de Disciplinarios verifica que las actuaciones dentro de los procesos estén dentro del término de los límites de caducidad y prescripción, para lo cual se utiliza el archivo de control de procesos disciplinarios.</t>
  </si>
  <si>
    <t>3. No se reporta a la oficina jurídica el hecho disciplinario por quien tenga conocimiento del mismo.</t>
  </si>
  <si>
    <t>No existe el control</t>
  </si>
  <si>
    <t>N/A</t>
  </si>
  <si>
    <t/>
  </si>
  <si>
    <t>GJ14</t>
  </si>
  <si>
    <t>Lograr que el 100% de los procesos realizados cumplan todas la actuaciones correspondientes dentro del debido proceso sancionatorio y sin que prescriban los amparos correspondientes, dutante todas las vigencias..</t>
  </si>
  <si>
    <t>Proceso Administrativo Sancionatorio</t>
  </si>
  <si>
    <t>reflejada en la imposibilidad de la recuperación de los recursos, los amparos y las indemnizaciones a las que haya lugar, por incumplimiento contractual de contratistas y asociados.
por hallazgos por parte de los entes de control frente a la gestión del proceso administrativo sancionatorio en el Instituto.</t>
  </si>
  <si>
    <t>debido al Incumplimiento del debido proceso administrativo sancionatorio según los lineamientos establecidos en el art. 86 de la ley 1474 de 2011</t>
  </si>
  <si>
    <t>Posibilidad de afectación económica y reputacional del Instituto, reflejada en la imposibilidad de la recuperación de los recursos, los amparos y las indemnizaciones a las que haya lugar, por incumplimiento contractual de contratistas y asociados, así como por hallazgos por parte de los entes de control frente a la gestión del proceso administrativo sancionatorio en el Instituto.
Lo anterior, debido al Incumplimiento del debido proceso administrativo sancionatorio según los lineamientos establecidos en el art. 86 de la ley 1474 de 2011</t>
  </si>
  <si>
    <t>1. El supervisor no informa oportunamente el incumplimiento de obligaciones contractuales.</t>
  </si>
  <si>
    <t>1. El instructivo de imposición de sanciones, multas y declaratoria de incumplimiento de contratos / convenios, incluye la obligatoriedad de informar oportunamente a la Dirección, a través de un memorando con informe anexo, sobre los posibles incumplimientos en los que está incurriendo un contratista y/o asociado.
Documentado en: Procedimiento imposición de sanciones, multas y declaratoria de incumplimientos de contratos, P-GJ-05</t>
  </si>
  <si>
    <t>Memorando con informe anexo sobre posibles incumplimientos por parte de contratista y/o asociado</t>
  </si>
  <si>
    <t xml:space="preserve">Se materializó el Riesgo? : Para este trimestre no se materiolizo el riesgo
Los Controles están bien  diseñados, se aplican de acuerdo al diseño  y son efectivos?:  Los controles siguen siendo efectivos
1. Se utiliza el archivo de control con la finalidad de fijar la fecha de recpeción de la posible fecha de ocurrencia de los hechos.
2. Se utiliza el archivo de control una vez se establece la posible fecha de los hechos para establecer la fecha de prescrición de acción de sancionar.
Que acciones propones o se están llevando a cabo para gestionar el riesgo que se materializó?  N/A
Que acciones propones o se están llevando a cabo para fortalecer los controles? Actualmente el proceso cuenta con un acción de mejora el cual tiene como plan de acción, generar en el boletin interno de la entidad información sobre el proceso sancionatorio. En el momento no tiene avances. </t>
  </si>
  <si>
    <t>Se materializó el Riesgo? : Para este trimestre no se materiolizo el riesgo
Los Controles están bien  diseñados, se aplican de acuerdo al diseño  y son efectivos?:  Los controles siguen siendo efectivos
1. Se utiliza el archivo de control con la finalidad de fijar la fecha de recpeción de la posible fecha de ocurrencia de los hechos.
2. Se utiliza el archivo de control una vez se establece la posible fecha de los hechos para establecer la fecha de prescrición de acción de sancionar.
Que acciones propones o se están llevando a cabo para gestionar el riesgo que se materializó?  N/A
Que acciones propones o se están llevando a cabo para fortalecer los controles? Actualmente el proceso cuenta con un acción de mejora el cual tiene como plan de acción, generar en el boletin interno de la entidad información sobre el proceso sancionatorio. En el momento se esta a la espera que el area de comunicaciones publique los fragmentos de información  sobre el proceso.</t>
  </si>
  <si>
    <t>https://isvimedgovco.sharepoint.com/:x:/s/5Juridica-16.Sancionatorios/IQD67PIZ3iYoSogeinYkXttuAXIEa0YFzunL99gzYJlfbl8?e=j5sbdV</t>
  </si>
  <si>
    <t>2. No se realizan cada una de las etapas del debido proceso en cumplimiento de la ley 1474. Art. 86 por parte de la Subdirección Jurídica, por falta de Control sobre el cumplimiento de términos del proceso sancionatorio.</t>
  </si>
  <si>
    <t>El profesional lider de la línea de procesos sancionatorio verifica que las actuaciones dentro de los procesos estén dentro del término de los límites de caducidad y prescripción, para la cual se utiliza el archivo de control del proceso sancionatorio.</t>
  </si>
  <si>
    <t>archivo de control del proceso sancionatorio.</t>
  </si>
  <si>
    <t>GJ27</t>
  </si>
  <si>
    <t>Posibilidad de efecto dañoso sobre recursos públicos</t>
  </si>
  <si>
    <t>por perdida de recursos relacionados con la caducidad de la acción sancionatoria</t>
  </si>
  <si>
    <t>debido a la no realización de la obligación de impulsar  el proceso sancionatorio contractual para hacer efectiva la clausula penal, las pólizas u otro perjucio.</t>
  </si>
  <si>
    <t>Posibilidad de efecto dañoso sobre recursos públicos por perdida de recursos relacionados con la caducidad de la acción sancionatoria, debido a la omisión en la obligación de impulsar  proceso sancionatorio contractual para hacer efectiva la clausula penal, las pólizas u otro perjucio.</t>
  </si>
  <si>
    <t>1. Se omite el inicio del proceso administrativo sancionatorio o de cualquier actuación derivada dentro del mismo por parte de la Subdirección Jurídica.</t>
  </si>
  <si>
    <t>Fiscal</t>
  </si>
  <si>
    <t>El profesionaL universitario de la Subdirección Jurídica identifica los procesos a ser iniciados, mediante la revisión de las actas del Comité de contratación remitidas en donde se recomendia el inicio del proceso sancionatorio.</t>
  </si>
  <si>
    <t>Acta del Comité de Contratatición remitidas al proceso sancionatorio</t>
  </si>
  <si>
    <t xml:space="preserve">Se materializó el Riesgo? : Para este trimestre no se materiolizo el riesgo
Los Controles están bien  diseñados, se aplican de acuerdo al diseño  y son efectivos?:  Los controles siguen siendo efectivos
1. El profesional universitario se encarga de constatar que el proceso a iniciar ya se haya aprobado en el comite de contratación, asi mismo verifica las actuaciones dentro del proceso como los terminos de caducidad, polizas y demas, mediante la matriz de control.
2. El manual de supervisión e interventoria sigue vigente.
Que acciones propones o se están llevando a cabo para gestionar el riesgo que se materializó?  N/A
Que acciones propones o se están llevando a cabo para fortalecer los controles? N/A </t>
  </si>
  <si>
    <t>Se materializó el Riesgo? : Para este trimestre no se materiolizo el riesgo
Los Controles están bien  diseñados, se aplican de acuerdo al diseño  y son efectivos?:  Los controles siguen siendo efectivos
1. El profesional universitario se encarga de constatar que el proceso a iniciar ya se haya aprobado en el comite de contratación, asi mismo verifica las actuaciones dentro del proceso como los terminos de caducidad, polizas y demas, mediante la matriz de control.
2. El manual de supervisión e interventoria sigue vigente.
Que acciones propones o se están llevando a cabo para gestionar el riesgo que se materializó?  N/A
Que acciones propones o se están llevando a cabo para fortalecer los controles? N/A ce)</t>
  </si>
  <si>
    <t>https://isvimedgovco.sharepoint.com/:x:/s/5Juridica-16.Sancionatorios/IQD67PIZ3iYoSogeinYkXttuAXIEa0YFzunL99gzYJlfbl8?e=92fQxO</t>
  </si>
  <si>
    <t>El profesional universitario de la Subdirección Jurídica, verifica el cumplimiento de todas las actuaciones dentro del proceso administrativo sancionatorio de acuerdo a los establecido en el contrato, para lo cual utiliza la matriz de control de procesos sancionatorios.</t>
  </si>
  <si>
    <t>Matriz de control de procesos sancionatorios.
Expediente de cada proceso sancionatorio con la evidencia de las actuaciones.</t>
  </si>
  <si>
    <t>2. Imposibilidad de hacer efectivos los amparos, en el caso de que se hayan solicitado dentro del contrato.
2.1.  El supervisor del contrato que presenta incumplimiento, no informa a tiempo teniendo en cuenta las vigencias de los amparos contractuales.</t>
  </si>
  <si>
    <t>La entidad cuenta con un Manual de Supervisión e Interventoría, en donde se establece la obligación por parte de los supervisores de informar sobre los presuntos incumplimiento contractuales. Le corresponde a cada supervisor acatar dichos lineamientos e informarlo en el respectivo informes de supervisión y al Comité de Contratación de la enitdad, quien será el encargado de recomendar el inicio del proceso sancionatorio.</t>
  </si>
  <si>
    <t xml:space="preserve">Informe de Supervisión
Acta del Comité de Contratatición remitidas al proceso sancionatorio
</t>
  </si>
  <si>
    <t>Realizar campaña comunicacional recordando a los supervisores el cumplimiento del manual de supervisión  de la entidad en especial el de informar oprtunamente sobre los incumplimientos contractuales, teniendo en cuenta las vigencias de los amparos en el caso de que hayan sido solicitados.</t>
  </si>
  <si>
    <t>En el caso de que se materialice el riesgo, el profesional universitario de la Subdirección Jurídica agota todas las actuaciones permitidas por la ley con el fin de recuperar el perjuicio económico presentado.
Asi mismo, analiza la pertinencia de iniciar el procedimiento disciplinario ya se a para el supervisor y/o para el prfesional universitario de la Subdirección Jurídica a cargo del proceso.</t>
  </si>
  <si>
    <t xml:space="preserve">Expediente de cada proceso sancionatorio con la evidencia de las actuaciones.
Oficio de reporte del incumplimiento por parte del supervisor / profesional universitario.
</t>
  </si>
  <si>
    <t>GJ15</t>
  </si>
  <si>
    <t>Lograr la transferencia real de dominio de los inmuebles que hicieron parte de los proyectos inmobiliarios promovidos por CORVIDE (ya liquidada) de acuerdo a las metas de cada vigencia.</t>
  </si>
  <si>
    <t>Saneamiento Corvide</t>
  </si>
  <si>
    <t xml:space="preserve"> Posiblidad de afectación reputacional</t>
  </si>
  <si>
    <t>reflejada en fallos en contra del Instituto por cuenta de tutelas, desacatos y demandas.</t>
  </si>
  <si>
    <r>
      <t xml:space="preserve">debido a </t>
    </r>
    <r>
      <rPr>
        <sz val="11"/>
        <color rgb="FFFF0000"/>
        <rFont val="Arial Narrow"/>
        <family val="2"/>
      </rPr>
      <t>que no se realice la transferencia del inmueble</t>
    </r>
    <r>
      <rPr>
        <sz val="11"/>
        <color indexed="8"/>
        <rFont val="Arial Narrow"/>
        <family val="2"/>
      </rPr>
      <t xml:space="preserve"> a los adjudicatarios de aquellos bienes que pertenecían a CORVIDE</t>
    </r>
  </si>
  <si>
    <t>Posibilidad de afectación reputacional reflejada en fallos en contra del Instituto por cuenta de tutelas, desacatos y demandas, debido a que no se realice la transferencia del inmueble a los adjudicatarios de aquellos bienes que pertenecían a CORVIDE</t>
  </si>
  <si>
    <t>1. Limitaciones económicas por parte de los usuarios para adelantar los trámites notariales requeridos.</t>
  </si>
  <si>
    <t>mayor</t>
  </si>
  <si>
    <t>Establecer y mantener contacto con los usuarios para determinar el estado de avance de trámites notariales</t>
  </si>
  <si>
    <t>Observación en SIFI cuando se establece contacto o se recibe documentación nueva del caso, en el expediente de cada usuario.</t>
  </si>
  <si>
    <t>Se materializó el Riesgo?  Durante el primer trimestre de 2026, se materializo el riesgo, toda vez que no se ha logrado la transferencia total de los inmuebles a los adjudicatarios de los bienes provenientes de CORVIDE y FOVIMED, No obstante, se estableció la Acción Correctiva No. 119, orientada al análisis de causas, depuración de la base de datos y gestión de recursos para avanzar en la formalización jurídica de los inmuebles pendientes, fortaleciendo así el control del riesgo, configurándose asi una materialización parcial del riesgo.
Los Controles están bien  diseñados, se aplican de acuerdo al diseño  y son efectivos? Los controles 1 y 2 están bien diseñados y se aplican, pero presentan efectividad parcial; los controles 3 y 4 no constituyen controles efectivos debido a limitaciones legales y falta de injerencia de la entidad.
Que acciones propones o se están llevando a cabo para gestionar el riesgo que se materializó? Se implementó la Acción Correctiva No. 119, orientada al análisis de causas, depuración de la base de datos CORVIDE y gestión de recursos para la formalización jurídica de los inmuebles pendientes; adicionalmente, se designó un responsable para el cruce de información, fortaleciendo el proceso y el control del riesgo.
Que acciones propones o se están llevando a cabo para fortalecer los controles? Actualmente la acción correctiva No. 119  avanza en un 60%, correspondiente a la primera actividad del plan: mapeo y análisis caso a caso de los inmuebles de CORVIDE según el Anexo. Esta etapa comprende la verificación jurídica y registral, la clasificación por tipo de trámite y la identificación preliminar de requisitos y costos notariales. Finalizado este mapeo, se procederá a solicitar las cotizaciones notariales para consolidar el presupuesto requerido</t>
  </si>
  <si>
    <t>https://sifi.isvimed.gov.co/system/calidaddocumentos/20343/original/ACCION_CORRECTIVA_119.doc ; https://isvimedgovco-my.sharepoint.com/:x:/g/personal/edy_orrego_isvimed_gov_co/IQC58n2slgInSZ6i2SmGQTlrAfd32d18xfPALRFOLvj-GmE?e=l4pr03</t>
  </si>
  <si>
    <t xml:space="preserve">"Se materializó el Riesgo?  (Ver evento potencial principal en Columna F. Relacionar detalles de la materialización - que, como, cuando, donde):Durante el segundo trimestre de 2026, el riesgo continúa materializado de forma parcial, toda vez que aún no se ha culminado la transferencia de dominio de la totalidad de los inmuebles provenientes de CORVIDE y FOVIMED. No obstante, se evidencian avances en la ejecución de las transferencias, encontrándose actualmente en trámite de registro una resolución de cesión de bien fiscal ante la Oficina de Registro de Instrumentos Públicos.
Los Controles están bien  diseñados, se aplican de acuerdo al diseño  y son efectivos? (Ver controles en la columna P / Concluir frente a cada control): Los controles 1 y 2 continúan aplicándose conforme a su diseño, con efectividad parcial, debido a que la culminación de las transferencias depende de actuaciones de terceros y de la disponibilidad de recursos. Los controles 3 y 4 mantienen un alcance limitado por corresponder a situaciones sobre las cuales la Entidad no tiene competencia directa.
Que acciones propones o se están llevando a cabo para gestionar el riesgo que se materializó? (Si no aplica colocar N/A): Se continúa ejecutando la Acción Correctiva No. 119, mediante la depuración de la base de datos CORVIDE, la identificación de los costos de formalización jurídica y la gestión de los recursos necesarios para avanzar en la transferencia de dominio de los inmuebles pendientes.                                                                                                                                                                                                                                                                                                   
                                                                                                                                                                                                                                                                                                                                                                                                        Que acciones propones o se están llevando a cabo para fortalecer los controles? (En el caso de que tener Acciones de mejora / Acciones correctivas en proceso, relacionar el avance. Si tienes acciones específicas a desarrollar en la columna AJ, también relacionar el avance) Como resultado de la ejecución de la Acción Correctiva No. 119, se culminó la depuración de la base de datos CORVIDE y se dio inicio a la ejecución de las transferencias de dominio, evidenciado en el trámite de registro de una resolución de cesión de bien fiscal ante la Oficina de Registro de Instrumentos Públicos, fortaleciendo el seguimiento y la efectividad de los controles."
</t>
  </si>
  <si>
    <t>https://sifi.isvimed.gov.co/system/calidaddocumentos/20643/original/ACCION_CORRECTIVA_119.doc                                                                                                                                  RADICADO OFICINA DE REGISTRO:2026-01N-6-15328                                                                                                                                                             https://isvimedgovco-my.sharepoint.com/:x:/g/personal/edy_orrego_isvimed_gov_co/IQC58n2slgInSZ6i2SmGQTlrAfd32d18xfPALRFOLvj-GmE?e=SBpRUD</t>
  </si>
  <si>
    <t>2. Imposibilidad de contactar el adjudicatario inicial (al que CORVIDE le adjudicó).</t>
  </si>
  <si>
    <t>El abogado asignado en el proceso realiza la notificación por aviso en los casos en que no ha sido posible ubicar al adjudicatario para notificar la resolución de transferencia del bien fiscal.
En el caso de no identificar al adjudicatario, se haría la transferencia del bien fiscal a la persona que acredite el derecho sobre el mismo por posesión o por compraventa.</t>
  </si>
  <si>
    <t xml:space="preserve">Notificaciones por aviso publicadas en pagina web del Instituto.
Resolución de transferencia del bien fiscal.
</t>
  </si>
  <si>
    <t>3. Sucesiones que se deben llevar a cabo por parte de los herederos para agilizar el proceso de transferencia.</t>
  </si>
  <si>
    <t>No se pueden aplicar medidas toda vez que una entidad pública no puede realizar procesos privados como lo es una sucesión.</t>
  </si>
  <si>
    <t>4. Demoras en los trámites con entidades externas (respuestas a derechos de petición, registro de instrumentos públicos, trámites con inspecciones de policía, acceso al archivo municipal, entre otros).</t>
  </si>
  <si>
    <t xml:space="preserve">No existe el control, toda vez que la entidad no tiene injerencia en los trámites con entidades externas.
</t>
  </si>
  <si>
    <t>GJ16</t>
  </si>
  <si>
    <t>Lograr un 80% de sentencias favorales ejecutoriadas en cada vigencia</t>
  </si>
  <si>
    <t>Defensa Judicial</t>
  </si>
  <si>
    <t>afectación económica y reputacional del Instituto</t>
  </si>
  <si>
    <t xml:space="preserve">por desembolsos que deba realizar la entidad por concepto de sentencias judiciales.
por la creación de precedentes judiciales en contravía de los intereses de la entidad.
</t>
  </si>
  <si>
    <t>debido a la existencia de tres (3) ó más sentencias en contra de la entidad ejecutoriadas en cada semestre.</t>
  </si>
  <si>
    <t>Posibilidad de afectación económica y reputacional del Instituto por desembolsos que deba realizar la entidad por concepto de sentencias judiciales, así como por la creación de precedentes judiciales en contravía de los intereses de la entidad. Lo anterior, debido a la existencia de tres (3) ó más sentencias en contra de la entidad ejecutoriadas en cada semestre.</t>
  </si>
  <si>
    <t xml:space="preserve">1. Errores en la orientación brindada por quien presta los servicios de defensa judicial. </t>
  </si>
  <si>
    <t xml:space="preserve">El Comité de Conciliación verifica las condiciones técnicas del operador Judicial establecidas en los estudios previos, lo cual queda consignado en el acta del comité respectiva. </t>
  </si>
  <si>
    <t>Actas de comités de conciliación.</t>
  </si>
  <si>
    <t>Se materializó el Riesgo?  (Ver evento potencial principal en Columna F. Relacionar detalles de la materialización - que, como, cuando, donde): Para el primer trimestre del año 2026, no se ha materializado el riesgo descrito.
Los Controles están bien  diseñados, se aplican de acuerdo al diseño  y son efectivos? (Ver controles en la columna P / Concluir frente a cada control) Los controles identificados se han aplicado de manera correcta para el periodo reportado, esto es con respecto a la presentación del perfil de los abogados que ejercer la defensa judicial de la entidad, fue presentado en el comite de conciliación en el mes de enero de 2026; desde contratación se ha dado el correspondiente seguimiento para la designación del supervisor; en cuanto a la politica de prevención del daño antijuridico se ha venido dando la aplicación correspondiente. En lo que refiere al ultimo control, esto es iniciar un proceso sancionatorio, el mismo no ha sido necesario dado que no se ha materializado el riesgo.
Que acciones propones o se están llevando a cabo para gestionar el riesgo que se materializó? (Si no aplica colocar N/A) No aplica
Que acciones propones o se están llevando a cabo para fortalecer los controles? (En el caso de que tener Acciones de mejora / Acciones correctivas en proceso, relacionar el avance. Si tienes acciones específicas a desarrollar en la columna AJ, también relacionar el avance) No se proponen acciones diferentes a los controles ya adoptados.</t>
  </si>
  <si>
    <r>
      <rPr>
        <sz val="11"/>
        <color rgb="FF000000"/>
        <rFont val="Arial Narrow"/>
        <family val="2"/>
      </rPr>
      <t>Se materializó el Riesgo?  (Ver evento potencial principal en Columna F. Relacionar detalles de la materialización - que, como, cuando, donde): Para el segundo trimestre del año 2026, no se ha materializado el riesgo descrito.
Los Controles están bien  diseñados, se aplican de acuerdo al diseño  y son efectivos? (Ver controles en la columna P / Concluir frente a cada control): Los controles identificados se han aplicado de manera correcta para el periodo reportado, esto es con respecto a la presentación del perfil de los abogados que ejercer la defensa judicial de la entidad, fue presentado en el comité de conciliación en el mes de enero de 2026,  para el segundo trimestre del año 2026 no se ha requerido presentar o cambiar el perfil de los abogados, por lo que sigue vigente la aprobación presentada del primer trimestre</t>
    </r>
    <r>
      <rPr>
        <sz val="11"/>
        <color rgb="FFFF0000"/>
        <rFont val="Arial Narrow"/>
        <family val="2"/>
      </rPr>
      <t xml:space="preserve">. </t>
    </r>
    <r>
      <rPr>
        <sz val="11"/>
        <color rgb="FF000000"/>
        <rFont val="Arial Narrow"/>
        <family val="2"/>
      </rPr>
      <t xml:space="preserve"> Desde contratación se ha dado el correspondiente seguimiento para la designación del supervisor para un buen desarrollo del proceso de defensa judicial; en cuanto a la politica de prevención del daño antijuridico se ha venido dando la aplicación correspondiente. En lo que refiere al ultimo control, esto es iniciar un proceso sancionatorio, el mismo no ha sido necesario dado que no se ha materializado el riesgo.
Que acciones propones o se están llevando a cabo para gestionar el riesgo que se materializó? (Si no aplica colocar N/A) No aplica por que no se ha materializado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No se proponen acciones diferentes a los controles ya adoptados.</t>
    </r>
  </si>
  <si>
    <t>https://isvimedgovco-my.sharepoint.com/personal/mariana_rodriguez_isvimed_gov_co/_layouts/15/onedrive.aspx?id=%2Fpersonal%2Fmariana%5Frodriguez%5Fisvimed%5Fgov%5Fco%2FDocuments%2FEscritorio%2FJURIDICA%202%2FComit%C3%A9%20de%20Conciliaci%C3%B3n%2F2026%2FActas&amp;viewid=bef2f1c8%2Db6c1%2D449c%2D9f8c%2Da2e7e302890a&amp;sharingv2=true&amp;fromShare=true&amp;at=9&amp;CT=1782919057838&amp;OR=OWA%2DNT%2DMail&amp;CID=885895f7%2D80bb%2Dcebf%2Da6ac%2D45d54f44f510&amp;SI=NonSentItems&amp;FolderCTID=0x012000135E9CF45102AA468E5034BA427234A7&amp;view=0</t>
  </si>
  <si>
    <t>El profesional especializado del área de contratación realiza seguimiento a la adecuada designación de la supervisión de acuerdo al instructivo para designación de supervisiones.
Documento: I-GJ-18 - INSTRUCTIVO DESIGNACIÓN DE SUPERVISIÓN</t>
  </si>
  <si>
    <t>Memorando de designación de la supervisión.
Memorando de análisis de designación que aplica cuando la persona  no cumple.</t>
  </si>
  <si>
    <t>2. Entrega de información errónea o incompleta por parte del responsable del proceso a representar.</t>
  </si>
  <si>
    <t>2.</t>
  </si>
  <si>
    <t>El Operador Judicial verifica los requerimientos realizados por la rama judicial a través del correo electrónico notificaciones@isvimed.gov.co, e identifica el área que debe suministrar la información para proceder con el requerimiento de la información al área respectiva. Para  los requrimientos realizados a los funcionarios y colaboradores se indica la fecha de vencimiento en la cual deben remitir la información.</t>
  </si>
  <si>
    <t>correos ingresados al correo de notificaciones
Correos electrónicos de requerimientos de información</t>
  </si>
  <si>
    <t>3. No se gestiona el daño antijurídico</t>
  </si>
  <si>
    <t xml:space="preserve">3. </t>
  </si>
  <si>
    <t>Como función del Comité de Conciliación se tiene la de formular y ejecutar políticas de prenvención del daño antijurídico. En este sentido se deben identificar las causas generadoras del aquellas sentencias ejecutoriadas en contra de la entidad en la vigencia inmediatamente anterior, las cuales sirven como insumo para estructurar el plan de acción de la política.
El profesional especializado lider de defensa judicial realiza seguimiento al plan de acción de la política de prevención del daño antijurídico en los términos establecidos en el mismo y concluye frente a la disminución de las causas que generaron las sentencias.</t>
  </si>
  <si>
    <t>Política de Prevención del Daño Antijurídico
plan de accón de la política y evidencias de ejecución</t>
  </si>
  <si>
    <t>NA</t>
  </si>
  <si>
    <t>En caso de materizalización del riesgo, iniciar procesos sancionatorios en contra del operador jurídico así como el análisis de las posibles acciones de repetición contra los funcionarios que ejercen la supervisión. 
Control documentado en:  I-GJ-07, Instructivo de imposición de sanciones, multas y declaratoria de incumplimiento de contratos y convenios,  y en acuerdo 01 del Comité de Conciliación (acción de repetición).</t>
  </si>
  <si>
    <t>Expediente de proceso sancionatorio
Expediente acciones de repetición</t>
  </si>
  <si>
    <t>GJ28</t>
  </si>
  <si>
    <t>Posibilidad de efecto dañoso sobre los recursos públicos</t>
  </si>
  <si>
    <t>por saldos o recursos a favor no cobrados (Detrimento Patrimonial)</t>
  </si>
  <si>
    <t>debido a la falta de seguimiento de las sentencias a favor de la entidad.</t>
  </si>
  <si>
    <t>Posibilidad de efecto dañoso sobre los recursos públicos por saldos o recursos a favor no cobrados, debido a la falta de seguimiento de las sentencias a favor de la entidad.</t>
  </si>
  <si>
    <t>Falta de apoyo jurídico para revisar el estado de la totalidad de los procesos</t>
  </si>
  <si>
    <t>Alto</t>
  </si>
  <si>
    <t>El profesional especializado presenta la necesidad de contratación del apoyo jurídica para que sea incluido en el Plan Anual de Adquisiciones. Una vez aprobado se incluye en presupuesto de la entidad de cada vigencia y se realiza la contratación de conformidad con lo establecido en el manual de contratación de la entidad.
El profesional encargado del PAA, verifica el cumplimiento del mismo en los términos establecidos.</t>
  </si>
  <si>
    <t>Probabilidad</t>
  </si>
  <si>
    <t>Seguimiento del Plan Anual de Adquisiciones.
Soportes de contratación del apoyo jurídico</t>
  </si>
  <si>
    <t>Muy Baja</t>
  </si>
  <si>
    <t>Se materializó el Riesgo?  (Ver evento potencial principal en Columna F. Relacionar detalles de la materialización - que, como, cuando, donde): Para el primer trimestre del año 2026, no se ha materializado el riesgo descrito.
Los Controles están bien  diseñados, se aplican de acuerdo al diseño  y son efectivos? (Ver controles en la columna P / Concluir frente a cada control) Los controles identificados se han aplicado de manera correcta para el periodo reportado, esto es con respecto a la presentación del perfil de los abogados que ejercer la defensa judicial de la entidad, de igual forma se hacen los seguimientos correspondientes a los procesos.
Que acciones propones o se están llevando a cabo para gestionar el riesgo que se materializó? (Si no aplica colocar N/A) No aplica
Que acciones propones o se están llevando a cabo para fortalecer los controles? (En el caso de que tener Acciones de mejora / Acciones correctivas en proceso, relacionar el avance. Si tienes acciones específicas a desarrollar en la columna AJ, también relacionar el avance) No se proponen acciones diferentes a los controles ya adoptados.</t>
  </si>
  <si>
    <t>Se materializó el Riesgo?  (Ver evento potencial principal en Columna F. Relacionar detalles de la materialización - que, como, cuando, donde): Para el segundo trimestre del año 2026, no se ha materializado el riesgo descrito.
Los Controles están bien  diseñados, se aplican de acuerdo al diseño  y son efectivos? (Ver controles en la columna P / Concluir frente a cada control)  Los controles identificados se han aplicado de manera correcta para el periodo reportado, esto es con respecto a la presentación del perfil de los abogados que ejercen la defensa judicial de la entidad no se ha requerido presentar o cambiar el perfil de los abogados, por lo que sigue vigente la aprobación presentada del primer trimestre, de igual forma se hacen los seguimientos correspondientes a los procesos.
Que acciones propones o se están llevando a cabo para gestionar el riesgo que se materializó? (Si no aplica colocar N/A) No aplica.
Que acciones propones o se están llevando a cabo para fortalecer los controles? (En el caso de que tener Acciones de mejora / Acciones correctivas en proceso, relacionar el avance. Si tienes acciones específicas a desarrollar en la columna AJ, también relacionar el avance)  No se proponen acciones diferentes a los controles ya adoptados.</t>
  </si>
  <si>
    <t>El juzgado no notifica de manera oportuna las sentencias</t>
  </si>
  <si>
    <t>El profesional especializado revisa periódicamente el estado de los procesos para identificar las actuaciones realizadas por parte de los juzgados. Esto se realiza a través de las diferentes plataformas de la rama judicial.
Documentado en: PROCEDIMIENTO DE DEFENSA JUDICIAL, P-GJ-10.</t>
  </si>
  <si>
    <t>Base de datos de control de procesos</t>
  </si>
  <si>
    <t>GJ29</t>
  </si>
  <si>
    <t>por pago de intereses moratorios de sentencias y conciliaciones</t>
  </si>
  <si>
    <t>debido a una autorización tardía para el pago</t>
  </si>
  <si>
    <t>Posibilidad de efecto dañoso sobre los recursos públicos por pago de intereses moratorios de sentencias y conciliaciones, debido a una autorización tardía para el pago</t>
  </si>
  <si>
    <t>El profesional especializado presenta la necesidad de contratación del apoyo jurídica para que sea incluido en el Plan Anual de Adquisiciones. Una vez aprobado se incluye en presupuesto de la entidadde cada vigencia y se realiza la contratación de conformidad con lo establecido en el manual de contratación de la entidad.
El profesional encargado del PAA, verifica el cumplimiento del mismo en los términos establecidos.</t>
  </si>
  <si>
    <t>Soportes de contratación del apoyo jurídico</t>
  </si>
  <si>
    <t>Se materializó el Riesgo?  (Ver evento potencial principal en Columna F. Relacionar detalles de la materialización - que, como, cuando, donde): Para el primer trimestre del año 2026, no se ha materializado el riesgo descrito.
Los Controles están bien  diseñados, se aplican de acuerdo al diseño  y son efectivos? (Ver controles en la columna P / Concluir frente a cada control) Los controles identificados se han aplicado de manera correcta para el periodo reportado, esto es con respecto a la presentación del perfil de los abogados que ejercer la defensa judicial de la entidad, de igual forma se hacen presentado los correspondientes informes de pasivo contingente al area financiera.
Que acciones propones o se están llevando a cabo para gestionar el riesgo que se materializó? (Si no aplica colocar N/A) No aplica
Que acciones propones o se están llevando a cabo para fortalecer los controles? (En el caso de que tener Acciones de mejora / Acciones correctivas en proceso, relacionar el avance. Si tienes acciones específicas a desarrollar en la columna AJ, también relacionar el avance) No se proponen acciones diferentes a los controles ya adoptados.</t>
  </si>
  <si>
    <t>Se materializó el Riesgo?  (Ver evento potencial principal en Columna F. Relacionar detalles de la materialización - que, como, cuando, donde): Para el segundo trimestre del año 2026, no se ha materializado el riesgo descrito.
Los Controles están bien  diseñados, se aplican de acuerdo al diseño  y son efectivos? (Ver controles en la columna P / Concluir frente a cada control) Los controles identificados se han aplicado de manera correcta para el periodo reportado, para este segundo trimestre del año 2026 no ha sido necesario revisar nuevamamente el perfil de los abogados que ejercer la defensa judicial de la entidad, de igual forma se han presentado los correspondientes informes de pasivo contingente al área financiera. 
Que acciones propones o se están llevando a cabo para gestionar el riesgo que se materializó? (Si no aplica colocar N/A) No aplica
Que acciones propones o se están llevando a cabo para fortalecer los controles? (En el caso de que tener Acciones de mejora / Acciones correctivas en proceso, relacionar el avance. Si tienes acciones específicas a desarrollar en la columna AJ, también relacionar el avance)  No se proponen acciones diferentes a los controles ya adoptados.</t>
  </si>
  <si>
    <t>No se cuenta con la disponiblidad de recursos para realizar el pago correspondiente</t>
  </si>
  <si>
    <t>El profesional especializado presenta el informe de litigios y demandas de manera periódica al area contable. En este informe se relaciona los procesos, su cuantía y su clasificación de probabilidad de fallo. Con base en esto, el area contable realiza la provisión del pasivo contingente en la contabilidad de la entidad.</t>
  </si>
  <si>
    <t>F-GJ-39	INFORME DE LITIGIOS Y DEMANDAS</t>
  </si>
  <si>
    <t>En el caso de materialización del riesgo por el pago de intereses moratorios de sentencias y conciliaciones se realiza el respectivo proceso disciplinario y/o acción de repetición</t>
  </si>
  <si>
    <t>Impacto</t>
  </si>
  <si>
    <t>Expediente  de proceso disciplinario / acción de repetición</t>
  </si>
  <si>
    <t>GJ17</t>
  </si>
  <si>
    <t>Lograr que el 100% de los subsidios Distritales de Vivienda en las modalidades de vivienda nueva y usada sean asignados con observancia de los requisitos establecidos en la norma vigente.</t>
  </si>
  <si>
    <t>Vivienda Nueva, Vivienda Usada</t>
  </si>
  <si>
    <r>
      <rPr>
        <b/>
        <sz val="11"/>
        <color theme="1"/>
        <rFont val="Arial Narrow"/>
        <family val="2"/>
      </rPr>
      <t xml:space="preserve">reflejada en: </t>
    </r>
    <r>
      <rPr>
        <sz val="11"/>
        <color theme="1"/>
        <rFont val="Arial Narrow"/>
        <family val="2"/>
      </rPr>
      <t xml:space="preserve">
- la indebida asignación de recursos públicos (detrimento patrimonial). 
- hallazgos disciplinarios y penales por parte de los entes de control.
- el costo social (perdida del derecho)asociado a la perdida de la oportunidad para la asignación del subsidio Municipal de Vivienda a hogares que cumplen con los requisitos legales.</t>
    </r>
  </si>
  <si>
    <r>
      <t xml:space="preserve">debido a la asignación / destinación del subsidio Distrital de Vivienda sin el cumplimiento de los requisitos legales (Vivienda Nueva, Vivienda Usada </t>
    </r>
    <r>
      <rPr>
        <sz val="11"/>
        <color theme="1"/>
        <rFont val="Arial Narrow"/>
        <family val="2"/>
      </rPr>
      <t>)</t>
    </r>
  </si>
  <si>
    <t xml:space="preserve">Posibilidad de afectación económica y reputacional del Instituto reflejada en  la indebida asignación de recursos públicos (detrimento patrimonial), en hallazgos disciplinarios y penales por parte de los entes de control, así como en el costo social (perdida del derecho) asociado a la perdida de la oportunidad para la asignación del subsidio Municipal de Vivienda a hogares que cumplen con los requisitos legales. Lo anterior, debido a la asignación / destinación del subsidio Municipal de Vivienda sin el cumplimiento de los requisitos legales (Vivienda Nueva, Vivienda Usada ). </t>
  </si>
  <si>
    <t>1. Indebida verificación del cumplimiento de requisitos establecidos en la normatividad vigente por parte de la línea de acción de Postulaciones del proceso de Gestión social.</t>
  </si>
  <si>
    <t>Alta</t>
  </si>
  <si>
    <t>3. El profesional líder de la línea de acción de Postulaciones, verifica que la validación de cumplimiento de requisitos para la asignación del subsidio municipal de vivienda (vivienda nueva, vivienda usada), se realice acorde en lo establecido en los procedimiento que se relacionan a continuación: 
P-GS-02 - PROCEDIMIENTO PARA LA VERIFICACIÓN DEL CUMPLIMIENTO DE REQUISITOS PARA LA POSTULACION AL SUBSIDIO MUNICIPAL DE VIVIENDA.
P-GS-03 - PROCEDIMIENTO PARA EL ACOMPAÑAMIENTO Y ASIGNACION DE SUBSIDIO MUNICIPAL EN LA MODALIDAD DE VIVIENDA USADA.
Para lo anterior, se utilizan listas de chequeo para cada una de las poblaciones sujetas de atención relacionadas en dichos procedimientos.</t>
  </si>
  <si>
    <t>Listas de chequeo diligenciadas adjuntas en los expedientes de cada hogar sujeto de atención</t>
  </si>
  <si>
    <t>Se materializó el Riesgo? : Durante el primer trimestre de 2026, no se ha evidenciado materialización del riesgo, ya que no se han identificado asignaciones indebidas confirmadas. Sin embargo, el riesgo sigue latente por la naturaleza del proceso.
Los Controles están bien  diseñados, se aplican de acuerdo al diseño  y son efectivos? (Ver controles en la columna P / Concluir frente a cada control) : Los controles 1, 2, 3 y 4 se encuentran bien diseñados y se aplican conforme a los procedimientos establecidos, presentando una alta efectividad en la verificación de requisitos, validación documental, realización de cruces de información y aplicación de medidas correctivas como la revocatoria de actos administrativos en caso de asignaciones indebidas.
Que acciones propones o se están llevando a cabo para gestionar el riesgo que se materializó? (Si no aplica colocar N/A): Aunque el riesgo no se materializó en el primer trimestre de 2026, se adelantaron acciones preventivas como capacitación continua al personal y refuerzo en la revisión documental mediante doble validación interna.
Que acciones propones o se están llevando a cabo para fortalecer los controles? (En el caso de que tener Acciones de mejora / Acciones correctivas en proceso, relacionar el avance. Si tienes acciones específicas a desarrollar en la columna AJ, también relacionar el avance) : Para el primer trimestre de 2026,No se establecieron acciones.</t>
  </si>
  <si>
    <t>https://isvimedgovco-my.sharepoint.com/:b:/g/personal/edy_orrego_isvimed_gov_co/IQCSWcit2lgDR5CTMjxKH33EAeJv_2twZKKfkyvOFzGQEj8?e=JdWt8W</t>
  </si>
  <si>
    <t>Se materializó el Riesgo?  (Ver evento potencial principal en Columna F. Relacionar detalles de la materialización - que, como, cuando, donde): Durante el segundo trimestre de 2026, no se evidenció la materialización del riesgo, toda vez que las asignaciones del Subsidio Distrital de Vivienda se realizaron con observancia de los requisitos establecidos en el Decreto Distrital vigente, sin identificarse asignaciones indebidas.
Los Controles están bien  diseñados, se aplican de acuerdo al diseño  y son efectivos? (Ver controles en la columna P / Concluir frente a cada control): Los controles se encuentran bien diseñados y se aplican conforme al Decreto Distrital 885 de 2025. Previo a la asignación del subsidio, se verifica el cumplimiento integral de los requisitos del hogar mediante la revisión del expediente, los documentos que acreditan la residencia en el Distrito de Medellín, los ingresos del grupo familiar y los cruces de información realizados por la Subdirección Poblacional. Adicionalmente, se consulta la Ventanilla Única de Registro (VUR) para verificar que los beneficiarios no sean propietarios de bienes inmuebles.
Que acciones propones o se están llevando a cabo para gestionar el riesgo que se materializó? (Si no aplica colocar N/A): N/A. Durante el segundo trimestre de 2026 el riesgo no se materializó.
Que acciones propones o se están llevando a cabo para fortalecer los controles? (En el caso de que tener Acciones de mejora / Acciones correctivas en proceso, relacionar el avance. Si tienes acciones específicas a desarrollar en la columna AJ, también relacionar el avance): Se mantienen los controles establecidos mediante la revisión integral de los expedientes, la validación de los requisitos conforme al Decreto Distrital vigente, los cruces de información y la consulta de la VUR previo a la asignación del subsidio.</t>
  </si>
  <si>
    <t>2. Falta de verificación por parte del funcionario o contratista, del cumplimiento de requisitos legales aplicables para la asignación del subsidio Distritall de Vivienda.</t>
  </si>
  <si>
    <t>El profesional encargado de asignación de subsidios (vivienda nueva, vivienda usada), verifica y revisa minuciosamente que la documentación suministrada y que reposa en el expediente del hogar postulado al subsidio, cumpla con los requisitos establecidos en el decreto distritall vigente.
La metodología para una adecuada verificación de requisitos se encuentra establecido en el documento 
P-GJ-06_PROCEDIMIENTO PARA ASIGNACION DE SUBSIDIO Y ESCRITURACION</t>
  </si>
  <si>
    <t>Acta de reunión de mesa de trabajo con la Subdirección Poblacional, para subsanar requisitos para la correcta asignación de subsidio. 
Memorando Interno por medio del cual se realiza la devolución de expedientes a la Subdirección Poblacional.
Correos Electrónicos</t>
  </si>
  <si>
    <t>3. Presentación de documentación falsa o imprecisa por parte del hogar postulado o la entidad remisoria (vivienda usada), que induzca a error, o documentación incompleta del hogar, que impida la correcta asignación del Subsidio Distrital de Vivienda.</t>
  </si>
  <si>
    <t>El profesional encargado de asignación de subsidios (vivienda nueva, vivienda usada), realiza la verificación de cruces de información a través de sistemas de información tales como: bases de datos catastrales, plataforma VUR, bases de datos del ministerio de vivienda, plataforma ADRES, entre otros. Lo anterior para identificar si el solicitante podría  estar aportando documentación falsa o imprecisa.</t>
  </si>
  <si>
    <t>Evidencias de verificación de cruces de información</t>
  </si>
  <si>
    <t>En caso de una asignación indebida del SDV, el profesional encargado de asignación de subsidios (vivienda nueva, vivienda usada) revisa el expediente del hogar cuyo acto administativo se expidió sin el cumplimiento de requisitos con el fin de identificar en primera instancia la causal de la asignación indebida. 
En el caso de que efectivamente se verifique que fue una indebida asignación,  procedará la revocatoria directa del acto administrativo invocando alguna de las causales establecidas en la ley 1437 de 2011, y para el efecto, se expide el acto administrativo correspondiente.
En caso que se requiera el consentimiento del particular,  al ser un acto de carácter particular y concreto, se debe agotar el procedimiento establecido en el articulo 97 de la ley 1437 de 2011</t>
  </si>
  <si>
    <t>Acto Administrativo de revocatoria.
Demanda ante la jurisdicción de lo contencioso administrativo y la decisión que ésta emita.</t>
  </si>
  <si>
    <t>GJ18</t>
  </si>
  <si>
    <t>Vivienda Nueva - Vivienda Usada</t>
  </si>
  <si>
    <t>reflejada en la a indebida asignación de recursos públicos (detrimento patrimonial) con posibles hallazgos disciplinarios y penales por parte de los entes de control.</t>
  </si>
  <si>
    <t>debido a la asignación del subsidio distrital de vivienda que se obtiene como resultado de tráfico de influencias de servidor público y  particulares con intereses en tal asignación.</t>
  </si>
  <si>
    <t>Posibilidad de afectación económica y reputacional del Instituto reflejada en la a indebida asignación de recursos públicos (detrimento patrimonial) con posibles hallazgos disciplinarios y penales por parte de los entes de control, ddebido a la asignación del subsidio distrital de vivienda que se obtiene como resultado de tráfico de influencias de servidor público y  particulares con intereses en tal asignación</t>
  </si>
  <si>
    <t>1. Falta de segregación de funciones (concentración)</t>
  </si>
  <si>
    <t>Existe segregación de la verificación de requisitos debido a los roles y responsabilidades establecidas en la actualidad para la asignación de subsidios. Por un lado la Subdirección Poblacional realiza un verificación preliminar de cumplimiento de requisitos y por otro lado, la Subdirección Jurídica realiza una segunda revisión de fondo de cumplimiento de requisitos.
Documentado en:
P-GS-02 - Procedimiento para la verificación del cumplimiento de requisitos para la postulación al subsidio municipal de vivienda.
P-GS-03 - Procedimiento para el acompañamiento y asignación de subsidio municipal en la modalidad de vivienda usada.
I-GJ-03 – Instructivo de asignación de subsidio y escrituración.</t>
  </si>
  <si>
    <t>Soportes de verificación (Acta de reunión de mesa de trabajo con la Subdirección Poblacional, para subsanar requisitos para la correcta asignación de subsidio, Memorando Interno por medio del cual se realiza la devolución de expedientes a la Subdirección Poblacional, Correos Electrónicos, listas de chequeo)</t>
  </si>
  <si>
    <t>Se materializó el Riesgo?  (Ver evento potencial principal en Columna F. Relacionar detalles de la materialización - que, como, cuando, donde): Durante el periodo evaluado, no se materializó el riesgo, toda vez que no se evidenciaron casos de asignación del subsidio distrital de vivienda derivados de tráfico de influencias por parte de servidores públicos o particulares. No obstante, las causas del riesgo se mantienen latentes.
Los Controles están bien  diseñados, se aplican de acuerdo al diseño  y son efectivos? (Ver controles en la columna P / Concluir frente a cada control): El control 1 se encuentra bien diseñado y aplicado, con alta efectividad en la verificación de requisitos; el control 2 es adecuado y se aplica, con efectividad preventiva; el control  3 está bien diseñado y aplicado, con alta efectividad en la detección y gestión de posibles irregularidades; y el control  3 es adecuado y se aplica, con efectividad como medida correctiva frente a la materialización del riesgo.
Que acciones propones o se están llevando a cabo para gestionar el riesgo que se materializó? (Si no aplica colocar N/A): N/A ,No se ha materializado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 A la fecha, no se proponen acciones de mejora adicionales, toda vez que los controles existentes se consideran suficientes, se encuentran implementados y están operando de manera efectiva.</t>
  </si>
  <si>
    <t>https://isvimedgovco-my.sharepoint.com/:w:/r/personal/edy_orrego_isvimed_gov_co/_layouts/15/Doc.aspx?sourcedoc=%7B5649CEB5-2837-42C6-9A41-12B6A40301C2%7D&amp;file=CONCEPTO%20JURIDICO%20RESOLUCIONES%20CARACTER%20GENERAL%20%20(1).docx&amp;action=default&amp;mobileredirect=true</t>
  </si>
  <si>
    <t>Se materializó el Riesgo?  (Ver evento potencial principal en Columna F. Relacionar detalles de la materialización - que, como, cuando, donde):Durante el segundo trimestre de 2026 no se materializó el riesgo, toda vez que no se evidenciaron casos de asignación del Subsidio Distrital de Vivienda derivados de tráfico de influencias por parte de servidores públicos o particulares. Las asignaciones se realizaron conforme al Decreto Distrital vigente y a los procedimientos institucionales establecidos.
Los Controles están bien  diseñados, se aplican de acuerdo al diseño  y son efectivos? (Ver controles en la columna P / Concluir frente a cada control) Los controles se encuentran debidamente diseñados y se aplican conforme a los procedimientos institucionales. La segregación de funciones entre la Subdirección Poblacional y la Subdirección Jurídica, las actividades de promoción del Código de Integridad, los canales institucionales para la recepción de denuncias y el procedimiento para su trámite constituyen controles efectivos para prevenir, detectar y gestionar posibles hechos de corrupción.
Que acciones propones o se están llevando a cabo para gestionar el riesgo que se materializó? (Si no aplica colocar N/A): N/A. Durante el segundo trimestre de 2026 el riesgo no se materializó.
Que acciones propones o se están llevando a cabo para fortalecer los controles? (En el caso de que tener Acciones de mejora / Acciones correctivas en proceso, relacionar el avance. Si tienes acciones específicas a desarrollar en la columna AJ, también relacionar el avance): Se mantienen las actividades de segregación de funciones en la verificación de requisitos, la promoción del Código de Integridad, el funcionamiento de los canales institucionales para la recepción de denuncias y la aplicación del procedimiento para el trámite de posibles hechos de corrupción, conforme a la normatividad y procedimientos institucionales vigentes.</t>
  </si>
  <si>
    <t>2. Abuso de autoridad - falta de integridad</t>
  </si>
  <si>
    <t>3. Ausencia de mecanismo para que funcionarios, contratistas o comunidad puedan denunciar de manera anónima irregularidades frente a la asignación de subsidios</t>
  </si>
  <si>
    <t>GJ19</t>
  </si>
  <si>
    <t>Lograr que el 100% de los subsidios Distritales de Vivienda en las modalidades de vivienda nueva y usada sean aplicados dentro de su vigencia.</t>
  </si>
  <si>
    <t>Vivienda Nueva</t>
  </si>
  <si>
    <t>afectación financiera del Instituto</t>
  </si>
  <si>
    <t>Reflejada en:
- sobrecostos asociados al mantenimiento de inmuebles que no se han podido entregar.
- costos financieros por comisiones fiduciarias relacionadas con la administración de recursos relacionados con subsidios no aplicados.
- la restitución de los recursos a la entidad otorgante y la sustitución del cupo, derivada del vencimiento de plazos para la aplicación del Subsidio Nacional y el Subsidio Distrital de Vivienda.</t>
  </si>
  <si>
    <t>debido a que el subsidio que ya se encuentra asignado no puede ser aplicado, de conformidad con lo establecido en la normatividad vigente</t>
  </si>
  <si>
    <t>Posibilidad de afectación financiera del Instituto reflejada en sobrecostos asociados al mantenimiento de inmuebles que no se han podido entregar, costos financieros por comisiones fiduciarias relacionadas con la administración de recursos relacionados con subsidios no aplicados, y por restitución de los recursos a la entidad otorgante y la sustitución del cupo, derivada del vencimiento de plazos para la aplicación del Subsidio Nacional y el Subsidio Municipal de Vivienda. Lo anterior, debido a que el subsidio que ya se encuentra asignado no puede ser aplicado, de conformidad con lo establecido en la normatividad vigente</t>
  </si>
  <si>
    <t>1.  Por la materialización de alguna de las causales de pérdida del SDV que implique la expedición de un acto administrativo que así lo declare y que conlleve a la restitución del mismo y/o a un procedimiento administrativo sancionatorio</t>
  </si>
  <si>
    <t>Para identificar subsidios asignados y no aplicados en el término establecido en el decreto distrital, se realizan entre otras las siguientes actividades:
- El profesional de la línea de acción de asignación de subsidios de vivienda nueva y usada, se articula con la Subdirección administrativa y financiera para verificar el estado de las legalizaciones de los subsidios, identificando la relación de aquellos que se encuentran asignados pero que no han sido aplicados, y que por ende tampoco han sido legalizados.</t>
  </si>
  <si>
    <t>Bases de datos de estado de legalizaciones.
Actas de reuniones
Correo electrónicos</t>
  </si>
  <si>
    <t>Se materializó el Riesgo?  (Ver evento potencial principal en Columna F. Relacionar detalles de la materialización - que, como, cuando, donde): Durante el primer trimestre de 2026, no se ha materializado el riesgo; sin embargo, se han presentado retrasos en algunos proyectos que han dado lugar a solicitudes de prórroga para evitar la pérdida del subsidio, particularmente en el marco de la estrategia “Compra Tu Casa”, lo que evidencia la persistencia de las causas del riesgo.
Los Controles están bien  diseñados, se aplican de acuerdo al diseño  y son efectivos? (Ver controles en la columna P / Concluir frente a cada control): El control 1 se encuentra bien diseñado y se aplica conforme a lo establecido, con una efectividad adecuada al permitir la identificación oportuna de subsidios no aplicados; el control 2 está igualmente bien diseñado y aplicado, con alta efectividad, toda vez que el análisis jurídico y la gestión de prórrogas contribuyen a prevenir la pérdida del subsidio y mitigar la materialización del riesgo.
Que acciones propones o se están llevando a cabo para gestionar el riesgo que se materializó? (Si no aplica colocar N/A) : Para el primer  trimestre de 2026 , no se materializo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 A la fecha, no se proponen acciones de mejora adicionales; no obstante, se cuenta con un control a través de Power BI que permite el seguimiento de los subsidios asignados, generando alertas cuando estos se encuentran próximos a su vencimiento, lo que fortalece el monitoreo y la gestión oportuna.</t>
  </si>
  <si>
    <t>https://app.powerbi.com/view?r=eyJrIjoiMmI1NWE0MmQtYTY2ZC00NjMwLTk1ODQtZjExN2VhMTcwNzkwIiwidCI6IjEyNjRjNjY1LTk3ZWYtNGNlZS05NzJkLTM3NDAwYTI2MmM3YSJ9</t>
  </si>
  <si>
    <t>Se materializó el Riesgo?  (Ver evento potencial principal en Columna F. Relacionar detalles de la materialización - que, como, cuando, donde):Durante el segundo trimestre de 2026 se materializó parcialmente el riesgo, debido al vencimiento de cincuenta y dos (52) Subsidios Distritales de Vivienda asignados vinculados al proyecto Atardeceres de San Antonio alcanzaron su vencimiento sin que fuera posible su aplicación dentro de la vigencia establecida. Esta situación se originó por dificultades presentadas por el desarrollador del proyecto, las cuales impidieron la aplicación de los subsidios dentro de su vigencia.No obstante, en otros proyectos habitacionales privados se han presentado retrasos que han sido gestionados mediante solicitudes de prórroga, particularmente en el marco de la estrategia "Compra Tu Casa", con el fin de evitar la pérdida del subsidio, lo que evidencia la persistencia de las causas del riesgo y la aplicación de medidas preventivas por parte de la entidad.
Los Controles están bien  diseñados, se aplican de acuerdo al diseño  y son efectivos? (Ver controles en la columna P / Concluir frente a cada control): Los controles se encuentran adecuadamente diseñados, se aplican conforme a lo establecido y son efectivos, permitiendo el seguimiento permanente a la vigencia de los subsidios mediante revisiones periódicas y alertas generadas en Power BI. La materialización del riesgo obedeció a circunstancias externas asociadas al desarrollo del proyecto habitacional y no a fallas en los controles implementados.                                                                                                                                                                                                                                                                                                                                                                        Que acciones propones o se están llevando a cabo para gestionar el riesgo que se materializó? (Si no aplica colocar N/A): Actualmente se adelanta el análisis jurídico, técnico y administrativo del proyecto habitacional, con el fin de que la Dirección del ISVIMED defina la viabilidad de su continuidad y las medidas que se adoptarán respecto de las familias beneficiarias y de los subsidios vencidos.
Que acciones propones o se están llevando a cabo para fortalecer los controles? (En el caso de que tener Acciones de mejora / Acciones correctivas en proceso, relacionar el avance. Si tienes acciones específicas a desarrollar en la columna AJ, también relacionar el avance): Se mantiene el seguimiento permanente a los subsidios asignados mediante el tablero de control en Power BI, el cual genera alertas sobre su vigencia y facilita la adopción oportuna de medidas como la gestión de solicitudes de prórroga cuando ello resulta procedente. No se proponen acciones de mejora adicionales, por cuanto la materialización del riesgo obedeció a factores externos al proceso y no a deficiencias en los controles implementados.</t>
  </si>
  <si>
    <t>https://app.powerbi.com/view?r=eyJrIjoiMmI1NWE0MmQtYTY2ZC00NjMwLTk1ODQtZjExN2VhMTcwNzkwIiwidCI6IjEyNjRjNjY1LTk3ZWYtNGNlZS05NzJkLTM3NDAwYTI2MmM3YSJ9    ;                                                                                                                         MEMORANDO 111 DE 2026 : http://sifi2.isvimed.gov.co:84/correspondenciasinternas/8013/edit?etapa=1               ;  CORRESPONDENCIA ENVIADA RADICADO: S 3347 https://sifi.isvimed.gov.co/correspondenciasenviadas/281135/edit?etapa=1</t>
  </si>
  <si>
    <t>2. Retraso y/o incumplimiento en las fechas pactadas del proceso de escrituración y entrega material de las viviendas en favor de los beneficiarios..</t>
  </si>
  <si>
    <t>En relación a la población de demanda libre vinculada a proyectos habitacionales privados, el profesional de la línea de acción de asignación de subsidios de vivienda nueva, revisa y analiza jurídicamente la procedencia y viabilidad de las solicitudes presentadas por parte de los beneficiarios y/o de las constructoras privadas, por medio de las cuales solicitan la ampliación de la vigencia del SDV debido a imposibilidad en la aplicación del mismo en los plazos establecidos en la norma municipal. De esta manera, al prorrogar el plazo de aplicación del subsidio se evita la materialización del riesgo y se amplía el margen de aplicación del SDV.</t>
  </si>
  <si>
    <t>Solicitud de la constructora o el beneficiario.
Acto administrativo de prórroga de SDV</t>
  </si>
  <si>
    <t>GJ20</t>
  </si>
  <si>
    <t>Lograr que el 100% de la escrituración o transferencia de las viviendas subsidiadas en favor de los beneficiarios del Subsidio en cumplimiento de la normatividad aplicable y manera oportuna.</t>
  </si>
  <si>
    <t xml:space="preserve"> Vivienda Nueva</t>
  </si>
  <si>
    <t>reflejada en el aumento en los costos de escrituración (Costos de aclaración o adición de patrimonio de familia de las Escrituras Públicas)
por mal desempeño institucional derivado del incumplimiento de objetivos y metas relacionados con el Plan de Desarrollo Distrital a cargo del Instituto referentes a la asignación del subsidio municipal de vivienda.
por existencia de PQRSD relacionadas con retrasos en los tiempos de respuesta de los procesos de asignación de subsidios y escrituración.</t>
  </si>
  <si>
    <t>debido a inconsistencias en el contenido de la Escritura Pública o actos administrativos.</t>
  </si>
  <si>
    <t>Posibilidad de afectación económica y reputacional del Instituto reflejada en el aumento de los costos de escrituración (Costos de aclaración o adición de patrimonio de familia de las Escrituras Públicas), en el mal desempeño institucional derivado del incumplimiento de objetivos y metas relacionados con el Plan de Desarrollo DIstrital a cargo del Instituto referentes a la asignación del subsidio municipal de vivienda y en la existencia de PQRSD relacionadas con retrasos en los tiempos de respuesta de los procesos de asignación de subsidios y escrituración. Lo anterior, debido a inconsistencias en el contenido de la Escritura Pública o actos administrativos.</t>
  </si>
  <si>
    <t>1. Aplicación indebida o no aplicación de la normatividad vigente y/o de los formatos del Sistema de Gestión de Calidad de ISVIMED.</t>
  </si>
  <si>
    <t>1. El profesional de la línea de acción de asignación de subsidios de vivienda nueva y usada, revisa las minutas de las escrituras y los actos administrativos para identificar alguna eventual inconsistencia en los mismos y prevenir así la materialización del riesgo. En el caso de encontrar inconsistencias, se relaciona en base de datos de producto no conforme y se solicita al profesional encargado la respectiva corrección.</t>
  </si>
  <si>
    <t>base de datos de revisión de escrituras y actos administrativos</t>
  </si>
  <si>
    <t>Se materializó el Riesgo?  (Ver evento potencial principal en Columna F. Relacionar detalles de la materialización - que, como, cuando, donde): Durante el primer trimestre de 2026, no se materializó el riesgo, toda vez que no se evidenciaron inconsistencias en el contenido de las Escrituras Públicas ni en los actos administrativos; no obstante, las causas del riesgo se mantienen latentes.
Los Controles están bien  diseñados, se aplican de acuerdo al diseño  y son efectivos? (Ver controles en la columna P / Concluir frente a cada control) : El control 1 se encuentra bien diseñado y se aplica conforme a lo establecido, con alta efectividad al permitir la identificación y corrección de inconsistencias mediante el registro de producto no conforme; el control 2 está igualmente bien diseñado y aplicado, con efectividad adecuada, al contemplar la verificación de insumos que contribuyen a prevenir errores en las escrituras y actos administrativos.
Que acciones propones o se están llevando a cabo para gestionar el riesgo que se materializó? (Si no aplica colocar N/A) : N/A ,  Durante el primer trimestre de 2026, no se materializo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 A la fecha, no se proponen acciones de mejora adicionales, toda vez que los controles existentes se encuentran diseñados, implementados y operando de manera adecuada.</t>
  </si>
  <si>
    <t>Se materializó el Riesgo?  (Ver evento potencial principal en Columna F. Relacionar detalles de la materialización - que, como, cuando, donde): Durante el segundo trimestre de 2026 no se materializó el riesgo, toda vez que no se evidenciaron inconsistencias en el contenido de las Escrituras Públicas ni en los actos administrativos expedidos. Los controles implementados permitieron identificar y corregir oportunamente las observaciones detectadas durante el proceso de revisión.
Los Controles están bien  diseñados, se aplican de acuerdo al diseño  y son efectivos? (Ver controles en la columna P / Concluir frente a cada control): Los controles se encuentran bien diseñados, se aplican conforme a lo establecido y son efectivos, toda vez que la revisión de minutas, actos administrativos e insumos técnicos y jurídicos permite identificar oportunamente inconsistencias antes de la suscripción de los documentos, evitando la generación de productos no conformes.
Que acciones propones o se están llevando a cabo para gestionar el riesgo que se materializó? (Si no aplica colocar N/A): N/A. Durante el segundo trimestre de 2026 no se materializó 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Se continúa ejecutando la Acción de Oportunidad No. 121, orientada a fortalecer la articulación institucional con la Oficina de Registro de Instrumentos Públicos y el IGAC para optimizar los procesos de validación y formalización. Asimismo, se culminó la Acción de Oportunidad No. 122, mediante la definición y socialización de lineamientos técnicos y jurídicos para el proceso de escrituración, fortaleciendo los conocimientos del equipo y la aplicación uniforme de los procedimientos.</t>
  </si>
  <si>
    <t>https://sifi.isvimed.gov.co/system/calidaddocumentos/20646/original/ACCION_DE_OPORTUNIDAD_122.doc                                                                                                   https://sifi.isvimed.gov.co/system/calidaddocumentos/20645/original/ACCION_DE_OPORTUNIDAD_121.doc</t>
  </si>
  <si>
    <t>2. Omisión o falta de revisión minuciosa por parte del profesional encargado, de los insumos aplicables que proporcionan información relevante para la elaboración de minutas de escrituras y actos administrativos, tales como: plataformas de consulta aplicables, el Reglamento de Propiedad Horizontal y/o el formulario de calificación del mismo, el expediente del hogar, el contenido de la escritura pública, el contenido del acto administrativo. Lo anterior, puede ocasionar la materialización de un producto no conforme.</t>
  </si>
  <si>
    <t>2. El profesional de la línea de acción de asignación de subsidios de vivienda nueva y usada, verifica los insumos aplicables que proporcionan información con el fin de evitar la materialización del riesgo.</t>
  </si>
  <si>
    <t>GJ21</t>
  </si>
  <si>
    <t>Prevenir desviaciones o irregularidades en el desarrollo de las actividades de supervisión e interventoría y verificar cada uno de los componentes técnico, administrativo, jurídico, financiero y contable asociados</t>
  </si>
  <si>
    <t>Contratación</t>
  </si>
  <si>
    <t>por mal desempeño institucional derivado del incumplimiento de objetivos, metas y servicios.
por apertura de procesos disciplinarios y administrativos sancionatorios en contra de los funcionarios que ejercen supervisión contractual</t>
  </si>
  <si>
    <t>debido al incumplimiento del objeto y de las obligaciones establecidas en los contratos y convenios suscritos por el Isvimed para la realización de su objeto social.</t>
  </si>
  <si>
    <t>Posibilidad de afectación económica y reputacional del Instituto reflejada en el mal desempeño institucional derivado del incumplimiento de objetivos, metas y servicios, así como en apertura de procesos disciplinarios y administrativos sancionatorios en contra de los funcionarios que ejercen supervisión contractual. Lo anterior, debido al incumplimiento del objeto y de las obligaciones establecidas en los contratos y convenios suscritos por el Isvimed para la realización de su objeto social.</t>
  </si>
  <si>
    <t>1. Falta de idoneidad en el personal que ejerce la supervisión de contratos y convenios.</t>
  </si>
  <si>
    <t>1. El profesional especializado del área de contratación realiza seguimiento a la adecuada designación de la supervisión de acuerdo al instructivo para designación de supervisiones.</t>
  </si>
  <si>
    <t>Memorando de designación de la supervisión.
Memorando de análisis de designación que aplica cuando la persona  no cumple.</t>
  </si>
  <si>
    <t>Identificación de Riesgos: El riesgo continua vigente, despues de este primer trimestre.
Materialización de Evento Potencial Principal: Para este primer trimestre no se ha materializado el riesgo, puesto los contratistas de los contratos suscritos y vigentes en el primer trimestre, cumplieron con las obligaciones contractuales, no se ha evidenciado ningun posible incumplimiento contractual. Puesto el contrato 513 de 2020, que se encuentra en proceso sancionatorio conforme al procedimiento sancionatorio administrativo, aun no sale acto administrativo de sanción, si no que esta en etapa de pruebas, por tanto a la fecha aun no se sanciona y no se ha materializado dicho riesgo.
Materialización de Evento Potencial Intermedio:  No se ha materializado los eventos intermedios,  ya que se realiza una delegación de supervision a los funcionarios idoneos, ademas se esta implementando con base al manual de supervisión e interventoria, Formato M-GJ-03.
Diseño, Efectividad de Controles: Los controles ha sido efectivos, con las capacitaciones realizadas primer trimestre 2026, en la cual se realizó capacitación a los supervisores de buenas practicas en contratación y de estructuración en la etapa de planeación de los procesos. 
Estado de acciones derivadas del seguimiento a riesgos: Se cumplio total, ya que a la fecha se han venido realizando conforme al cronograma de capacitaciones en temas de buenas practicas de supervisión, actualización de formatos. Asi mismo se brinda apoyo en las supervisiones complejas a traves de los contratistas: (Liz Dalila Cartagena Henao Contrato 52 de 2026, Luis Eduardo Rivas Contrato 65 de 2026, Leonardo Fabio Alarcon contrato 62-2026, Daniel Sepulveda Lopez contrato 4 de 2026, Esteban Garcia Gaviria Contrato 2 de 2026 ). Quienes dentro de sus actividades y objeto realizan el apoyo en la ejecución de los contratos.</t>
  </si>
  <si>
    <t>https://isvimedgovco.sharepoint.com/:f:/s/5Juridica-11.Equipoprimariojuridica/IgB682-B5NlySKAQT9MpdXJYAYPn10E7d7967z8oZVxedM0?e=n9YesK</t>
  </si>
  <si>
    <t>Identificación de Riesgos: El riesgo continua vigente, despues de este segundo trimestre.
Materialización de Evento Potencial Principal: Para este segundo trimestre no se ha materializado el riesgo, puesto los contratistas de los contratos suscritos y vigentes en el segundo trimestre, cumplieron con las obligaciones contractuales, no se ha evidenciado ningun posible incumplimiento contractual. Puesto el contrato 513 de 2020, que se encuentra en proceso sancionatorio conforme al procedimiento sancionatorio administrativo, aun no sale acto administrativo de sanción, si no que esta en etapa de pruebas, por tanto a la fecha aun no se sanciona y no se ha materializado dicho riesgo.
Materialización de Evento Potencial Intermedio:  No se ha materializado los eventos intermedios,  ya que se realiza una delegación de supervision a los funcionarios idoneos, ademas se esta implementando con base al manual de supervisión e interventoria, Formato M-GJ-03.
Diseño, Efectividad de Controles: Los controles ha sido efectivos, con las capacitaciones realizadas segundo trimestre 2026, en la cual se realizó capacitación a los supervisores de buenas practicas en contratación y de estructuración en la etapa de planeación de los procesos. 
Estado de acciones derivadas del seguimiento a riesgos: Se cumplio total, ya que a la fecha se han venido realizando conforme al cronograma de capacitaciones en temas de buenas practicas de supervisión, actualización de formatos. Asi mismo se brinda apoyo en las supervisiones complejas a traves de los contratistas: (Liz Dalila Cartagena Henao Contrato 52 de 2026, Luis Eduardo Rivas Contrato 65 de 2026, Leonardo Fabio Alarcon contrato 62-2026, Daniel Sepulveda Lopez contrato 4 de 2026, Esteban Garcia Gaviria Contrato 2 de 2026 ). Quienes dentro de sus actividades y objeto realizan el apoyo en la ejecución de los contratos.</t>
  </si>
  <si>
    <t>https://isvimedgovco.sharepoint.com/:f:/s/5Juridica-07.Contratacion-Liquidaciones/IgBFOe6cOIa4SIyXI4GMkPD4AbEUTYGRn1taCrgAsfwGdIw?e=bDwoW3</t>
  </si>
  <si>
    <t>2. falta de conocimiento y aplicación del Manual de Supervisión e interventoria</t>
  </si>
  <si>
    <t>El supervisor del contrato verifica a traves de un seguimiento financiero, juridico, contable, administrativo y tecnico la ejecución del contrato a traves del formato F-GJ-17 INFORME_DE_SUPERVISION_PERSONAS_JURIDICA_CONTRATOS_INTERADMINISTRATIVO_OBRAS_Y_OTROS, el cual es aprobado por el ordenador del gasto.
Documentado en: M-GJ-03 - MANUAL DE SUPERVISIÓN E INTERVENTORÍA</t>
  </si>
  <si>
    <t>F-GJ-17 INFORME_DE_SUPERVISION_PERSONAS_JURIDICA_CONTRATOS_INTERADMINISTRATIVO_OBRAS_Y_OTROS</t>
  </si>
  <si>
    <t>GJ22</t>
  </si>
  <si>
    <t>Garantizar que el 100% de los contratos ajudicados cumplan los requisitos normativos</t>
  </si>
  <si>
    <t>Posibilidad de afectación económica del Instituto</t>
  </si>
  <si>
    <t>por multas y sanciones del ente regulador</t>
  </si>
  <si>
    <t>debido a la adjudicación de contratos sin el cumplimiento de requisitos legales</t>
  </si>
  <si>
    <t>Posibilidad de afectación económica del Instituto por multas y sanciones del ente regulador, debido a la adjudicación de contratos sin el cumplimiento de requisitos legales</t>
  </si>
  <si>
    <t>1. Deficiencias en el estudio de mercado y análisis de sector en la etapa de planeación del proceso por parte de la Subdirección que requiere la necesidad.</t>
  </si>
  <si>
    <t>1. El profesional especializado del área de contratación orienta a los funcionarios y contratistas que apoyan la etapa de planeación contractual en la proyección de estudios de mercado y análisis del sector, de acuerdo a las necesidades que tenga cada subdirección. Lo anterior de acuerdo al manual de contratación.</t>
  </si>
  <si>
    <t>Registros de asistencia a la capacitación (virtual, presencial)</t>
  </si>
  <si>
    <t>Realizar cuando sea aplicable, las orientaciones respectivas a los funcionarios y contratistas que apoyan la etapa de planeación contractual en la proyección de estudios de mercado y análisis del sector, de acuerdo a las necesidades que tenga cada subdirección.
Socialización a los miembros del comité de contratación de las funciones que le competen dentro del manual de contratación.
Finalizar el proceso de documentación de instructivos para las diferentes modalidades de contratación y gestionar su aprobación y socialización.</t>
  </si>
  <si>
    <t xml:space="preserve">Identificación de Riesgos:El riesgo continua vigente durante el primer semestre, no obstante con los controles que se realizan, hasta el momento han sido mitigados. 
Materialización de Evento Potencial Principal: en este primer trimestre no se ha materializado el riesgo principal y los controles efectuados han sido efectivos. 
Materialización de Evento Potencial Intermedio: Respecto a los eventos potenciales, no se han materializado, puesto a la fecha desde el área contractual, se verifican los requisitos habilitantes, la idoneidad y experiencia y las capacidades (tecnica, juridica y financiera) exigidas en cada uno de los procesos contractuales, Asi mismo desde la mesa interdisciplinaria se recomienda las modalidades contractuales que aplican dependiendo la modalidad contractual y asi mismo los criterios de sostenibilidad, innovacion y socialmente responsable que le aplica a cada objeto contractual, al igual que la revisión de si tenemos acuerdos marcos vigentes o no.
En cada comité de contratación previamente los miembros realizan una verificación de los documentos y estudios previos, el analisis de sector y demas.
Diseño, Efectividad de Controles: Se encuentran adecuadamente diseñados y se aplican correctamente.
Estado de acciones derivadas del seguimiento a riesgos: A la fecha se realizan apoyos por partes de los abogados del area contractual en la estructuración y planeación de los procesos contractuales, asi mismo capacitacion a los supervisores y enlaces de apoyo respecto a la planeación contractual.
Previo a cada comité se socializan las necesidades tal y como lo estipula el instructivo comite de Estructuración, contratación y supervisión contractual I-GJ-22.
</t>
  </si>
  <si>
    <t>https://isvimedgovco.sharepoint.com/:f:/s/5Juridica-11.Equipoprimariojuridica/IgBeTfPTBmVeRZrA_6H0ctxkARxWRldQqOYZRkTHsgx3feg?e=gijGRc</t>
  </si>
  <si>
    <t xml:space="preserve">Identificación de Riesgos:El riesgo continua vigente durante el segundo semestre, no obstante con los controles que se realizan, hasta el momento han sido mitigados. 
Materialización de Evento Potencial Principal: en este segundo trimestre no se ha materializado el riesgo principal y los controles efectuados han sido efectivos. 
Materialización de Evento Potencial Intermedio: Respecto a los eventos potenciales, no se han materializado, puesto a la fecha desde el área contractual, se verifican los requisitos habilitantes, la idoneidad y experiencia y las capacidades (tecnica, juridica y financiera) exigidas en cada uno de los procesos contractuales, Asi mismo desde la mesa interdisciplinaria se recomienda las modalidades contractuales que aplican dependiendo la modalidad contractual y asi mismo los criterios de sostenibilidad, innovacion y socialmente responsable que le aplica a cada objeto contractual, al igual que la revisión de si tenemos acuerdos marcos vigentes o no.
En cada comité de contratación previamente los miembros realizan una verificación de los documentos y estudios previos, el analisis de sector y demas.
Diseño, Efectividad de Controles: Se encuentran adecuadamente diseñados y se aplican correctamente.
Estado de acciones derivadas del seguimiento a riesgos: A la fecha se realizan apoyos por partes de los abogados del area contractual en la estructuración y planeación de los procesos contractuales, asi mismo capacitacion a los supervisores y enlaces de apoyo respecto a la planeación contractual.
Previo a cada comité se socializan las necesidades tal y como lo estipula el instructivo comite de Estructuración, contratación y supervisión contractual I-GJ-22.
</t>
  </si>
  <si>
    <t>https://isvimedgovco.sharepoint.com/:f:/s/5Juridica-07.Contratacion-Liquidaciones/IgAwNIHDfpQMR6rihVhjdJa7ATNJOaLYBrBWlh5fYb66WTw?e=0pOgpr</t>
  </si>
  <si>
    <t>2. El Comité de contratación aprueba contrataciones que no cumplen requisitos legales.</t>
  </si>
  <si>
    <t>2. El profesional especializado que funge como secretario del Comité de Contratación realiza una exposición de las necesidades presentadas teniendo en cuenta la planeación, el estudio de mercado y el análisis del sector, identificando la modalidad contractual y justificando la necesidad. Esto con el objetivo de informar suficientemente a los integrantes del Comité de Contratación como base para la toma decisiones en observancia de los requisitos legales.</t>
  </si>
  <si>
    <t>Actas del Comité de Contratación</t>
  </si>
  <si>
    <t>3. No se verifica el cumplimiento de requisitos establecidos acorde con el tipo de contratación por parte del equipo de contratación.</t>
  </si>
  <si>
    <t>3. El equipo de contratación verifica conforme a las listas de chequeo para cada modalidad de contratación, el cumplimiento de los requisitos para la suscripción del contrato. En el caso de incumplimiento de requisitos, se realiza la devolución de observaciones a la subdirección correspondiente.
Documentado en: M-GJ-01_MANUAL_DE_CONTRATACION.</t>
  </si>
  <si>
    <t>Listas de chequeo de cumplimiento de requisitos por modalidad de contratación</t>
  </si>
  <si>
    <t>En caso de materialización del riesgo, se debe realizar la nulidad del contrato, conforme a lo estipulado en los articulos 44, 45, 46, 47 y 48 de la Ley 80 de 1993.</t>
  </si>
  <si>
    <t>Auto de nulidad de contrato</t>
  </si>
  <si>
    <t>GJ30</t>
  </si>
  <si>
    <t xml:space="preserve">Lograr ahorros en la contratación de Bienes y servicios distintos a la prestación de servicios profesionales, en las que se define una modalidad de selección objetiva, con respecto al valor de presupuesto oficial de cada proceso, en cada vigencia. </t>
  </si>
  <si>
    <t>Posiblidad de afectación económica</t>
  </si>
  <si>
    <t>por imposiblidad de utilizar el recurso que se puede ahorrar para cumplir otros fines esenciales del Instituto.</t>
  </si>
  <si>
    <t>debido a que no se logren ahorros en la contratación de Bienes y servicios distintos a la prestación de servicios profesionales, en las que se define una modalidad de selección objetiva, con respecto al valor de presupuesto oficial de cada proceso</t>
  </si>
  <si>
    <t>Posiblidad de afectación económica por imposiblidad de utilizar el recurso que se puede ahorrar para cumplir otros fines esenciales del Instituto, debido a que no logren ahorros en la contratación de Bienes y servicios distintos a la prestación de servicios profesionales, en las que se define una modalidad de selección objetiva, con respecto al valor de presupuesto oficial de cada proceso</t>
  </si>
  <si>
    <t>Falta de tecnicismo en la estructuración de los análisis del sector y de mercado en cuanto a presupuesto, requisitos de experiencia, financieros y técnicos.</t>
  </si>
  <si>
    <t>El area contractual realiza asesoría para la estructuración de los análisis del sector y de marcado conforme a los estipulado en la norma y la guía de Colombia eficiente</t>
  </si>
  <si>
    <t>manual</t>
  </si>
  <si>
    <t>Actas de reuniones de asesoría
Correos electrónicos con subsanaciones</t>
  </si>
  <si>
    <t xml:space="preserve">Identificación de Riesgos:El riesgo se encuentra vigente durante el primer trimestre, no obstante con los controles que se realizan, hasta el momento han sido mitigados. 
Materialización de Evento Potencial Principal: en este primer trimestre no se ha materializado el riesgo principal y los controles efectuados han sido efectivos. 
Materialización de Evento Potencial Intermedio: Respecto a los eventos potenciales, no se han materializado, puesto a la fecha desde el área contractual, se verifican los requisitos habilitantes, la idoneidad y experiencia y las capacidades (tecnica, juridica y financiera) exigidas en cada uno de los procesos contractuales, asi mismo,  en la mesa interdisciplinaria de contratación se discute la modalidad de contratación, plazos, actividades y demas, en este caso durante este tercer rimestre hemos logrado ahorro en los procesos contractuales de competencia:
1,  SI-001-2026, el cual salio con un presupuesto oficial de $206,191,130 adjudicado por un valor final $202,000,000 obteniendo un ahorro por items unitarios de 2,,03% Se adjunta Link del Secop https://community.secop.gov.co/Public/Tendering/OpportunityDetail/Index?noticeUID=CO1.NTC.10044637&amp;isFromPublicArea=True&amp;isModal=False
2, IP-001-2026  el cual salio con un presupuesto oficial de $48,888,000  adjudicado por un valor final $ 48.888.000 obteniendo un ahorro por items siendo este contrato tipo bolsa Se adjunta Link del Secop  
https://community.secop.gov.co/Public/Tendering/OpportunityDetail/Index?noticeUID=CO1.NTC.9626805&amp;isFromPublicArea=True&amp;isModal=False
Diseño, Efectividad de Controles: Se encuentran adecuadamente diseñados y se aplican correctamente.
Estado de acciones derivadas del seguimiento a riesgos: A la fecha se realizan apoyos por partes de los abogados del area contractual en la estructuración y planeación de los procesos contractuales, por el apoyo financiero en el analisis del sector, por correo electronico, tal como lo indica el instructivo de I-GJ-24 INSTRUCTIVO DE ETAPAS CONTRACTUALES Y PUBLICACIÓN EN EL SECOP II .
</t>
  </si>
  <si>
    <t xml:space="preserve">Identificación de Riesgos:El riesgo se encuentra vigente durante el segundo trimestre, no obstante con los controles que se realizan, hasta el momento han sido mitigados. 
Materialización de Evento Potencial Principal: en este segundo trimestre no se ha materializado el riesgo principal y los controles efectuados han sido efectivos. 
Materialización de Evento Potencial Intermedio: Respecto a los eventos potenciales, no se han materializado, puesto a la fecha desde el área contractual, se verifican los requisitos habilitantes, la idoneidad y experiencia y las capacidades (tecnica, juridica y financiera) exigidas en cada uno de los procesos contractuales, asi mismo,  en la mesa interdisciplinaria de contratación se discute la modalidad de contratación, plazos, actividades y demas, en este caso durante este tercer rimestre hemos logrado ahorro en los procesos contractuales de competencia:
1,  SI-007-2026, el cual salio con un presupuesto oficial de $31,969,018 adjudicado por un valor final $15,577,100 obteniendo un ahorro por valor de $16,391,918 Se adjunta Link del Secop  https://community.secop.gov.co/Public/Tendering/OpportunityDetail/Index?noticeUID=CO1.NTC.10368665&amp;isFromPublicArea=True&amp;isModal=Fa
2, IP-003-2026  el cual salio con un presupuesto oficial de $8,848000  adjudicado por un valor final $ 6,105,120 obteniendo un ahorro por 2,742,880 Se adjunta Link del Secop  
https://community.secop.gov.co/Public/Tendering/OpportunityDetail/Index?noticeUID=CO1.NTC.10294276&amp;isFromPublicArea=True&amp;isModal=False
Diseño, Efectividad de Controles: Se encuentran adecuadamente diseñados y se aplican correctamente.
Estado de acciones derivadas del seguimiento a riesgos: A la fecha se realizan apoyos por partes de los abogados del area contractual en la estructuración y planeación de los procesos contractuales, por el apoyo financiero en el analisis del sector, por correo electronico, tal como lo indica el instructivo de I-GJ-24 INSTRUCTIVO DE ETAPAS CONTRACTUALES Y PUBLICACIÓN EN EL SECOP II .
</t>
  </si>
  <si>
    <t>El Comité de Contratación decide una modalidad contractual directa en una necesidad de bien o servicio que puede ser objeto de una modalidad de selección objetiva.</t>
  </si>
  <si>
    <t>El profesional lider de contratación presenta al Comité de Contratación la viabilidad jurídica de las posibles modalidades contractuales aplicables a la necesidad contractual mostrando las pertinencia de la mismas.</t>
  </si>
  <si>
    <t>Actas de Comités de contratación y de mesa interdisciplnaria de contratación</t>
  </si>
  <si>
    <t>Poca concurrencia de los posibles oferentes según la modallidad de selección objetiva</t>
  </si>
  <si>
    <t>El profesional lider de contratación analiza que otra causal es pertinente para adelantar el proceso en otra modalidad contractual</t>
  </si>
  <si>
    <t>Acta de la mesa interdisciplinaria</t>
  </si>
  <si>
    <t>GJ23</t>
  </si>
  <si>
    <t xml:space="preserve">Implementar el cumplimiento de los principios que gobiernan la contratación estatal, especialmente los referentes a la etapa de selección (transparencia, economía, selección objetiva, buena fe, publicidad, igualdad, concurrencia, planeación y previsibilidad, principalmente).
</t>
  </si>
  <si>
    <t xml:space="preserve"> Posibilidad de afectación reputacional del Instituto</t>
  </si>
  <si>
    <t>reflejada en el mal desempeño institucional derivado del incumplimiento de metas y objetivos relacionados con el Plan de Desarrollo Municipal a cargo del Instituto y con la Planeación Estratégica Institucional.</t>
  </si>
  <si>
    <r>
      <t xml:space="preserve">debido a que se realice contratación de prestación de servicios profesionales que no cumplen las necesidades del Instituto
</t>
    </r>
    <r>
      <rPr>
        <sz val="11"/>
        <color rgb="FFFF0000"/>
        <rFont val="Arial Narrow"/>
        <family val="2"/>
      </rPr>
      <t>ELIMINAR</t>
    </r>
  </si>
  <si>
    <t>Posibilidad de afectación reputacional del Instituto reflejada en el mal desempeño institucional derivado del incumplimiento de metas y objetivos relacionados con el Plan de Desarrollo Municipal a cargo del Instituto y con la Planeación Estratégica Institucional, debido a que se realice contratación de prestación de servicios profesionales que no cumplen las necesidades del Instituto</t>
  </si>
  <si>
    <t>Riesgo Estratégico</t>
  </si>
  <si>
    <t>Los supervisores realizan de manera semestral la evaluación de proveedores, en donde se contrasta el cumplimiento de las obligaciones contractuales con el desempeño de las mismas. En el caso de una mala calificación, el contratista debe ser reevaluado y el supervisor debe generar compromisos y aspectos a mejorar.
Documentado en: FGI-12 Y FGI-13. Formatos de evaluación de proveedores.</t>
  </si>
  <si>
    <t>Registros de evaluación de proveedores</t>
  </si>
  <si>
    <t>Definir metodología para para la adecuada selección y contratación de personal de apoyo que se contrata a través de la modalidad de contratación directa, que incluya verificación del perfil de competencias en coherencia con las obligaciones contractuales a desarrollar y fases de entrevista.</t>
  </si>
  <si>
    <t xml:space="preserve">En caso de materialización del riesgo, se debe realizar el proceso sancionatorio al contratista por incumplimiento de las obligaciones contractuales o la terminación anticipada del contrato.
Documentado en: I-GJ-07, Instructivo de imposición de sanciones multas y declaratoria de incumplimiento de contratos y convenios. </t>
  </si>
  <si>
    <t>Acto Administrativo Sancionatorio
Acto administrativo de terminación anticipada de contrato.
Reclamación de pólizas de cumplimiento</t>
  </si>
  <si>
    <t>1. En la etapa de planeación de la contratación, las subdirecciones elaboran estudios previos con perfiles profesionales y seleccionan hojas de vida que no son acordes a las actividades a desarrollar.</t>
  </si>
  <si>
    <t>El profesional líder de la línea de contratación aswesora a los enlaces de contratación y los supervisores de las distintas áreas respecto a la elaboración de los estudios previos que se realizan para suplir las necesidades del instituto.</t>
  </si>
  <si>
    <t>Registros de realización de capacitaciones.
Material audiovisual</t>
  </si>
  <si>
    <t>2. No se revisan los estudios previos por parte de la Subdirección Jurídica.</t>
  </si>
  <si>
    <t>El equipo de contratación, como parte de la etapa contractual, revisa los estudios previos de cada proceso, para validar si el perfil de competencias establecido en el mismo es coherente con las obligaciones contractuales a desarrollar. En caso de identificar diferencias, se realiza devolución respectiva al área para su subsanación.
Documentado en: M-GJ-01_MANUAL_DE_CONTRATACION.</t>
  </si>
  <si>
    <t>Estudio previo con VoBo de la profesional líder de la línea de contratación.
Correo electrónico con las observaciones del estudio previo a la persona encargada del proceso.</t>
  </si>
  <si>
    <t>GJ24</t>
  </si>
  <si>
    <t xml:space="preserve">NA
Riesgo de Corrupción
</t>
  </si>
  <si>
    <t>Contratación
Contratación - Esquema Fiduciario</t>
  </si>
  <si>
    <t>reflejada en multas, sanciones y hallazgos de los entes de control por violación del principio de transparencia en la contratación estatal o en régimen exceptuado, así como detrimento patrimonial por contratación indebida.</t>
  </si>
  <si>
    <t>debido al direccionamiento de los procesos de contratación hacia determinados oferentes o eludir la modalidad de contratación legalmente aplicable. Lo anterior para el beneficio particular.</t>
  </si>
  <si>
    <t>Posibilidad de afectación económica y reputacional del Instituto reflejada en multas, sanciones y hallazgos de los entes de control por violación del principio de transparencia en la contratación estatal o en régimen exceptuado, así como detrimento patrimonial por contratación indebida. Lo anterior, debido al direccionamiento de los procesos de contratación hacia determinados oferentes o eludir la modalidad de contratación legalmente aplicable. Lo anterior para el beneficio particular.</t>
  </si>
  <si>
    <t>1. Los estudios previos y técnicos del proceso, pliegos de condiciones contienen especificaciones desde la experiencia, capacidad jurídica y financiera cerrada a un proponente y no a lo ofertado en el sector económico.</t>
  </si>
  <si>
    <t>1. El equipo de contratación verifica dentro de los estudios previos y técnicos que se realice un efectivo análisis del sector comparando diferentes empresas, entidades publicas o ESAL que presten el servicio o que suministren los bienes. En el caso de identificar especificaciones que no permitan la pluralidad de oferentes, se devuelve a las subdirecciones para realizar las subsanaciones pertinentes.
Documentado en: M-GJ-01_MANUAL_DE_CONTRATACION. / Instructivo de para celebración decontratos derivados de fideicomisos / Instructivo para la selección de fiduciarias</t>
  </si>
  <si>
    <t>Lista de chequeo de revisión de requisitos
Estudios previos de la modalidad contractual
Invitación Privada</t>
  </si>
  <si>
    <r>
      <rPr>
        <sz val="11"/>
        <color rgb="FFFF0000"/>
        <rFont val="Arial Narrow"/>
        <family val="2"/>
      </rPr>
      <t xml:space="preserve">Documentar en el instructivo I-GF-09. Instructivo para la Administración de Fiducias, lo referente a la aplicación de principios y criterios que exijan y limiten la presentación de ofertas de personas naturales o jurídicas con intereses en común (grados de consaguinidad, representante legales, socios, grados de afinidad, civil, etc).
Determinar clausulas específicas en los contratos de fiducia mercantil (a partir de 2023) y los contratos que se deriven de este, orientadas a la aplicación de principios de contratación que eviten actos de corrupción y requisitos que exijan y limiten la presentación de ofertas de personas naturales o jurídicas con intereses en común (grados de consaguinidad, representante legales, socios, grados de afinidad, civil, etc).
</t>
    </r>
    <r>
      <rPr>
        <sz val="11"/>
        <color indexed="8"/>
        <rFont val="Arial Narrow"/>
        <family val="2"/>
      </rPr>
      <t xml:space="preserve">
</t>
    </r>
  </si>
  <si>
    <t xml:space="preserve">"Identificación de Riesgos: El riesgo continua vigente. 
Materialización de Evento Potencial Principal: No se ha materializado durante el primer trimestre, a la fecha no existe evidencia de una contratación indebida. 
Materialización de Evento Potencial Intermedio: No se ha materializado, los estudios previos y tecnicos del procesos, son revisados con el fin de que garanticen el principio de planeación, concurrencia, transparencia, economia y pluralidad de oferentes. Asi mismo en este primer trimestre, los procesos de selección objetiva, fueron revisados con el fin que se aplicaran factores de evaluación garantizando los anteriores principios, ademas de cumplir lo estipulado en el acuerdo 016 y el decreto 310 de 2022.
Diseño, Efectividad de Controles: Los controles han sido efectivos, ya que desde la subdirección juridica, area contractual se realizan las revisiones y obervaciones que correspondan, actualmente la entidad tiene la obligatoriedad de utilizar SECOP II,  lo que hace que los procesos sean transparentes y eficaces.
Estado de acciones derivadas del seguimiento a riesgos:
Se proyecto y matriculo en calidad el instructivo del proceso de fiducias, bajo el numero I-GJ-25 el mismo .Los proceso actuales de fiducia se realizan bajo este procedimiento.
</t>
  </si>
  <si>
    <t xml:space="preserve">"Identificación de Riesgos: El riesgo continua vigente. 
Materialización de Evento Potencial Principal: No se ha materializado durante el segundo trimestre, a la fecha no existe evidencia de una contratación indebida. 
Materialización de Evento Potencial Intermedio: No se ha materializado, los estudios previos y tecnicos del procesos, son revisados con el fin de que garanticen el principio de planeación, concurrencia, transparencia, economia y pluralidad de oferentes. Asi mismo en este segundo trimestre, los procesos de selección objetiva, fueron revisados con el fin que se aplicaran factores de evaluación garantizando los anteriores principios, ademas de cumplir lo estipulado en el acuerdo 016 y el decreto 310 de 2022.
Diseño, Efectividad de Controles: Los controles han sido efectivos, ya que desde la subdirección juridica, area contractual se realizan las revisiones y obervaciones que correspondan, actualmente la entidad tiene la obligatoriedad de utilizar SECOP II,  lo que hace que los procesos sean transparentes y eficaces.
Estado de acciones derivadas del seguimiento a riesgos:
Se proyecto y matriculo en calidad el instructivo del proceso de fiducias, bajo el numero I-GJ-25 el mismo .Los proceso actuales de fiducia se realizan bajo este procedimiento.
</t>
  </si>
  <si>
    <t>https://isvimedgovco.sharepoint.com/:f:/s/5Juridica-07.Contratacion-Liquidaciones/IgAwNIHDfpQMR6rihVhjdJa7ATNJOaLYBrBWlh5fYb66WTw?e=p9aOuQ</t>
  </si>
  <si>
    <t>2. Posibilidad de verificar previo al cierre de un proceso de selección las ofertas económicas de los oferentes, con el fin de favorecer a un oferente.</t>
  </si>
  <si>
    <t>2. Con la implementación de la plataforma transaccional SECOP II, se hace imposible verificar previo al cierre del proceso las ofertas económicas de los oferentes.
Bajo esquema fiduciario, las ofertas son enviadas directamente a la fiduciaria y esta no las envía al Instituo hasta la fecha y hora del cierre del proceso, imposibilitando que la ofertas sean conocidas de manera previa.</t>
  </si>
  <si>
    <t>Automático</t>
  </si>
  <si>
    <t>Sin Registro</t>
  </si>
  <si>
    <t>Contratos Esquema fiduciario
Correo electrónico de remisión de ofertas por parte de la fiduciaria
Ofertas privadas físicas</t>
  </si>
  <si>
    <t>3. Falta de integridad del personal que interviene desde la fase de planeación hasta la fase de ejecución y cierre.</t>
  </si>
  <si>
    <t>Contratación por ley 80
4. El no uso de la plataforma tienda virtual de Colombia Compra eficiente para la adquisición de bienes y servicios de la entidad</t>
  </si>
  <si>
    <t xml:space="preserve">En cumplimiento de la circular externa 004 de 2021 emitida por Colombia Compra Eficiente, el profesional líder de contratación revisa que todos los bienes y servicios de la entidad sean previamente consultados en la tienda virtual de Colombia Compra eficiente, y de esta manera identificar si existe o no un acuerdo marco de precios a través del cual se pueda suplir la necesidad contractual, antes de gestionarse a través de un proceso de seleccion objetiva establecido en la ley 80 de 1993 y decretos reglamentarios. 
</t>
  </si>
  <si>
    <t>Estudio Previo en donde se especfifica la consulta de los acuerdos marco vigentes</t>
  </si>
  <si>
    <t>Contratación por ley 80
5. No se hace uso de la la modalidad de selección objetiva aplicable para la adquisición de los distintos bienes y servicios que requiere la entidad.</t>
  </si>
  <si>
    <t>La Subdirección Jurídica evalúa la modalidad de selección aplicable considerando lo principios de la Función Pública, la contratación y el marco legal vigente aplicable; se hace consideración especial a la excepción de contratación para los proyectos de vivienda según ley 388 de 1.997 y 2079 de 2021, para los cuales se debe utilizar el contrato de Fiducia Mercantil.</t>
  </si>
  <si>
    <t>Estudios Previos
Pliego de Condiciones / Invitación
Actas Mesa Interdisciplinaria de Contratación.
Acta de Comité de Estructuración de contatación y supervisión.</t>
  </si>
  <si>
    <t>6. La no aplicación de los principios de la contratación establecidos en el Manual de Contratación, capitulo 2, numeral 2.1., en los contratos de Fiducia Mercantil.</t>
  </si>
  <si>
    <t>La Subdirección de Dotación y Habitat, Administrativa y Financiera y Jurídica, establecen los requisitos técnicos, jurídicos, administrativos, financieros o contables aplicables al Contrato de Fiducia y a los contratos que se desprendan hacia terceros para el cumplimiento del objeto y alcance de dicho contato.
De acuerdo a la complejidad de los proyectos, la Subdirección de Dotación y Habitat y la Subdirección Jurídica elaboran matriz específica de riesgos previsibles según indicaciones de la dirección incluyendo riesgos de corrupción.</t>
  </si>
  <si>
    <r>
      <t xml:space="preserve">Contrato de Fudicia Mercantil
Comunicaciones y entrega de requisitos y especificaciones por parte de Isvimed a la Fuduciaria.
</t>
    </r>
    <r>
      <rPr>
        <sz val="11"/>
        <rFont val="Arial Narrow"/>
        <family val="2"/>
      </rPr>
      <t>Estudios Previos para Fiducia Mecantil.</t>
    </r>
    <r>
      <rPr>
        <sz val="11"/>
        <color theme="1"/>
        <rFont val="Arial Narrow"/>
        <family val="2"/>
      </rPr>
      <t xml:space="preserve">
Matrices de riesgos previsibles de proyectos de complejidad especial.</t>
    </r>
  </si>
  <si>
    <t>En caso de que el riesgo se materialice se realiza la respectiva denuncia ante las autoridades competentes, la cual podrá realizarse de manera directa o mediante el marco del RITA a través del Oficial de Transparencia. En caso de ser sancionado fiscalmente por detrimento patrimonial, los servidores publicos responderan ya sea con las garantias que esten constituidas a su nombre o con patrimonio propio.
Documentado en: P-GE-10, PROCEDIMIENTO PARA EL TRAMITE DE DENUNCIAS.</t>
  </si>
  <si>
    <t>GJ25</t>
  </si>
  <si>
    <t>Implementar el cumplimiento de los principios que gobiernan la contratación estatal, especialmente los referentes a la etapa de selección (transparencia, economía, selección objetiva, buena fe, publicidad, igualdad, concurrencia, planeación y previsibilidad, principalmente).
Cumplir los objetivos del sistema de compras y en general de contratación, especialmente los de eficacia, eficiencia, economía, promoción de la competencia, rendición de cuentas, manejo de riesgos, publicidad y trasparencia, entre otros.</t>
  </si>
  <si>
    <t>por multas, sanciones y hallazgos de los Entes de control</t>
  </si>
  <si>
    <t xml:space="preserve">debido a la rendición inoportuna de información contractual en plataformas de ley. </t>
  </si>
  <si>
    <t xml:space="preserve">Posibilidad de afectación económica y reputacional del Instituto por multas, sanciones y hallazgos de los Entes de control, debido a la rendición inoportuna de información contractual en plataformas de ley. </t>
  </si>
  <si>
    <t>Riesgo de Cumplimiento</t>
  </si>
  <si>
    <t>El profesional especializado verifica que los documentos obligatorios para la publicación se publiquen dentro del término establecido por la norma. En caso de que se evidencie la no publicación se procede por el principio de publicidad y transparencia a publicar de manera extemporánea.</t>
  </si>
  <si>
    <t>Soportes de publicados en la plataformas Secop I, Secop II y Gestión Transparente</t>
  </si>
  <si>
    <t>1. Falta de control y seguimiento en las publicaciones de los documentos obligatorios en el SECOP por parte del equipo de contratación y de la supervisión.</t>
  </si>
  <si>
    <t xml:space="preserve">La subdirección jurídica por medio de un contratista cuenta con la obligación de realizar seguimiento y control a las publicaciones de las plataformas tales como: Secop I, Secop II y Gestión Transparente. Le corresponde generar reportes del estado de cumplimiento y alertas en caso de materializarse el riesgo, asi mismo la subdirección administrativa y financiera cuenta con un contratista quien publica la ejecución de los contratos desde el componente de ejecución financiera. </t>
  </si>
  <si>
    <t>Reportes de estado de cumplimiento de publicación de contratos en plataformas.
Correo electrónicos con alertas de incumplimiento de los términos de publicación.</t>
  </si>
  <si>
    <t>2. La norma permite en SECOP I, la publicación de los documentos 3 días después de la fecha del documento, lo que genera represamiento de información para publicar.</t>
  </si>
  <si>
    <t>El profesional especializado teniendo en cuenta la obligatoriedad de la migración a la plataforma Secop II, adelanta las gestiones de los procedimientos e instructivos pertinentes para implementar en tiempo real y de manera electrónica las actuaciones, modificaciones, adiciones de los contratos que se suscriban en Secop con el fin de cumplir con el principio de publicidad y transparencia en los tiempos de ley</t>
  </si>
  <si>
    <t>Soportes de publicaciones en la plataforma SECOP II</t>
  </si>
  <si>
    <t>GJ26</t>
  </si>
  <si>
    <t xml:space="preserve">Dar cumnplimiento de las pautas  para la adecuada gestión de los conflictos de intereses que deben ser declarados por parte de servidores públicos y contratistas, en cumplimiento de la normatividad aplicable. </t>
  </si>
  <si>
    <t>Declaración del conflicto de intereses</t>
  </si>
  <si>
    <t>Posibilidad de afectación económica o reputacional del Instituto</t>
  </si>
  <si>
    <t>por materialización de actos de corrupción
por hallazgos por parte de los entes de control</t>
  </si>
  <si>
    <t>debido a que los contratistas del Instituto no declaren sus posibles conflictos de intereses.</t>
  </si>
  <si>
    <t>Posibilidad de afectación económica o reputacional por materialización de actos de corrupción, asi como por  hallazgos por parte de los entes de control, debido a que los contratistas del Instituto no declaren sus posibles conflictos de intereses.</t>
  </si>
  <si>
    <t>1. No se establecen mecanismos internos para el manejo, declaración y recusación de los conflictos de intereses por parte de los contratistas del Instituto, en cumplimiento de la normatividad aplicable.</t>
  </si>
  <si>
    <r>
      <t xml:space="preserve">El Manual para la Gestión de los Conflictos de Intereses establece los lineamientos que deben ser tenidos en cuenta para determinar si un contratista se encuentra en situación de conflicto de intereses ya sea real, potencial o aparente, durante el desarrollo de sus obligaciones como contratista (situación sobreviniente), asi mismo establece los términos y formatos que deben ser utilizados para realizar la declaración o la recusación según aplique.
El area de Contratación, verifica que la declaración se haya realizado dentro de los tres (3) días siguientes al conocimiento de la situación de conflicto, y que la respuesta a la declaración de conflicto de intereses se haya realizado dentro del término de los 10 días hábiles y en caso de aceptarse, verifica que se haya gestionado el cambio de persona que deberá asumir las funciones de la situación que generó el conflicto de intereses.
El profesional líder de contratación verifica que se ingresen las declaraciones de conflicto de intereses / recusaciones en la matriz de seguimiento anual. 
El profesional líder de contratación verifica, cuando sea aplicable, que las situaciones de conflictos de intereses sobrevinientes declaradas por parte de los contratistas hayan sido publicadas en el aplicativo de integridad de la Función Pública dentro de los 2 meses siguientes al conocimiento de la situación.
</t>
    </r>
    <r>
      <rPr>
        <b/>
        <sz val="11"/>
        <color theme="1"/>
        <rFont val="Arial Narrow"/>
        <family val="2"/>
      </rPr>
      <t>Documentado en: Manual para la Gestón de los Conflictos de Intereses, M-GH-07</t>
    </r>
  </si>
  <si>
    <t>Formato de declaración de situaciones de conflicto de intereses para contratistas
Formato de recusación
Matriz de seguimiento anual a la gestión de los conflictos de intereses y recusaciones
Reporte de las declaraciones de Ley 2013 de 2019 del aplicativo de integridad.</t>
  </si>
  <si>
    <t xml:space="preserve">Identificación de Riesgos: El riesgo continua Vigente
Materialización de Evento Potencial Principal:  Durante el primer trimestre no se materializo un hecho de corrupción.
Materialización de Evento Potencial Intermedio: Durante el primer trimestre se aplican las buenas practicas del proceso de integridad y transparencia y es la consulta en el portal Paco. Asi mismo se realiza el  SEGUIMIENTO INGRESOS CONTRATISTAS CONFLICTO DE INTERESES. En el que se revisa por parte de los abogados de apoyo los ingresos en las diferentes plataformas, incluyendo la declaracion del conlicto de intereses. De igual manera se modificó el formato F-GJ-67 PAZ Y SALVO, con el fin de incluir que los contratista a la terminación de los contratos realicen la declaración del aplicativo de RETIRO, control que realizan los supervisores una vez se firma el plaz y salvo.
Diseño, Efectividad de Controles:  A la fecha los controles son efectivos, teniendo en cuenta que el grupo de integridad se reune con frecuencia, se han cumplido los compromisos y las actividades que tiene a cargo cada miembro,  de igual manera como requisito de suscripción del contrato se encuenta en las listas de chequeo dicha declaracion de conclicto de intereses. </t>
  </si>
  <si>
    <t>https://isvimedgovco.sharepoint.com/:f:/s/5Juridica-11.Equipoprimariojuridica/IgBRST5LLkfcQ7JjNol4IzPRAbimHaPZ6C-n_gR2Debb5hY?e=2df3VY</t>
  </si>
  <si>
    <t xml:space="preserve">Identificación de Riesgos: El riesgo continua Vigente
Materialización de Evento Potencial Principal:  Durante el segundo trimestre no se materializo un hecho de corrupción.
Materialización de Evento Potencial Intermedio: Durante el primer trimestre se aplican las buenas practicas del proceso de integridad y transparencia y es la consulta en el portal Paco. Asi mismo se realiza el  SEGUIMIENTO INGRESOS CONTRATISTAS CONFLICTO DE INTERESES. En el que se revisa por parte de los abogados de apoyo los ingresos en las diferentes plataformas, incluyendo la declaracion del conlicto de intereses. De igual manera se modificó el formato F-GJ-67 PAZ Y SALVO, con el fin de incluir que los contratista a la terminación de los contratos realicen la declaración del aplicativo de RETIRO, control que realizan los supervisores una vez se firma el plaz y salvo.
Diseño, Efectividad de Controles:  A la fecha los controles son efectivos, teniendo en cuenta que el grupo de integridad se reune con frecuencia, se han cumplido los compromisos y las actividades que tiene a cargo cada miembro,  de igual manera como requisito de suscripción del contrato se encuenta en las listas de chequeo dicha declaracion de conclicto de intereses. </t>
  </si>
  <si>
    <t>https://isvimedgovco.sharepoint.com/:x:/s/5Juridica-07.Contratacion-Liquidaciones/IQAv4jBEiYwJRZkRARcbvDL0AYzcqC0Oa-BPwFu-2_J0a90?e=porhKg</t>
  </si>
  <si>
    <t>2. No se capacita a los contratistas sobre la importancia de realizar la declaración de los conflictos de intereses y sobre los mecanismos disponibles para declarar o recusar.</t>
  </si>
  <si>
    <t>El grupo de Integridad verifica el cumplimiento de las acciones de capacitación y formación establecidas en el Plan Intitucional de Capacitación - PIC relacionados con la Temática de Conflicto de Intereses, asi mismo verifica el cumplimiento de otras iniciativas de formación que surgen en el marco del Grupo de Integridad y que buscan sensibilizar a los contratistas sobre la importancia de la declararación del conflicto de intereses como medida preventiva de posibles hechos y actos de corrupción.
Documentado en: Estrategia para la Gestión del Conflicto de Intereses de cada vigencia</t>
  </si>
  <si>
    <t>Registros de Asistencia
Memorias de capacitaciones
Seguimiento Estrategia para la Gestión del Conflicto de Intereses de cada vigencia</t>
  </si>
  <si>
    <t xml:space="preserve">3. No existen mecanismos para realizar consultas legales por parte de los contratistas relacionadas con la gestión de los conflictos de intereses. </t>
  </si>
  <si>
    <t>El profesional lider Contratación atiende las consultas jurídicas relacionadas con la gestión del conflicto de intereses realizadas por los contratistas, en el marco de los establecido en el Manual para la Gestón de los Conflictos de Intereses, M-GH-07 y la normatividad vigente aplicable.
Documentado en: Manual para la Gestón de los Conflictos de Intereses, M-GH-07</t>
  </si>
  <si>
    <t>4. Se incumple el deber de publicar las situaciones de conflicto de intereses en el aplicativo de integridad de la Función Pública por parte de los sujetos obligados en la ley 2013 de 2019.</t>
  </si>
  <si>
    <t>El profesional líder de  Contratación verifica que los contratistas  cumplan con el deber de publicar la declaración de bienes y rentas, el registro de conflictos de interés y la declaración sobre el impuesto a la renta y complementarios en el aplicativo por la integridad de la Función Pública, en los términos establecidos en la ley 2013 de 2019. Para lo cual se debe descargar el reporte de las declaraciones de Ley 2013 de 2019 correspondientes al Isvimed cada que haya nuevas contrataciones.
Si se identifican declaraciones de conflicto de intereses, esta deben relacionarse en la matriz de seguimiento anual para la gestión de los conflictos de intereses y recusaciones, garantizando su análsis para determinar si se acepta o no el impedimento por parte de la autoridad competente, y las medidas de control a implementar.
Documentado en: Manual para la Gestón de los Conflictos de Intereses, M-GH-07</t>
  </si>
  <si>
    <t>Reporte de las declaraciones de Ley 2013 de 2019 del aplicativo de integridad.
Matriz de seguimiento anual a la gestión de los conflictos de intereses y recusaciones</t>
  </si>
  <si>
    <t>5. No se establece la obligación de realizar la declaración de los conflictos de intereses como  una obligación en los contratos de prestación de servicios y de apoyo a la gestión.</t>
  </si>
  <si>
    <t>El profesional líder de contratación verifica que en las minutas de los contratos de prestación de servicios y de apoyo a la gestión (personas naturales) se incluyan obligaciones contractuales relacionadas con el deber de publicar en el aplicativo de integridad, la declaración de los conflictos de intereses ya sea al inicio y al finalizar el contrato, asi como de aquellas situaciones sobrevinientes de conflictos de intereses que ocurran durante el desarrollo del contato. La obligación de declarar las situaciones sobrevinientes de conflictos de intereses debe realizarse en todo caso de acuerdo a la metodología establecida en el Manual para la gestión de los conflictos de intereses, M-GH-07.</t>
  </si>
  <si>
    <t>Minutas de contratos de prestación de servicios y de apoyo a la Gestión</t>
  </si>
  <si>
    <t>6. No se identifican areas con mayor riesgo de conflicto de intereses para establecer medidas preventivas y detectivas.</t>
  </si>
  <si>
    <t>El profesional lider de contratación relaciona los conflictos de intereses declarados de manera sobreviniente o aquellos declarados en el aplicativo de integridad de la Función Publica en la Matriz de seguimiento anual a la gestión de los conflictos de intereses y recusaciones y realiza el respectivo análisis con el fin de identificar zonas de riesgo e implementar acciones preventivas.</t>
  </si>
  <si>
    <t>Matriz de seguimiento anual a la gestión de los conflictos de intereses y recusaciones.
Análisis de conflictos de intereses de contratistas</t>
  </si>
  <si>
    <t>No aplica</t>
  </si>
  <si>
    <t>En caso de que el conflicto de intereses se materialice, cualquier persona puede realizar  la respectiva denuncia ante las autoridades competentes, ya sea  de manera directa o a través de los canales de denuncia del Instituto en el marco del  RITA .
Por otro lado,  el líder de contratación remité el caso a la Subdirección Jurídica para la activación del respectivo proceso administativo sancionatorio al contratista que incumpla con la obligación de declarar y publicar los conflictos de intereses
Documentado en: P-GE-10, PROCEDIMIENTO PARA EL TRAMITE DE DENUNCIAS.</t>
  </si>
  <si>
    <t xml:space="preserve">Denuncias sobre materialización de conflictos de intereses.
Expedientes de procesos administrativos sancionatorios.
</t>
  </si>
  <si>
    <t>GJ31</t>
  </si>
  <si>
    <t>Lograr que el 100% de los contratos sean liquidados en los plazos estipulados por la ley para cada vigencia</t>
  </si>
  <si>
    <t>Contratación
Contratación - Esquema Fiduciario</t>
  </si>
  <si>
    <t>Posiblidad de afectación económica y reputacional</t>
  </si>
  <si>
    <t>por pérdida de recursos derivada de la pérdida de la competencia para solicitar los reintegros cuando a ellos hubiera lugar.
Por hallazgos de los entes de control</t>
  </si>
  <si>
    <t>debido a que no se logre liquidar los contratos en los plazos estipulados por la ley</t>
  </si>
  <si>
    <t>Posiblidad de afectación económica y reputacional por pérdida de recursos derivada de la pérdida de la competencia para solicitar los reintegros cuando a ellos hubiera lugar, asi como por hallazgos de los entes de control, debido a que no se logre liquidar los contratos en los plazos estipulados por la ley</t>
  </si>
  <si>
    <t>Los servidores designados para la liquidación de los contratos no cuenten con la información financiera, técnica y jurídica suficiente para la liquidación, y no fueron supervisores en la etapa de ejecución del mismo</t>
  </si>
  <si>
    <t>El ordenador del gasto debe verificar las actas de entrega de supervisión de los contratos delegados al servidor publico que se desvincula de la entidad para efectos de generar paz y salvo. Estas actas deben contener el balance financiero, cumplimiento de actividades y obligaciones, vigencias de garantías, alertas y recomendaciones, referencia de la información fisica o digital y el cumplimiento de la publicidad en el SECOP II.</t>
  </si>
  <si>
    <t>Actas de entrega de la supervisión
Paz y salvo de entrega</t>
  </si>
  <si>
    <t>Identificación de Riesgos: El riesgo continua Vigente
Materialización de Evento Potencial Principal:  Durante el primer  trimestre no se materializo, ya que no se ha perdido competencia para liquidar en este primer trimestre seguimos realizando seguimiento a los contratos pendientes de liquidación, por medio de correo electronico por parte del equipo contratado para el apoyo como se detallo en el riesgo GJ-21, del cual se contrataron 4 apoyos para adelantar la oportuna liquidacion de los contratos y convenios y de los contratos de esquema fiduciarios, se ha enviado por medio de correos electronicos las alertas para liquidar, la solicitud de documentos, por parte de este equipo, se comparte evidencia de los mismos, Actualmente tenemos 40 procesos en tramites de liquidacion.
Diseño, Efectividad de Controles:  A la fecha los controles son efectivos, teniendo en cuenta que durante este semestre se han realizado liquidaciones y se han adelantado tramites: 
PARA LOS MESES DE ENERO,  se han liquidado un total de (2)  contratos Publicados en el SECOP II y actualmente 40 en tramites.</t>
  </si>
  <si>
    <t>https://isvimedgovco-my.sharepoint.com/:x:/g/personal/leonardo_alarcon_isvimed_gov_co/IQCh6tv0XEYPRLY4TaQITsI-Ad1ARnpSUcPsqhfrZj8uLUw?e=nldDcn</t>
  </si>
  <si>
    <t>Identificación de Riesgos: El riesgo continua Vigente
Materialización de Evento Potencial Principal:  Durante el segundo trimestre no se materializo, ya que no se ha perdido competencia para liquidar en este primer trimestre seguimos realizando seguimiento a los contratos pendientes de liquidación, por medio de correo electronico por parte del equipo contratado para el apoyo como se detallo en el riesgo GJ-21, del cual se contrataron 4 apoyos para adelantar la oportuna liquidacion de los contratos y convenios y de los contratos de esquema fiduciarios, se ha enviado por medio de correos electronicos las alertas para liquidar, la solicitud de documentos, por parte de este equipo, se comparte evidencia de los mismos, Actualmente tenemos 40 procesos en tramites de liquidacion.
Diseño, Efectividad de Controles:  A la fecha los controles son efectivos, teniendo en cuenta que durante este semestre se han realizado liquidaciones y se han adelantado tramites: 
actualmente existen 47 procesos en tramites de liquidación, que se espera estar publicando para el mes de Julio.</t>
  </si>
  <si>
    <t>https://isvimedgovco-my.sharepoint.com/:x:/g/personal/leonardo_alarcon_isvimed_gov_co/IQCh6tv0XEYPRLY4TaQITsI-Ad1ARnpSUcPsqhfrZj8uLUw?e=c9KqLt</t>
  </si>
  <si>
    <t>Los servidores designados para la liquidación de los contratos, la realizan muy cercano al término para perder competencia, aumentando la posbilidad de materialización del riesgo.
No se han establecido plazos internos de liquidación por parte de los supervisores con responsabilidad de liquidar contratos. Términos distintos a los establecidos en la ley.</t>
  </si>
  <si>
    <t>El area contractual realiza seguimiento mensual a las liquidaciones pendientes y se notifica via correo electrónico a los supervisores, sobre la fecha límite de liquidación.</t>
  </si>
  <si>
    <t>Matriz de seguimiento a la liquidación de los contratos
correos electrónicos de estado de liquidación de contratos al supervisor designado</t>
  </si>
  <si>
    <t>Establecer plazos internos de liquidación para la liquidación de contratos. Términos distintos a los establecidos en la ley.</t>
  </si>
  <si>
    <t>En el caso de que se materialice el riesgo, el area contractual remite al Comité de Contratación las liquidaciones sobre las que se perdió competencia, para que este determine las acciones correspondientes, que pueden derivar en el inicio de un proceso disciplinario y/o acción de repetición.</t>
  </si>
  <si>
    <t>Acta del Comité de Contratación
Expediente de proceso disciplinario
Constancia de admisión de la acción de repetición por parte del juzgado.</t>
  </si>
  <si>
    <t>GJ32</t>
  </si>
  <si>
    <t xml:space="preserve">
Seleccionar al fiduciario, contratista y/o operador conforme a los principios de la función administrativa tales como:
participación, imparcialidad, transparencia, responsabilidad, economía, debido proceso y moralidad.</t>
  </si>
  <si>
    <t>Contratación - Esquema Fiduciario</t>
  </si>
  <si>
    <t>Posiblidad de afectación reputacional del Instituto</t>
  </si>
  <si>
    <t>reflejada en:
- Requerimientos por parte del Concejo Distrital, Entes de control, veedurias ciudadanas.
- Notificación de acciones contitucionales y procesos judiciales.</t>
  </si>
  <si>
    <t>debido a que se seleccione el fiduciario incumpliendo principios de la función administrativa tales como:
participación, imparcialidad, transparencia, responsabilidad, economía, debido proceso y moralidad.</t>
  </si>
  <si>
    <t>Posiblidad de afectación reputacional del Instituto reflejada en requerimientos por parte del Concejo Distrital, Entes de control y  veedurias ciudadana, asi como en notificación de acciones contitucionales y procesos judiciales, debido a que se seleccione el fiduciario incumpliendo principios de la función administrativa tales como:
participación, imparcialidad, transparencia, responsabilidad, economía, debido proceso y moralidad.</t>
  </si>
  <si>
    <t>1. Falta de concurrencia de los posibles proveedores para participar en los procesos de selección de las fiduciarias</t>
  </si>
  <si>
    <t xml:space="preserve">El area contractual de la Subdirección Jurídica desde el estudio previo establece una estrategia de evaluación diferencial conforme a la natulareza de los posibles proveedores teniendo en cuenta los estipulado en la normatividad aplicable.
En la mesa interdisciplinaria de contratación se revisan y se recomiendan los criterios diferenciadores a considerar para construcción de los pliegos de condiciones / invitaciones privadas.
</t>
  </si>
  <si>
    <t>Acta mesa interdisciplinaria de contratación
Invitaciones privadas
Pliegos de condiciones</t>
  </si>
  <si>
    <t>Identificación de Riesgos: El riesgo continua Vigente
Materialización de Evento Potencial Principal:  Durante el primer trimestre no se materializo, ya que no se ha seleccionado fiduciaria que este incumpliendo principios de la función administrativa tales como:participación, imparcialidad, transparencia, responsabilidad, economía, debido proceso y moralidad
Materialización de Evento Potencial Intermedio: Durante el primer trimestre, no se materializaron los eventos potenciales intermedios, durante este trimestre cumpliendo lo estipulado en el instructivo I-GJ-26 INSTRUCTIVO_PARA_LA_SELECCION_DE_FIDUCIARIAS_celebracion_contrato_de_fiducias
Diseño, Efectividad de Controles:  A la fecha los controles son efectivos, teniendo en cuenta que se llevo a cabo un proceso de selección de fiducias, cumpliendo los lienamientos del instructivo y los controles estiipulados. Se comparte Link del negocio fiduciario. https://isvimed.gov.co/contrato-interventoria-colinas-de-occidente/</t>
  </si>
  <si>
    <t>Identificación de Riesgos: El riesgo continua Vigente
Materialización de Evento Potencial Principal:  Durante el segundo trimestre no se materializo, ya que no se ha seleccionado fiduciaria que este incumpliendo principios de la función administrativa tales como:participación, imparcialidad, transparencia, responsabilidad, economía, debido proceso y moralidad
Materialización de Evento Potencial Intermedio: Durante el segundo trimestre, no se materializaron los eventos potenciales intermedios, durante este trimestre cumpliendo lo estipulado en el instructivo I-GJ-26 INSTRUCTIVO_PARA_LA_SELECCION_DE_FIDUCIARIAS_celebracion_contrato_de_fiducias
Diseño, Efectividad de Controles:  A la fecha los controles son efectivos, teniendo en cuenta que se llevo a cabo un proceso de selección de fiducias, cumpliendo los lienamientos del instructivo y los controles estiipulados. 
Se espera que para el mes de Julio, se publique otro proceso de selección de mejoramiento la invitación 001-2026, de la cual se viene participando en la planeación y estructuración.</t>
  </si>
  <si>
    <t>2. Se seleccionan ofertas de fiduciarias que contravienen los principios de economía y eficacia de la función administrativa</t>
  </si>
  <si>
    <t>El profesional designado del proceso de Gestión financiera y Gestión jurídica elaboran los términos de la solicitud de cotización o de invitación que se dirigirá a mínimo 2 entidades fiduciarias. La misma incluirá los términos de la cotización o invitación sobre los elementos financieros, jurídicos y/o técnicos que permitan la escogencia de la entidad financiera con base en la propuesta que se reciba y que más se ajuste a la necesidad. Ver ANEXO 2 Instructivo para la selección de Fiduciarias.</t>
  </si>
  <si>
    <t>Cotizaciones
Evaluación de cotizaciones</t>
  </si>
  <si>
    <t>3. Falta de lineamientos estandarizados para la realización de los procesos de selección del fiduciario, contratista y/o operador, lo que puede derivar en procesos suscritos de manera discrecional.</t>
  </si>
  <si>
    <t xml:space="preserve">Desde la Linea de Contratación de la Sudirección Jurídica se elaboró el Instructivo para la selección de Fiduciarias que establece los lineamientos para a realización de estos procesos.
La mesa interdisciplinaria verifica la evaluación de las cotizaciones de las fiduciarias para recomendar la propuesta más idónea. Posteriormente el Comité de Contratación avala la recomendación de la mesa y la posterior adjudicación al fiduciario seleccionado
</t>
  </si>
  <si>
    <t>Registros generados del instructivos para la selección de Fiduciarias.
Actas de la mesa interdisciplinaria
Actas de Comité de Contratación</t>
  </si>
  <si>
    <t>GJ33</t>
  </si>
  <si>
    <t>Garantizar la oportunidad en la gestión jurídica de la necesidades de modificaciones contractuales para evitar el vencimiento de los contratos de derivados del contrato de fiducias.</t>
  </si>
  <si>
    <t>Posibilidad de afectación economica y reputacional del Instituto</t>
  </si>
  <si>
    <t>reflejada en:
- Mayores costos de obra en una nueva contratación.
- Asignación de subsidios por cuantías superores a la incialmente pactadas.
- Condenas en contra del Instituto en procesos judiciales, tribunales de arbitramento.
- requerimientos por incumplimiento por parte del Distrito, entes de control, entidades de control político y ciudadanía en general.</t>
  </si>
  <si>
    <t>debido al vencimiento de los contratos derivados del contrato de fiducias por gestión inoportuna de las modificaciones contractuales.</t>
  </si>
  <si>
    <t>Posibilidad de afectación economica y reputacional del Instituto reflejada en  nayores costos de obra en una nueva contratación, asignación de subsidios por cuantías superores a la incialmente pactadas, condenas en contra del Instituo en procesos judiciales, tribunales de arbitramento, asi como en requerimientos por incumplimiento por parte del Distrito, entes de control, entidades de control político y ciudadanía en general. lo anterior, debido al vencimiento de los contratos derivados del contrato de fiducias por gestión inoportuna de las modificaciones contractuales.</t>
  </si>
  <si>
    <t>Desconocimiento de los procedimientos para la gestión de modificaciones contractuales.</t>
  </si>
  <si>
    <t xml:space="preserve">Los lineamientos para la gestión de las modificaciones contractuales de los contratos derivados de fiducias están establecidas en la Guía de modificación de contratos Esquema Fiduciario.
El Profesional de Contratación asignado socializa la guía en mención a los supervisores (supervisores actuales, nuevos supervisores en entrenamiento). </t>
  </si>
  <si>
    <t>Evidencias de socialización de la Guía de modificación de contratos Esquema Fiduciario</t>
  </si>
  <si>
    <t xml:space="preserve">Identificación de Riesgos: El riesgo continua Vigente
Materialización de Evento Potencial Principal:  Durante el primer trimestre no se materializo, ya que no se ha generado afectación economica,  debido al vencimiento de los contratos derivados del contrato de fiducias por gestión inoportuna de las modificaciones contractuales.
Materialización de Evento Potencial Intermedio: Durante el primer trimestre, no se materializaron los eventos potenciales intermedios, durante este trimestre cumpliendo lo estipulado en el instructivo I-GJ-26 INSTRUCTIVO_PARA_LA_SELECCION_DE_FIDUCIARIAS_celebracion_contrato_de_fiducias, I-GJ-23 Contratos derivados y la  GU-GJ-02 - GUIA PARA SURTIR MODIFICACIONES DE CONTRATOS DERIVADOS DE FIDEICOMISOS, por tanto los lienamientos descritos en dicha guia de verificaran en cada proceso contractual, como se hizo en la invitación 001-2026  https://isvimed.gov.co/contrato-interventoria-colinas-de-occidente/
Diseño, Efectividad de Controles:  A la fecha los controles son efectivos, teniendo en cuenta que se llevo a cabo la creación y socialización de la Guia GU-GJ-02 - GUIA PARA SURTIR MODIFICACIONES DE CONTRATOS DERIVADOS DE FIDEICOMISOS,  Durante este trimestre se realizaron modificaciones de los siguientes contratos: Modificación concrecivil invitacion 001 de 2025
Amplió hasta el 30 de mayo de 2026 , Proyecto Brezze diseños: 
Brezze interventoria: Amplió hasta el 30 de mayo de 2026
Ampliación y adicion de la Playita se amplio por tres meses 
</t>
  </si>
  <si>
    <t xml:space="preserve">Identificación de Riesgos: El riesgo continua Vigente
Materialización de Evento Potencial Principal:  Durante el segundo trimestre no se materializo, ya que no se ha generado afectación economica,  debido al vencimiento de los contratos derivados del contrato de fiducias por gestión inoportuna de las modificaciones contractuales.
Materialización de Evento Potencial Intermedio: Durante el segundo trimestre, no se materializaron los eventos potenciales intermedios, durante este trimestre cumpliendo lo estipulado en el instructivo I-GJ-26 INSTRUCTIVO_PARA_LA_SELECCION_DE_FIDUCIARIAS_celebracion_contrato_de_fiducias, I-GJ-23 Contratos derivados y la  GU-GJ-02 - GUIA PARA SURTIR MODIFICACIONES DE CONTRATOS DERIVADOS DE FIDEICOMISOS, por tanto los lienamientos descritos en dicha guia de verificaran en cada proceso contractual, como se hizo en la invitación 001-2026  https://isvimed.gov.co/contrato-interventoria-colinas-de-occidente/
Diseño, Efectividad de Controles:  A la fecha los controles son efectivos, teniendo en cuenta que se llevo a cabo la creación y socialización de la Guia GU-GJ-02 - GUIA PARA SURTIR MODIFICACIONES DE CONTRATOS DERIVADOS DE FIDEICOMISOS,  Durante este trimestre se realizaron modificaciones de los siguientes contratos: 
Modificación N° a la orden de ejecución 2 de coseico, mejia acevedo y consorcio vivienda. 
Suscripcion de contrato de interventoria de colinas de occidente.
</t>
  </si>
  <si>
    <t>No se conocen los plazos contractuales para el trámite oportuno de las modificaciones.</t>
  </si>
  <si>
    <t>Desde la linea de contratación se socializa de manera periódica los lineamientos del manual de supervisión entre los que se encuentran la verificacón de los plazos contractuales para gestionar cuando sea aplicable las modificaciones requeridas con la suficiente anticipación.</t>
  </si>
  <si>
    <t>Evidencias de capacitación</t>
  </si>
  <si>
    <t>Inoportunidad en la entrega de insumos de información por parte del contratista que solicita la modificación contractual</t>
  </si>
  <si>
    <t>El supervisor efectúa alertas tempranas al contratista con relación al desarrollo de los contratos para que en el caso de que sea requerido soliciten con la suficiente anticipación las modificaciones contractuales y aporten la información necesaria.</t>
  </si>
  <si>
    <t>Informe de Supervisión
Solicitud y acal de prorroga, adición, modificación.
Soportes de las modificaciones.</t>
  </si>
  <si>
    <t>GJ34</t>
  </si>
  <si>
    <t>Publicar oportunamente las actuaciones de la actividad contractual en el SECOP II</t>
  </si>
  <si>
    <t>Posibilidad de afectación reputacional</t>
  </si>
  <si>
    <t>reflejada en:
Peticiones por parte de la ciudadanía
Hallazgos de los entes de control</t>
  </si>
  <si>
    <t>debido a la publicación extemporánea en el SECOP II de las actuaciones durante la etapa de ejecución contractual.</t>
  </si>
  <si>
    <t>Posibilidad de afectación reputacional del Instituto reflejada en Peticiones por parte de la ciudadanía y hallazgos de los entes de control, debido a la publicación extemporánea en el SECOP II de las actuaciones durante la etapa de ejecución contractual.</t>
  </si>
  <si>
    <t>Falta de conocimiento por parte de los supervisores con relación a la información que debe ser publicada en el SECOP II relacionada con la ejecución contractual o falta de conocimiento en el uso de la Plataforma</t>
  </si>
  <si>
    <t>alta</t>
  </si>
  <si>
    <t>moderado</t>
  </si>
  <si>
    <t>El equipo de contratación realiza capacitación a los supervisores de los contratos con el fin de garantizar  un manejo adecuado, oportuno y eficiente de la plataforma secop ii. Esta capacitación se incluuye en el cronograma de capacitaciones de Contratación.
El profesional lider de contratación verifica que las capacitaciones en la publicación de la información contractual en el SECOP II se realizan de acuerdo a cronograma y lo consigna en el Plan Táctico de la Subdirección Jurídica.
Documentado en: Manual de Contratación.</t>
  </si>
  <si>
    <t>Conograma Capacitaciones Contratación
Contancias de asistencias capacitaciones
Plan táctico de la Subdirección Jurídica con relación al cumplimiento de las capacitaciones programadas de contratación.</t>
  </si>
  <si>
    <t xml:space="preserve">Se materializó el Riesgo: El riesgo continua Vigente, si bien no se ha materializado, puesto los supervisores, contratistas y administrativa y financiera esta cargando la información en SECOP II. 
Materialización de Evento Potencial Principal:  Durante el primer trimestre no se materializo, ya que no se ha generado afectación reputacional por los derechos de petición de información no enocntrada en el SECOP II y tampoco hallazgos de los entes de control.
Materialización de Evento Potencial Intermedio: Durante el primer trimestre, no se materializaron los eventos potenciales intermedios, durante este trimestre cumpliendo lo estipulado en la publicación de las cuentas de cobro e informes por parte de los supervisores.
Diseño, Efectividad de Controles:  A la fecha los controles son efectivos, teniendo en cuenta que por parte de un contratista de la subdirección Juridica, se publica los documentos de egresos que expide financiera y a la vez se verifica la información publicada. </t>
  </si>
  <si>
    <t xml:space="preserve">Se materializó el Riesgo: El riesgo continua Vigente, si bien no se ha materializado, puesto los supervisores, contratistas y administrativa y financiera esta cargando la información en SECOP II. 
Materialización de Evento Potencial Principal:  Durante el segundo trimestre no se materializo, ya que no se ha generado afectación reputacional por los derechos de petición de información no enocntrada en el SECOP II y tampoco hallazgos de los entes de control.
Materialización de Evento Potencial Intermedio: Durante el segundo trimestre, no se materializaron los eventos potenciales intermedios, durante este trimestre cumpliendo lo estipulado en la publicación de las cuentas de cobro e informes por parte de los supervisores.
Diseño, Efectividad de Controles:  A la fecha los controles son efectivos, teniendo en cuenta que por parte de un contratista de la subdirección Juridica, se publica los documentos de egresos que expide financiera y a la vez se verifica la información publicada. Se adjunta seguimiento de la accion. </t>
  </si>
  <si>
    <t>https://isvimedgovco.sharepoint.com/:f:/s/5Juridica-07.Contratacion-Liquidaciones/IgBNzPEtjs7RTJVYCOvdz4vPAcvQ3VOyp9cBOmiThD2tiHk?e=DhedTu</t>
  </si>
  <si>
    <t>Falta de seguimiento a la publicación de las actuaciones durante la etapa de ejecución contractual para cada contrato por parte del supervisor asignado.</t>
  </si>
  <si>
    <t>Matriz de Seguimiento Publicidad en la Ejecución Contractual 
Correos de alertas SECOP II</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</si>
  <si>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</si>
  <si>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</si>
  <si>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</si>
  <si>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</si>
  <si>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</si>
  <si>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</si>
  <si>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Se incluyen los controles 1,2,3 y 4 que no se habían de finido previamente. El control 4 es de tipo correctivo, para reducir el impacto residual.</t>
  </si>
  <si>
    <t>Se modifica el control 1.2. de la siguiente manera:  El Operador Judicial verifica los requerimientos realizados por la rama judicial a través del correo electrónico notificaciones@isvimed.gov.co, e identifica el área que debe suministrar la información para proceder con el requerimiento de la información al área respectiva. Para tal efecto, se creó el grupo en Teams denominado acciones de tutela con la finalidad de entregar la información de manera oportuna y  tener el contaccto de primera mano en caso de requerir información adicional. En el mismo sentido, para  los requrimientos realizados a los funcionarios y colaboradores se indica la fecha de vencimiento en la cual deben remitir la información.</t>
  </si>
  <si>
    <t>Se incluye el control 3 de tipo corretivo para reducir el impacto residual</t>
  </si>
  <si>
    <t>Se incluyen los controles 2,3 y 4 que no se habían de finido previamente. El control 4 es de tipo correctivo, para reducir el impacto residual.</t>
  </si>
  <si>
    <t>Se modifica el evento potencial secundario 2 por la siguiente redacción: "2. falta de conocimiento y aplicación del Manual de Supervisión e interventoria". Se incluye el control 2 que no se había establecido previamente.</t>
  </si>
  <si>
    <t>Se incluye el control 4 de tipo corretivo para reducir el impacto residual.</t>
  </si>
  <si>
    <t>Se incluye el control 0.2 de tipo corretivo para reducir el impacto residual.</t>
  </si>
  <si>
    <t>Se incluye el control 3 que no se habían de finido previamente. Se incluye control 4 de tipo correctivo, para reducir el impacto residual.</t>
  </si>
  <si>
    <t>Se elimina el evento potencial intermedio 3, ya que la ley no exige que se realice un proceso de selección objetiva, en la modalidad de contratación directa, esta queda a discrecionalidad de la entidad estatal.</t>
  </si>
  <si>
    <t xml:space="preserve">Se adiciona la siguiente redacción al control 1: "la subdirección administrativa y financiera cuenta con un contratista quien publica la ejecución de los contratos desde el componente de ejecución financiera" </t>
  </si>
  <si>
    <t>Se incluye el evento potencial intermedio 4 con la siguiente redacción: "4. El no uso de la plataforma tienda virtual de Colombia Compra eficiente para la adquisición de bienes y servicios de la entidad", así mismo se incluye el correspondiente control preventivo: "4. En cumplimiento de la circular externa 004 de 2021 emitida por Colombia Compra Eficiente, el profesional líder de contratación revisa que todos los bienes y servicios de la entidad sean previamente consultados en la tienda virtual de Colombia Compra eficiente, y de esta manera identificar si existe o no un acuerdo marco de precios a través del cual se pueda suplir la necesidad contractual, antes de gestionarse a través de un proceso de seleccion objetiva establecido en la ley 80 de 1993 y decretos reglamentarios".</t>
  </si>
  <si>
    <t>Se incluye control 4 de tipo correctivo para disminuir el impacto residual, con la sigtuiente redacción: 
"En caso de una asignación indebida del SDV, el profesional encargado de asignación de subsidios (vivienda nueva, vivienda usada) revisa el expediente del hogar cuyo acto administativo se expidió sin el cumplimiento de requisitos con el fin de identificar en primera instancia la causal de la asignación indebida. 
En el caso de que efectivamente se verifique que fue una indebida asignación,  procedará la revocatoria directa del acto administrativo invocando alguna de las causales establecidas en la ley 1437 de 2011, y para el efecto, se expide el acto administrativo correspondiente.
En caso que se requiera el consentimiento del particular,  al ser un acto de carácter particular y concreto, se debe agotar el procedimiento establecido en el articulo 97 de la ley 1437 de 2011. "</t>
  </si>
  <si>
    <t>Si incluyen los eventos potenciales intermedios 5 y 6, medidas de control vigente y actividades a ser desarrolladas durante la vigencia 2023 para fortalecer controles.</t>
  </si>
  <si>
    <t>Se incluye el riesgo GJ26 relacionado con la posibilidad de que los contratistas no declaren sus conflictos de intereses.</t>
  </si>
  <si>
    <t>Todos los riesgos</t>
  </si>
  <si>
    <t>Se incluyen en la respectiva columna los objetivos relacionados con las líneas de acción del proceso de Gestión Jurídica</t>
  </si>
  <si>
    <t xml:space="preserve">Se elimina este riesgo relacionado con la posiblidad de rendición inoportuna de información contractual en plataformas de ley, toda vez que la plataforma a través de la cual se realiza la publicidad de las actuaciones relacionadas con la contratación es el SECOP 2 que al ser una plataforma transaccional, la información se publica en tiempo real.  </t>
  </si>
  <si>
    <t>Se incluye este riesgo de tipo fiscal, relacionado con la posibilidad de no realizar la obligación de impulsar el proceso sancionatorio contractual para hacer efectiva la clausula penal, las pólizas u otro perjuicio.</t>
  </si>
  <si>
    <t>Se incluye este riesgo de tipo fiscal, relacionado con la posibilidad de falta de seguimiento de las sentencias a favor de la entidad.</t>
  </si>
  <si>
    <t>Se incluye este riesgo de tipo fiscal, relacionado con la posibilidad de autorización tardía para el pago de sentencias y conciliaciones.</t>
  </si>
  <si>
    <t>Se incluye este riesgo producto de validación de riesgos Vs objetivos SMART, relacionado con la posibilidad de que no se logren ahorros en la contratación de Bienes y servicios distintos a la prestación de servicios profesionales, en las que se define una modalidad de selección objetiva, esto con respecto al valor de presupuesto oficial de cada proceso.</t>
  </si>
  <si>
    <t>Se incluye este riesgo producto de validación de riesgos Vs objetivos SMART, relacionado con la posibilidad de que no se logre liquidar los contratos en los plazos estipulados por la ley.</t>
  </si>
  <si>
    <t>Se incluye este riesgo de la Contratación bajo el esquema fiduciario y relacionado con la posiblidad de "que se seleccione el fiduciario incumpliendo principios de la función administrativa tales como: participación, imparcialidad, transparencia, responsabilidad, economía, debido proceso y moralidad".</t>
  </si>
  <si>
    <t>Se incluye este riesgo de la Contratación bajo el esquema fiduciario y relacionado con la posiblidad de "vencimiento de los contratos derivados del contrato de fiducias por gestión inoportuna de las modificaciones contractuales.".</t>
  </si>
  <si>
    <t>Se ajusta el riesgo GJ16 de la línea de acción de defensa judicial ampliando su alcance a la existencia de más de 3 sentencias en contra de la entidad ejecutoriadas en cada semestre. De esta manera también se ajustan las causas y definición de controles.</t>
  </si>
  <si>
    <t>Se incluye este riesgo de la línea de acción de contratación relacionado con la Posibilidad de afectación reputacional del Instituto reflejada en Peticiones por parte de la ciudadanía y hallazgos de los entes de control, debido a la publicación extemporánea en el SECOP II de las actuaciones durante la etapa de ejecución contractual.
Se incluye este riesgo teniendo en cuenta hallazgo de la Contraloría Distrital de Medellín - Auditoría Especial Proyecto San Luis 2017-2023</t>
  </si>
  <si>
    <t>se ajustó de manera integral el riesgo en cuando a descripción, identificación de causas, controles y evidencias. Asi mismo se modifica la valoración de impacto inherente por cambio en la descripción del riesgo. La nueva descripción del riesgo es la siguiente: "Posibilidad de afectación reputacional reflejada en que las unidades prediales que ocupan los lotes fiscales no pueden ser beneficiadas con la titulación y con otros programas como reconocimiento de edificaciones y mejoramiento de vivienda, asi como en el incumplimiento de metas relacionadas con el Plan de Desarrollo Distrital a cargo del Instituto. Lo anterior, debido a que no es posible titular los lotes fiscales que han sido ocupados con vivienda de interés social."</t>
  </si>
  <si>
    <t>MAPA DE CALOR INHERENTE (ANTES DE CONTROLES)</t>
  </si>
  <si>
    <t>MAPA DE CALOR RIESGO INHERENTE</t>
  </si>
  <si>
    <t>CALIFICACIÓN RIESGO INHERENTE</t>
  </si>
  <si>
    <t>No. DEL RIESGO</t>
  </si>
  <si>
    <t>RIESGO</t>
  </si>
  <si>
    <t>PROBABILIDAD</t>
  </si>
  <si>
    <t>IMPACTO</t>
  </si>
  <si>
    <t>SEVERIDAD (NIVEL DE RIESGO)</t>
  </si>
  <si>
    <t>Leve</t>
  </si>
  <si>
    <t>Menor</t>
  </si>
  <si>
    <t>Muy Alta</t>
  </si>
  <si>
    <t>Bajo</t>
  </si>
  <si>
    <t>NIVELES DE RIESGO</t>
  </si>
  <si>
    <t>MAPA DE CALOR RESIDUAL (DESPUES DE CONTROLES)</t>
  </si>
  <si>
    <t>MAPA DE CALOR RIESGO RESIDUAL</t>
  </si>
  <si>
    <t>CALIFICACIÓN RIESGO RESIDUAL</t>
  </si>
  <si>
    <t>No. Riesgo</t>
  </si>
  <si>
    <t>Severidad 
(Nivel de Riesgo)</t>
  </si>
  <si>
    <t>MAPA DE CALOR INHERENTE Y RESIDUAL</t>
  </si>
  <si>
    <t>MAPA DE CALOR RIESGO INHERENTE (antes de controles)</t>
  </si>
  <si>
    <t>MAPA DE CALOR RIESGO RESIDUAL (despues de controles)</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</si>
  <si>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</si>
  <si>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</si>
  <si>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</si>
  <si>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</si>
  <si>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</si>
  <si>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</si>
  <si>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</si>
  <si>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</si>
  <si>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</si>
  <si>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</si>
  <si>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</si>
  <si>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</si>
  <si>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</si>
  <si>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</si>
  <si>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</si>
  <si>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t>Tabla Criterios para definir el nivel de probabilidad Inherente</t>
  </si>
  <si>
    <t>Frecuencia de la Actividad</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</si>
  <si>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</si>
  <si>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</si>
  <si>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</si>
  <si>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</si>
  <si>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</si>
  <si>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Tabla Criterios para definir el nivel de impacto Inherente</t>
  </si>
  <si>
    <t>Nivel</t>
  </si>
  <si>
    <t>% Impacto</t>
  </si>
  <si>
    <t>Afectación_Económica</t>
  </si>
  <si>
    <t>Reputacional</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</si>
  <si>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</si>
  <si>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</si>
  <si>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</si>
  <si>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</si>
  <si>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</si>
  <si>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</si>
  <si>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</si>
  <si>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</si>
  <si>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</si>
  <si>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</si>
  <si>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</si>
  <si>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</si>
  <si>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</si>
  <si>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</si>
  <si>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</si>
  <si>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</si>
  <si>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</si>
  <si>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</si>
  <si>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</si>
  <si>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</si>
  <si>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</si>
  <si>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</si>
  <si>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</si>
  <si>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</si>
  <si>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</si>
  <si>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</si>
  <si>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</si>
  <si>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</si>
  <si>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</si>
  <si>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</si>
  <si>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</si>
  <si>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</si>
  <si>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</si>
  <si>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</si>
  <si>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</si>
  <si>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</si>
  <si>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</si>
  <si>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</si>
  <si>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</si>
  <si>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</si>
  <si>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</si>
  <si>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</si>
  <si>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</si>
  <si>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</si>
  <si>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</si>
  <si>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</si>
  <si>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</si>
  <si>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</si>
  <si>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Reducir (compartir)</t>
  </si>
  <si>
    <t>Económico y Reputacional</t>
  </si>
  <si>
    <t>Plan de accion (solo para la opción reducir)</t>
  </si>
  <si>
    <t>Impacto Inherente</t>
  </si>
  <si>
    <t>Finalizado</t>
  </si>
  <si>
    <t>En curso</t>
  </si>
  <si>
    <t>TIPOLOGÍA</t>
  </si>
  <si>
    <t>Seg. de la Información</t>
  </si>
  <si>
    <t>Integridad Pùblica - LA/FT/FP</t>
  </si>
  <si>
    <t>Procesos Institucionales</t>
  </si>
  <si>
    <t>Gestión Estratégica</t>
  </si>
  <si>
    <t>Gestión Social</t>
  </si>
  <si>
    <t>Gestión de Desarrollo de Soluciones Habitacionales</t>
  </si>
  <si>
    <t>Gestión de Atención al Usuario</t>
  </si>
  <si>
    <t>Gestión del Talento Humano</t>
  </si>
  <si>
    <t>Gestión de Comunicaciones</t>
  </si>
  <si>
    <t>Gestión Financiera</t>
  </si>
  <si>
    <t>Gestión de Infraestructura</t>
  </si>
  <si>
    <t>Gestión de TIC</t>
  </si>
  <si>
    <t>Gestión Documental</t>
  </si>
  <si>
    <t>Gestión de Evaluación y  Mejora Continua</t>
  </si>
  <si>
    <t>Gesión de Evaluación Indpendiente</t>
  </si>
  <si>
    <t>Registro Sustancial</t>
  </si>
  <si>
    <t>Registro Material</t>
  </si>
  <si>
    <t>Sin registro</t>
  </si>
  <si>
    <t>Reducir</t>
  </si>
  <si>
    <t>El profesional asignado de la Subdirección Administrativa y financiera realiza seguimiento al 100% de los contratos en la plataforma Secop ii para lo cual diligencia la matriz de Seguimiento a la Publicidad en la Ejecución Contractual, la cual es enviada al profesional lider de contratación para que en el caso de incumplimiento en la publicidad de algún contrato se envién las alertas correspondientes.
Documentado en Instructivo de Causación y Pago de contratistas.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</si>
</sst>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5"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1"/>
      <color rgb="FFFF0000"/>
      <name val="Arial Narrow"/>
      <family val="2"/>
    </font>
    <font>
      <b/>
      <sz val="11"/>
      <name val="Arial Narrow"/>
      <family val="2"/>
    </font>
    <font>
      <sz val="11"/>
      <color rgb="FF000000"/>
      <name val="Arial Narrow"/>
      <family val="2"/>
    </font>
    <font>
      <sz val="8"/>
      <name val="Calibri"/>
      <family val="2"/>
      <scheme val="minor"/>
    </font>
    <font>
      <sz val="20"/>
      <color theme="1"/>
      <name val="Arial Narrow"/>
      <family val="2"/>
    </font>
    <font>
      <u/>
      <sz val="11"/>
      <color theme="10"/>
      <name val="Calibri"/>
      <family val="2"/>
      <scheme val="minor"/>
    </font>
    <font>
      <b/>
      <sz val="12"/>
      <color theme="1"/>
      <name val="Arial"/>
      <family val="2"/>
    </font>
    <font>
      <sz val="12"/>
      <color theme="1"/>
      <name val="Arial"/>
      <family val="2"/>
    </font>
    <font>
      <b/>
      <sz val="10"/>
      <color theme="1"/>
      <name val="Arial"/>
      <family val="2"/>
    </font>
    <font>
      <sz val="10"/>
      <color theme="1"/>
      <name val="Arial"/>
      <family val="2"/>
    </font>
    <font>
      <b/>
      <sz val="10"/>
      <color rgb="FFFF0000"/>
      <name val="Arial Narrow"/>
      <family val="2"/>
    </font>
    <font>
      <b/>
      <sz val="10"/>
      <color theme="1"/>
      <name val="Arial Narrow"/>
      <family val="2"/>
    </font>
    <font>
      <b/>
      <sz val="10"/>
      <name val="Arial Narrow"/>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sz val="11"/>
      <color theme="1"/>
      <name val="Arial Narrow"/>
      <family val="2"/>
    </font>
    <font>
      <sz val="11"/>
      <color rgb="FF000000"/>
      <name val="Arial Narrow"/>
      <family val="2"/>
    </font>
    <font>
      <sz val="11"/>
      <name val="Arial Narrow"/>
      <family val="2"/>
    </font>
    <font>
      <sz val="12"/>
      <color rgb="FF000000"/>
      <name val="Arial Narrow"/>
      <family val="2"/>
    </font>
    <font>
      <sz val="12"/>
      <color theme="1"/>
      <name val="Arial Narrow"/>
      <family val="2"/>
    </font>
  </fonts>
  <fills count="22">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FFFFFF"/>
        <bgColor rgb="FF000000"/>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s>
  <borders count="52">
    <border>
      <left/>
      <right/>
      <top/>
      <bottom/>
      <diagonal/>
    </border>
    <border>
      <left style="dotted">
        <color rgb="FFF79646"/>
      </left>
      <right style="dotted">
        <color rgb="FFF79646"/>
      </right>
      <top style="dotted">
        <color rgb="FFF79646"/>
      </top>
      <bottom style="dotted">
        <color rgb="FFF79646"/>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rgb="FF000000"/>
      </bottom>
      <diagonal/>
    </border>
    <border>
      <left style="thin">
        <color auto="1"/>
      </left>
      <right style="thin">
        <color auto="1"/>
      </right>
      <top style="thin">
        <color rgb="FF000000"/>
      </top>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8">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49" fillId="0" borderId="0" applyNumberFormat="0" applyFill="0" applyBorder="0" applyAlignment="0" applyProtection="0"/>
    <xf numFmtId="0" fontId="30" fillId="0" borderId="0"/>
    <xf numFmtId="0" fontId="65" fillId="0" borderId="0"/>
  </cellStyleXfs>
  <cellXfs count="501">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3" borderId="0" xfId="0" applyFill="1"/>
    <xf numFmtId="0" fontId="5" fillId="3" borderId="0" xfId="0" applyFont="1" applyFill="1"/>
    <xf numFmtId="0" fontId="22" fillId="3" borderId="0" xfId="0" applyFont="1" applyFill="1"/>
    <xf numFmtId="0" fontId="23" fillId="3" borderId="11" xfId="0" applyFont="1" applyFill="1" applyBorder="1" applyAlignment="1">
      <alignment horizontal="center" vertical="center" wrapText="1" readingOrder="1"/>
    </xf>
    <xf numFmtId="0" fontId="24" fillId="3" borderId="11" xfId="0" applyFont="1" applyFill="1" applyBorder="1" applyAlignment="1">
      <alignment horizontal="justify" vertical="center" wrapText="1" readingOrder="1"/>
    </xf>
    <xf numFmtId="9" fontId="23" fillId="3" borderId="20" xfId="0" applyNumberFormat="1"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4" fillId="3" borderId="10" xfId="0" applyFont="1" applyFill="1" applyBorder="1" applyAlignment="1">
      <alignment horizontal="justify" vertical="center" wrapText="1" readingOrder="1"/>
    </xf>
    <xf numFmtId="9" fontId="23" fillId="3" borderId="15" xfId="0" applyNumberFormat="1" applyFont="1" applyFill="1" applyBorder="1" applyAlignment="1">
      <alignment horizontal="center" vertical="center" wrapText="1" readingOrder="1"/>
    </xf>
    <xf numFmtId="0" fontId="24" fillId="3" borderId="15"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xf numFmtId="0" fontId="24" fillId="3" borderId="17" xfId="0" applyFont="1" applyFill="1" applyBorder="1" applyAlignment="1">
      <alignment horizontal="justify" vertical="center" wrapText="1" readingOrder="1"/>
    </xf>
    <xf numFmtId="0" fontId="24" fillId="3" borderId="18" xfId="0" applyFont="1" applyFill="1" applyBorder="1" applyAlignment="1">
      <alignment horizontal="center" vertical="center" wrapText="1" readingOrder="1"/>
    </xf>
    <xf numFmtId="0" fontId="29" fillId="3" borderId="0" xfId="0" applyFont="1" applyFill="1"/>
    <xf numFmtId="0" fontId="12" fillId="3" borderId="0" xfId="0" applyFont="1" applyFill="1"/>
    <xf numFmtId="0" fontId="14" fillId="3" borderId="0" xfId="0" applyFont="1" applyFill="1"/>
    <xf numFmtId="0" fontId="4" fillId="3" borderId="0" xfId="0" applyFont="1" applyFill="1" applyAlignment="1">
      <alignment horizontal="left" vertical="center"/>
    </xf>
    <xf numFmtId="0" fontId="0" fillId="0" borderId="0" xfId="0" applyAlignment="1">
      <alignment horizontal="center" wrapText="1"/>
    </xf>
    <xf numFmtId="0" fontId="28" fillId="0" borderId="0" xfId="0" applyFont="1" applyAlignment="1">
      <alignment horizontal="center" vertical="center"/>
    </xf>
    <xf numFmtId="0" fontId="23" fillId="3" borderId="14" xfId="0" applyFont="1" applyFill="1" applyBorder="1" applyAlignment="1">
      <alignment horizontal="center" vertical="center" wrapText="1" readingOrder="1"/>
    </xf>
    <xf numFmtId="0" fontId="28" fillId="0" borderId="0" xfId="0" applyFont="1" applyAlignment="1">
      <alignment vertical="center"/>
    </xf>
    <xf numFmtId="0" fontId="11" fillId="3"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1" borderId="22" xfId="0" applyFont="1" applyFill="1" applyBorder="1" applyAlignment="1">
      <alignment horizontal="center" vertical="center" wrapText="1" readingOrder="1"/>
    </xf>
    <xf numFmtId="0" fontId="23" fillId="11" borderId="23" xfId="0" applyFont="1" applyFill="1" applyBorder="1" applyAlignment="1">
      <alignment horizontal="center" vertical="center" wrapText="1" readingOrder="1"/>
    </xf>
    <xf numFmtId="0" fontId="8" fillId="6"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5"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10" fillId="9" borderId="10" xfId="0" applyFont="1" applyFill="1" applyBorder="1" applyAlignment="1">
      <alignment horizontal="center" vertical="center" wrapText="1" readingOrder="1"/>
    </xf>
    <xf numFmtId="0" fontId="23" fillId="3" borderId="0" xfId="0" applyFont="1" applyFill="1" applyAlignment="1">
      <alignment horizontal="center" vertical="center" wrapText="1" readingOrder="1"/>
    </xf>
    <xf numFmtId="0" fontId="24" fillId="3" borderId="0" xfId="0" applyFont="1" applyFill="1" applyAlignment="1">
      <alignment horizontal="justify" vertical="center" wrapText="1" readingOrder="1"/>
    </xf>
    <xf numFmtId="0" fontId="24" fillId="3" borderId="0" xfId="0" applyFont="1" applyFill="1" applyAlignment="1">
      <alignment horizontal="center" vertical="center" wrapText="1" readingOrder="1"/>
    </xf>
    <xf numFmtId="0" fontId="38" fillId="3" borderId="0" xfId="0" applyFont="1" applyFill="1" applyAlignment="1">
      <alignment horizontal="center" vertical="center"/>
    </xf>
    <xf numFmtId="0" fontId="32" fillId="0" borderId="0" xfId="0" applyFont="1"/>
    <xf numFmtId="0" fontId="38" fillId="11" borderId="10" xfId="0" applyFont="1" applyFill="1" applyBorder="1" applyAlignment="1">
      <alignment horizontal="left" vertical="center"/>
    </xf>
    <xf numFmtId="0" fontId="42" fillId="12" borderId="10" xfId="0" applyFont="1" applyFill="1" applyBorder="1" applyAlignment="1">
      <alignment horizontal="center" vertical="center"/>
    </xf>
    <xf numFmtId="0" fontId="42" fillId="12" borderId="10" xfId="0" applyFont="1" applyFill="1" applyBorder="1" applyAlignment="1">
      <alignment horizontal="center" vertical="center" wrapText="1"/>
    </xf>
    <xf numFmtId="0" fontId="38" fillId="3" borderId="29"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28" xfId="0" applyFont="1" applyFill="1" applyBorder="1" applyAlignment="1">
      <alignment horizontal="center" vertical="center"/>
    </xf>
    <xf numFmtId="0" fontId="43" fillId="3" borderId="29" xfId="0" applyFont="1" applyFill="1" applyBorder="1" applyAlignment="1">
      <alignment horizontal="center" vertical="center"/>
    </xf>
    <xf numFmtId="0" fontId="43" fillId="3" borderId="10" xfId="0" applyFont="1" applyFill="1" applyBorder="1" applyAlignment="1">
      <alignment horizontal="center" vertical="center"/>
    </xf>
    <xf numFmtId="0" fontId="43" fillId="3" borderId="28" xfId="0" applyFont="1" applyFill="1" applyBorder="1" applyAlignment="1">
      <alignment horizontal="center" vertical="center"/>
    </xf>
    <xf numFmtId="9" fontId="1" fillId="0" borderId="10" xfId="0" applyNumberFormat="1"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textRotation="90"/>
      <protection hidden="1"/>
    </xf>
    <xf numFmtId="0" fontId="4" fillId="0" borderId="27" xfId="0" applyFont="1" applyBorder="1" applyAlignment="1" applyProtection="1">
      <alignment horizontal="center" vertical="center" textRotation="90" wrapText="1"/>
      <protection hidden="1"/>
    </xf>
    <xf numFmtId="164" fontId="1" fillId="0" borderId="27" xfId="1" applyNumberFormat="1" applyFont="1" applyBorder="1" applyAlignment="1" applyProtection="1">
      <alignment horizontal="center" vertical="center"/>
      <protection hidden="1"/>
    </xf>
    <xf numFmtId="0" fontId="4" fillId="0" borderId="10" xfId="0" applyFont="1" applyBorder="1" applyAlignment="1" applyProtection="1">
      <alignment horizontal="center" vertical="center" textRotation="90" wrapText="1"/>
      <protection hidden="1"/>
    </xf>
    <xf numFmtId="164" fontId="1" fillId="0" borderId="10" xfId="1" applyNumberFormat="1" applyFont="1" applyBorder="1" applyAlignment="1" applyProtection="1">
      <alignment horizontal="center" vertical="center"/>
      <protection hidden="1"/>
    </xf>
    <xf numFmtId="0" fontId="1" fillId="0" borderId="10" xfId="0" applyFont="1" applyBorder="1" applyAlignment="1" applyProtection="1">
      <alignment horizontal="center" vertical="center" wrapText="1"/>
      <protection hidden="1"/>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2"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0" borderId="0" xfId="0" applyFont="1" applyAlignment="1" applyProtection="1">
      <alignment horizontal="center"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2" fillId="0" borderId="0" xfId="0" applyFont="1" applyProtection="1">
      <protection hidden="1"/>
    </xf>
    <xf numFmtId="0" fontId="4" fillId="0" borderId="29" xfId="0" applyFont="1" applyBorder="1" applyAlignment="1" applyProtection="1">
      <alignment vertical="center"/>
      <protection hidden="1"/>
    </xf>
    <xf numFmtId="0" fontId="1" fillId="10" borderId="0" xfId="0" applyFont="1" applyFill="1" applyProtection="1">
      <protection hidden="1"/>
    </xf>
    <xf numFmtId="0" fontId="34" fillId="10" borderId="28"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5" fillId="3" borderId="10" xfId="0" applyFont="1" applyFill="1" applyBorder="1" applyAlignment="1" applyProtection="1">
      <alignment horizontal="left" vertical="center" wrapText="1"/>
      <protection hidden="1"/>
    </xf>
    <xf numFmtId="0" fontId="35" fillId="3" borderId="10" xfId="0" applyFont="1" applyFill="1" applyBorder="1" applyAlignment="1" applyProtection="1">
      <alignment horizontal="center" vertical="center" wrapText="1"/>
      <protection hidden="1"/>
    </xf>
    <xf numFmtId="0" fontId="1" fillId="3" borderId="0" xfId="0" applyFont="1" applyFill="1" applyAlignment="1" applyProtection="1">
      <alignment vertical="center"/>
      <protection hidden="1"/>
    </xf>
    <xf numFmtId="0" fontId="35" fillId="3" borderId="10" xfId="0" applyFont="1" applyFill="1" applyBorder="1" applyAlignment="1" applyProtection="1">
      <alignment vertical="center" wrapText="1"/>
      <protection hidden="1"/>
    </xf>
    <xf numFmtId="0" fontId="35" fillId="3" borderId="27" xfId="0" applyFont="1" applyFill="1" applyBorder="1" applyAlignment="1" applyProtection="1">
      <alignment horizontal="left" vertical="center" wrapText="1"/>
      <protection hidden="1"/>
    </xf>
    <xf numFmtId="0" fontId="2" fillId="0" borderId="10" xfId="0" applyFont="1" applyBorder="1" applyAlignment="1" applyProtection="1">
      <alignment horizontal="center" vertical="center" wrapText="1"/>
      <protection hidden="1"/>
    </xf>
    <xf numFmtId="0" fontId="1" fillId="0" borderId="10" xfId="0" applyFont="1" applyBorder="1" applyAlignment="1" applyProtection="1">
      <alignment vertical="center" wrapText="1"/>
      <protection hidden="1"/>
    </xf>
    <xf numFmtId="0" fontId="2" fillId="0" borderId="10" xfId="0" applyFont="1" applyBorder="1" applyAlignment="1" applyProtection="1">
      <alignment horizontal="left" vertical="center" wrapText="1"/>
      <protection hidden="1"/>
    </xf>
    <xf numFmtId="0" fontId="1" fillId="0" borderId="0" xfId="0" applyFont="1" applyAlignment="1" applyProtection="1">
      <alignment wrapText="1"/>
      <protection hidden="1"/>
    </xf>
    <xf numFmtId="0" fontId="1" fillId="3" borderId="10" xfId="0" applyFont="1" applyFill="1" applyBorder="1" applyAlignment="1" applyProtection="1">
      <alignment horizontal="center" vertical="center" wrapText="1"/>
      <protection hidden="1"/>
    </xf>
    <xf numFmtId="0" fontId="35" fillId="3" borderId="11" xfId="0" applyFont="1" applyFill="1" applyBorder="1" applyAlignment="1" applyProtection="1">
      <alignment horizontal="center" vertical="center" wrapText="1"/>
      <protection hidden="1"/>
    </xf>
    <xf numFmtId="0" fontId="35" fillId="0" borderId="10" xfId="0" applyFont="1" applyBorder="1" applyAlignment="1" applyProtection="1">
      <alignment vertical="center" wrapText="1"/>
      <protection hidden="1"/>
    </xf>
    <xf numFmtId="0" fontId="35" fillId="3" borderId="11" xfId="0" applyFont="1" applyFill="1" applyBorder="1" applyAlignment="1" applyProtection="1">
      <alignment horizontal="left" vertical="center" wrapText="1"/>
      <protection hidden="1"/>
    </xf>
    <xf numFmtId="0" fontId="1" fillId="3" borderId="10" xfId="0" applyFont="1" applyFill="1" applyBorder="1" applyAlignment="1" applyProtection="1">
      <alignment vertical="center"/>
      <protection hidden="1"/>
    </xf>
    <xf numFmtId="0" fontId="1" fillId="0" borderId="10" xfId="0" applyFont="1" applyBorder="1" applyAlignment="1" applyProtection="1">
      <alignment horizontal="justify" vertical="center" wrapText="1"/>
      <protection hidden="1"/>
    </xf>
    <xf numFmtId="0" fontId="1" fillId="3" borderId="10" xfId="0" applyFont="1" applyFill="1" applyBorder="1" applyProtection="1">
      <protection hidden="1"/>
    </xf>
    <xf numFmtId="0" fontId="2" fillId="0" borderId="27"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protection hidden="1"/>
    </xf>
    <xf numFmtId="0" fontId="1" fillId="0" borderId="27" xfId="0" applyFont="1" applyBorder="1" applyAlignment="1" applyProtection="1">
      <alignment horizontal="center" vertical="center" textRotation="90"/>
      <protection hidden="1"/>
    </xf>
    <xf numFmtId="9" fontId="1" fillId="0" borderId="27" xfId="0" applyNumberFormat="1" applyFont="1" applyBorder="1" applyAlignment="1" applyProtection="1">
      <alignment horizontal="center" vertical="center"/>
      <protection hidden="1"/>
    </xf>
    <xf numFmtId="0" fontId="1" fillId="0" borderId="27" xfId="0" applyFont="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4" fillId="0" borderId="10" xfId="0" applyFont="1" applyBorder="1" applyAlignment="1" applyProtection="1">
      <alignment horizontal="center" vertical="center" textRotation="90"/>
      <protection hidden="1"/>
    </xf>
    <xf numFmtId="0" fontId="4" fillId="0" borderId="10" xfId="0" applyFont="1" applyBorder="1" applyAlignment="1" applyProtection="1">
      <alignment horizontal="center" vertical="center" wrapText="1"/>
      <protection hidden="1"/>
    </xf>
    <xf numFmtId="0" fontId="2" fillId="0" borderId="27" xfId="0" applyFont="1" applyBorder="1" applyAlignment="1" applyProtection="1">
      <alignment vertical="center" wrapText="1"/>
      <protection hidden="1"/>
    </xf>
    <xf numFmtId="0" fontId="2" fillId="0" borderId="31" xfId="0" applyFont="1" applyBorder="1" applyAlignment="1" applyProtection="1">
      <alignment vertical="center" wrapText="1"/>
      <protection hidden="1"/>
    </xf>
    <xf numFmtId="0" fontId="2" fillId="0" borderId="10" xfId="0" applyFont="1" applyBorder="1" applyAlignment="1" applyProtection="1">
      <alignment vertical="center" wrapText="1"/>
      <protection hidden="1"/>
    </xf>
    <xf numFmtId="0" fontId="1" fillId="3" borderId="10" xfId="0" applyFont="1" applyFill="1" applyBorder="1" applyAlignment="1" applyProtection="1">
      <alignment vertical="center" wrapText="1"/>
      <protection hidden="1"/>
    </xf>
    <xf numFmtId="0" fontId="35" fillId="3" borderId="29" xfId="0" applyFont="1" applyFill="1" applyBorder="1" applyAlignment="1" applyProtection="1">
      <alignment horizontal="left" vertical="center" wrapText="1"/>
      <protection hidden="1"/>
    </xf>
    <xf numFmtId="0" fontId="1" fillId="0" borderId="30" xfId="0" applyFont="1" applyBorder="1" applyAlignment="1" applyProtection="1">
      <alignment vertical="center" wrapText="1"/>
      <protection hidden="1"/>
    </xf>
    <xf numFmtId="0" fontId="35" fillId="3" borderId="29" xfId="0" applyFont="1" applyFill="1" applyBorder="1" applyAlignment="1" applyProtection="1">
      <alignment vertical="center" wrapText="1"/>
      <protection hidden="1"/>
    </xf>
    <xf numFmtId="0" fontId="2" fillId="3" borderId="29" xfId="0" applyFont="1" applyFill="1" applyBorder="1" applyAlignment="1" applyProtection="1">
      <alignment horizontal="left" vertical="center" wrapText="1"/>
      <protection hidden="1"/>
    </xf>
    <xf numFmtId="0" fontId="2"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4" fillId="0" borderId="0" xfId="0" applyFont="1" applyAlignment="1" applyProtection="1">
      <alignment horizontal="left" vertical="center"/>
      <protection hidden="1"/>
    </xf>
    <xf numFmtId="0" fontId="1" fillId="10" borderId="10" xfId="0" applyFont="1" applyFill="1" applyBorder="1" applyAlignment="1" applyProtection="1">
      <alignment horizontal="center"/>
      <protection hidden="1"/>
    </xf>
    <xf numFmtId="0" fontId="1" fillId="10" borderId="10" xfId="0" applyFont="1" applyFill="1" applyBorder="1" applyAlignment="1" applyProtection="1">
      <alignment horizontal="center" vertical="center"/>
      <protection hidden="1"/>
    </xf>
    <xf numFmtId="14" fontId="1" fillId="0" borderId="10" xfId="0" applyNumberFormat="1" applyFont="1" applyBorder="1" applyAlignment="1" applyProtection="1">
      <alignment horizontal="center" vertical="center" wrapText="1"/>
      <protection hidden="1"/>
    </xf>
    <xf numFmtId="14" fontId="1" fillId="0" borderId="10" xfId="0" applyNumberFormat="1" applyFont="1" applyBorder="1" applyAlignment="1" applyProtection="1">
      <alignment horizontal="center" vertical="center"/>
      <protection hidden="1"/>
    </xf>
    <xf numFmtId="0" fontId="4" fillId="3" borderId="0" xfId="0" applyFont="1" applyFill="1" applyProtection="1">
      <protection hidden="1"/>
    </xf>
    <xf numFmtId="0" fontId="4" fillId="0" borderId="0" xfId="0" applyFont="1" applyProtection="1">
      <protection hidden="1"/>
    </xf>
    <xf numFmtId="0" fontId="2" fillId="0" borderId="30" xfId="0" applyFont="1" applyBorder="1" applyAlignment="1" applyProtection="1">
      <alignment horizontal="center" vertical="center" wrapText="1"/>
      <protection hidden="1"/>
    </xf>
    <xf numFmtId="0" fontId="1" fillId="0" borderId="10" xfId="0" applyFont="1" applyBorder="1" applyAlignment="1" applyProtection="1">
      <alignment horizontal="justify" vertical="center"/>
      <protection hidden="1"/>
    </xf>
    <xf numFmtId="0" fontId="50" fillId="0" borderId="14" xfId="0" applyFont="1" applyBorder="1" applyAlignment="1">
      <alignment horizontal="center" vertical="center" wrapText="1"/>
    </xf>
    <xf numFmtId="0" fontId="50" fillId="0" borderId="10" xfId="0" applyFont="1" applyBorder="1" applyAlignment="1">
      <alignment horizontal="center" vertical="center" wrapText="1"/>
    </xf>
    <xf numFmtId="0" fontId="50" fillId="0" borderId="15" xfId="0" applyFont="1" applyBorder="1" applyAlignment="1">
      <alignment horizontal="center" vertical="center" wrapText="1"/>
    </xf>
    <xf numFmtId="0" fontId="51" fillId="16" borderId="14" xfId="0" applyFont="1" applyFill="1" applyBorder="1" applyAlignment="1">
      <alignment horizontal="center" vertical="center" wrapText="1"/>
    </xf>
    <xf numFmtId="9" fontId="51" fillId="0" borderId="10" xfId="0" applyNumberFormat="1" applyFont="1" applyBorder="1" applyAlignment="1">
      <alignment horizontal="center" vertical="center" wrapText="1"/>
    </xf>
    <xf numFmtId="0" fontId="51" fillId="0" borderId="10" xfId="0" applyFont="1" applyBorder="1" applyAlignment="1">
      <alignment vertical="center" wrapText="1"/>
    </xf>
    <xf numFmtId="0" fontId="51" fillId="0" borderId="20" xfId="0" applyFont="1" applyBorder="1" applyAlignment="1">
      <alignment vertical="center" wrapText="1"/>
    </xf>
    <xf numFmtId="0" fontId="51" fillId="17" borderId="14" xfId="0" applyFont="1" applyFill="1" applyBorder="1" applyAlignment="1">
      <alignment horizontal="center" vertical="center" wrapText="1"/>
    </xf>
    <xf numFmtId="0" fontId="51" fillId="0" borderId="10" xfId="0" applyFont="1" applyBorder="1" applyAlignment="1">
      <alignment horizontal="justify" vertical="center" wrapText="1"/>
    </xf>
    <xf numFmtId="0" fontId="51" fillId="0" borderId="15" xfId="0" applyFont="1" applyBorder="1" applyAlignment="1">
      <alignment vertical="center" wrapText="1"/>
    </xf>
    <xf numFmtId="0" fontId="51" fillId="18" borderId="14" xfId="0" applyFont="1" applyFill="1" applyBorder="1" applyAlignment="1">
      <alignment horizontal="center" vertical="center" wrapText="1"/>
    </xf>
    <xf numFmtId="0" fontId="51" fillId="8" borderId="14" xfId="0" applyFont="1" applyFill="1" applyBorder="1" applyAlignment="1">
      <alignment horizontal="center" vertical="center" wrapText="1"/>
    </xf>
    <xf numFmtId="0" fontId="51" fillId="19" borderId="14" xfId="0" applyFont="1" applyFill="1" applyBorder="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vertical="center" wrapText="1"/>
    </xf>
    <xf numFmtId="0" fontId="1" fillId="0" borderId="0" xfId="0" applyFont="1" applyAlignment="1" applyProtection="1">
      <alignment horizontal="left" vertical="top"/>
      <protection locked="0" hidden="1"/>
    </xf>
    <xf numFmtId="0" fontId="1" fillId="0" borderId="0" xfId="0" applyFont="1" applyProtection="1">
      <protection locked="0" hidden="1"/>
    </xf>
    <xf numFmtId="0" fontId="35" fillId="0" borderId="10" xfId="0" applyFont="1" applyBorder="1" applyAlignment="1" applyProtection="1">
      <alignment horizontal="left" vertical="center" wrapText="1"/>
      <protection hidden="1"/>
    </xf>
    <xf numFmtId="0" fontId="35" fillId="0" borderId="27" xfId="0" applyFont="1" applyBorder="1" applyAlignment="1" applyProtection="1">
      <alignment horizontal="left" vertical="center" wrapText="1"/>
      <protection hidden="1"/>
    </xf>
    <xf numFmtId="0" fontId="58" fillId="0" borderId="0" xfId="6" applyFont="1" applyAlignment="1">
      <alignment horizontal="center" vertical="center"/>
    </xf>
    <xf numFmtId="0" fontId="59" fillId="20" borderId="0" xfId="6" applyFont="1" applyFill="1"/>
    <xf numFmtId="0" fontId="60" fillId="20" borderId="0" xfId="6"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58" fillId="0" borderId="0" xfId="6" applyFont="1" applyAlignment="1">
      <alignment vertical="center"/>
    </xf>
    <xf numFmtId="0" fontId="30" fillId="20" borderId="0" xfId="6" applyFill="1"/>
    <xf numFmtId="0" fontId="30" fillId="20" borderId="0" xfId="6" applyFill="1" applyAlignment="1">
      <alignment horizontal="center" vertical="center"/>
    </xf>
    <xf numFmtId="0" fontId="30" fillId="20" borderId="0" xfId="6" applyFill="1" applyAlignment="1">
      <alignment horizontal="center"/>
    </xf>
    <xf numFmtId="0" fontId="58" fillId="0" borderId="0" xfId="0" applyFont="1" applyAlignment="1">
      <alignment horizontal="left" vertical="center" wrapText="1"/>
    </xf>
    <xf numFmtId="0" fontId="58" fillId="0" borderId="0" xfId="0" applyFont="1" applyAlignment="1">
      <alignment vertical="center" wrapText="1"/>
    </xf>
    <xf numFmtId="14" fontId="30" fillId="0" borderId="0" xfId="0" applyNumberFormat="1" applyFont="1" applyAlignment="1">
      <alignment vertical="center" wrapText="1"/>
    </xf>
    <xf numFmtId="14" fontId="58"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61" fillId="0" borderId="10" xfId="6" applyFont="1" applyBorder="1" applyAlignment="1">
      <alignment vertical="center" wrapText="1"/>
    </xf>
    <xf numFmtId="0" fontId="61" fillId="0" borderId="0" xfId="6" applyFont="1" applyAlignment="1">
      <alignment vertical="center" wrapText="1"/>
    </xf>
    <xf numFmtId="0" fontId="62" fillId="3" borderId="0" xfId="6" applyFont="1" applyFill="1" applyAlignment="1">
      <alignment horizontal="left" vertical="center" wrapText="1"/>
    </xf>
    <xf numFmtId="0" fontId="30" fillId="20" borderId="2" xfId="6" applyFill="1" applyBorder="1"/>
    <xf numFmtId="0" fontId="30" fillId="20" borderId="9" xfId="6" applyFill="1" applyBorder="1"/>
    <xf numFmtId="0" fontId="58" fillId="0" borderId="19" xfId="6" applyFont="1" applyBorder="1" applyAlignment="1">
      <alignment vertical="center" wrapText="1"/>
    </xf>
    <xf numFmtId="0" fontId="58" fillId="0" borderId="11" xfId="6" applyFont="1" applyBorder="1" applyAlignment="1">
      <alignment vertical="center" wrapText="1"/>
    </xf>
    <xf numFmtId="0" fontId="58" fillId="0" borderId="10" xfId="6" applyFont="1" applyBorder="1" applyAlignment="1">
      <alignment horizontal="center" vertical="center" wrapText="1"/>
    </xf>
    <xf numFmtId="0" fontId="58" fillId="0" borderId="0" xfId="6" applyFont="1" applyAlignment="1">
      <alignment horizontal="center" vertical="center" wrapText="1"/>
    </xf>
    <xf numFmtId="0" fontId="30" fillId="0" borderId="2" xfId="6" applyBorder="1" applyAlignment="1">
      <alignment vertical="center" wrapText="1"/>
    </xf>
    <xf numFmtId="0" fontId="30" fillId="0" borderId="9" xfId="6" applyBorder="1" applyAlignment="1">
      <alignment vertical="center" wrapText="1"/>
    </xf>
    <xf numFmtId="0" fontId="30" fillId="0" borderId="4" xfId="6" applyBorder="1" applyAlignment="1">
      <alignment vertical="center" wrapText="1"/>
    </xf>
    <xf numFmtId="0" fontId="30" fillId="0" borderId="0" xfId="6" applyAlignment="1">
      <alignment vertical="center" wrapText="1"/>
    </xf>
    <xf numFmtId="9" fontId="30" fillId="0" borderId="10" xfId="6" applyNumberFormat="1" applyBorder="1" applyAlignment="1">
      <alignment horizontal="center" vertical="center" wrapText="1"/>
    </xf>
    <xf numFmtId="9" fontId="30" fillId="0" borderId="15" xfId="6" applyNumberFormat="1" applyBorder="1" applyAlignment="1">
      <alignment horizontal="center" vertical="center" wrapText="1"/>
    </xf>
    <xf numFmtId="0" fontId="63" fillId="0" borderId="0" xfId="6" applyFont="1" applyAlignment="1">
      <alignment vertical="center" wrapText="1"/>
    </xf>
    <xf numFmtId="0" fontId="30" fillId="0" borderId="0" xfId="6" applyAlignment="1">
      <alignment horizontal="center" vertical="center" wrapText="1"/>
    </xf>
    <xf numFmtId="0" fontId="58" fillId="0" borderId="19" xfId="6" applyFont="1" applyBorder="1" applyAlignment="1">
      <alignment horizontal="center" vertical="center" wrapText="1"/>
    </xf>
    <xf numFmtId="0" fontId="58" fillId="0" borderId="11" xfId="6" applyFont="1" applyBorder="1" applyAlignment="1">
      <alignment horizontal="center" vertical="center" wrapText="1"/>
    </xf>
    <xf numFmtId="0" fontId="58" fillId="0" borderId="28" xfId="6" applyFont="1" applyBorder="1" applyAlignment="1">
      <alignment horizontal="center" vertical="center" wrapText="1"/>
    </xf>
    <xf numFmtId="0" fontId="58" fillId="0" borderId="10" xfId="6" applyFont="1" applyBorder="1" applyAlignment="1">
      <alignment vertical="center" wrapText="1"/>
    </xf>
    <xf numFmtId="0" fontId="64" fillId="0" borderId="10" xfId="0" applyFont="1" applyBorder="1" applyAlignment="1">
      <alignment horizontal="center" vertical="center" wrapText="1" readingOrder="1"/>
    </xf>
    <xf numFmtId="0" fontId="64" fillId="0" borderId="15" xfId="0" applyFont="1" applyBorder="1" applyAlignment="1">
      <alignment horizontal="center" vertical="center" wrapText="1" readingOrder="1"/>
    </xf>
    <xf numFmtId="0" fontId="30" fillId="0" borderId="10" xfId="6"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66" fillId="0" borderId="0" xfId="7" applyFont="1"/>
    <xf numFmtId="0" fontId="30" fillId="0" borderId="14" xfId="6" applyBorder="1" applyAlignment="1">
      <alignment horizontal="center" vertical="center" wrapText="1"/>
    </xf>
    <xf numFmtId="0" fontId="30" fillId="0" borderId="10" xfId="6" applyBorder="1" applyAlignment="1">
      <alignment horizontal="justify" vertical="center" wrapText="1"/>
    </xf>
    <xf numFmtId="9" fontId="53" fillId="0" borderId="11" xfId="0" applyNumberFormat="1" applyFont="1" applyBorder="1" applyAlignment="1">
      <alignment horizontal="center" vertical="center" wrapText="1"/>
    </xf>
    <xf numFmtId="0" fontId="30" fillId="0" borderId="0" xfId="6" applyAlignment="1">
      <alignment horizontal="justify" vertical="center" wrapText="1"/>
    </xf>
    <xf numFmtId="0" fontId="67" fillId="21" borderId="10" xfId="0" applyFont="1" applyFill="1" applyBorder="1" applyAlignment="1">
      <alignment horizontal="center" vertical="center" wrapText="1" readingOrder="1"/>
    </xf>
    <xf numFmtId="0" fontId="30" fillId="9" borderId="15" xfId="0" applyFont="1" applyFill="1" applyBorder="1" applyAlignment="1">
      <alignment horizontal="center" vertical="center" wrapText="1" readingOrder="1"/>
    </xf>
    <xf numFmtId="9" fontId="30" fillId="0" borderId="14" xfId="6" applyNumberFormat="1" applyBorder="1" applyAlignment="1">
      <alignment horizontal="center" vertical="center" wrapText="1"/>
    </xf>
    <xf numFmtId="0" fontId="66" fillId="0" borderId="0" xfId="7" applyFont="1" applyAlignment="1">
      <alignment horizontal="center" vertical="center"/>
    </xf>
    <xf numFmtId="0" fontId="67" fillId="4" borderId="10" xfId="0" applyFont="1" applyFill="1" applyBorder="1" applyAlignment="1">
      <alignment horizontal="center" vertical="center" wrapText="1" readingOrder="1"/>
    </xf>
    <xf numFmtId="0" fontId="68" fillId="0" borderId="0" xfId="7" applyFont="1" applyAlignment="1">
      <alignment vertical="center" textRotation="90" wrapText="1"/>
    </xf>
    <xf numFmtId="0" fontId="69" fillId="0" borderId="0" xfId="7" applyFont="1" applyAlignment="1">
      <alignment horizontal="center" vertical="center" wrapText="1"/>
    </xf>
    <xf numFmtId="0" fontId="66" fillId="0" borderId="0" xfId="7" applyFont="1" applyAlignment="1">
      <alignment horizontal="center" vertical="center" wrapText="1"/>
    </xf>
    <xf numFmtId="0" fontId="67" fillId="5" borderId="10" xfId="0" applyFont="1" applyFill="1" applyBorder="1" applyAlignment="1">
      <alignment horizontal="center" vertical="center" wrapText="1" readingOrder="1"/>
    </xf>
    <xf numFmtId="0" fontId="64" fillId="0" borderId="17" xfId="0" applyFont="1" applyBorder="1" applyAlignment="1">
      <alignment horizontal="center" vertical="center" wrapText="1" readingOrder="1"/>
    </xf>
    <xf numFmtId="0" fontId="67" fillId="5" borderId="17" xfId="0" applyFont="1" applyFill="1" applyBorder="1" applyAlignment="1">
      <alignment horizontal="center" vertical="center" wrapText="1" readingOrder="1"/>
    </xf>
    <xf numFmtId="0" fontId="67" fillId="4" borderId="17" xfId="0" applyFont="1" applyFill="1" applyBorder="1" applyAlignment="1">
      <alignment horizontal="center" vertical="center" wrapText="1" readingOrder="1"/>
    </xf>
    <xf numFmtId="0" fontId="67" fillId="21" borderId="17" xfId="0" applyFont="1" applyFill="1" applyBorder="1" applyAlignment="1">
      <alignment horizontal="center" vertical="center" wrapText="1" readingOrder="1"/>
    </xf>
    <xf numFmtId="0" fontId="30" fillId="9" borderId="18" xfId="0" applyFont="1" applyFill="1" applyBorder="1" applyAlignment="1">
      <alignment horizontal="center" vertical="center" wrapText="1" readingOrder="1"/>
    </xf>
    <xf numFmtId="9" fontId="30" fillId="0" borderId="16" xfId="6" applyNumberFormat="1" applyBorder="1" applyAlignment="1">
      <alignment horizontal="center" vertical="center" wrapText="1"/>
    </xf>
    <xf numFmtId="0" fontId="30" fillId="0" borderId="17" xfId="0" applyFont="1" applyBorder="1" applyAlignment="1">
      <alignment horizontal="center" vertical="center" wrapText="1" readingOrder="1"/>
    </xf>
    <xf numFmtId="0" fontId="66" fillId="0" borderId="0" xfId="7" applyFont="1" applyAlignment="1">
      <alignment vertical="center"/>
    </xf>
    <xf numFmtId="0" fontId="30" fillId="9" borderId="10" xfId="0" applyFont="1" applyFill="1" applyBorder="1" applyAlignment="1">
      <alignment horizontal="center" vertical="center" wrapText="1" readingOrder="1"/>
    </xf>
    <xf numFmtId="0" fontId="63" fillId="0" borderId="0" xfId="0" applyFont="1" applyAlignment="1">
      <alignment vertical="center" readingOrder="1"/>
    </xf>
    <xf numFmtId="0" fontId="70" fillId="0" borderId="0" xfId="7" applyFont="1"/>
    <xf numFmtId="0" fontId="30" fillId="0" borderId="0" xfId="0" applyFont="1" applyAlignment="1">
      <alignment vertical="center"/>
    </xf>
    <xf numFmtId="0" fontId="30" fillId="0" borderId="0" xfId="0" applyFont="1" applyAlignment="1">
      <alignment vertical="center" readingOrder="1"/>
    </xf>
    <xf numFmtId="0" fontId="30" fillId="0" borderId="0" xfId="7" applyFont="1" applyAlignment="1">
      <alignment vertical="center"/>
    </xf>
    <xf numFmtId="0" fontId="30" fillId="20" borderId="0" xfId="6" applyFill="1" applyAlignment="1">
      <alignment horizontal="left"/>
    </xf>
    <xf numFmtId="0" fontId="58" fillId="0" borderId="0" xfId="0" applyFont="1" applyAlignment="1">
      <alignment horizontal="center" vertical="center" wrapText="1"/>
    </xf>
    <xf numFmtId="0" fontId="58" fillId="0" borderId="0" xfId="0" applyFont="1" applyAlignment="1">
      <alignment horizontal="right" vertical="center" wrapText="1"/>
    </xf>
    <xf numFmtId="0" fontId="62" fillId="3" borderId="0" xfId="6" applyFont="1" applyFill="1" applyAlignment="1">
      <alignment vertical="center" wrapText="1"/>
    </xf>
    <xf numFmtId="0" fontId="58" fillId="0" borderId="0" xfId="6" applyFont="1" applyAlignment="1">
      <alignment horizontal="left" vertical="center"/>
    </xf>
    <xf numFmtId="0" fontId="58" fillId="0" borderId="0" xfId="6" applyFont="1" applyAlignment="1">
      <alignment vertical="center" wrapText="1"/>
    </xf>
    <xf numFmtId="9" fontId="30" fillId="0" borderId="11" xfId="6" applyNumberFormat="1" applyBorder="1" applyAlignment="1">
      <alignment horizontal="center" vertical="center" wrapText="1"/>
    </xf>
    <xf numFmtId="9" fontId="53" fillId="0" borderId="11" xfId="0" applyNumberFormat="1" applyFont="1" applyBorder="1" applyAlignment="1">
      <alignment horizontal="left" vertical="center" wrapText="1"/>
    </xf>
    <xf numFmtId="0" fontId="30" fillId="0" borderId="0" xfId="6" applyAlignment="1">
      <alignment horizontal="left" vertical="center" wrapText="1"/>
    </xf>
    <xf numFmtId="0" fontId="61" fillId="0" borderId="0" xfId="6" applyFont="1" applyAlignment="1">
      <alignment horizontal="left" vertical="center" wrapText="1"/>
    </xf>
    <xf numFmtId="9" fontId="30" fillId="0" borderId="0" xfId="6" applyNumberFormat="1" applyAlignment="1">
      <alignment horizontal="center" vertical="center" wrapText="1"/>
    </xf>
    <xf numFmtId="9" fontId="53" fillId="0" borderId="0" xfId="0" applyNumberFormat="1" applyFont="1" applyAlignment="1">
      <alignment horizontal="center" vertical="center" wrapText="1"/>
    </xf>
    <xf numFmtId="9" fontId="53" fillId="0" borderId="0" xfId="0" applyNumberFormat="1" applyFont="1" applyAlignment="1">
      <alignment horizontal="left" vertical="center" wrapText="1"/>
    </xf>
    <xf numFmtId="0" fontId="74" fillId="0" borderId="0" xfId="6" applyFont="1" applyAlignment="1">
      <alignment horizontal="center" vertical="center"/>
    </xf>
    <xf numFmtId="0" fontId="74" fillId="0" borderId="0" xfId="6" applyFont="1" applyAlignment="1">
      <alignment vertical="center"/>
    </xf>
    <xf numFmtId="0" fontId="76" fillId="3" borderId="0" xfId="6" applyFont="1" applyFill="1" applyAlignment="1">
      <alignment vertical="center" wrapText="1"/>
    </xf>
    <xf numFmtId="0" fontId="75" fillId="3" borderId="0" xfId="6" applyFont="1" applyFill="1" applyAlignment="1">
      <alignment vertical="center" wrapText="1"/>
    </xf>
    <xf numFmtId="0" fontId="76" fillId="0" borderId="0" xfId="6" applyFont="1" applyAlignment="1">
      <alignment vertical="center" wrapText="1"/>
    </xf>
    <xf numFmtId="0" fontId="75" fillId="0" borderId="29" xfId="6" applyFont="1" applyBorder="1" applyAlignment="1">
      <alignment vertical="center" wrapText="1"/>
    </xf>
    <xf numFmtId="0" fontId="62" fillId="3" borderId="29" xfId="6" applyFont="1" applyFill="1" applyBorder="1" applyAlignment="1">
      <alignment horizontal="left" vertical="center" wrapText="1"/>
    </xf>
    <xf numFmtId="0" fontId="75" fillId="0" borderId="10" xfId="6" applyFont="1" applyBorder="1" applyAlignment="1">
      <alignment vertical="center" wrapText="1"/>
    </xf>
    <xf numFmtId="0" fontId="0" fillId="3" borderId="0" xfId="0" applyFill="1" applyAlignment="1">
      <alignment vertical="top" wrapText="1"/>
    </xf>
    <xf numFmtId="0" fontId="57" fillId="0" borderId="10" xfId="0" applyFont="1" applyBorder="1"/>
    <xf numFmtId="0" fontId="57"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7" fillId="0" borderId="10" xfId="0" applyFont="1" applyBorder="1" applyAlignment="1">
      <alignment horizontal="center" vertical="center"/>
    </xf>
    <xf numFmtId="0" fontId="15" fillId="0" borderId="10" xfId="0" applyFont="1" applyBorder="1" applyAlignment="1">
      <alignment horizontal="center" vertical="center"/>
    </xf>
    <xf numFmtId="0" fontId="78" fillId="0" borderId="10" xfId="0" applyFont="1" applyBorder="1" applyAlignment="1">
      <alignment horizontal="center" vertical="center"/>
    </xf>
    <xf numFmtId="0" fontId="79" fillId="0" borderId="10" xfId="0" applyFont="1" applyBorder="1" applyAlignment="1">
      <alignment horizontal="center"/>
    </xf>
    <xf numFmtId="0" fontId="57" fillId="0" borderId="0" xfId="0" applyFont="1" applyAlignment="1">
      <alignment horizontal="center" vertical="center"/>
    </xf>
    <xf numFmtId="0" fontId="0" fillId="0" borderId="0" xfId="0" applyAlignment="1">
      <alignment horizontal="center"/>
    </xf>
    <xf numFmtId="9" fontId="30" fillId="0" borderId="0" xfId="0" applyNumberFormat="1" applyFont="1" applyAlignment="1">
      <alignment horizontal="center" vertical="center" wrapText="1"/>
    </xf>
    <xf numFmtId="0" fontId="1" fillId="3" borderId="10" xfId="0" applyFont="1" applyFill="1" applyBorder="1" applyAlignment="1" applyProtection="1">
      <alignment horizontal="left" vertical="top" wrapText="1"/>
      <protection locked="0"/>
    </xf>
    <xf numFmtId="0" fontId="49" fillId="0" borderId="0" xfId="5" applyProtection="1">
      <protection locked="0" hidden="1"/>
    </xf>
    <xf numFmtId="0" fontId="38" fillId="3" borderId="28" xfId="0" applyFont="1" applyFill="1" applyBorder="1" applyAlignment="1">
      <alignment horizontal="center" vertical="center"/>
    </xf>
    <xf numFmtId="0" fontId="38" fillId="3" borderId="30" xfId="0" applyFont="1" applyFill="1" applyBorder="1" applyAlignment="1">
      <alignment horizontal="center" vertical="center"/>
    </xf>
    <xf numFmtId="0" fontId="38" fillId="3" borderId="29" xfId="0" applyFont="1" applyFill="1" applyBorder="1" applyAlignment="1">
      <alignment horizontal="center" vertical="center"/>
    </xf>
    <xf numFmtId="0" fontId="43" fillId="3" borderId="28" xfId="0" applyFont="1" applyFill="1" applyBorder="1" applyAlignment="1">
      <alignment horizontal="center" vertical="center"/>
    </xf>
    <xf numFmtId="0" fontId="43" fillId="3" borderId="30" xfId="0" applyFont="1" applyFill="1" applyBorder="1" applyAlignment="1">
      <alignment horizontal="center" vertical="center"/>
    </xf>
    <xf numFmtId="0" fontId="43" fillId="3" borderId="28" xfId="0" applyFont="1" applyFill="1" applyBorder="1" applyAlignment="1">
      <alignment horizontal="left" vertical="center" wrapText="1"/>
    </xf>
    <xf numFmtId="0" fontId="43" fillId="3" borderId="29" xfId="0" applyFont="1" applyFill="1" applyBorder="1" applyAlignment="1">
      <alignment horizontal="left" vertical="center" wrapText="1"/>
    </xf>
    <xf numFmtId="0" fontId="43" fillId="3" borderId="30" xfId="0" applyFont="1" applyFill="1" applyBorder="1" applyAlignment="1">
      <alignment horizontal="left" vertical="center" wrapText="1"/>
    </xf>
    <xf numFmtId="0" fontId="43" fillId="3" borderId="28" xfId="0" applyFont="1" applyFill="1" applyBorder="1" applyAlignment="1">
      <alignment horizontal="left" vertical="center"/>
    </xf>
    <xf numFmtId="0" fontId="43" fillId="3" borderId="29" xfId="0" applyFont="1" applyFill="1" applyBorder="1" applyAlignment="1">
      <alignment horizontal="left" vertical="center"/>
    </xf>
    <xf numFmtId="0" fontId="43" fillId="3" borderId="30" xfId="0" applyFont="1" applyFill="1" applyBorder="1" applyAlignment="1">
      <alignment horizontal="left" vertical="center"/>
    </xf>
    <xf numFmtId="0" fontId="39" fillId="12" borderId="0" xfId="0" applyFont="1" applyFill="1" applyAlignment="1">
      <alignment horizontal="center" vertical="center"/>
    </xf>
    <xf numFmtId="0" fontId="38" fillId="11" borderId="10" xfId="0" applyFont="1" applyFill="1" applyBorder="1" applyAlignment="1">
      <alignment horizontal="left" vertical="center"/>
    </xf>
    <xf numFmtId="0" fontId="38" fillId="3" borderId="10" xfId="0" applyFont="1" applyFill="1" applyBorder="1" applyAlignment="1">
      <alignment horizontal="center" vertical="center"/>
    </xf>
    <xf numFmtId="0" fontId="38" fillId="11" borderId="11" xfId="0" applyFont="1" applyFill="1" applyBorder="1" applyAlignment="1">
      <alignment horizontal="left" vertical="center"/>
    </xf>
    <xf numFmtId="0" fontId="37" fillId="0" borderId="36" xfId="0" applyFont="1" applyBorder="1" applyAlignment="1">
      <alignment horizontal="center" vertical="center"/>
    </xf>
    <xf numFmtId="0" fontId="37" fillId="0" borderId="32" xfId="0" applyFont="1" applyBorder="1" applyAlignment="1">
      <alignment horizontal="center" vertical="center"/>
    </xf>
    <xf numFmtId="0" fontId="37"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2" fillId="12" borderId="10" xfId="0" applyFont="1" applyFill="1" applyBorder="1" applyAlignment="1">
      <alignment horizontal="center" vertical="center" wrapText="1"/>
    </xf>
    <xf numFmtId="0" fontId="42" fillId="12" borderId="10" xfId="0" applyFont="1" applyFill="1" applyBorder="1" applyAlignment="1">
      <alignment horizontal="center" vertical="center"/>
    </xf>
    <xf numFmtId="0" fontId="1" fillId="0" borderId="27" xfId="0" applyFont="1" applyBorder="1" applyAlignment="1" applyProtection="1">
      <alignment horizontal="left" vertical="top" wrapText="1"/>
      <protection locked="0"/>
    </xf>
    <xf numFmtId="0" fontId="1" fillId="0" borderId="31"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3" borderId="27" xfId="0" applyFont="1" applyFill="1" applyBorder="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1" fillId="0" borderId="10" xfId="0" applyFont="1" applyBorder="1" applyAlignment="1" applyProtection="1">
      <alignment horizontal="left" vertical="center" wrapText="1"/>
      <protection hidden="1"/>
    </xf>
    <xf numFmtId="0" fontId="1" fillId="3" borderId="10"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49" fillId="3" borderId="10" xfId="5" applyFill="1" applyBorder="1" applyAlignment="1" applyProtection="1">
      <alignment horizontal="left" vertical="top" wrapText="1"/>
      <protection locked="0"/>
    </xf>
    <xf numFmtId="0" fontId="24" fillId="3" borderId="10" xfId="0" applyFont="1" applyFill="1" applyBorder="1" applyAlignment="1" applyProtection="1">
      <alignment horizontal="left" vertical="top" wrapText="1"/>
      <protection locked="0"/>
    </xf>
    <xf numFmtId="0" fontId="21" fillId="3" borderId="10" xfId="0" applyFont="1" applyFill="1" applyBorder="1" applyAlignment="1" applyProtection="1">
      <alignment horizontal="left" vertical="top" wrapText="1"/>
      <protection locked="0"/>
    </xf>
    <xf numFmtId="0" fontId="46" fillId="3" borderId="10" xfId="0" applyFont="1" applyFill="1" applyBorder="1" applyAlignment="1" applyProtection="1">
      <alignment horizontal="left" vertical="top" wrapText="1"/>
      <protection locked="0"/>
    </xf>
    <xf numFmtId="0" fontId="80" fillId="3" borderId="10" xfId="0" applyFont="1" applyFill="1" applyBorder="1" applyAlignment="1" applyProtection="1">
      <alignment horizontal="left" vertical="top" wrapText="1"/>
      <protection locked="0"/>
    </xf>
    <xf numFmtId="0" fontId="46" fillId="3" borderId="27" xfId="0" applyFont="1" applyFill="1" applyBorder="1" applyAlignment="1" applyProtection="1">
      <alignment horizontal="left" vertical="top" wrapText="1"/>
      <protection locked="0"/>
    </xf>
    <xf numFmtId="0" fontId="46" fillId="15" borderId="27" xfId="0" applyFont="1" applyFill="1" applyBorder="1" applyAlignment="1" applyProtection="1">
      <alignment horizontal="left" vertical="top" wrapText="1"/>
      <protection locked="0"/>
    </xf>
    <xf numFmtId="0" fontId="46" fillId="15" borderId="11" xfId="0" applyFont="1" applyFill="1" applyBorder="1" applyAlignment="1" applyProtection="1">
      <alignment horizontal="left" vertical="top" wrapText="1"/>
      <protection locked="0"/>
    </xf>
    <xf numFmtId="0" fontId="49" fillId="3" borderId="27" xfId="5" applyFill="1" applyBorder="1" applyAlignment="1" applyProtection="1">
      <alignment horizontal="left" vertical="top" wrapText="1"/>
      <protection locked="0"/>
    </xf>
    <xf numFmtId="0" fontId="49" fillId="0" borderId="27" xfId="5" applyBorder="1" applyAlignment="1" applyProtection="1">
      <alignment horizontal="left" vertical="top" wrapText="1"/>
      <protection locked="0"/>
    </xf>
    <xf numFmtId="0" fontId="4" fillId="10" borderId="27" xfId="0" applyFont="1" applyFill="1" applyBorder="1" applyAlignment="1" applyProtection="1">
      <alignment horizontal="center" vertical="center" wrapText="1"/>
      <protection locked="0"/>
    </xf>
    <xf numFmtId="0" fontId="4" fillId="10" borderId="31" xfId="0" applyFont="1" applyFill="1" applyBorder="1" applyAlignment="1" applyProtection="1">
      <alignment horizontal="center" vertical="center" wrapText="1"/>
      <protection locked="0"/>
    </xf>
    <xf numFmtId="0" fontId="4" fillId="10" borderId="11" xfId="0" applyFont="1" applyFill="1" applyBorder="1" applyAlignment="1" applyProtection="1">
      <alignment horizontal="center" vertical="center" wrapText="1"/>
      <protection locked="0"/>
    </xf>
    <xf numFmtId="0" fontId="48" fillId="3" borderId="27" xfId="0" applyFont="1" applyFill="1" applyBorder="1" applyAlignment="1" applyProtection="1">
      <alignment horizontal="left" vertical="top" wrapText="1"/>
      <protection locked="0"/>
    </xf>
    <xf numFmtId="0" fontId="48" fillId="3" borderId="31" xfId="0" applyFont="1" applyFill="1" applyBorder="1" applyAlignment="1" applyProtection="1">
      <alignment horizontal="left" vertical="top" wrapText="1"/>
      <protection locked="0"/>
    </xf>
    <xf numFmtId="0" fontId="48" fillId="3" borderId="11" xfId="0" applyFont="1" applyFill="1" applyBorder="1" applyAlignment="1" applyProtection="1">
      <alignment horizontal="left" vertical="top" wrapText="1"/>
      <protection locked="0"/>
    </xf>
    <xf numFmtId="0" fontId="46" fillId="15" borderId="31" xfId="0" applyFont="1" applyFill="1" applyBorder="1" applyAlignment="1" applyProtection="1">
      <alignment horizontal="left" vertical="top" wrapText="1"/>
      <protection locked="0"/>
    </xf>
    <xf numFmtId="0" fontId="46" fillId="15" borderId="40" xfId="0" applyFont="1" applyFill="1" applyBorder="1" applyAlignment="1" applyProtection="1">
      <alignment horizontal="left" vertical="top" wrapText="1"/>
      <protection locked="0"/>
    </xf>
    <xf numFmtId="0" fontId="1" fillId="10" borderId="10" xfId="0" applyFont="1" applyFill="1" applyBorder="1" applyAlignment="1" applyProtection="1">
      <alignment horizontal="center" vertical="center" wrapText="1"/>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9" fontId="1" fillId="0" borderId="10" xfId="0" applyNumberFormat="1" applyFont="1" applyBorder="1" applyAlignment="1" applyProtection="1">
      <alignment horizontal="center" vertical="center" wrapText="1"/>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1" fillId="0" borderId="28" xfId="0" applyFont="1" applyBorder="1" applyAlignment="1" applyProtection="1">
      <alignment horizontal="center" vertical="center" wrapText="1"/>
      <protection hidden="1"/>
    </xf>
    <xf numFmtId="0" fontId="1" fillId="0" borderId="41" xfId="0" applyFont="1" applyBorder="1" applyAlignment="1" applyProtection="1">
      <alignment horizontal="center" vertical="center" wrapText="1"/>
      <protection hidden="1"/>
    </xf>
    <xf numFmtId="0" fontId="2" fillId="0" borderId="41"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26"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2" fillId="0" borderId="27"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protection hidden="1"/>
    </xf>
    <xf numFmtId="0" fontId="35" fillId="3" borderId="27" xfId="0" applyFont="1" applyFill="1" applyBorder="1" applyAlignment="1" applyProtection="1">
      <alignment horizontal="center" vertical="center" wrapText="1"/>
      <protection hidden="1"/>
    </xf>
    <xf numFmtId="0" fontId="35" fillId="3" borderId="31" xfId="0" applyFont="1" applyFill="1" applyBorder="1" applyAlignment="1" applyProtection="1">
      <alignment horizontal="center" vertical="center" wrapText="1"/>
      <protection hidden="1"/>
    </xf>
    <xf numFmtId="0" fontId="35" fillId="0" borderId="27" xfId="0" applyFont="1" applyBorder="1" applyAlignment="1" applyProtection="1">
      <alignment horizontal="center" vertical="center" wrapText="1"/>
      <protection hidden="1"/>
    </xf>
    <xf numFmtId="0" fontId="35" fillId="0" borderId="31"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9" fontId="1" fillId="0" borderId="11" xfId="0" applyNumberFormat="1" applyFont="1" applyBorder="1" applyAlignment="1" applyProtection="1">
      <alignment horizontal="center" vertical="center" wrapText="1"/>
      <protection hidden="1"/>
    </xf>
    <xf numFmtId="0" fontId="4" fillId="0" borderId="11" xfId="0" applyFont="1" applyBorder="1" applyAlignment="1" applyProtection="1">
      <alignment horizontal="center" vertical="center" textRotation="90" wrapText="1"/>
      <protection hidden="1"/>
    </xf>
    <xf numFmtId="0" fontId="4" fillId="0" borderId="11" xfId="0" applyFont="1" applyBorder="1" applyAlignment="1" applyProtection="1">
      <alignment horizontal="center" vertical="center" textRotation="90"/>
      <protection hidden="1"/>
    </xf>
    <xf numFmtId="0" fontId="45" fillId="10" borderId="10" xfId="0" applyFont="1" applyFill="1" applyBorder="1" applyAlignment="1" applyProtection="1">
      <alignment horizontal="center" vertical="center" wrapText="1"/>
      <protection hidden="1"/>
    </xf>
    <xf numFmtId="0" fontId="35" fillId="3" borderId="11" xfId="0" applyFont="1" applyFill="1" applyBorder="1" applyAlignment="1" applyProtection="1">
      <alignment horizontal="center" vertical="center" wrapText="1"/>
      <protection hidden="1"/>
    </xf>
    <xf numFmtId="0" fontId="35" fillId="0" borderId="11"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wrapText="1"/>
      <protection hidden="1"/>
    </xf>
    <xf numFmtId="164" fontId="1" fillId="0" borderId="10" xfId="1" applyNumberFormat="1" applyFont="1" applyBorder="1" applyAlignment="1" applyProtection="1">
      <alignment horizontal="center" vertical="center"/>
      <protection hidden="1"/>
    </xf>
    <xf numFmtId="0" fontId="41" fillId="10" borderId="25" xfId="0" applyFont="1" applyFill="1" applyBorder="1" applyAlignment="1" applyProtection="1">
      <alignment horizontal="center" vertical="center"/>
      <protection hidden="1"/>
    </xf>
    <xf numFmtId="0" fontId="41" fillId="10" borderId="33" xfId="0" applyFont="1" applyFill="1" applyBorder="1" applyAlignment="1" applyProtection="1">
      <alignment horizontal="center" vertical="center"/>
      <protection hidden="1"/>
    </xf>
    <xf numFmtId="0" fontId="41" fillId="10" borderId="26" xfId="0" applyFont="1" applyFill="1" applyBorder="1" applyAlignment="1" applyProtection="1">
      <alignment horizontal="center" vertical="center"/>
      <protection hidden="1"/>
    </xf>
    <xf numFmtId="0" fontId="41" fillId="10" borderId="35" xfId="0" applyFont="1" applyFill="1" applyBorder="1" applyAlignment="1" applyProtection="1">
      <alignment horizontal="center" vertical="center"/>
      <protection hidden="1"/>
    </xf>
    <xf numFmtId="0" fontId="41" fillId="10" borderId="28" xfId="0" applyFont="1" applyFill="1" applyBorder="1" applyAlignment="1" applyProtection="1">
      <alignment horizontal="center" vertical="center"/>
      <protection hidden="1"/>
    </xf>
    <xf numFmtId="0" fontId="41" fillId="10" borderId="29" xfId="0" applyFont="1" applyFill="1" applyBorder="1" applyAlignment="1" applyProtection="1">
      <alignment horizontal="center" vertical="center"/>
      <protection hidden="1"/>
    </xf>
    <xf numFmtId="0" fontId="41" fillId="10" borderId="30" xfId="0" applyFont="1" applyFill="1" applyBorder="1" applyAlignment="1" applyProtection="1">
      <alignment horizontal="center" vertical="center"/>
      <protection hidden="1"/>
    </xf>
    <xf numFmtId="0" fontId="21" fillId="0" borderId="28" xfId="0" applyFont="1" applyBorder="1" applyAlignment="1" applyProtection="1">
      <alignment horizontal="center" vertical="center" wrapText="1"/>
      <protection hidden="1"/>
    </xf>
    <xf numFmtId="0" fontId="21" fillId="0" borderId="30" xfId="0" applyFont="1" applyBorder="1" applyAlignment="1" applyProtection="1">
      <alignment horizontal="center" vertical="center" wrapText="1"/>
      <protection hidden="1"/>
    </xf>
    <xf numFmtId="0" fontId="40" fillId="10" borderId="10"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2" fillId="3" borderId="27" xfId="0" applyFont="1" applyFill="1" applyBorder="1" applyAlignment="1" applyProtection="1">
      <alignment horizontal="center" vertical="center" wrapText="1"/>
      <protection hidden="1"/>
    </xf>
    <xf numFmtId="0" fontId="2" fillId="3" borderId="31"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wrapText="1"/>
      <protection hidden="1"/>
    </xf>
    <xf numFmtId="0" fontId="4" fillId="10" borderId="27" xfId="0" applyFont="1" applyFill="1" applyBorder="1" applyAlignment="1" applyProtection="1">
      <alignment horizontal="center" vertical="center" wrapText="1"/>
      <protection hidden="1"/>
    </xf>
    <xf numFmtId="0" fontId="4" fillId="10" borderId="31" xfId="0" applyFont="1" applyFill="1" applyBorder="1" applyAlignment="1" applyProtection="1">
      <alignment horizontal="center" vertical="center" wrapText="1"/>
      <protection hidden="1"/>
    </xf>
    <xf numFmtId="0" fontId="4" fillId="10" borderId="11" xfId="0" applyFont="1" applyFill="1" applyBorder="1" applyAlignment="1" applyProtection="1">
      <alignment horizontal="center" vertical="center" wrapText="1"/>
      <protection hidden="1"/>
    </xf>
    <xf numFmtId="0" fontId="4" fillId="0" borderId="27" xfId="0" applyFont="1" applyBorder="1" applyAlignment="1" applyProtection="1">
      <alignment horizontal="center" vertical="center" wrapText="1"/>
      <protection hidden="1"/>
    </xf>
    <xf numFmtId="0" fontId="4" fillId="0" borderId="31" xfId="0" applyFont="1" applyBorder="1" applyAlignment="1" applyProtection="1">
      <alignment horizontal="center" vertical="center" wrapText="1"/>
      <protection hidden="1"/>
    </xf>
    <xf numFmtId="0" fontId="4" fillId="0" borderId="11" xfId="0" applyFont="1" applyBorder="1" applyAlignment="1" applyProtection="1">
      <alignment horizontal="center" vertical="center" wrapText="1"/>
      <protection hidden="1"/>
    </xf>
    <xf numFmtId="0" fontId="4" fillId="10" borderId="31" xfId="0" applyFont="1" applyFill="1" applyBorder="1" applyAlignment="1" applyProtection="1">
      <alignment horizontal="center" vertical="center"/>
      <protection hidden="1"/>
    </xf>
    <xf numFmtId="0" fontId="4" fillId="10" borderId="11" xfId="0" applyFont="1" applyFill="1" applyBorder="1" applyAlignment="1" applyProtection="1">
      <alignment horizontal="center" vertical="center"/>
      <protection hidden="1"/>
    </xf>
    <xf numFmtId="0" fontId="2" fillId="0" borderId="39"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28" xfId="0" applyFont="1" applyBorder="1" applyAlignment="1" applyProtection="1">
      <alignment horizontal="center" vertical="center" textRotation="90"/>
      <protection hidden="1"/>
    </xf>
    <xf numFmtId="0" fontId="1" fillId="3" borderId="27" xfId="0" applyFont="1" applyFill="1" applyBorder="1" applyAlignment="1" applyProtection="1">
      <alignment horizontal="center" vertical="center" wrapText="1"/>
      <protection hidden="1"/>
    </xf>
    <xf numFmtId="0" fontId="35" fillId="3" borderId="10" xfId="0" applyFont="1" applyFill="1" applyBorder="1" applyAlignment="1" applyProtection="1">
      <alignment horizontal="center" vertical="center" wrapText="1"/>
      <protection hidden="1"/>
    </xf>
    <xf numFmtId="0" fontId="1" fillId="0" borderId="27" xfId="0" applyFont="1" applyBorder="1" applyAlignment="1" applyProtection="1">
      <alignment horizontal="left" vertical="center" wrapText="1"/>
      <protection hidden="1"/>
    </xf>
    <xf numFmtId="0" fontId="1" fillId="0" borderId="11" xfId="0" applyFont="1" applyBorder="1" applyAlignment="1" applyProtection="1">
      <alignment horizontal="left" vertical="center" wrapText="1"/>
      <protection hidden="1"/>
    </xf>
    <xf numFmtId="0" fontId="4" fillId="10" borderId="27" xfId="0" applyFont="1" applyFill="1" applyBorder="1" applyAlignment="1" applyProtection="1">
      <alignment horizontal="center" vertical="center" textRotation="90" wrapText="1"/>
      <protection hidden="1"/>
    </xf>
    <xf numFmtId="0" fontId="4" fillId="10" borderId="11" xfId="0" applyFont="1" applyFill="1" applyBorder="1" applyAlignment="1" applyProtection="1">
      <alignment horizontal="center" vertical="center" textRotation="90" wrapText="1"/>
      <protection hidden="1"/>
    </xf>
    <xf numFmtId="0" fontId="4" fillId="14" borderId="10" xfId="0" applyFont="1" applyFill="1" applyBorder="1" applyAlignment="1" applyProtection="1">
      <alignment horizontal="center" vertical="center"/>
      <protection hidden="1"/>
    </xf>
    <xf numFmtId="0" fontId="4" fillId="10" borderId="29" xfId="0" applyFont="1" applyFill="1" applyBorder="1" applyAlignment="1" applyProtection="1">
      <alignment horizontal="center" vertical="center"/>
      <protection hidden="1"/>
    </xf>
    <xf numFmtId="0" fontId="4" fillId="14" borderId="27" xfId="0" applyFont="1" applyFill="1" applyBorder="1" applyAlignment="1" applyProtection="1">
      <alignment horizontal="center" vertical="center" textRotation="90" wrapText="1"/>
      <protection hidden="1"/>
    </xf>
    <xf numFmtId="0" fontId="4" fillId="14" borderId="11" xfId="0" applyFont="1" applyFill="1" applyBorder="1" applyAlignment="1" applyProtection="1">
      <alignment horizontal="center" vertical="center" textRotation="90" wrapText="1"/>
      <protection hidden="1"/>
    </xf>
    <xf numFmtId="0" fontId="4" fillId="10" borderId="29" xfId="0" applyFont="1" applyFill="1" applyBorder="1" applyAlignment="1" applyProtection="1">
      <alignment horizontal="center"/>
      <protection hidden="1"/>
    </xf>
    <xf numFmtId="0" fontId="4" fillId="10" borderId="28" xfId="0" applyFont="1" applyFill="1" applyBorder="1" applyAlignment="1" applyProtection="1">
      <alignment horizontal="center" vertical="center" wrapText="1"/>
      <protection hidden="1"/>
    </xf>
    <xf numFmtId="0" fontId="4" fillId="10" borderId="29" xfId="0" applyFont="1" applyFill="1" applyBorder="1" applyAlignment="1" applyProtection="1">
      <alignment horizontal="center" vertical="center" wrapText="1"/>
      <protection hidden="1"/>
    </xf>
    <xf numFmtId="0" fontId="4" fillId="10" borderId="30" xfId="0" applyFont="1" applyFill="1" applyBorder="1" applyAlignment="1" applyProtection="1">
      <alignment horizontal="center" vertical="center" wrapText="1"/>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21" fillId="0" borderId="36" xfId="0" applyFont="1" applyBorder="1" applyAlignment="1" applyProtection="1">
      <alignment horizontal="center" vertical="center" wrapText="1"/>
      <protection hidden="1"/>
    </xf>
    <xf numFmtId="0" fontId="21" fillId="0" borderId="33" xfId="0" applyFont="1" applyBorder="1" applyAlignment="1" applyProtection="1">
      <alignment horizontal="center" vertical="center" wrapText="1"/>
      <protection hidden="1"/>
    </xf>
    <xf numFmtId="0" fontId="21" fillId="0" borderId="37" xfId="0" applyFont="1" applyBorder="1" applyAlignment="1" applyProtection="1">
      <alignment horizontal="center" vertical="center" wrapText="1"/>
      <protection hidden="1"/>
    </xf>
    <xf numFmtId="0" fontId="21" fillId="0" borderId="35" xfId="0" applyFont="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wrapText="1"/>
      <protection hidden="1"/>
    </xf>
    <xf numFmtId="0" fontId="1" fillId="0" borderId="10" xfId="0" applyFont="1" applyBorder="1" applyAlignment="1" applyProtection="1">
      <alignment horizontal="center"/>
      <protection hidden="1"/>
    </xf>
    <xf numFmtId="0" fontId="41" fillId="0" borderId="36" xfId="0" applyFont="1" applyBorder="1" applyAlignment="1" applyProtection="1">
      <alignment horizontal="center" vertical="center"/>
      <protection hidden="1"/>
    </xf>
    <xf numFmtId="0" fontId="41" fillId="0" borderId="25"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41" fillId="0" borderId="32" xfId="0" applyFont="1" applyBorder="1" applyAlignment="1" applyProtection="1">
      <alignment horizontal="center" vertical="center"/>
      <protection hidden="1"/>
    </xf>
    <xf numFmtId="0" fontId="41" fillId="0" borderId="0" xfId="0" applyFont="1" applyAlignment="1" applyProtection="1">
      <alignment horizontal="center" vertical="center"/>
      <protection hidden="1"/>
    </xf>
    <xf numFmtId="0" fontId="41" fillId="0" borderId="34" xfId="0" applyFont="1" applyBorder="1" applyAlignment="1" applyProtection="1">
      <alignment horizontal="center" vertical="center"/>
      <protection hidden="1"/>
    </xf>
    <xf numFmtId="0" fontId="41" fillId="0" borderId="37"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35" xfId="0" applyFont="1" applyBorder="1" applyAlignment="1" applyProtection="1">
      <alignment horizontal="center" vertical="center"/>
      <protection hidden="1"/>
    </xf>
    <xf numFmtId="0" fontId="36" fillId="13" borderId="28" xfId="0" applyFont="1" applyFill="1" applyBorder="1" applyAlignment="1" applyProtection="1">
      <alignment horizontal="center" vertical="center"/>
      <protection hidden="1"/>
    </xf>
    <xf numFmtId="0" fontId="36" fillId="13" borderId="29" xfId="0" applyFont="1" applyFill="1" applyBorder="1" applyAlignment="1" applyProtection="1">
      <alignment horizontal="center" vertical="center"/>
      <protection hidden="1"/>
    </xf>
    <xf numFmtId="0" fontId="36" fillId="13" borderId="30" xfId="0" applyFont="1" applyFill="1" applyBorder="1" applyAlignment="1" applyProtection="1">
      <alignment horizontal="center" vertical="center"/>
      <protection hidden="1"/>
    </xf>
    <xf numFmtId="0" fontId="1" fillId="0" borderId="10" xfId="0" applyFont="1" applyBorder="1" applyAlignment="1" applyProtection="1">
      <alignment horizontal="center" vertical="center" textRotation="90" wrapText="1"/>
      <protection hidden="1"/>
    </xf>
    <xf numFmtId="0" fontId="35" fillId="3" borderId="27" xfId="0" applyFont="1" applyFill="1" applyBorder="1" applyAlignment="1" applyProtection="1">
      <alignment horizontal="left" vertical="center" wrapText="1"/>
      <protection hidden="1"/>
    </xf>
    <xf numFmtId="0" fontId="35" fillId="3" borderId="11" xfId="0" applyFont="1" applyFill="1" applyBorder="1" applyAlignment="1" applyProtection="1">
      <alignment horizontal="left" vertical="center" wrapText="1"/>
      <protection hidden="1"/>
    </xf>
    <xf numFmtId="0" fontId="2" fillId="0" borderId="25"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38" xfId="0" applyFont="1" applyBorder="1" applyAlignment="1" applyProtection="1">
      <alignment horizontal="center" vertical="center" wrapText="1"/>
      <protection hidden="1"/>
    </xf>
    <xf numFmtId="0" fontId="1" fillId="3" borderId="10" xfId="0" applyFont="1" applyFill="1" applyBorder="1" applyAlignment="1" applyProtection="1">
      <alignment horizontal="center" vertical="center" wrapText="1"/>
      <protection hidden="1"/>
    </xf>
    <xf numFmtId="0" fontId="1" fillId="3" borderId="10" xfId="0" applyFont="1" applyFill="1" applyBorder="1" applyAlignment="1" applyProtection="1">
      <alignment horizontal="center" vertical="center"/>
      <protection hidden="1"/>
    </xf>
    <xf numFmtId="0" fontId="1" fillId="3" borderId="11" xfId="0" applyFont="1" applyFill="1" applyBorder="1" applyAlignment="1" applyProtection="1">
      <alignment horizontal="center" vertical="center" wrapText="1"/>
      <protection hidden="1"/>
    </xf>
    <xf numFmtId="0" fontId="34" fillId="10" borderId="27" xfId="0" applyFont="1" applyFill="1" applyBorder="1" applyAlignment="1" applyProtection="1">
      <alignment horizontal="center" vertical="center" wrapText="1"/>
      <protection hidden="1"/>
    </xf>
    <xf numFmtId="0" fontId="34" fillId="10" borderId="11" xfId="0" applyFont="1" applyFill="1" applyBorder="1" applyAlignment="1" applyProtection="1">
      <alignment horizontal="center" vertical="center" wrapText="1"/>
      <protection hidden="1"/>
    </xf>
    <xf numFmtId="0" fontId="35" fillId="3" borderId="31" xfId="0" applyFont="1" applyFill="1" applyBorder="1" applyAlignment="1" applyProtection="1">
      <alignment horizontal="left" vertical="center" wrapText="1"/>
      <protection hidden="1"/>
    </xf>
    <xf numFmtId="0" fontId="1" fillId="3" borderId="31" xfId="0" applyFont="1" applyFill="1" applyBorder="1" applyAlignment="1" applyProtection="1">
      <alignment horizontal="center" vertical="center"/>
      <protection hidden="1"/>
    </xf>
    <xf numFmtId="0" fontId="1" fillId="3" borderId="11" xfId="0" applyFont="1" applyFill="1" applyBorder="1" applyAlignment="1" applyProtection="1">
      <alignment horizontal="center" vertical="center"/>
      <protection hidden="1"/>
    </xf>
    <xf numFmtId="0" fontId="34" fillId="0" borderId="27" xfId="0" applyFont="1" applyBorder="1" applyAlignment="1" applyProtection="1">
      <alignment horizontal="center" vertical="center" wrapText="1"/>
      <protection hidden="1"/>
    </xf>
    <xf numFmtId="0" fontId="34" fillId="0" borderId="31" xfId="0" applyFont="1" applyBorder="1" applyAlignment="1" applyProtection="1">
      <alignment horizontal="center" vertical="center" wrapText="1"/>
      <protection hidden="1"/>
    </xf>
    <xf numFmtId="0" fontId="34" fillId="0" borderId="11" xfId="0" applyFont="1" applyBorder="1" applyAlignment="1" applyProtection="1">
      <alignment horizontal="center" vertical="center" wrapText="1"/>
      <protection hidden="1"/>
    </xf>
    <xf numFmtId="0" fontId="80" fillId="3" borderId="27" xfId="0" applyFont="1" applyFill="1" applyBorder="1" applyAlignment="1" applyProtection="1">
      <alignment horizontal="left" vertical="top" wrapText="1"/>
      <protection locked="0"/>
    </xf>
    <xf numFmtId="0" fontId="80" fillId="3" borderId="11" xfId="0" applyFont="1" applyFill="1" applyBorder="1" applyAlignment="1" applyProtection="1">
      <alignment horizontal="left" vertical="top" wrapText="1"/>
      <protection locked="0"/>
    </xf>
    <xf numFmtId="0" fontId="81" fillId="15" borderId="27" xfId="0" applyFont="1" applyFill="1" applyBorder="1" applyAlignment="1" applyProtection="1">
      <alignment horizontal="left" vertical="top" wrapText="1"/>
      <protection locked="0"/>
    </xf>
    <xf numFmtId="0" fontId="81" fillId="15" borderId="31" xfId="0" applyFont="1" applyFill="1" applyBorder="1" applyAlignment="1" applyProtection="1">
      <alignment horizontal="left" vertical="top" wrapText="1"/>
      <protection locked="0"/>
    </xf>
    <xf numFmtId="0" fontId="81" fillId="15" borderId="40" xfId="0" applyFont="1" applyFill="1" applyBorder="1" applyAlignment="1" applyProtection="1">
      <alignment horizontal="left" vertical="top" wrapText="1"/>
      <protection locked="0"/>
    </xf>
    <xf numFmtId="0" fontId="82" fillId="3" borderId="10" xfId="0" applyFont="1" applyFill="1" applyBorder="1" applyAlignment="1" applyProtection="1">
      <alignment horizontal="left" vertical="top" wrapText="1"/>
      <protection locked="0"/>
    </xf>
    <xf numFmtId="0" fontId="83" fillId="3" borderId="10" xfId="0" applyFont="1" applyFill="1" applyBorder="1" applyAlignment="1" applyProtection="1">
      <alignment horizontal="left" vertical="top" wrapText="1"/>
      <protection locked="0"/>
    </xf>
    <xf numFmtId="0" fontId="84" fillId="3" borderId="10" xfId="0" applyFont="1" applyFill="1" applyBorder="1" applyAlignment="1" applyProtection="1">
      <alignment horizontal="left" vertical="top" wrapText="1"/>
      <protection locked="0"/>
    </xf>
    <xf numFmtId="0" fontId="80" fillId="3" borderId="31" xfId="0" applyFont="1" applyFill="1" applyBorder="1" applyAlignment="1" applyProtection="1">
      <alignment horizontal="left" vertical="top" wrapText="1"/>
      <protection locked="0"/>
    </xf>
    <xf numFmtId="0" fontId="80" fillId="0" borderId="27" xfId="0" applyFont="1" applyBorder="1" applyAlignment="1" applyProtection="1">
      <alignment horizontal="left" vertical="top" wrapText="1"/>
      <protection locked="0"/>
    </xf>
    <xf numFmtId="0" fontId="80" fillId="0" borderId="31" xfId="0" applyFont="1" applyBorder="1" applyAlignment="1" applyProtection="1">
      <alignment horizontal="left" vertical="top" wrapText="1"/>
      <protection locked="0"/>
    </xf>
    <xf numFmtId="0" fontId="80" fillId="0" borderId="11" xfId="0" applyFont="1" applyBorder="1" applyAlignment="1" applyProtection="1">
      <alignment horizontal="left" vertical="top" wrapText="1"/>
      <protection locked="0"/>
    </xf>
    <xf numFmtId="0" fontId="58" fillId="0" borderId="45" xfId="6" applyFont="1" applyBorder="1" applyAlignment="1">
      <alignment horizontal="center" vertical="center" wrapText="1"/>
    </xf>
    <xf numFmtId="0" fontId="58" fillId="0" borderId="46" xfId="6" applyFont="1" applyBorder="1" applyAlignment="1">
      <alignment horizontal="center" vertical="center" wrapText="1"/>
    </xf>
    <xf numFmtId="0" fontId="58" fillId="0" borderId="10" xfId="6" applyFont="1" applyBorder="1" applyAlignment="1">
      <alignment horizontal="center" vertical="center" wrapText="1"/>
    </xf>
    <xf numFmtId="0" fontId="58" fillId="0" borderId="14" xfId="6" applyFont="1" applyBorder="1" applyAlignment="1">
      <alignment horizontal="center" vertical="center" textRotation="90" wrapText="1"/>
    </xf>
    <xf numFmtId="0" fontId="58" fillId="0" borderId="16" xfId="6" applyFont="1" applyBorder="1" applyAlignment="1">
      <alignment horizontal="center" vertical="center" textRotation="90" wrapText="1"/>
    </xf>
    <xf numFmtId="0" fontId="58" fillId="0" borderId="47" xfId="6" applyFont="1" applyBorder="1" applyAlignment="1">
      <alignment horizontal="center" vertical="center" textRotation="90" wrapText="1"/>
    </xf>
    <xf numFmtId="0" fontId="58" fillId="0" borderId="48" xfId="6" applyFont="1" applyBorder="1" applyAlignment="1">
      <alignment horizontal="center" vertical="center" textRotation="90" wrapText="1"/>
    </xf>
    <xf numFmtId="0" fontId="58" fillId="0" borderId="10" xfId="6" applyFont="1" applyBorder="1" applyAlignment="1">
      <alignment horizontal="center" vertical="center"/>
    </xf>
    <xf numFmtId="0" fontId="62" fillId="3" borderId="10" xfId="6" applyFont="1" applyFill="1" applyBorder="1" applyAlignment="1">
      <alignment horizontal="left" vertical="center" wrapText="1"/>
    </xf>
    <xf numFmtId="0" fontId="58" fillId="20" borderId="12" xfId="6" applyFont="1" applyFill="1" applyBorder="1" applyAlignment="1">
      <alignment horizontal="center"/>
    </xf>
    <xf numFmtId="0" fontId="58" fillId="20" borderId="13" xfId="6" applyFont="1" applyFill="1" applyBorder="1" applyAlignment="1">
      <alignment horizontal="center"/>
    </xf>
    <xf numFmtId="0" fontId="58" fillId="20" borderId="24" xfId="6" applyFont="1" applyFill="1" applyBorder="1" applyAlignment="1">
      <alignment horizontal="center"/>
    </xf>
    <xf numFmtId="0" fontId="58" fillId="0" borderId="50" xfId="6" applyFont="1" applyBorder="1" applyAlignment="1">
      <alignment horizontal="center" vertical="center" textRotation="90" wrapText="1"/>
    </xf>
    <xf numFmtId="0" fontId="58" fillId="0" borderId="51" xfId="6" applyFont="1" applyBorder="1" applyAlignment="1">
      <alignment horizontal="center" vertical="center" textRotation="90" wrapText="1"/>
    </xf>
    <xf numFmtId="0" fontId="58" fillId="0" borderId="20" xfId="6" applyFont="1" applyBorder="1" applyAlignment="1">
      <alignment horizontal="center" vertical="center" textRotation="90" wrapText="1"/>
    </xf>
    <xf numFmtId="0" fontId="73" fillId="3" borderId="0" xfId="6" applyFont="1" applyFill="1" applyAlignment="1">
      <alignment horizontal="center"/>
    </xf>
    <xf numFmtId="0" fontId="58" fillId="0" borderId="49" xfId="6" applyFont="1" applyBorder="1" applyAlignment="1">
      <alignment horizontal="center" vertical="center" wrapText="1"/>
    </xf>
    <xf numFmtId="0" fontId="58" fillId="0" borderId="43" xfId="6" applyFont="1" applyBorder="1" applyAlignment="1">
      <alignment horizontal="center" vertical="center" wrapText="1"/>
    </xf>
    <xf numFmtId="0" fontId="58" fillId="0" borderId="44" xfId="6" applyFont="1" applyBorder="1" applyAlignment="1">
      <alignment horizontal="center" vertical="center" wrapText="1"/>
    </xf>
    <xf numFmtId="0" fontId="61" fillId="0" borderId="28" xfId="6" applyFont="1" applyBorder="1" applyAlignment="1">
      <alignment horizontal="center" vertical="center" wrapText="1"/>
    </xf>
    <xf numFmtId="0" fontId="61" fillId="0" borderId="29" xfId="6" applyFont="1" applyBorder="1" applyAlignment="1">
      <alignment horizontal="center" vertical="center" wrapText="1"/>
    </xf>
    <xf numFmtId="0" fontId="61" fillId="0" borderId="30" xfId="6" applyFont="1" applyBorder="1" applyAlignment="1">
      <alignment horizontal="center" vertical="center" wrapText="1"/>
    </xf>
    <xf numFmtId="0" fontId="62" fillId="3" borderId="11" xfId="6" applyFont="1" applyFill="1" applyBorder="1" applyAlignment="1">
      <alignment horizontal="left" vertical="center" wrapText="1"/>
    </xf>
    <xf numFmtId="0" fontId="58" fillId="20" borderId="2" xfId="6" applyFont="1" applyFill="1" applyBorder="1" applyAlignment="1">
      <alignment horizontal="center"/>
    </xf>
    <xf numFmtId="0" fontId="58" fillId="20" borderId="9" xfId="6" applyFont="1" applyFill="1" applyBorder="1" applyAlignment="1">
      <alignment horizontal="center"/>
    </xf>
    <xf numFmtId="0" fontId="58" fillId="20" borderId="3" xfId="6" applyFont="1" applyFill="1" applyBorder="1" applyAlignment="1">
      <alignment horizontal="center"/>
    </xf>
    <xf numFmtId="0" fontId="58" fillId="0" borderId="28" xfId="6" applyFont="1" applyBorder="1" applyAlignment="1">
      <alignment horizontal="center" vertical="center" textRotation="90" wrapText="1"/>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57" fillId="0" borderId="28" xfId="0" applyFont="1" applyBorder="1" applyAlignment="1">
      <alignment horizontal="center"/>
    </xf>
    <xf numFmtId="0" fontId="57" fillId="0" borderId="30" xfId="0" applyFont="1" applyBorder="1" applyAlignment="1">
      <alignment horizontal="center"/>
    </xf>
    <xf numFmtId="0" fontId="57" fillId="0" borderId="10" xfId="0" applyFont="1" applyBorder="1" applyAlignment="1">
      <alignment horizontal="center"/>
    </xf>
    <xf numFmtId="0" fontId="75" fillId="0" borderId="28" xfId="6" applyFont="1" applyBorder="1" applyAlignment="1">
      <alignment horizontal="center" vertical="center" wrapText="1"/>
    </xf>
    <xf numFmtId="0" fontId="75" fillId="0" borderId="29" xfId="6" applyFont="1" applyBorder="1" applyAlignment="1">
      <alignment horizontal="center" vertical="center" wrapText="1"/>
    </xf>
    <xf numFmtId="0" fontId="75" fillId="0" borderId="30" xfId="6" applyFont="1" applyBorder="1" applyAlignment="1">
      <alignment horizontal="center" vertical="center" wrapText="1"/>
    </xf>
    <xf numFmtId="0" fontId="77" fillId="3" borderId="12" xfId="0" applyFont="1" applyFill="1" applyBorder="1" applyAlignment="1">
      <alignment horizontal="center" vertical="center"/>
    </xf>
    <xf numFmtId="0" fontId="77" fillId="3" borderId="13" xfId="0" applyFont="1" applyFill="1" applyBorder="1" applyAlignment="1">
      <alignment horizontal="center" vertical="center"/>
    </xf>
    <xf numFmtId="0" fontId="77"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6" fillId="0" borderId="0" xfId="0" applyFont="1" applyAlignment="1">
      <alignment horizontal="center" vertical="center"/>
    </xf>
    <xf numFmtId="0" fontId="50" fillId="0" borderId="42" xfId="0" applyFont="1" applyBorder="1" applyAlignment="1">
      <alignment horizontal="center" vertical="center" wrapText="1"/>
    </xf>
    <xf numFmtId="0" fontId="50" fillId="0" borderId="43" xfId="0" applyFont="1" applyBorder="1" applyAlignment="1">
      <alignment horizontal="center" vertical="center" wrapText="1"/>
    </xf>
    <xf numFmtId="0" fontId="50" fillId="0" borderId="44" xfId="0" applyFont="1" applyBorder="1" applyAlignment="1">
      <alignment horizontal="center" vertical="center" wrapText="1"/>
    </xf>
    <xf numFmtId="0" fontId="26" fillId="11" borderId="12" xfId="0" applyFont="1" applyFill="1" applyBorder="1" applyAlignment="1">
      <alignment horizontal="center" vertical="center" wrapText="1" readingOrder="1"/>
    </xf>
    <xf numFmtId="0" fontId="26" fillId="11" borderId="13" xfId="0" applyFont="1" applyFill="1" applyBorder="1" applyAlignment="1">
      <alignment horizontal="center" vertical="center" wrapText="1" readingOrder="1"/>
    </xf>
    <xf numFmtId="0" fontId="26" fillId="11" borderId="24" xfId="0" applyFont="1" applyFill="1" applyBorder="1" applyAlignment="1">
      <alignment horizontal="center" vertical="center" wrapText="1" readingOrder="1"/>
    </xf>
    <xf numFmtId="0" fontId="21" fillId="3" borderId="0" xfId="0" applyFont="1" applyFill="1" applyAlignment="1">
      <alignment horizontal="justify" vertical="center" wrapText="1"/>
    </xf>
    <xf numFmtId="0" fontId="23" fillId="11" borderId="21" xfId="0" applyFont="1" applyFill="1" applyBorder="1" applyAlignment="1">
      <alignment horizontal="center" vertical="center" wrapText="1" readingOrder="1"/>
    </xf>
    <xf numFmtId="0" fontId="23" fillId="11" borderId="22" xfId="0" applyFont="1" applyFill="1" applyBorder="1" applyAlignment="1">
      <alignment horizontal="center" vertical="center" wrapText="1" readingOrder="1"/>
    </xf>
    <xf numFmtId="0" fontId="23" fillId="3" borderId="19" xfId="0" applyFont="1" applyFill="1" applyBorder="1" applyAlignment="1">
      <alignment horizontal="center" vertical="center" wrapText="1" readingOrder="1"/>
    </xf>
    <xf numFmtId="0" fontId="23" fillId="3" borderId="14" xfId="0" applyFont="1" applyFill="1" applyBorder="1" applyAlignment="1">
      <alignment horizontal="center" vertical="center" wrapText="1" readingOrder="1"/>
    </xf>
    <xf numFmtId="0" fontId="23" fillId="3" borderId="11" xfId="0"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cellXfs>
  <cellStyles count="8">
    <cellStyle name="Hipervínculo" xfId="5" builtinId="8"/>
    <cellStyle name="Normal" xfId="0" builtinId="0"/>
    <cellStyle name="Normal - Style1 2" xfId="2" xr:uid="{00000000-0005-0000-0000-000001000000}"/>
    <cellStyle name="Normal 2" xfId="4" xr:uid="{00000000-0005-0000-0000-000002000000}"/>
    <cellStyle name="Normal 2 2" xfId="3" xr:uid="{00000000-0005-0000-0000-000003000000}"/>
    <cellStyle name="Normal 2 3" xfId="6" xr:uid="{A1034D31-500D-4F3E-9349-FB5FB0709C98}"/>
    <cellStyle name="Normal 3" xfId="7" xr:uid="{08149F14-637A-4D61-822C-F05776636BA8}"/>
    <cellStyle name="Porcentaje" xfId="1" builtinId="5"/>
  </cellStyles>
  <dxfs count="67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FFFF66"/>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0000"/>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1354325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DBC703F5-CA35-488F-9850-A184E61D8DBB}"/>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26</xdr:row>
      <xdr:rowOff>179295</xdr:rowOff>
    </xdr:to>
    <xdr:pic>
      <xdr:nvPicPr>
        <xdr:cNvPr id="3" name="Imagen 2">
          <a:extLst>
            <a:ext uri="{FF2B5EF4-FFF2-40B4-BE49-F238E27FC236}">
              <a16:creationId xmlns:a16="http://schemas.microsoft.com/office/drawing/2014/main" id="{7585BA23-D0BF-4CE1-86ED-2C9C9571221E}"/>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isvimedgovco-my.sharepoint.com/Users/ATHLON/Documents/CONTRATO%20ISVIMED_CES%202021/DESARROLLO%20DE%20CONTRATO/MATRICES%20DE%20RIESGO%20EN%20ACTUALIZACION/MATRICES%20DE%20RIESGO/GESTION%20HUMANA/MATRIZ%20DE%20RIESGOS%20GESTI&#211;N%20HUMANA_v2021_FINAL.xlsx?173FB196" TargetMode="External"/><Relationship Id="rId2" Type="http://schemas.openxmlformats.org/officeDocument/2006/relationships/externalLinkPath" Target="file:///\\173FB196\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2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177:C187" totalsRowShown="0" headerRowDxfId="669" dataDxfId="668">
  <autoFilter ref="B177:C187" xr:uid="{00000000-0009-0000-0100-000002000000}"/>
  <tableColumns count="2">
    <tableColumn id="1" xr3:uid="{00000000-0010-0000-0000-000001000000}" name="Criterios" dataDxfId="667"/>
    <tableColumn id="2" xr3:uid="{00000000-0010-0000-0000-000002000000}" name="Subcriterios" dataDxfId="66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f:/s/5Juridica-07.Contratacion-Liquidaciones/IgBNzPEtjs7RTJVYCOvdz4vPAcvQ3VOyp9cBOmiThD2tiHk?e=DhedTu" TargetMode="External"/><Relationship Id="rId1" Type="http://schemas.openxmlformats.org/officeDocument/2006/relationships/hyperlink" Target="../../../../../../../../../../:f:/s/5Juridica-18.Titulacion/IgDuWwua8UgCTZnOAPNTSjN1AZrdS2IuJ0EkQloMDKarOPw?e=KMsAC1"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topLeftCell="A13" zoomScale="70" zoomScaleNormal="70" zoomScalePageLayoutView="70" workbookViewId="0">
      <selection activeCell="I13" sqref="I13"/>
    </sheetView>
  </sheetViews>
  <sheetFormatPr baseColWidth="10" defaultColWidth="24.44140625" defaultRowHeight="15.6" x14ac:dyDescent="0.3"/>
  <cols>
    <col min="1" max="1" width="15.44140625" style="46" customWidth="1"/>
    <col min="2" max="2" width="22.44140625" style="46" customWidth="1"/>
    <col min="3" max="3" width="34.44140625" style="46" hidden="1" customWidth="1"/>
    <col min="4" max="4" width="24.109375" style="46" customWidth="1"/>
    <col min="5" max="5" width="20.44140625" style="46" customWidth="1"/>
    <col min="6" max="6" width="23.109375" style="46" customWidth="1"/>
    <col min="7" max="7" width="27.88671875" style="46" customWidth="1"/>
    <col min="8" max="8" width="27.88671875" style="46" hidden="1" customWidth="1"/>
    <col min="9" max="9" width="17.44140625" style="46" customWidth="1"/>
    <col min="10" max="10" width="20.44140625" style="46" customWidth="1"/>
    <col min="11" max="12" width="19.44140625" style="46" customWidth="1"/>
    <col min="13" max="13" width="14.88671875" style="46" customWidth="1"/>
    <col min="14" max="14" width="19.44140625" style="46" customWidth="1"/>
    <col min="15" max="15" width="16.109375" style="46" customWidth="1"/>
    <col min="16" max="16" width="24.44140625" style="46"/>
    <col min="17" max="17" width="15.44140625" style="46" customWidth="1"/>
    <col min="18" max="18" width="17.44140625" style="46" customWidth="1"/>
    <col min="19" max="19" width="20.44140625" style="46" customWidth="1"/>
    <col min="20" max="20" width="21.44140625" style="46" customWidth="1"/>
    <col min="21" max="21" width="19.88671875" style="46" customWidth="1"/>
    <col min="22" max="16384" width="24.44140625" style="46"/>
  </cols>
  <sheetData>
    <row r="1" spans="1:13" s="47" customFormat="1" ht="20.25" customHeight="1" x14ac:dyDescent="0.3">
      <c r="A1" s="264"/>
      <c r="B1" s="267" t="s">
        <v>0</v>
      </c>
      <c r="C1" s="268"/>
      <c r="D1" s="268"/>
      <c r="E1" s="268"/>
      <c r="F1" s="268"/>
      <c r="G1" s="268"/>
      <c r="H1" s="268"/>
      <c r="I1" s="268"/>
      <c r="J1" s="268"/>
      <c r="K1" s="269"/>
      <c r="L1" s="276" t="s">
        <v>1</v>
      </c>
      <c r="M1" s="276"/>
    </row>
    <row r="2" spans="1:13" s="47" customFormat="1" ht="20.25" customHeight="1" x14ac:dyDescent="0.3">
      <c r="A2" s="265"/>
      <c r="B2" s="270"/>
      <c r="C2" s="271"/>
      <c r="D2" s="271"/>
      <c r="E2" s="271"/>
      <c r="F2" s="271"/>
      <c r="G2" s="271"/>
      <c r="H2" s="271"/>
      <c r="I2" s="271"/>
      <c r="J2" s="271"/>
      <c r="K2" s="272"/>
      <c r="L2" s="276" t="s">
        <v>2</v>
      </c>
      <c r="M2" s="276"/>
    </row>
    <row r="3" spans="1:13" s="47" customFormat="1" ht="20.25" customHeight="1" x14ac:dyDescent="0.3">
      <c r="A3" s="265"/>
      <c r="B3" s="270"/>
      <c r="C3" s="271"/>
      <c r="D3" s="271"/>
      <c r="E3" s="271"/>
      <c r="F3" s="271"/>
      <c r="G3" s="271"/>
      <c r="H3" s="271"/>
      <c r="I3" s="271"/>
      <c r="J3" s="271"/>
      <c r="K3" s="272"/>
      <c r="L3" s="276" t="s">
        <v>3</v>
      </c>
      <c r="M3" s="276"/>
    </row>
    <row r="4" spans="1:13" s="47" customFormat="1" ht="20.25" customHeight="1" x14ac:dyDescent="0.3">
      <c r="A4" s="266"/>
      <c r="B4" s="273"/>
      <c r="C4" s="274"/>
      <c r="D4" s="274"/>
      <c r="E4" s="274"/>
      <c r="F4" s="274"/>
      <c r="G4" s="274"/>
      <c r="H4" s="274"/>
      <c r="I4" s="274"/>
      <c r="J4" s="274"/>
      <c r="K4" s="275"/>
      <c r="L4" s="276" t="s">
        <v>4</v>
      </c>
      <c r="M4" s="276"/>
    </row>
    <row r="5" spans="1:13" ht="20.25" customHeight="1" x14ac:dyDescent="0.3"/>
    <row r="6" spans="1:13" ht="25.2" x14ac:dyDescent="0.3">
      <c r="A6" s="260" t="s">
        <v>5</v>
      </c>
      <c r="B6" s="260"/>
      <c r="C6" s="260"/>
      <c r="D6" s="260"/>
      <c r="E6" s="260"/>
      <c r="F6" s="260"/>
      <c r="G6" s="260"/>
      <c r="H6" s="260"/>
      <c r="I6" s="260"/>
      <c r="J6" s="260"/>
      <c r="K6" s="260"/>
      <c r="L6" s="260"/>
      <c r="M6" s="260"/>
    </row>
    <row r="9" spans="1:13" ht="24.75" customHeight="1" x14ac:dyDescent="0.3">
      <c r="A9" s="261" t="s">
        <v>6</v>
      </c>
      <c r="B9" s="261"/>
      <c r="C9" s="48"/>
      <c r="D9" s="262" t="s">
        <v>7</v>
      </c>
      <c r="E9" s="262"/>
      <c r="F9" s="262"/>
      <c r="G9" s="262"/>
      <c r="H9" s="262"/>
      <c r="I9" s="262"/>
      <c r="J9" s="262"/>
      <c r="K9" s="262"/>
      <c r="L9" s="262"/>
      <c r="M9" s="262"/>
    </row>
    <row r="10" spans="1:13" ht="24.75" customHeight="1" x14ac:dyDescent="0.3">
      <c r="A10" s="261" t="s">
        <v>8</v>
      </c>
      <c r="B10" s="261"/>
      <c r="C10" s="263"/>
      <c r="D10" s="263"/>
      <c r="E10" s="262" t="s">
        <v>9</v>
      </c>
      <c r="F10" s="262"/>
      <c r="G10" s="262"/>
      <c r="H10" s="262"/>
      <c r="I10" s="262"/>
      <c r="J10" s="262"/>
      <c r="K10" s="262"/>
      <c r="L10" s="262"/>
      <c r="M10" s="262"/>
    </row>
    <row r="11" spans="1:13" ht="24.75" customHeight="1" x14ac:dyDescent="0.3">
      <c r="A11" s="261" t="s">
        <v>10</v>
      </c>
      <c r="B11" s="261"/>
      <c r="C11" s="261"/>
      <c r="D11" s="261"/>
      <c r="E11" s="263"/>
      <c r="F11" s="262" t="s">
        <v>11</v>
      </c>
      <c r="G11" s="262"/>
      <c r="H11" s="262"/>
      <c r="I11" s="262"/>
      <c r="J11" s="262"/>
      <c r="K11" s="262"/>
      <c r="L11" s="262"/>
      <c r="M11" s="262"/>
    </row>
    <row r="12" spans="1:13" ht="22.65" customHeight="1" x14ac:dyDescent="0.3"/>
    <row r="13" spans="1:13" ht="20.25" customHeight="1" x14ac:dyDescent="0.3"/>
    <row r="14" spans="1:13" ht="27.75" customHeight="1" x14ac:dyDescent="0.3">
      <c r="A14" s="277" t="s">
        <v>12</v>
      </c>
      <c r="B14" s="277"/>
      <c r="C14" s="49"/>
      <c r="D14" s="278" t="s">
        <v>13</v>
      </c>
      <c r="E14" s="278"/>
      <c r="F14" s="278"/>
      <c r="G14" s="278" t="s">
        <v>14</v>
      </c>
      <c r="H14" s="278"/>
      <c r="I14" s="278"/>
      <c r="J14" s="278"/>
      <c r="K14" s="278"/>
      <c r="L14" s="278"/>
      <c r="M14" s="278"/>
    </row>
    <row r="15" spans="1:13" ht="37.5" customHeight="1" x14ac:dyDescent="0.3">
      <c r="A15" s="277"/>
      <c r="B15" s="277"/>
      <c r="C15" s="49"/>
      <c r="D15" s="278"/>
      <c r="E15" s="278"/>
      <c r="F15" s="278"/>
      <c r="G15" s="50" t="s">
        <v>15</v>
      </c>
      <c r="H15" s="50"/>
      <c r="I15" s="278" t="s">
        <v>16</v>
      </c>
      <c r="J15" s="278"/>
      <c r="K15" s="278"/>
      <c r="L15" s="278"/>
      <c r="M15" s="278"/>
    </row>
    <row r="16" spans="1:13" ht="60" customHeight="1" x14ac:dyDescent="0.3">
      <c r="A16" s="252" t="s">
        <v>17</v>
      </c>
      <c r="B16" s="253"/>
      <c r="C16" s="54" t="s">
        <v>17</v>
      </c>
      <c r="D16" s="257" t="s">
        <v>18</v>
      </c>
      <c r="E16" s="258"/>
      <c r="F16" s="259"/>
      <c r="G16" s="55" t="s">
        <v>19</v>
      </c>
      <c r="H16" s="56" t="s">
        <v>20</v>
      </c>
      <c r="I16" s="254" t="s">
        <v>21</v>
      </c>
      <c r="J16" s="258"/>
      <c r="K16" s="258"/>
      <c r="L16" s="258"/>
      <c r="M16" s="259"/>
    </row>
    <row r="17" spans="1:13" ht="60" customHeight="1" x14ac:dyDescent="0.3">
      <c r="A17" s="252" t="s">
        <v>17</v>
      </c>
      <c r="B17" s="253"/>
      <c r="C17" s="54" t="s">
        <v>22</v>
      </c>
      <c r="D17" s="254" t="s">
        <v>23</v>
      </c>
      <c r="E17" s="255"/>
      <c r="F17" s="256"/>
      <c r="G17" s="55" t="s">
        <v>20</v>
      </c>
      <c r="H17" s="56" t="s">
        <v>19</v>
      </c>
      <c r="I17" s="254" t="s">
        <v>24</v>
      </c>
      <c r="J17" s="255"/>
      <c r="K17" s="255"/>
      <c r="L17" s="255"/>
      <c r="M17" s="256"/>
    </row>
    <row r="18" spans="1:13" ht="60" customHeight="1" x14ac:dyDescent="0.3">
      <c r="A18" s="252" t="s">
        <v>17</v>
      </c>
      <c r="B18" s="253"/>
      <c r="C18" s="54"/>
      <c r="D18" s="254" t="s">
        <v>25</v>
      </c>
      <c r="E18" s="255"/>
      <c r="F18" s="256"/>
      <c r="G18" s="55" t="s">
        <v>19</v>
      </c>
      <c r="H18" s="56"/>
      <c r="I18" s="254" t="s">
        <v>26</v>
      </c>
      <c r="J18" s="258"/>
      <c r="K18" s="258"/>
      <c r="L18" s="258"/>
      <c r="M18" s="259"/>
    </row>
    <row r="19" spans="1:13" ht="84.75" customHeight="1" x14ac:dyDescent="0.3">
      <c r="A19" s="252" t="s">
        <v>17</v>
      </c>
      <c r="B19" s="253"/>
      <c r="C19" s="54"/>
      <c r="D19" s="254" t="s">
        <v>27</v>
      </c>
      <c r="E19" s="255"/>
      <c r="F19" s="256"/>
      <c r="G19" s="55" t="s">
        <v>19</v>
      </c>
      <c r="H19" s="56"/>
      <c r="I19" s="254" t="s">
        <v>28</v>
      </c>
      <c r="J19" s="255"/>
      <c r="K19" s="255"/>
      <c r="L19" s="255"/>
      <c r="M19" s="256"/>
    </row>
    <row r="20" spans="1:13" ht="60" customHeight="1" x14ac:dyDescent="0.3">
      <c r="A20" s="252" t="s">
        <v>17</v>
      </c>
      <c r="B20" s="253"/>
      <c r="C20" s="54"/>
      <c r="D20" s="254" t="s">
        <v>29</v>
      </c>
      <c r="E20" s="255"/>
      <c r="F20" s="256"/>
      <c r="G20" s="55" t="s">
        <v>19</v>
      </c>
      <c r="H20" s="56"/>
      <c r="I20" s="254" t="s">
        <v>30</v>
      </c>
      <c r="J20" s="255"/>
      <c r="K20" s="255"/>
      <c r="L20" s="255"/>
      <c r="M20" s="256"/>
    </row>
    <row r="21" spans="1:13" ht="60" customHeight="1" x14ac:dyDescent="0.3">
      <c r="A21" s="252" t="s">
        <v>17</v>
      </c>
      <c r="B21" s="253"/>
      <c r="C21" s="54"/>
      <c r="D21" s="257" t="s">
        <v>31</v>
      </c>
      <c r="E21" s="258"/>
      <c r="F21" s="259"/>
      <c r="G21" s="55" t="s">
        <v>19</v>
      </c>
      <c r="H21" s="56"/>
      <c r="I21" s="254" t="s">
        <v>32</v>
      </c>
      <c r="J21" s="255"/>
      <c r="K21" s="255"/>
      <c r="L21" s="255"/>
      <c r="M21" s="256"/>
    </row>
    <row r="22" spans="1:13" ht="60" customHeight="1" x14ac:dyDescent="0.3">
      <c r="A22" s="252" t="s">
        <v>17</v>
      </c>
      <c r="B22" s="253"/>
      <c r="C22" s="54"/>
      <c r="D22" s="257" t="s">
        <v>33</v>
      </c>
      <c r="E22" s="258"/>
      <c r="F22" s="259"/>
      <c r="G22" s="55" t="s">
        <v>19</v>
      </c>
      <c r="H22" s="56"/>
      <c r="I22" s="254" t="s">
        <v>34</v>
      </c>
      <c r="J22" s="255"/>
      <c r="K22" s="255"/>
      <c r="L22" s="255"/>
      <c r="M22" s="256"/>
    </row>
    <row r="23" spans="1:13" ht="60" customHeight="1" x14ac:dyDescent="0.3">
      <c r="A23" s="252" t="s">
        <v>22</v>
      </c>
      <c r="B23" s="253"/>
      <c r="C23" s="54"/>
      <c r="D23" s="257" t="s">
        <v>35</v>
      </c>
      <c r="E23" s="258"/>
      <c r="F23" s="259"/>
      <c r="G23" s="55" t="s">
        <v>19</v>
      </c>
      <c r="H23" s="56"/>
      <c r="I23" s="254" t="s">
        <v>36</v>
      </c>
      <c r="J23" s="255"/>
      <c r="K23" s="255"/>
      <c r="L23" s="255"/>
      <c r="M23" s="256"/>
    </row>
    <row r="24" spans="1:13" ht="60" customHeight="1" x14ac:dyDescent="0.3">
      <c r="A24" s="252" t="s">
        <v>22</v>
      </c>
      <c r="B24" s="253"/>
      <c r="C24" s="54"/>
      <c r="D24" s="257" t="s">
        <v>37</v>
      </c>
      <c r="E24" s="258"/>
      <c r="F24" s="259"/>
      <c r="G24" s="55" t="s">
        <v>19</v>
      </c>
      <c r="H24" s="56"/>
      <c r="I24" s="254" t="s">
        <v>38</v>
      </c>
      <c r="J24" s="255"/>
      <c r="K24" s="255"/>
      <c r="L24" s="255"/>
      <c r="M24" s="256"/>
    </row>
    <row r="25" spans="1:13" ht="60" customHeight="1" x14ac:dyDescent="0.3">
      <c r="A25" s="252" t="s">
        <v>22</v>
      </c>
      <c r="B25" s="253"/>
      <c r="C25" s="54"/>
      <c r="D25" s="257" t="s">
        <v>39</v>
      </c>
      <c r="E25" s="258"/>
      <c r="F25" s="259"/>
      <c r="G25" s="55" t="s">
        <v>19</v>
      </c>
      <c r="H25" s="56"/>
      <c r="I25" s="254" t="s">
        <v>40</v>
      </c>
      <c r="J25" s="255"/>
      <c r="K25" s="255"/>
      <c r="L25" s="255"/>
      <c r="M25" s="256"/>
    </row>
    <row r="26" spans="1:13" ht="60" customHeight="1" x14ac:dyDescent="0.3">
      <c r="A26" s="252" t="s">
        <v>22</v>
      </c>
      <c r="B26" s="253"/>
      <c r="C26" s="54"/>
      <c r="D26" s="257" t="s">
        <v>41</v>
      </c>
      <c r="E26" s="258"/>
      <c r="F26" s="259"/>
      <c r="G26" s="55" t="s">
        <v>19</v>
      </c>
      <c r="H26" s="56"/>
      <c r="I26" s="254" t="s">
        <v>42</v>
      </c>
      <c r="J26" s="255"/>
      <c r="K26" s="255"/>
      <c r="L26" s="255"/>
      <c r="M26" s="256"/>
    </row>
    <row r="27" spans="1:13" ht="60" customHeight="1" x14ac:dyDescent="0.3">
      <c r="A27" s="252" t="s">
        <v>22</v>
      </c>
      <c r="B27" s="253"/>
      <c r="C27" s="54"/>
      <c r="D27" s="254" t="s">
        <v>43</v>
      </c>
      <c r="E27" s="255"/>
      <c r="F27" s="256"/>
      <c r="G27" s="55" t="s">
        <v>19</v>
      </c>
      <c r="H27" s="56"/>
      <c r="I27" s="254" t="s">
        <v>44</v>
      </c>
      <c r="J27" s="255"/>
      <c r="K27" s="255"/>
      <c r="L27" s="255"/>
      <c r="M27" s="256"/>
    </row>
    <row r="28" spans="1:13" ht="60" customHeight="1" x14ac:dyDescent="0.3">
      <c r="A28" s="252" t="s">
        <v>22</v>
      </c>
      <c r="B28" s="253"/>
      <c r="C28" s="54"/>
      <c r="D28" s="254" t="s">
        <v>45</v>
      </c>
      <c r="E28" s="255"/>
      <c r="F28" s="256"/>
      <c r="G28" s="55" t="s">
        <v>19</v>
      </c>
      <c r="H28" s="56"/>
      <c r="I28" s="254" t="s">
        <v>46</v>
      </c>
      <c r="J28" s="255"/>
      <c r="K28" s="255"/>
      <c r="L28" s="255"/>
      <c r="M28" s="256"/>
    </row>
    <row r="29" spans="1:13" ht="60" customHeight="1" x14ac:dyDescent="0.3">
      <c r="A29" s="252" t="s">
        <v>22</v>
      </c>
      <c r="B29" s="253"/>
      <c r="C29" s="54"/>
      <c r="D29" s="254" t="s">
        <v>47</v>
      </c>
      <c r="E29" s="255"/>
      <c r="F29" s="256"/>
      <c r="G29" s="55" t="s">
        <v>19</v>
      </c>
      <c r="H29" s="56"/>
      <c r="I29" s="254" t="s">
        <v>48</v>
      </c>
      <c r="J29" s="255"/>
      <c r="K29" s="255"/>
      <c r="L29" s="255"/>
      <c r="M29" s="256"/>
    </row>
    <row r="30" spans="1:13" ht="60" customHeight="1" x14ac:dyDescent="0.3">
      <c r="A30" s="252" t="s">
        <v>22</v>
      </c>
      <c r="B30" s="253"/>
      <c r="C30" s="54"/>
      <c r="D30" s="254" t="s">
        <v>49</v>
      </c>
      <c r="E30" s="255"/>
      <c r="F30" s="256"/>
      <c r="G30" s="55" t="s">
        <v>19</v>
      </c>
      <c r="H30" s="56"/>
      <c r="I30" s="254" t="s">
        <v>50</v>
      </c>
      <c r="J30" s="255"/>
      <c r="K30" s="255"/>
      <c r="L30" s="255"/>
      <c r="M30" s="256"/>
    </row>
    <row r="31" spans="1:13" ht="60" customHeight="1" x14ac:dyDescent="0.3">
      <c r="A31" s="252" t="s">
        <v>17</v>
      </c>
      <c r="B31" s="253"/>
      <c r="C31" s="54"/>
      <c r="D31" s="254" t="s">
        <v>51</v>
      </c>
      <c r="E31" s="255"/>
      <c r="F31" s="256"/>
      <c r="G31" s="55" t="s">
        <v>19</v>
      </c>
      <c r="H31" s="56"/>
      <c r="I31" s="254" t="s">
        <v>52</v>
      </c>
      <c r="J31" s="255"/>
      <c r="K31" s="255"/>
      <c r="L31" s="255"/>
      <c r="M31" s="256"/>
    </row>
    <row r="32" spans="1:13" ht="60" customHeight="1" x14ac:dyDescent="0.3">
      <c r="A32" s="252" t="s">
        <v>22</v>
      </c>
      <c r="B32" s="253"/>
      <c r="C32" s="54"/>
      <c r="D32" s="254" t="s">
        <v>53</v>
      </c>
      <c r="E32" s="255"/>
      <c r="F32" s="256"/>
      <c r="G32" s="55" t="s">
        <v>19</v>
      </c>
      <c r="H32" s="56"/>
      <c r="I32" s="254" t="s">
        <v>54</v>
      </c>
      <c r="J32" s="255"/>
      <c r="K32" s="255"/>
      <c r="L32" s="255"/>
      <c r="M32" s="256"/>
    </row>
    <row r="33" spans="1:13" ht="60" customHeight="1" x14ac:dyDescent="0.3">
      <c r="A33" s="252" t="s">
        <v>22</v>
      </c>
      <c r="B33" s="253"/>
      <c r="C33" s="54"/>
      <c r="D33" s="254" t="s">
        <v>55</v>
      </c>
      <c r="E33" s="255"/>
      <c r="F33" s="256"/>
      <c r="G33" s="55" t="s">
        <v>19</v>
      </c>
      <c r="H33" s="56"/>
      <c r="I33" s="254" t="s">
        <v>56</v>
      </c>
      <c r="J33" s="255"/>
      <c r="K33" s="255"/>
      <c r="L33" s="255"/>
      <c r="M33" s="256"/>
    </row>
    <row r="34" spans="1:13" ht="24.9" customHeight="1" x14ac:dyDescent="0.3">
      <c r="A34" s="249"/>
      <c r="B34" s="250"/>
      <c r="C34" s="51"/>
      <c r="D34" s="249"/>
      <c r="E34" s="251"/>
      <c r="F34" s="250"/>
      <c r="G34" s="52"/>
      <c r="H34" s="53"/>
      <c r="I34" s="249"/>
      <c r="J34" s="251"/>
      <c r="K34" s="251"/>
      <c r="L34" s="251"/>
      <c r="M34" s="250"/>
    </row>
    <row r="35" spans="1:13" ht="24.9" customHeight="1" x14ac:dyDescent="0.3">
      <c r="A35" s="249"/>
      <c r="B35" s="250"/>
      <c r="C35" s="51"/>
      <c r="D35" s="249"/>
      <c r="E35" s="251"/>
      <c r="F35" s="250"/>
      <c r="G35" s="52"/>
      <c r="H35" s="53"/>
      <c r="I35" s="249"/>
      <c r="J35" s="251"/>
      <c r="K35" s="251"/>
      <c r="L35" s="251"/>
      <c r="M35" s="250"/>
    </row>
    <row r="36" spans="1:13" ht="24.9" customHeight="1" x14ac:dyDescent="0.3">
      <c r="A36" s="249"/>
      <c r="B36" s="250"/>
      <c r="D36" s="249"/>
      <c r="E36" s="251"/>
      <c r="F36" s="250"/>
      <c r="G36" s="52"/>
      <c r="I36" s="249"/>
      <c r="J36" s="251"/>
      <c r="K36" s="251"/>
      <c r="L36" s="251"/>
      <c r="M36" s="250"/>
    </row>
    <row r="37" spans="1:13" ht="24.9" customHeight="1" x14ac:dyDescent="0.3">
      <c r="A37" s="249"/>
      <c r="B37" s="250"/>
      <c r="D37" s="249"/>
      <c r="E37" s="251"/>
      <c r="F37" s="250"/>
      <c r="G37" s="52"/>
      <c r="I37" s="249"/>
      <c r="J37" s="251"/>
      <c r="K37" s="251"/>
      <c r="L37" s="251"/>
      <c r="M37" s="250"/>
    </row>
    <row r="38" spans="1:13" ht="24.9" customHeight="1" x14ac:dyDescent="0.3">
      <c r="A38" s="249"/>
      <c r="B38" s="250"/>
      <c r="D38" s="249"/>
      <c r="E38" s="251"/>
      <c r="F38" s="250"/>
      <c r="G38" s="52"/>
      <c r="I38" s="249"/>
      <c r="J38" s="251"/>
      <c r="K38" s="251"/>
      <c r="L38" s="251"/>
      <c r="M38" s="250"/>
    </row>
    <row r="39" spans="1:13" ht="24.9" customHeight="1" x14ac:dyDescent="0.3">
      <c r="A39" s="249"/>
      <c r="B39" s="250"/>
      <c r="D39" s="249"/>
      <c r="E39" s="251"/>
      <c r="F39" s="250"/>
      <c r="G39" s="52"/>
      <c r="I39" s="249"/>
      <c r="J39" s="251"/>
      <c r="K39" s="251"/>
      <c r="L39" s="251"/>
      <c r="M39" s="250"/>
    </row>
    <row r="40" spans="1:13" ht="24.9" customHeight="1" x14ac:dyDescent="0.3">
      <c r="A40" s="249"/>
      <c r="B40" s="250"/>
      <c r="D40" s="249"/>
      <c r="E40" s="251"/>
      <c r="F40" s="250"/>
      <c r="G40" s="52"/>
      <c r="I40" s="249"/>
      <c r="J40" s="251"/>
      <c r="K40" s="251"/>
      <c r="L40" s="251"/>
      <c r="M40" s="250"/>
    </row>
    <row r="41" spans="1:13" ht="24.9" customHeight="1" x14ac:dyDescent="0.3">
      <c r="A41" s="249"/>
      <c r="B41" s="250"/>
      <c r="D41" s="249"/>
      <c r="E41" s="251"/>
      <c r="F41" s="250"/>
      <c r="G41" s="52"/>
      <c r="I41" s="249"/>
      <c r="J41" s="251"/>
      <c r="K41" s="251"/>
      <c r="L41" s="251"/>
      <c r="M41" s="250"/>
    </row>
    <row r="42" spans="1:13" ht="24.9" customHeight="1" x14ac:dyDescent="0.3">
      <c r="A42" s="249"/>
      <c r="B42" s="250"/>
      <c r="D42" s="249"/>
      <c r="E42" s="251"/>
      <c r="F42" s="250"/>
      <c r="G42" s="52"/>
      <c r="I42" s="249"/>
      <c r="J42" s="251"/>
      <c r="K42" s="251"/>
      <c r="L42" s="251"/>
      <c r="M42" s="250"/>
    </row>
    <row r="43" spans="1:13" ht="24.9" customHeight="1" x14ac:dyDescent="0.3">
      <c r="A43" s="249"/>
      <c r="B43" s="250"/>
      <c r="D43" s="249"/>
      <c r="E43" s="251"/>
      <c r="F43" s="250"/>
      <c r="G43" s="52"/>
      <c r="I43" s="249"/>
      <c r="J43" s="251"/>
      <c r="K43" s="251"/>
      <c r="L43" s="251"/>
      <c r="M43" s="250"/>
    </row>
    <row r="44" spans="1:13" ht="24.9" customHeight="1" x14ac:dyDescent="0.3">
      <c r="A44" s="249"/>
      <c r="B44" s="250"/>
      <c r="D44" s="249"/>
      <c r="E44" s="251"/>
      <c r="F44" s="250"/>
      <c r="G44" s="52"/>
      <c r="I44" s="249"/>
      <c r="J44" s="251"/>
      <c r="K44" s="251"/>
      <c r="L44" s="251"/>
      <c r="M44" s="250"/>
    </row>
    <row r="45" spans="1:13" ht="24.9" customHeight="1" x14ac:dyDescent="0.3"/>
  </sheetData>
  <mergeCells count="104">
    <mergeCell ref="A1:A4"/>
    <mergeCell ref="B1:K4"/>
    <mergeCell ref="L1:M1"/>
    <mergeCell ref="L2:M2"/>
    <mergeCell ref="L3:M3"/>
    <mergeCell ref="L4:M4"/>
    <mergeCell ref="A14:B15"/>
    <mergeCell ref="D14:F15"/>
    <mergeCell ref="G14:M14"/>
    <mergeCell ref="I15:M15"/>
    <mergeCell ref="A16:B16"/>
    <mergeCell ref="D16:F16"/>
    <mergeCell ref="I16:M16"/>
    <mergeCell ref="A6:M6"/>
    <mergeCell ref="A9:B9"/>
    <mergeCell ref="D9:M9"/>
    <mergeCell ref="A10:D10"/>
    <mergeCell ref="E10:M10"/>
    <mergeCell ref="A11:E11"/>
    <mergeCell ref="F11:M11"/>
    <mergeCell ref="A19:B19"/>
    <mergeCell ref="D19:F19"/>
    <mergeCell ref="I19:M19"/>
    <mergeCell ref="A20:B20"/>
    <mergeCell ref="D20:F20"/>
    <mergeCell ref="I20:M20"/>
    <mergeCell ref="A17:B17"/>
    <mergeCell ref="D17:F17"/>
    <mergeCell ref="I17:M17"/>
    <mergeCell ref="A18:B18"/>
    <mergeCell ref="D18:F18"/>
    <mergeCell ref="I18:M18"/>
    <mergeCell ref="A23:B23"/>
    <mergeCell ref="D23:F23"/>
    <mergeCell ref="I23:M23"/>
    <mergeCell ref="A24:B24"/>
    <mergeCell ref="D24:F24"/>
    <mergeCell ref="I24:M24"/>
    <mergeCell ref="A21:B21"/>
    <mergeCell ref="D21:F21"/>
    <mergeCell ref="I21:M21"/>
    <mergeCell ref="A22:B22"/>
    <mergeCell ref="D22:F22"/>
    <mergeCell ref="I22:M22"/>
    <mergeCell ref="A27:B27"/>
    <mergeCell ref="D27:F27"/>
    <mergeCell ref="I27:M27"/>
    <mergeCell ref="A28:B28"/>
    <mergeCell ref="D28:F28"/>
    <mergeCell ref="I28:M28"/>
    <mergeCell ref="A25:B25"/>
    <mergeCell ref="D25:F25"/>
    <mergeCell ref="I25:M25"/>
    <mergeCell ref="A26:B26"/>
    <mergeCell ref="D26:F26"/>
    <mergeCell ref="I26:M26"/>
    <mergeCell ref="A31:B31"/>
    <mergeCell ref="D31:F31"/>
    <mergeCell ref="I31:M31"/>
    <mergeCell ref="A32:B32"/>
    <mergeCell ref="D32:F32"/>
    <mergeCell ref="I32:M32"/>
    <mergeCell ref="A29:B29"/>
    <mergeCell ref="D29:F29"/>
    <mergeCell ref="I29:M29"/>
    <mergeCell ref="A30:B30"/>
    <mergeCell ref="D30:F30"/>
    <mergeCell ref="I30:M30"/>
    <mergeCell ref="A35:B35"/>
    <mergeCell ref="D35:F35"/>
    <mergeCell ref="I35:M35"/>
    <mergeCell ref="A36:B36"/>
    <mergeCell ref="D36:F36"/>
    <mergeCell ref="I36:M36"/>
    <mergeCell ref="A33:B33"/>
    <mergeCell ref="D33:F33"/>
    <mergeCell ref="I33:M33"/>
    <mergeCell ref="A34:B34"/>
    <mergeCell ref="D34:F34"/>
    <mergeCell ref="I34:M34"/>
    <mergeCell ref="A39:B39"/>
    <mergeCell ref="D39:F39"/>
    <mergeCell ref="I39:M39"/>
    <mergeCell ref="A40:B40"/>
    <mergeCell ref="D40:F40"/>
    <mergeCell ref="I40:M40"/>
    <mergeCell ref="A37:B37"/>
    <mergeCell ref="D37:F37"/>
    <mergeCell ref="I37:M37"/>
    <mergeCell ref="A38:B38"/>
    <mergeCell ref="D38:F38"/>
    <mergeCell ref="I38:M38"/>
    <mergeCell ref="A43:B43"/>
    <mergeCell ref="D43:F43"/>
    <mergeCell ref="I43:M43"/>
    <mergeCell ref="A44:B44"/>
    <mergeCell ref="D44:F44"/>
    <mergeCell ref="I44:M44"/>
    <mergeCell ref="A41:B41"/>
    <mergeCell ref="D41:F41"/>
    <mergeCell ref="I41:M41"/>
    <mergeCell ref="A42:B42"/>
    <mergeCell ref="D42:F42"/>
    <mergeCell ref="I42:M42"/>
  </mergeCells>
  <dataValidations count="3">
    <dataValidation type="list" allowBlank="1" showInputMessage="1" showErrorMessage="1" sqref="G34:G35 G16:G27" xr:uid="{00000000-0002-0000-0000-000000000000}">
      <formula1>$H$16:$H$17</formula1>
    </dataValidation>
    <dataValidation type="list" allowBlank="1" showInputMessage="1" showErrorMessage="1" sqref="A34:B44" xr:uid="{00000000-0002-0000-0000-000001000000}">
      <formula1>$C$16:$C$18</formula1>
    </dataValidation>
    <dataValidation type="list" allowBlank="1" showInputMessage="1" showErrorMessage="1" sqref="A16:B33" xr:uid="{00000000-0002-0000-0000-000002000000}">
      <formula1>$C$16:$C$17</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'Opciones Tratamiento'!$B$23:$B$35</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H136"/>
  <sheetViews>
    <sheetView showGridLines="0" tabSelected="1" zoomScale="85" zoomScaleNormal="85" zoomScalePageLayoutView="84" workbookViewId="0">
      <selection activeCell="AM74" sqref="AM74:AM80"/>
    </sheetView>
  </sheetViews>
  <sheetFormatPr baseColWidth="10" defaultColWidth="10.88671875" defaultRowHeight="13.8" x14ac:dyDescent="0.25"/>
  <cols>
    <col min="1" max="1" width="4" style="70" bestFit="1" customWidth="1"/>
    <col min="2" max="2" width="24.44140625" style="114" customWidth="1"/>
    <col min="3" max="3" width="29.44140625" style="70" customWidth="1"/>
    <col min="4" max="4" width="31.44140625" style="70" customWidth="1"/>
    <col min="5" max="5" width="32.44140625" style="70" customWidth="1"/>
    <col min="6" max="6" width="30.88671875" style="70" customWidth="1"/>
    <col min="7" max="7" width="47.44140625" style="66" customWidth="1"/>
    <col min="8" max="8" width="78" style="66" customWidth="1"/>
    <col min="9" max="9" width="20.44140625" style="115" customWidth="1"/>
    <col min="10" max="10" width="10.44140625" style="66" customWidth="1"/>
    <col min="11" max="11" width="9.109375" style="66" customWidth="1"/>
    <col min="12" max="12" width="10.44140625" style="66" customWidth="1"/>
    <col min="13" max="13" width="9.44140625" style="66" customWidth="1"/>
    <col min="14" max="14" width="10.44140625" style="66" customWidth="1"/>
    <col min="15" max="15" width="5.88671875" style="66" customWidth="1"/>
    <col min="16" max="16" width="92.5546875" style="66" customWidth="1"/>
    <col min="17" max="17" width="15.109375" style="66" bestFit="1" customWidth="1"/>
    <col min="18" max="18" width="6.88671875" style="66" customWidth="1"/>
    <col min="19" max="19" width="5" style="66" customWidth="1"/>
    <col min="20" max="20" width="5.44140625" style="66" customWidth="1"/>
    <col min="21" max="21" width="7.109375" style="66" customWidth="1"/>
    <col min="22" max="22" width="6.44140625" style="66" customWidth="1"/>
    <col min="23" max="23" width="7.44140625" style="66" customWidth="1"/>
    <col min="24" max="24" width="48.44140625" style="66" customWidth="1"/>
    <col min="25" max="25" width="11.44140625" style="66" customWidth="1"/>
    <col min="26" max="26" width="8.44140625" style="66" customWidth="1"/>
    <col min="27" max="27" width="10.44140625" style="66" customWidth="1"/>
    <col min="28" max="28" width="9.44140625" style="66" customWidth="1"/>
    <col min="29" max="29" width="9.109375" style="66" customWidth="1"/>
    <col min="30" max="33" width="10.44140625" style="66" customWidth="1"/>
    <col min="34" max="34" width="11.44140625" style="66" customWidth="1"/>
    <col min="35" max="35" width="12.44140625" style="66" customWidth="1"/>
    <col min="36" max="36" width="60.6640625" style="66" customWidth="1"/>
    <col min="37" max="37" width="91.5546875" style="122" customWidth="1"/>
    <col min="38" max="38" width="74.109375" style="66" customWidth="1"/>
    <col min="39" max="39" width="137.88671875" style="66" customWidth="1"/>
    <col min="40" max="40" width="129.88671875" style="66" customWidth="1"/>
    <col min="41" max="41" width="137.44140625" style="66" hidden="1" customWidth="1"/>
    <col min="42" max="42" width="109.109375" style="66" hidden="1" customWidth="1"/>
    <col min="43" max="43" width="148.5546875" style="66" hidden="1" customWidth="1"/>
    <col min="44" max="44" width="109.109375" style="66" hidden="1" customWidth="1"/>
    <col min="45" max="16384" width="10.88671875" style="66"/>
  </cols>
  <sheetData>
    <row r="1" spans="1:51" ht="16.5" customHeight="1" x14ac:dyDescent="0.25">
      <c r="A1" s="395"/>
      <c r="B1" s="395"/>
      <c r="C1" s="395"/>
      <c r="D1" s="396" t="s">
        <v>0</v>
      </c>
      <c r="E1" s="397"/>
      <c r="F1" s="397"/>
      <c r="G1" s="397"/>
      <c r="H1" s="397"/>
      <c r="I1" s="397"/>
      <c r="J1" s="397"/>
      <c r="K1" s="397"/>
      <c r="L1" s="397"/>
      <c r="M1" s="397"/>
      <c r="N1" s="397"/>
      <c r="O1" s="397"/>
      <c r="P1" s="397"/>
      <c r="Q1" s="397"/>
      <c r="R1" s="397"/>
      <c r="S1" s="397"/>
      <c r="T1" s="397"/>
      <c r="U1" s="397"/>
      <c r="V1" s="397"/>
      <c r="W1" s="397"/>
      <c r="X1" s="397"/>
      <c r="Y1" s="397"/>
      <c r="Z1" s="397"/>
      <c r="AA1" s="397"/>
      <c r="AB1" s="397"/>
      <c r="AC1" s="397"/>
      <c r="AD1" s="397"/>
      <c r="AE1" s="397"/>
      <c r="AF1" s="398"/>
      <c r="AG1" s="387" t="s">
        <v>57</v>
      </c>
      <c r="AH1" s="388"/>
      <c r="AI1" s="389"/>
      <c r="AJ1" s="65"/>
      <c r="AK1" s="121"/>
      <c r="AL1" s="65"/>
      <c r="AM1" s="65"/>
      <c r="AN1" s="65"/>
      <c r="AO1" s="65"/>
      <c r="AP1" s="65"/>
      <c r="AQ1" s="65"/>
      <c r="AR1" s="65"/>
      <c r="AS1" s="65"/>
      <c r="AT1" s="65"/>
      <c r="AU1" s="65"/>
      <c r="AV1" s="65"/>
      <c r="AW1" s="65"/>
      <c r="AX1" s="65"/>
      <c r="AY1" s="65"/>
    </row>
    <row r="2" spans="1:51" ht="16.5" customHeight="1" x14ac:dyDescent="0.25">
      <c r="A2" s="395"/>
      <c r="B2" s="395"/>
      <c r="C2" s="395"/>
      <c r="D2" s="399"/>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1"/>
      <c r="AG2" s="387" t="s">
        <v>58</v>
      </c>
      <c r="AH2" s="388"/>
      <c r="AI2" s="389"/>
      <c r="AJ2" s="65"/>
      <c r="AK2" s="121"/>
      <c r="AL2" s="65"/>
      <c r="AM2" s="65"/>
      <c r="AN2" s="65"/>
      <c r="AO2" s="65"/>
      <c r="AP2" s="65"/>
      <c r="AQ2" s="65"/>
      <c r="AR2" s="65"/>
      <c r="AS2" s="65"/>
      <c r="AT2" s="65"/>
      <c r="AU2" s="65"/>
      <c r="AV2" s="65"/>
      <c r="AW2" s="65"/>
      <c r="AX2" s="65"/>
      <c r="AY2" s="65"/>
    </row>
    <row r="3" spans="1:51" ht="16.5" customHeight="1" x14ac:dyDescent="0.25">
      <c r="A3" s="395"/>
      <c r="B3" s="395"/>
      <c r="C3" s="395"/>
      <c r="D3" s="399"/>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1"/>
      <c r="AG3" s="387" t="s">
        <v>59</v>
      </c>
      <c r="AH3" s="388"/>
      <c r="AI3" s="389"/>
      <c r="AJ3" s="65"/>
      <c r="AK3" s="121"/>
      <c r="AL3" s="65"/>
      <c r="AM3" s="65"/>
      <c r="AN3" s="65"/>
      <c r="AO3" s="65"/>
      <c r="AP3" s="65"/>
      <c r="AQ3" s="65"/>
      <c r="AR3" s="65"/>
      <c r="AS3" s="65"/>
      <c r="AT3" s="65"/>
      <c r="AU3" s="65"/>
      <c r="AV3" s="65"/>
      <c r="AW3" s="65"/>
      <c r="AX3" s="65"/>
      <c r="AY3" s="65"/>
    </row>
    <row r="4" spans="1:51" ht="16.5" customHeight="1" x14ac:dyDescent="0.25">
      <c r="A4" s="395"/>
      <c r="B4" s="395"/>
      <c r="C4" s="395"/>
      <c r="D4" s="402"/>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4"/>
      <c r="AG4" s="387" t="s">
        <v>60</v>
      </c>
      <c r="AH4" s="388"/>
      <c r="AI4" s="389"/>
      <c r="AJ4" s="65"/>
      <c r="AK4" s="121"/>
      <c r="AL4" s="65"/>
      <c r="AM4" s="65"/>
      <c r="AN4" s="65"/>
      <c r="AO4" s="65"/>
      <c r="AP4" s="65"/>
      <c r="AQ4" s="65"/>
      <c r="AR4" s="65"/>
      <c r="AS4" s="65"/>
      <c r="AT4" s="65"/>
      <c r="AU4" s="65"/>
      <c r="AV4" s="65"/>
      <c r="AW4" s="65"/>
      <c r="AX4" s="65"/>
      <c r="AY4" s="65"/>
    </row>
    <row r="5" spans="1:51" x14ac:dyDescent="0.25">
      <c r="A5" s="67"/>
      <c r="B5" s="68"/>
      <c r="C5" s="67"/>
      <c r="D5" s="69"/>
      <c r="E5" s="67"/>
      <c r="G5" s="65"/>
      <c r="H5" s="65"/>
      <c r="I5" s="71"/>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121"/>
      <c r="AL5" s="65"/>
      <c r="AM5" s="65"/>
      <c r="AN5" s="65"/>
      <c r="AO5" s="65"/>
      <c r="AP5" s="65"/>
      <c r="AQ5" s="65"/>
      <c r="AR5" s="65"/>
      <c r="AS5" s="65"/>
      <c r="AT5" s="65"/>
      <c r="AU5" s="65"/>
      <c r="AV5" s="65"/>
      <c r="AW5" s="65"/>
      <c r="AX5" s="65"/>
      <c r="AY5" s="65"/>
    </row>
    <row r="6" spans="1:51" ht="23.25" customHeight="1" x14ac:dyDescent="0.25">
      <c r="A6" s="345" t="s">
        <v>61</v>
      </c>
      <c r="B6" s="345"/>
      <c r="C6" s="346"/>
      <c r="D6" s="390" t="s">
        <v>7</v>
      </c>
      <c r="E6" s="391"/>
      <c r="F6" s="354" t="s">
        <v>8</v>
      </c>
      <c r="G6" s="354"/>
      <c r="H6" s="352" t="s">
        <v>62</v>
      </c>
      <c r="I6" s="353"/>
      <c r="J6" s="72"/>
      <c r="K6" s="72"/>
      <c r="L6" s="72"/>
      <c r="M6" s="72"/>
      <c r="N6" s="72"/>
      <c r="O6" s="72"/>
      <c r="P6" s="72"/>
      <c r="Q6" s="72"/>
      <c r="R6" s="65"/>
      <c r="S6" s="65"/>
      <c r="T6" s="65"/>
      <c r="U6" s="65"/>
      <c r="V6" s="65"/>
      <c r="W6" s="65"/>
      <c r="X6" s="65"/>
      <c r="Y6" s="65"/>
      <c r="Z6" s="65"/>
      <c r="AA6" s="65"/>
      <c r="AB6" s="65"/>
      <c r="AC6" s="65"/>
      <c r="AD6" s="65"/>
      <c r="AE6" s="65"/>
      <c r="AF6" s="65"/>
      <c r="AG6" s="65"/>
      <c r="AH6" s="65"/>
      <c r="AI6" s="65"/>
      <c r="AJ6" s="65"/>
      <c r="AK6" s="121"/>
      <c r="AL6" s="65"/>
      <c r="AM6" s="65"/>
      <c r="AN6" s="65"/>
      <c r="AO6" s="65"/>
      <c r="AP6" s="65"/>
      <c r="AQ6" s="65"/>
      <c r="AR6" s="65"/>
      <c r="AS6" s="65"/>
      <c r="AT6" s="65"/>
      <c r="AU6" s="65"/>
      <c r="AV6" s="65"/>
      <c r="AW6" s="65"/>
      <c r="AX6" s="65"/>
      <c r="AY6" s="65"/>
    </row>
    <row r="7" spans="1:51" ht="25.5" customHeight="1" x14ac:dyDescent="0.25">
      <c r="A7" s="347"/>
      <c r="B7" s="347"/>
      <c r="C7" s="348"/>
      <c r="D7" s="392"/>
      <c r="E7" s="393"/>
      <c r="F7" s="355" t="s">
        <v>10</v>
      </c>
      <c r="G7" s="355"/>
      <c r="H7" s="352" t="s">
        <v>11</v>
      </c>
      <c r="I7" s="353"/>
      <c r="J7" s="72"/>
      <c r="K7" s="72"/>
      <c r="L7" s="72"/>
      <c r="M7" s="72"/>
      <c r="N7" s="72"/>
      <c r="O7" s="72"/>
      <c r="P7" s="72"/>
      <c r="Q7" s="72"/>
      <c r="R7" s="65"/>
      <c r="S7" s="65"/>
      <c r="T7" s="65"/>
      <c r="U7" s="65"/>
      <c r="V7" s="65"/>
      <c r="W7" s="65"/>
      <c r="X7" s="65"/>
      <c r="Y7" s="65"/>
      <c r="Z7" s="65"/>
      <c r="AA7" s="65"/>
      <c r="AB7" s="65"/>
      <c r="AC7" s="65"/>
      <c r="AD7" s="65"/>
      <c r="AE7" s="65"/>
      <c r="AF7" s="65"/>
      <c r="AG7" s="65"/>
      <c r="AH7" s="65"/>
      <c r="AI7" s="65"/>
      <c r="AJ7" s="65"/>
      <c r="AK7" s="121"/>
      <c r="AL7" s="65"/>
      <c r="AM7" s="65"/>
      <c r="AN7" s="65"/>
      <c r="AO7" s="65"/>
      <c r="AP7" s="65"/>
      <c r="AQ7" s="65"/>
      <c r="AR7" s="65"/>
      <c r="AS7" s="65"/>
      <c r="AT7" s="65"/>
      <c r="AU7" s="65"/>
      <c r="AV7" s="65"/>
      <c r="AW7" s="65"/>
      <c r="AX7" s="65"/>
      <c r="AY7" s="65"/>
    </row>
    <row r="8" spans="1:51" ht="39.75" customHeight="1" x14ac:dyDescent="0.25">
      <c r="A8" s="349" t="s">
        <v>63</v>
      </c>
      <c r="B8" s="350"/>
      <c r="C8" s="351"/>
      <c r="D8" s="356" t="s">
        <v>64</v>
      </c>
      <c r="E8" s="356"/>
      <c r="F8" s="356"/>
      <c r="G8" s="356"/>
      <c r="H8" s="356"/>
      <c r="I8" s="356"/>
      <c r="J8" s="72"/>
      <c r="K8" s="72"/>
      <c r="L8" s="72"/>
      <c r="M8" s="72"/>
      <c r="N8" s="72"/>
      <c r="O8" s="72"/>
      <c r="P8" s="72"/>
      <c r="Q8" s="72"/>
      <c r="R8" s="65"/>
      <c r="S8" s="65"/>
      <c r="T8" s="65"/>
      <c r="U8" s="65"/>
      <c r="V8" s="65"/>
      <c r="W8" s="65"/>
      <c r="X8" s="65"/>
      <c r="Y8" s="65"/>
      <c r="Z8" s="65"/>
      <c r="AA8" s="65"/>
      <c r="AB8" s="65"/>
      <c r="AC8" s="65"/>
      <c r="AD8" s="65"/>
      <c r="AE8" s="65"/>
      <c r="AF8" s="65"/>
      <c r="AG8" s="65"/>
      <c r="AH8" s="65"/>
      <c r="AI8" s="65"/>
      <c r="AJ8" s="65"/>
      <c r="AK8" s="121"/>
      <c r="AL8" s="65"/>
      <c r="AM8" s="65"/>
      <c r="AN8" s="65"/>
      <c r="AO8" s="65"/>
      <c r="AP8" s="65"/>
      <c r="AQ8" s="65"/>
      <c r="AR8" s="65"/>
      <c r="AS8" s="65"/>
      <c r="AT8" s="65"/>
      <c r="AU8" s="65"/>
      <c r="AV8" s="65"/>
      <c r="AW8" s="65"/>
      <c r="AX8" s="65"/>
      <c r="AY8" s="65"/>
    </row>
    <row r="9" spans="1:51" ht="22.65" customHeight="1" x14ac:dyDescent="0.25">
      <c r="A9" s="349" t="s">
        <v>65</v>
      </c>
      <c r="B9" s="350"/>
      <c r="C9" s="351"/>
      <c r="D9" s="356" t="s">
        <v>66</v>
      </c>
      <c r="E9" s="356"/>
      <c r="F9" s="356"/>
      <c r="G9" s="356"/>
      <c r="H9" s="356"/>
      <c r="I9" s="356"/>
      <c r="J9" s="72"/>
      <c r="K9" s="72"/>
      <c r="L9" s="72"/>
      <c r="M9" s="72"/>
      <c r="N9" s="72"/>
      <c r="O9" s="72"/>
      <c r="P9" s="72"/>
      <c r="Q9" s="72"/>
      <c r="R9" s="65"/>
      <c r="S9" s="65"/>
      <c r="T9" s="65"/>
      <c r="U9" s="65"/>
      <c r="V9" s="65"/>
      <c r="W9" s="65"/>
      <c r="X9" s="65"/>
      <c r="Y9" s="65"/>
      <c r="Z9" s="65"/>
      <c r="AA9" s="65"/>
      <c r="AB9" s="65"/>
      <c r="AC9" s="65"/>
      <c r="AD9" s="65"/>
      <c r="AE9" s="65"/>
      <c r="AF9" s="65"/>
      <c r="AG9" s="65"/>
      <c r="AH9" s="65"/>
      <c r="AI9" s="65"/>
      <c r="AJ9" s="65"/>
      <c r="AK9" s="121"/>
      <c r="AL9" s="65"/>
      <c r="AM9" s="65"/>
      <c r="AN9" s="65"/>
      <c r="AO9" s="65"/>
      <c r="AP9" s="65"/>
      <c r="AQ9" s="65"/>
      <c r="AR9" s="65"/>
      <c r="AS9" s="65"/>
      <c r="AT9" s="65"/>
      <c r="AU9" s="65"/>
      <c r="AV9" s="65"/>
      <c r="AW9" s="65"/>
      <c r="AX9" s="65"/>
      <c r="AY9" s="65"/>
    </row>
    <row r="10" spans="1:51" ht="16.5" customHeight="1" x14ac:dyDescent="0.25">
      <c r="A10" s="66"/>
      <c r="B10" s="73"/>
      <c r="C10" s="66"/>
      <c r="D10" s="74"/>
      <c r="E10" s="74"/>
      <c r="F10" s="74"/>
      <c r="G10" s="74"/>
      <c r="H10" s="74"/>
      <c r="I10" s="74"/>
      <c r="J10" s="72"/>
      <c r="K10" s="72"/>
      <c r="L10" s="72"/>
      <c r="M10" s="72"/>
      <c r="N10" s="72"/>
      <c r="O10" s="65"/>
      <c r="P10" s="65"/>
      <c r="Q10" s="65"/>
      <c r="R10" s="65"/>
      <c r="S10" s="65"/>
      <c r="T10" s="65"/>
      <c r="U10" s="65"/>
      <c r="V10" s="65"/>
      <c r="W10" s="65"/>
      <c r="X10" s="65"/>
      <c r="Y10" s="65"/>
      <c r="Z10" s="65"/>
      <c r="AA10" s="65"/>
      <c r="AB10" s="65"/>
      <c r="AC10" s="65"/>
      <c r="AD10" s="65"/>
      <c r="AE10" s="65"/>
      <c r="AF10" s="65"/>
      <c r="AG10" s="65"/>
      <c r="AH10" s="65"/>
      <c r="AI10" s="65"/>
      <c r="AJ10" s="65"/>
      <c r="AK10" s="121"/>
      <c r="AL10" s="65"/>
      <c r="AM10" s="65"/>
      <c r="AN10" s="65"/>
      <c r="AO10" s="65"/>
      <c r="AP10" s="65"/>
      <c r="AQ10" s="65"/>
      <c r="AR10" s="65"/>
      <c r="AS10" s="65"/>
      <c r="AT10" s="65"/>
      <c r="AU10" s="65"/>
      <c r="AV10" s="65"/>
      <c r="AW10" s="65"/>
      <c r="AX10" s="65"/>
      <c r="AY10" s="65"/>
    </row>
    <row r="11" spans="1:51" ht="21.75" customHeight="1" x14ac:dyDescent="0.25">
      <c r="A11" s="405" t="s">
        <v>67</v>
      </c>
      <c r="B11" s="406"/>
      <c r="C11" s="406"/>
      <c r="D11" s="406"/>
      <c r="E11" s="406"/>
      <c r="F11" s="406"/>
      <c r="G11" s="406"/>
      <c r="H11" s="406"/>
      <c r="I11" s="407"/>
      <c r="J11" s="379" t="s">
        <v>68</v>
      </c>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79"/>
      <c r="AI11" s="405" t="s">
        <v>69</v>
      </c>
      <c r="AJ11" s="407"/>
      <c r="AK11" s="298" t="s">
        <v>70</v>
      </c>
      <c r="AL11" s="298" t="s">
        <v>71</v>
      </c>
      <c r="AM11" s="298" t="s">
        <v>72</v>
      </c>
      <c r="AN11" s="298" t="s">
        <v>71</v>
      </c>
      <c r="AO11" s="298" t="s">
        <v>73</v>
      </c>
      <c r="AP11" s="298" t="s">
        <v>71</v>
      </c>
      <c r="AQ11" s="298" t="s">
        <v>74</v>
      </c>
      <c r="AR11" s="298" t="s">
        <v>71</v>
      </c>
      <c r="AS11" s="65"/>
      <c r="AT11" s="65"/>
      <c r="AU11" s="65"/>
      <c r="AV11" s="65"/>
      <c r="AW11" s="65"/>
      <c r="AX11" s="65"/>
      <c r="AY11" s="65"/>
    </row>
    <row r="12" spans="1:51" ht="16.5" customHeight="1" x14ac:dyDescent="0.25">
      <c r="A12" s="359" t="s">
        <v>75</v>
      </c>
      <c r="B12" s="340" t="s">
        <v>76</v>
      </c>
      <c r="C12" s="360" t="s">
        <v>77</v>
      </c>
      <c r="D12" s="361" t="s">
        <v>78</v>
      </c>
      <c r="E12" s="361" t="s">
        <v>79</v>
      </c>
      <c r="F12" s="364" t="s">
        <v>80</v>
      </c>
      <c r="G12" s="361" t="s">
        <v>81</v>
      </c>
      <c r="H12" s="361" t="s">
        <v>82</v>
      </c>
      <c r="I12" s="361" t="s">
        <v>83</v>
      </c>
      <c r="J12" s="379" t="s">
        <v>84</v>
      </c>
      <c r="K12" s="379"/>
      <c r="L12" s="379"/>
      <c r="M12" s="379"/>
      <c r="N12" s="379"/>
      <c r="O12" s="383" t="s">
        <v>85</v>
      </c>
      <c r="P12" s="383"/>
      <c r="Q12" s="383"/>
      <c r="R12" s="383"/>
      <c r="S12" s="383"/>
      <c r="T12" s="383"/>
      <c r="U12" s="383"/>
      <c r="V12" s="383"/>
      <c r="W12" s="383"/>
      <c r="X12" s="383"/>
      <c r="Y12" s="75"/>
      <c r="Z12" s="75"/>
      <c r="AA12" s="75"/>
      <c r="AB12" s="75"/>
      <c r="AC12" s="75"/>
      <c r="AD12" s="380" t="s">
        <v>86</v>
      </c>
      <c r="AE12" s="380"/>
      <c r="AF12" s="380"/>
      <c r="AG12" s="380"/>
      <c r="AH12" s="380"/>
      <c r="AI12" s="394" t="s">
        <v>87</v>
      </c>
      <c r="AJ12" s="76" t="s">
        <v>88</v>
      </c>
      <c r="AK12" s="299"/>
      <c r="AL12" s="299"/>
      <c r="AM12" s="299"/>
      <c r="AN12" s="299"/>
      <c r="AO12" s="299"/>
      <c r="AP12" s="299"/>
      <c r="AQ12" s="299"/>
      <c r="AR12" s="299"/>
      <c r="AS12" s="65"/>
      <c r="AT12" s="65"/>
      <c r="AU12" s="65"/>
      <c r="AV12" s="65"/>
      <c r="AW12" s="65"/>
      <c r="AX12" s="65"/>
      <c r="AY12" s="65"/>
    </row>
    <row r="13" spans="1:51" ht="16.5" customHeight="1" x14ac:dyDescent="0.25">
      <c r="A13" s="359"/>
      <c r="B13" s="340"/>
      <c r="C13" s="360"/>
      <c r="D13" s="362"/>
      <c r="E13" s="362"/>
      <c r="F13" s="365"/>
      <c r="G13" s="367"/>
      <c r="H13" s="362"/>
      <c r="I13" s="362"/>
      <c r="J13" s="381" t="s">
        <v>89</v>
      </c>
      <c r="K13" s="381" t="s">
        <v>90</v>
      </c>
      <c r="L13" s="381" t="s">
        <v>91</v>
      </c>
      <c r="M13" s="381" t="s">
        <v>90</v>
      </c>
      <c r="N13" s="381" t="s">
        <v>92</v>
      </c>
      <c r="O13" s="377" t="s">
        <v>93</v>
      </c>
      <c r="P13" s="361" t="s">
        <v>94</v>
      </c>
      <c r="Q13" s="361" t="s">
        <v>95</v>
      </c>
      <c r="R13" s="384" t="s">
        <v>96</v>
      </c>
      <c r="S13" s="385"/>
      <c r="T13" s="385"/>
      <c r="U13" s="385"/>
      <c r="V13" s="385"/>
      <c r="W13" s="385"/>
      <c r="X13" s="386"/>
      <c r="Y13" s="377" t="s">
        <v>97</v>
      </c>
      <c r="Z13" s="377" t="s">
        <v>98</v>
      </c>
      <c r="AA13" s="377" t="s">
        <v>90</v>
      </c>
      <c r="AB13" s="377" t="s">
        <v>99</v>
      </c>
      <c r="AC13" s="377" t="s">
        <v>90</v>
      </c>
      <c r="AD13" s="377" t="s">
        <v>100</v>
      </c>
      <c r="AE13" s="377" t="s">
        <v>90</v>
      </c>
      <c r="AF13" s="377" t="s">
        <v>101</v>
      </c>
      <c r="AG13" s="377" t="s">
        <v>90</v>
      </c>
      <c r="AH13" s="377" t="s">
        <v>102</v>
      </c>
      <c r="AI13" s="394"/>
      <c r="AJ13" s="417" t="s">
        <v>103</v>
      </c>
      <c r="AK13" s="299"/>
      <c r="AL13" s="299"/>
      <c r="AM13" s="299"/>
      <c r="AN13" s="299"/>
      <c r="AO13" s="299"/>
      <c r="AP13" s="299"/>
      <c r="AQ13" s="299"/>
      <c r="AR13" s="299"/>
      <c r="AS13" s="65"/>
      <c r="AT13" s="65"/>
      <c r="AU13" s="65"/>
      <c r="AV13" s="65"/>
      <c r="AW13" s="65"/>
      <c r="AX13" s="65"/>
      <c r="AY13" s="65"/>
    </row>
    <row r="14" spans="1:51" s="80" customFormat="1" ht="42" customHeight="1" x14ac:dyDescent="0.3">
      <c r="A14" s="359"/>
      <c r="B14" s="340"/>
      <c r="C14" s="360"/>
      <c r="D14" s="363"/>
      <c r="E14" s="363"/>
      <c r="F14" s="366"/>
      <c r="G14" s="368"/>
      <c r="H14" s="363"/>
      <c r="I14" s="363"/>
      <c r="J14" s="382"/>
      <c r="K14" s="382"/>
      <c r="L14" s="382"/>
      <c r="M14" s="382"/>
      <c r="N14" s="382"/>
      <c r="O14" s="378"/>
      <c r="P14" s="363"/>
      <c r="Q14" s="363"/>
      <c r="R14" s="77" t="s">
        <v>104</v>
      </c>
      <c r="S14" s="77" t="s">
        <v>105</v>
      </c>
      <c r="T14" s="77" t="s">
        <v>106</v>
      </c>
      <c r="U14" s="77" t="s">
        <v>107</v>
      </c>
      <c r="V14" s="77" t="s">
        <v>108</v>
      </c>
      <c r="W14" s="77" t="s">
        <v>109</v>
      </c>
      <c r="X14" s="78" t="s">
        <v>110</v>
      </c>
      <c r="Y14" s="378"/>
      <c r="Z14" s="378"/>
      <c r="AA14" s="378"/>
      <c r="AB14" s="378"/>
      <c r="AC14" s="378"/>
      <c r="AD14" s="378"/>
      <c r="AE14" s="378"/>
      <c r="AF14" s="378"/>
      <c r="AG14" s="378"/>
      <c r="AH14" s="378"/>
      <c r="AI14" s="394"/>
      <c r="AJ14" s="418"/>
      <c r="AK14" s="300"/>
      <c r="AL14" s="300"/>
      <c r="AM14" s="300"/>
      <c r="AN14" s="300"/>
      <c r="AO14" s="300"/>
      <c r="AP14" s="300"/>
      <c r="AQ14" s="300"/>
      <c r="AR14" s="300"/>
      <c r="AS14" s="79"/>
      <c r="AT14" s="79"/>
      <c r="AU14" s="79"/>
      <c r="AV14" s="79"/>
      <c r="AW14" s="79"/>
      <c r="AX14" s="79"/>
      <c r="AY14" s="79"/>
    </row>
    <row r="15" spans="1:51" s="81" customFormat="1" ht="123" customHeight="1" x14ac:dyDescent="0.3">
      <c r="A15" s="310" t="s">
        <v>111</v>
      </c>
      <c r="B15" s="357" t="s">
        <v>112</v>
      </c>
      <c r="C15" s="330" t="s">
        <v>113</v>
      </c>
      <c r="D15" s="330" t="s">
        <v>114</v>
      </c>
      <c r="E15" s="330" t="s">
        <v>115</v>
      </c>
      <c r="F15" s="332" t="s">
        <v>116</v>
      </c>
      <c r="G15" s="330" t="s">
        <v>117</v>
      </c>
      <c r="H15" s="330" t="s">
        <v>118</v>
      </c>
      <c r="I15" s="315" t="s">
        <v>119</v>
      </c>
      <c r="J15" s="307" t="s">
        <v>120</v>
      </c>
      <c r="K15" s="309">
        <f>IF(J15="","",IF(J15="Muy Baja",0.2,IF(J15="Baja",0.4,IF(J15="Media",0.6,IF(J15="Alta",0.8,IF(J15="Muy Alta",1,))))))</f>
        <v>0.6</v>
      </c>
      <c r="L15" s="307" t="s">
        <v>121</v>
      </c>
      <c r="M15" s="309">
        <f>IF(L15="","",IF(L15="Leve",0.2,IF(L15="Menor",0.4,IF(L15="Moderado",0.6,IF(L15="Mayor",0.8,IF(L15="Catastrófico",1,))))))</f>
        <v>0.8</v>
      </c>
      <c r="N15" s="329"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70" t="s">
        <v>122</v>
      </c>
      <c r="P15" s="142" t="s">
        <v>123</v>
      </c>
      <c r="Q15" s="58" t="str">
        <f>IF(OR(R15="Preventivo",R15="Detectivo"),"Probabilidad",IF(R15="Correctivo","Impacto",""))</f>
        <v>Impacto</v>
      </c>
      <c r="R15" s="59" t="s">
        <v>124</v>
      </c>
      <c r="S15" s="59" t="s">
        <v>125</v>
      </c>
      <c r="T15" s="57" t="str">
        <f>IF(AND(R15="Preventivo",S15="Automático"),"50%",IF(AND(R15="Preventivo",S15="Manual"),"40%",IF(AND(R15="Detectivo",S15="Automático"),"40%",IF(AND(R15="Detectivo",S15="Manual"),"30%",IF(AND(R15="Correctivo",S15="Automático"),"35%",IF(AND(R15="Correctivo",S15="Manual"),"25%",""))))))</f>
        <v>25%</v>
      </c>
      <c r="U15" s="59" t="s">
        <v>126</v>
      </c>
      <c r="V15" s="59" t="s">
        <v>127</v>
      </c>
      <c r="W15" s="59" t="s">
        <v>128</v>
      </c>
      <c r="X15" s="83" t="s">
        <v>129</v>
      </c>
      <c r="Y15" s="63">
        <f>IFERROR(IF(Q15="Probabilidad",(K15-(+K15*T15)),IF(Q15="Impacto",K15,"")),"")</f>
        <v>0.6</v>
      </c>
      <c r="Z15" s="62" t="str">
        <f t="shared" ref="Z15:Z25" si="0">IFERROR(IF(Y15="","",IF(Y15&lt;=0.2,"Muy Baja",IF(Y15&lt;=0.4,"Baja",IF(Y15&lt;=0.6,"Media",IF(Y15&lt;=0.8,"Alta","Muy Alta"))))),"")</f>
        <v>Media</v>
      </c>
      <c r="AA15" s="57">
        <f>+Y15</f>
        <v>0.6</v>
      </c>
      <c r="AB15" s="62" t="str">
        <f>IFERROR(IF(AC15="","",IF(AC15&lt;=0.2,"Leve",IF(AC15&lt;=0.4,"Menor",IF(AC15&lt;=0.6,"Moderado",IF(AC15&lt;=0.8,"Mayor","Catastrófico"))))),"")</f>
        <v>Moderado</v>
      </c>
      <c r="AC15" s="57">
        <f>IFERROR(IF(Q15="Impacto",(M15-(+M15*T15)),IF(Q15="Probabilidad",M15,"")),"")</f>
        <v>0.60000000000000009</v>
      </c>
      <c r="AD15" s="307" t="str">
        <f>IFERROR(IF(AE15=0,"",IF(AND(AE15&gt;0,AE15&lt;=0.2),"Muy Baja",IF(AE15&lt;=0.4,"Baja",IF(AE15&lt;=0.6,"Media",IF(AE15&lt;=0.8,"Alta","Muy Alta"))))),"")</f>
        <v>Muy Baja</v>
      </c>
      <c r="AE15" s="321">
        <f>MIN(Y15:Y21)</f>
        <v>0.1512</v>
      </c>
      <c r="AF15" s="307" t="str">
        <f>IFERROR(IF(AG15=0,"",IF(AND(AG15&gt;0,AG15&lt;=0.2),"Leve",IF(AG15&lt;=0.4,"Menor",IF(AG15&lt;=0.6,"Moderado",IF(AG15&lt;=0.8,"Mayor","Catastrófico"))))),"")</f>
        <v>Menor</v>
      </c>
      <c r="AG15" s="321">
        <f>MIN(AC15:AC21)</f>
        <v>0.33750000000000002</v>
      </c>
      <c r="AH15" s="323"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Bajo</v>
      </c>
      <c r="AI15" s="325" t="s">
        <v>130</v>
      </c>
      <c r="AJ15" s="414"/>
      <c r="AK15" s="282" t="s">
        <v>131</v>
      </c>
      <c r="AL15" s="296" t="s">
        <v>132</v>
      </c>
      <c r="AM15" s="425" t="s">
        <v>133</v>
      </c>
      <c r="AN15" s="301" t="s">
        <v>134</v>
      </c>
      <c r="AO15" s="282" t="s">
        <v>135</v>
      </c>
      <c r="AP15" s="301"/>
      <c r="AQ15" s="282" t="s">
        <v>135</v>
      </c>
      <c r="AR15" s="301"/>
      <c r="AS15" s="84"/>
      <c r="AT15" s="84"/>
      <c r="AU15" s="84"/>
      <c r="AV15" s="84"/>
      <c r="AW15" s="84"/>
      <c r="AX15" s="84"/>
      <c r="AY15" s="84"/>
    </row>
    <row r="16" spans="1:51" ht="84" customHeight="1" x14ac:dyDescent="0.25">
      <c r="A16" s="310"/>
      <c r="B16" s="358"/>
      <c r="C16" s="331"/>
      <c r="D16" s="331"/>
      <c r="E16" s="331"/>
      <c r="F16" s="333"/>
      <c r="G16" s="331"/>
      <c r="H16" s="341"/>
      <c r="I16" s="316"/>
      <c r="J16" s="308"/>
      <c r="K16" s="309"/>
      <c r="L16" s="308"/>
      <c r="M16" s="309"/>
      <c r="N16" s="329"/>
      <c r="O16" s="58" t="s">
        <v>136</v>
      </c>
      <c r="P16" s="82" t="s">
        <v>137</v>
      </c>
      <c r="Q16" s="58" t="str">
        <f>IF(OR(R16="Preventivo",R16="Detectivo"),"Probabilidad",IF(R16="Correctivo","Impacto",""))</f>
        <v>Impacto</v>
      </c>
      <c r="R16" s="59" t="s">
        <v>124</v>
      </c>
      <c r="S16" s="59" t="s">
        <v>125</v>
      </c>
      <c r="T16" s="57" t="str">
        <f>IF(AND(R16="Preventivo",S16="Automático"),"50%",IF(AND(R16="Preventivo",S16="Manual"),"40%",IF(AND(R16="Detectivo",S16="Automático"),"40%",IF(AND(R16="Detectivo",S16="Manual"),"30%",IF(AND(R16="Correctivo",S16="Automático"),"35%",IF(AND(R16="Correctivo",S16="Manual"),"25%",""))))))</f>
        <v>25%</v>
      </c>
      <c r="U16" s="59" t="s">
        <v>126</v>
      </c>
      <c r="V16" s="59" t="s">
        <v>127</v>
      </c>
      <c r="W16" s="59" t="s">
        <v>128</v>
      </c>
      <c r="X16" s="83" t="s">
        <v>138</v>
      </c>
      <c r="Y16" s="63">
        <f>IFERROR(IF(AND(Q15="Probabilidad",Q16="Probabilidad"),(AA15-(+AA15*T16)),IF(Q16="Probabilidad",(K15-(+K15*T16)),IF(Q16="Impacto",AA15,""))),"")</f>
        <v>0.6</v>
      </c>
      <c r="Z16" s="62" t="str">
        <f t="shared" si="0"/>
        <v>Media</v>
      </c>
      <c r="AA16" s="57">
        <f t="shared" ref="AA16:AA21" si="1">+Y16</f>
        <v>0.6</v>
      </c>
      <c r="AB16" s="62" t="str">
        <f t="shared" ref="AB16:AB21" si="2">IFERROR(IF(AC16="","",IF(AC16&lt;=0.2,"Leve",IF(AC16&lt;=0.4,"Menor",IF(AC16&lt;=0.6,"Moderado",IF(AC16&lt;=0.8,"Mayor","Catastrófico"))))),"")</f>
        <v>Moderado</v>
      </c>
      <c r="AC16" s="57">
        <f>IFERROR(IF(AND(Q15="Impacto",Q16="Impacto"),(AC15-(+AC15*T16)),IF(Q16="Impacto",($M$15-(+$M$15*T16)),IF(Q16="Probabilidad",AC15,""))),"")</f>
        <v>0.45000000000000007</v>
      </c>
      <c r="AD16" s="308"/>
      <c r="AE16" s="322"/>
      <c r="AF16" s="308"/>
      <c r="AG16" s="322"/>
      <c r="AH16" s="324"/>
      <c r="AI16" s="326"/>
      <c r="AJ16" s="415"/>
      <c r="AK16" s="283"/>
      <c r="AL16" s="283"/>
      <c r="AM16" s="283"/>
      <c r="AN16" s="302"/>
      <c r="AO16" s="283"/>
      <c r="AP16" s="302"/>
      <c r="AQ16" s="283"/>
      <c r="AR16" s="302"/>
      <c r="AS16" s="65"/>
      <c r="AT16" s="65"/>
      <c r="AU16" s="65"/>
      <c r="AV16" s="65"/>
      <c r="AW16" s="65"/>
      <c r="AX16" s="65"/>
      <c r="AY16" s="65"/>
    </row>
    <row r="17" spans="1:51" ht="125.25" customHeight="1" x14ac:dyDescent="0.25">
      <c r="A17" s="310"/>
      <c r="B17" s="358"/>
      <c r="C17" s="331"/>
      <c r="D17" s="331"/>
      <c r="E17" s="331"/>
      <c r="F17" s="333"/>
      <c r="G17" s="331"/>
      <c r="H17" s="93" t="s">
        <v>139</v>
      </c>
      <c r="I17" s="316"/>
      <c r="J17" s="308"/>
      <c r="K17" s="309"/>
      <c r="L17" s="308"/>
      <c r="M17" s="309"/>
      <c r="N17" s="329"/>
      <c r="O17" s="58">
        <v>2</v>
      </c>
      <c r="P17" s="82" t="s">
        <v>140</v>
      </c>
      <c r="Q17" s="58" t="str">
        <f>IF(OR(R17="Preventivo",R17="Detectivo"),"Probabilidad",IF(R17="Correctivo","Impacto",""))</f>
        <v>Impacto</v>
      </c>
      <c r="R17" s="59" t="s">
        <v>124</v>
      </c>
      <c r="S17" s="59" t="s">
        <v>125</v>
      </c>
      <c r="T17" s="57" t="str">
        <f>IF(AND(R17="Preventivo",S17="Automático"),"50%",IF(AND(R17="Preventivo",S17="Manual"),"40%",IF(AND(R17="Detectivo",S17="Automático"),"40%",IF(AND(R17="Detectivo",S17="Manual"),"30%",IF(AND(R17="Correctivo",S17="Automático"),"35%",IF(AND(R17="Correctivo",S17="Manual"),"25%",""))))))</f>
        <v>25%</v>
      </c>
      <c r="U17" s="59" t="s">
        <v>141</v>
      </c>
      <c r="V17" s="59" t="s">
        <v>127</v>
      </c>
      <c r="W17" s="59" t="s">
        <v>128</v>
      </c>
      <c r="X17" s="83" t="s">
        <v>142</v>
      </c>
      <c r="Y17" s="63">
        <f>IFERROR(IF(AND(Q16="Probabilidad",Q17="Probabilidad"),(AA16-(+AA16*T17)),IF(AND(Q16="Impacto",Q17="Probabilidad"),(AA15-(+AA15*T17)),IF(Q17="Impacto",AA16,""))),"")</f>
        <v>0.6</v>
      </c>
      <c r="Z17" s="62" t="str">
        <f t="shared" si="0"/>
        <v>Media</v>
      </c>
      <c r="AA17" s="57">
        <f t="shared" si="1"/>
        <v>0.6</v>
      </c>
      <c r="AB17" s="62" t="str">
        <f t="shared" si="2"/>
        <v>Menor</v>
      </c>
      <c r="AC17" s="57">
        <f>IFERROR(IF(AND(Q16="Impacto",Q17="Impacto"),(AC16-(+AC16*T17)),IF(AND(Q16="Probabilidad",Q17="Impacto"),(AC15-(+AC15*T17)),IF(Q17="Probabilidad",AC16,""))),"")</f>
        <v>0.33750000000000002</v>
      </c>
      <c r="AD17" s="308"/>
      <c r="AE17" s="322"/>
      <c r="AF17" s="308"/>
      <c r="AG17" s="322"/>
      <c r="AH17" s="324"/>
      <c r="AI17" s="326"/>
      <c r="AJ17" s="415"/>
      <c r="AK17" s="283"/>
      <c r="AL17" s="283"/>
      <c r="AM17" s="283"/>
      <c r="AN17" s="302"/>
      <c r="AO17" s="283"/>
      <c r="AP17" s="302"/>
      <c r="AQ17" s="283"/>
      <c r="AR17" s="302"/>
      <c r="AS17" s="65"/>
      <c r="AT17" s="65"/>
      <c r="AU17" s="65"/>
      <c r="AV17" s="65"/>
      <c r="AW17" s="65"/>
      <c r="AX17" s="65"/>
      <c r="AY17" s="65"/>
    </row>
    <row r="18" spans="1:51" ht="222.75" customHeight="1" x14ac:dyDescent="0.25">
      <c r="A18" s="310"/>
      <c r="B18" s="358"/>
      <c r="C18" s="331"/>
      <c r="D18" s="331"/>
      <c r="E18" s="331"/>
      <c r="F18" s="333"/>
      <c r="G18" s="331"/>
      <c r="H18" s="93" t="s">
        <v>143</v>
      </c>
      <c r="I18" s="316"/>
      <c r="J18" s="308"/>
      <c r="K18" s="309"/>
      <c r="L18" s="308"/>
      <c r="M18" s="309"/>
      <c r="N18" s="329"/>
      <c r="O18" s="58">
        <v>3</v>
      </c>
      <c r="P18" s="82" t="s">
        <v>144</v>
      </c>
      <c r="Q18" s="58" t="str">
        <f>IF(OR(R18="Preventivo",R18="Detectivo"),"Probabilidad",IF(R18="Correctivo","Impacto",""))</f>
        <v>Probabilidad</v>
      </c>
      <c r="R18" s="59" t="s">
        <v>145</v>
      </c>
      <c r="S18" s="59" t="s">
        <v>125</v>
      </c>
      <c r="T18" s="57" t="str">
        <f>IF(AND(R18="Preventivo",S18="Automático"),"50%",IF(AND(R18="Preventivo",S18="Manual"),"40%",IF(AND(R18="Detectivo",S18="Automático"),"40%",IF(AND(R18="Detectivo",S18="Manual"),"30%",IF(AND(R18="Correctivo",S18="Automático"),"35%",IF(AND(R18="Correctivo",S18="Manual"),"25%",""))))))</f>
        <v>40%</v>
      </c>
      <c r="U18" s="59" t="s">
        <v>141</v>
      </c>
      <c r="V18" s="59" t="s">
        <v>146</v>
      </c>
      <c r="W18" s="59" t="s">
        <v>128</v>
      </c>
      <c r="X18" s="83" t="s">
        <v>147</v>
      </c>
      <c r="Y18" s="63">
        <f>IFERROR(IF(AND(Q17="Probabilidad",Q18="Probabilidad"),(AA17-(+AA17*T18)),IF(AND(Q17="Impacto",Q18="Probabilidad"),(AA16-(+AA16*T18)),IF(Q18="Impacto",AA17,""))),"")</f>
        <v>0.36</v>
      </c>
      <c r="Z18" s="62" t="str">
        <f t="shared" si="0"/>
        <v>Baja</v>
      </c>
      <c r="AA18" s="57">
        <f t="shared" si="1"/>
        <v>0.36</v>
      </c>
      <c r="AB18" s="62" t="str">
        <f t="shared" si="2"/>
        <v>Menor</v>
      </c>
      <c r="AC18" s="57">
        <f>IFERROR(IF(AND(Q17="Impacto",Q18="Impacto"),(AC17-(+AC17*T18)),IF(AND(Q17="Probabilidad",Q18="Impacto"),(AC16-(+AC16*T18)),IF(Q18="Probabilidad",AC17,""))),"")</f>
        <v>0.33750000000000002</v>
      </c>
      <c r="AD18" s="308"/>
      <c r="AE18" s="322"/>
      <c r="AF18" s="308"/>
      <c r="AG18" s="322"/>
      <c r="AH18" s="324"/>
      <c r="AI18" s="326"/>
      <c r="AJ18" s="415"/>
      <c r="AK18" s="283"/>
      <c r="AL18" s="283"/>
      <c r="AM18" s="283"/>
      <c r="AN18" s="302"/>
      <c r="AO18" s="283"/>
      <c r="AP18" s="302"/>
      <c r="AQ18" s="283"/>
      <c r="AR18" s="302"/>
      <c r="AS18" s="65"/>
      <c r="AT18" s="65"/>
      <c r="AU18" s="65"/>
      <c r="AV18" s="65"/>
      <c r="AW18" s="65"/>
      <c r="AX18" s="65"/>
      <c r="AY18" s="65"/>
    </row>
    <row r="19" spans="1:51" ht="153" customHeight="1" x14ac:dyDescent="0.25">
      <c r="A19" s="310"/>
      <c r="B19" s="358"/>
      <c r="C19" s="331"/>
      <c r="D19" s="331"/>
      <c r="E19" s="331"/>
      <c r="F19" s="333"/>
      <c r="G19" s="331"/>
      <c r="H19" s="143" t="s">
        <v>148</v>
      </c>
      <c r="I19" s="316"/>
      <c r="J19" s="308"/>
      <c r="K19" s="309"/>
      <c r="L19" s="308"/>
      <c r="M19" s="309"/>
      <c r="N19" s="329"/>
      <c r="O19" s="58">
        <v>4</v>
      </c>
      <c r="P19" s="82" t="s">
        <v>149</v>
      </c>
      <c r="Q19" s="58" t="str">
        <f>IF(OR(R19="Preventivo",R19="Detectivo"),"Probabilidad",IF(R19="Correctivo","Impacto",""))</f>
        <v>Probabilidad</v>
      </c>
      <c r="R19" s="59" t="s">
        <v>150</v>
      </c>
      <c r="S19" s="59" t="s">
        <v>125</v>
      </c>
      <c r="T19" s="57" t="str">
        <f>IF(AND(R19="Preventivo",S19="Automático"),"50%",IF(AND(R19="Preventivo",S19="Manual"),"40%",IF(AND(R19="Detectivo",S19="Automático"),"40%",IF(AND(R19="Detectivo",S19="Manual"),"30%",IF(AND(R19="Correctivo",S19="Automático"),"35%",IF(AND(R19="Correctivo",S19="Manual"),"25%",""))))))</f>
        <v>30%</v>
      </c>
      <c r="U19" s="59" t="s">
        <v>141</v>
      </c>
      <c r="V19" s="59" t="s">
        <v>146</v>
      </c>
      <c r="W19" s="59" t="s">
        <v>128</v>
      </c>
      <c r="X19" s="83" t="s">
        <v>151</v>
      </c>
      <c r="Y19" s="63">
        <f>IFERROR(IF(AND(Q18="Probabilidad",Q19="Probabilidad"),(AA18-(+AA18*T19)),IF(AND(Q18="Impacto",Q19="Probabilidad"),(AA17-(+AA17*T19)),IF(Q19="Impacto",AA18,""))),"")</f>
        <v>0.252</v>
      </c>
      <c r="Z19" s="62" t="str">
        <f t="shared" si="0"/>
        <v>Baja</v>
      </c>
      <c r="AA19" s="57">
        <f t="shared" si="1"/>
        <v>0.252</v>
      </c>
      <c r="AB19" s="62" t="str">
        <f t="shared" si="2"/>
        <v>Menor</v>
      </c>
      <c r="AC19" s="57">
        <f>IFERROR(IF(AND(Q18="Impacto",Q19="Impacto"),(AC18-(+AC18*T19)),IF(AND(Q18="Probabilidad",Q19="Impacto"),(AC17-(+AC17*T19)),IF(Q19="Probabilidad",AC18,""))),"")</f>
        <v>0.33750000000000002</v>
      </c>
      <c r="AD19" s="308"/>
      <c r="AE19" s="322"/>
      <c r="AF19" s="308"/>
      <c r="AG19" s="322"/>
      <c r="AH19" s="324"/>
      <c r="AI19" s="326"/>
      <c r="AJ19" s="415"/>
      <c r="AK19" s="283"/>
      <c r="AL19" s="283"/>
      <c r="AM19" s="283"/>
      <c r="AN19" s="302"/>
      <c r="AO19" s="283"/>
      <c r="AP19" s="302"/>
      <c r="AQ19" s="283"/>
      <c r="AR19" s="302"/>
      <c r="AS19" s="65"/>
      <c r="AT19" s="65"/>
      <c r="AU19" s="65"/>
      <c r="AV19" s="65"/>
      <c r="AW19" s="65"/>
      <c r="AX19" s="65"/>
      <c r="AY19" s="65"/>
    </row>
    <row r="20" spans="1:51" ht="105" customHeight="1" x14ac:dyDescent="0.25">
      <c r="A20" s="310"/>
      <c r="B20" s="358"/>
      <c r="C20" s="331"/>
      <c r="D20" s="331"/>
      <c r="E20" s="331"/>
      <c r="F20" s="333"/>
      <c r="G20" s="331"/>
      <c r="H20" s="143" t="s">
        <v>152</v>
      </c>
      <c r="I20" s="316"/>
      <c r="J20" s="308"/>
      <c r="K20" s="309"/>
      <c r="L20" s="308"/>
      <c r="M20" s="309"/>
      <c r="N20" s="329"/>
      <c r="O20" s="58">
        <v>5</v>
      </c>
      <c r="P20" s="82" t="s">
        <v>153</v>
      </c>
      <c r="Q20" s="58" t="str">
        <f t="shared" ref="Q20:Q25" si="3">IF(OR(R20="Preventivo",R20="Detectivo"),"Probabilidad",IF(R20="Correctivo","Impacto",""))</f>
        <v>Probabilidad</v>
      </c>
      <c r="R20" s="59" t="s">
        <v>145</v>
      </c>
      <c r="S20" s="59" t="s">
        <v>125</v>
      </c>
      <c r="T20" s="57" t="str">
        <f t="shared" ref="T20:T25" si="4">IF(AND(R20="Preventivo",S20="Automático"),"50%",IF(AND(R20="Preventivo",S20="Manual"),"40%",IF(AND(R20="Detectivo",S20="Automático"),"40%",IF(AND(R20="Detectivo",S20="Manual"),"30%",IF(AND(R20="Correctivo",S20="Automático"),"35%",IF(AND(R20="Correctivo",S20="Manual"),"25%",""))))))</f>
        <v>40%</v>
      </c>
      <c r="U20" s="59" t="s">
        <v>126</v>
      </c>
      <c r="V20" s="59" t="s">
        <v>127</v>
      </c>
      <c r="W20" s="59" t="s">
        <v>128</v>
      </c>
      <c r="X20" s="83" t="s">
        <v>154</v>
      </c>
      <c r="Y20" s="63">
        <f>IFERROR(IF(AND(Q19="Probabilidad",Q20="Probabilidad"),(AA19-(+AA19*T20)),IF(AND(Q19="Impacto",Q20="Probabilidad"),(AA18-(+AA18*T20)),IF(Q20="Impacto",AA19,""))),"")</f>
        <v>0.1512</v>
      </c>
      <c r="Z20" s="62" t="str">
        <f>IFERROR(IF(Y20="","",IF(Y20&lt;=0.2,"Muy Baja",IF(Y20&lt;=0.4,"Baja",IF(Y20&lt;=0.6,"Media",IF(Y20&lt;=0.8,"Alta","Muy Alta"))))),"")</f>
        <v>Muy Baja</v>
      </c>
      <c r="AA20" s="57">
        <f>+Y20</f>
        <v>0.1512</v>
      </c>
      <c r="AB20" s="62" t="str">
        <f>IFERROR(IF(AC20="","",IF(AC20&lt;=0.2,"Leve",IF(AC20&lt;=0.4,"Menor",IF(AC20&lt;=0.6,"Moderado",IF(AC20&lt;=0.8,"Mayor","Catastrófico"))))),"")</f>
        <v>Menor</v>
      </c>
      <c r="AC20" s="57">
        <f>IFERROR(IF(AND(Q19="Impacto",Q20="Impacto"),(AC19-(+AC19*T20)),IF(AND(Q19="Probabilidad",Q20="Impacto"),(AC18-(+AC18*T20)),IF(Q20="Probabilidad",AC19,""))),"")</f>
        <v>0.33750000000000002</v>
      </c>
      <c r="AD20" s="308"/>
      <c r="AE20" s="322"/>
      <c r="AF20" s="308"/>
      <c r="AG20" s="322"/>
      <c r="AH20" s="324"/>
      <c r="AI20" s="326"/>
      <c r="AJ20" s="415"/>
      <c r="AK20" s="283"/>
      <c r="AL20" s="283"/>
      <c r="AM20" s="283"/>
      <c r="AN20" s="302"/>
      <c r="AO20" s="283"/>
      <c r="AP20" s="302"/>
      <c r="AQ20" s="283"/>
      <c r="AR20" s="302"/>
      <c r="AS20" s="65"/>
      <c r="AT20" s="65"/>
      <c r="AU20" s="65"/>
      <c r="AV20" s="65"/>
      <c r="AW20" s="65"/>
      <c r="AX20" s="65"/>
      <c r="AY20" s="65"/>
    </row>
    <row r="21" spans="1:51" ht="65.400000000000006" customHeight="1" x14ac:dyDescent="0.25">
      <c r="A21" s="310"/>
      <c r="B21" s="358"/>
      <c r="C21" s="341"/>
      <c r="D21" s="341"/>
      <c r="E21" s="341"/>
      <c r="F21" s="342"/>
      <c r="G21" s="341"/>
      <c r="H21" s="143"/>
      <c r="I21" s="316"/>
      <c r="J21" s="308"/>
      <c r="K21" s="309"/>
      <c r="L21" s="308"/>
      <c r="M21" s="309"/>
      <c r="N21" s="329"/>
      <c r="O21" s="58"/>
      <c r="P21" s="82"/>
      <c r="Q21" s="58" t="str">
        <f>IF(OR(R21="Preventivo",R21="Detectivo"),"Probabilidad",IF(R21="Correctivo","Impacto",""))</f>
        <v/>
      </c>
      <c r="R21" s="59"/>
      <c r="S21" s="59"/>
      <c r="T21" s="57"/>
      <c r="U21" s="59"/>
      <c r="V21" s="59"/>
      <c r="W21" s="59"/>
      <c r="X21" s="83"/>
      <c r="Y21" s="63" t="str">
        <f>IFERROR(IF(AND(Q19="Probabilidad",Q21="Probabilidad"),(AA19-(+AA19*T21)),IF(AND(Q19="Impacto",Q21="Probabilidad"),(AA18-(+AA18*T21)),IF(Q21="Impacto",AA19,""))),"")</f>
        <v/>
      </c>
      <c r="Z21" s="62" t="str">
        <f t="shared" si="0"/>
        <v/>
      </c>
      <c r="AA21" s="57" t="str">
        <f t="shared" si="1"/>
        <v/>
      </c>
      <c r="AB21" s="62" t="str">
        <f t="shared" si="2"/>
        <v/>
      </c>
      <c r="AC21" s="57" t="str">
        <f>IFERROR(IF(AND(Q19="Impacto",Q21="Impacto"),(AC19-(+AC19*T21)),IF(AND(Q19="Probabilidad",Q21="Impacto"),(AC18-(+AC18*T21)),IF(Q21="Probabilidad",AC19,""))),"")</f>
        <v/>
      </c>
      <c r="AD21" s="308"/>
      <c r="AE21" s="322"/>
      <c r="AF21" s="308"/>
      <c r="AG21" s="322"/>
      <c r="AH21" s="324"/>
      <c r="AI21" s="326"/>
      <c r="AJ21" s="415"/>
      <c r="AK21" s="284"/>
      <c r="AL21" s="284"/>
      <c r="AM21" s="284"/>
      <c r="AN21" s="303"/>
      <c r="AO21" s="284"/>
      <c r="AP21" s="303"/>
      <c r="AQ21" s="284"/>
      <c r="AR21" s="303"/>
      <c r="AS21" s="65"/>
      <c r="AT21" s="65"/>
      <c r="AU21" s="65"/>
      <c r="AV21" s="65"/>
      <c r="AW21" s="65"/>
      <c r="AX21" s="65"/>
      <c r="AY21" s="65"/>
    </row>
    <row r="22" spans="1:51" ht="165.75" customHeight="1" x14ac:dyDescent="0.25">
      <c r="A22" s="310" t="s">
        <v>155</v>
      </c>
      <c r="B22" s="334" t="s">
        <v>156</v>
      </c>
      <c r="C22" s="330" t="s">
        <v>157</v>
      </c>
      <c r="D22" s="330" t="s">
        <v>158</v>
      </c>
      <c r="E22" s="330" t="s">
        <v>159</v>
      </c>
      <c r="F22" s="332" t="s">
        <v>160</v>
      </c>
      <c r="G22" s="330" t="s">
        <v>161</v>
      </c>
      <c r="H22" s="87" t="s">
        <v>162</v>
      </c>
      <c r="I22" s="315" t="s">
        <v>163</v>
      </c>
      <c r="J22" s="307" t="s">
        <v>164</v>
      </c>
      <c r="K22" s="309">
        <v>0.4</v>
      </c>
      <c r="L22" s="307" t="s">
        <v>165</v>
      </c>
      <c r="M22" s="309">
        <v>1</v>
      </c>
      <c r="N22" s="329" t="s">
        <v>166</v>
      </c>
      <c r="O22" s="58">
        <v>1</v>
      </c>
      <c r="P22" s="88" t="s">
        <v>167</v>
      </c>
      <c r="Q22" s="58" t="str">
        <f t="shared" si="3"/>
        <v>Probabilidad</v>
      </c>
      <c r="R22" s="59" t="s">
        <v>145</v>
      </c>
      <c r="S22" s="59" t="s">
        <v>125</v>
      </c>
      <c r="T22" s="57" t="str">
        <f t="shared" si="4"/>
        <v>40%</v>
      </c>
      <c r="U22" s="59" t="s">
        <v>141</v>
      </c>
      <c r="V22" s="59" t="s">
        <v>146</v>
      </c>
      <c r="W22" s="59" t="s">
        <v>128</v>
      </c>
      <c r="X22" s="64" t="s">
        <v>168</v>
      </c>
      <c r="Y22" s="63">
        <f>IFERROR(IF(Q22="Probabilidad",(K22-(+K22*T22)),IF(Q22="Impacto",K22,"")),"")</f>
        <v>0.24</v>
      </c>
      <c r="Z22" s="62" t="str">
        <f t="shared" si="0"/>
        <v>Baja</v>
      </c>
      <c r="AA22" s="57">
        <f t="shared" ref="AA22:AA83" si="5">+Y22</f>
        <v>0.24</v>
      </c>
      <c r="AB22" s="62" t="str">
        <f t="shared" ref="AB22:AB83" si="6">IFERROR(IF(AC22="","",IF(AC22&lt;=0.2,"Leve",IF(AC22&lt;=0.4,"Menor",IF(AC22&lt;=0.6,"Moderado",IF(AC22&lt;=0.8,"Mayor","Catastrófico"))))),"")</f>
        <v>Catastrófico</v>
      </c>
      <c r="AC22" s="57">
        <f>IFERROR(IF(Q22="Impacto",(M22-(+M22*T22)),IF(Q22="Probabilidad",M22,"")),"")</f>
        <v>1</v>
      </c>
      <c r="AD22" s="307" t="str">
        <f>IFERROR(IF(AE22=0,"",IF(AND(AE22&gt;0,AE22&lt;=0.2),"Muy Baja",IF(AE22&lt;=0.4,"Baja",IF(AE22&lt;=0.6,"Media",IF(AE22&lt;=0.8,"Alta","Muy Alta"))))),"")</f>
        <v>Muy Baja</v>
      </c>
      <c r="AE22" s="321">
        <f>MIN(Y22:Y25)</f>
        <v>0.1008</v>
      </c>
      <c r="AF22" s="307" t="str">
        <f>IFERROR(IF(AG22=0,"",IF(AND(AG22&gt;0,AG22&lt;=0.2),"Leve",IF(AG22&lt;=0.4,"Menor",IF(AG22&lt;=0.6,"Moderado",IF(AG22&lt;=0.8,"Mayor","Catastrófico"))))),"")</f>
        <v>Mayor</v>
      </c>
      <c r="AG22" s="321">
        <f>MIN(AC22:AC25)</f>
        <v>0.75</v>
      </c>
      <c r="AH22" s="323" t="str">
        <f>IFERROR(IF(OR(AND(AD22="Muy Baja",AF22="Leve"),AND(AD22="Muy Baja",AF22="Menor"),AND(AD22="Baja",AF22="Leve")),"Bajo",IF(OR(AND(AD22="Muy Baja",AF22="Moderado"),AND(AD22="Baja",AF22="Menor"),AND(AD22="Baja",AF22="Moderado"),AND(AD22="Media",AF22="Leve"),AND(AD22="Media",AF22="Menor"),AND(AD22="Media",AF22="Moderado"),AND(AD22="Alta",AF22="Leve"),AND(AD22="Alta",AF22="Menor")),"Moderado",IF(OR(AND(AD22="Muy Baja",AF22="Mayor"),AND(AD22="Baja",AF22="Mayor"),AND(AD22="Media",AF22="Mayor"),AND(AD22="Alta",AF22="Moderado"),AND(AD22="Alta",AF22="Mayor"),AND(AD22="Muy Alta",AF22="Leve"),AND(AD22="Muy Alta",AF22="Menor"),AND(AD22="Muy Alta",AF22="Moderado"),AND(AD22="Muy Alta",AF22="Mayor")),"Alto",IF(OR(AND(AD22="Muy Baja",AF22="Catastrófico"),AND(AD22="Baja",AF22="Catastrófico"),AND(AD22="Media",AF22="Catastrófico"),AND(AD22="Alta",AF22="Catastrófico"),AND(AD22="Muy Alta",AF22="Catastrófico")),"Extremo","")))),"")</f>
        <v>Alto</v>
      </c>
      <c r="AI22" s="325" t="s">
        <v>130</v>
      </c>
      <c r="AJ22" s="330" t="s">
        <v>169</v>
      </c>
      <c r="AK22" s="291" t="s">
        <v>170</v>
      </c>
      <c r="AL22" s="286"/>
      <c r="AM22" s="291" t="s">
        <v>171</v>
      </c>
      <c r="AN22" s="286"/>
      <c r="AO22" s="291" t="s">
        <v>135</v>
      </c>
      <c r="AP22" s="286"/>
      <c r="AQ22" s="291" t="s">
        <v>135</v>
      </c>
      <c r="AR22" s="286"/>
      <c r="AS22" s="65"/>
      <c r="AT22" s="65"/>
      <c r="AU22" s="65"/>
      <c r="AV22" s="65"/>
      <c r="AW22" s="65"/>
      <c r="AX22" s="65"/>
      <c r="AY22" s="65"/>
    </row>
    <row r="23" spans="1:51" ht="282" customHeight="1" x14ac:dyDescent="0.25">
      <c r="A23" s="310"/>
      <c r="B23" s="334"/>
      <c r="C23" s="331"/>
      <c r="D23" s="331"/>
      <c r="E23" s="331"/>
      <c r="F23" s="333"/>
      <c r="G23" s="331"/>
      <c r="H23" s="87" t="s">
        <v>172</v>
      </c>
      <c r="I23" s="316"/>
      <c r="J23" s="308"/>
      <c r="K23" s="309"/>
      <c r="L23" s="308"/>
      <c r="M23" s="309"/>
      <c r="N23" s="329"/>
      <c r="O23" s="58">
        <v>2</v>
      </c>
      <c r="P23" s="88" t="s">
        <v>173</v>
      </c>
      <c r="Q23" s="58" t="str">
        <f t="shared" si="3"/>
        <v>Probabilidad</v>
      </c>
      <c r="R23" s="59" t="s">
        <v>145</v>
      </c>
      <c r="S23" s="59" t="s">
        <v>125</v>
      </c>
      <c r="T23" s="57" t="str">
        <f t="shared" si="4"/>
        <v>40%</v>
      </c>
      <c r="U23" s="59" t="s">
        <v>126</v>
      </c>
      <c r="V23" s="59" t="s">
        <v>127</v>
      </c>
      <c r="W23" s="59" t="s">
        <v>128</v>
      </c>
      <c r="X23" s="64" t="s">
        <v>174</v>
      </c>
      <c r="Y23" s="63">
        <f>IFERROR(IF(AND(Q22="Probabilidad",Q23="Probabilidad"),(AA22-(+AA22*T23)),IF(Q23="Probabilidad",(K22-(+K22*T23)),IF(Q23="Impacto",AA22,""))),"")</f>
        <v>0.14399999999999999</v>
      </c>
      <c r="Z23" s="62" t="str">
        <f t="shared" si="0"/>
        <v>Muy Baja</v>
      </c>
      <c r="AA23" s="57">
        <f t="shared" si="5"/>
        <v>0.14399999999999999</v>
      </c>
      <c r="AB23" s="62" t="str">
        <f t="shared" si="6"/>
        <v>Catastrófico</v>
      </c>
      <c r="AC23" s="57">
        <f>IFERROR(IF(AND(Q22="Impacto",Q23="Impacto"),(AC22-(+AC22*T23)),IF(Q23="Impacto",($M$15-(+$M$15*T23)),IF(Q23="Probabilidad",AC22,""))),"")</f>
        <v>1</v>
      </c>
      <c r="AD23" s="308"/>
      <c r="AE23" s="322"/>
      <c r="AF23" s="308"/>
      <c r="AG23" s="322"/>
      <c r="AH23" s="324"/>
      <c r="AI23" s="326"/>
      <c r="AJ23" s="331"/>
      <c r="AK23" s="286"/>
      <c r="AL23" s="286"/>
      <c r="AM23" s="286"/>
      <c r="AN23" s="286"/>
      <c r="AO23" s="286"/>
      <c r="AP23" s="286"/>
      <c r="AQ23" s="286"/>
      <c r="AR23" s="286"/>
      <c r="AS23" s="65"/>
      <c r="AT23" s="65"/>
      <c r="AU23" s="65"/>
      <c r="AV23" s="65"/>
      <c r="AW23" s="65"/>
      <c r="AX23" s="65"/>
      <c r="AY23" s="65"/>
    </row>
    <row r="24" spans="1:51" ht="178.5" customHeight="1" x14ac:dyDescent="0.25">
      <c r="A24" s="310"/>
      <c r="B24" s="334"/>
      <c r="C24" s="331"/>
      <c r="D24" s="331"/>
      <c r="E24" s="331"/>
      <c r="F24" s="333"/>
      <c r="G24" s="331"/>
      <c r="H24" s="87" t="s">
        <v>175</v>
      </c>
      <c r="I24" s="316"/>
      <c r="J24" s="308"/>
      <c r="K24" s="309"/>
      <c r="L24" s="308"/>
      <c r="M24" s="309"/>
      <c r="N24" s="329"/>
      <c r="O24" s="58">
        <v>3</v>
      </c>
      <c r="P24" s="88" t="s">
        <v>176</v>
      </c>
      <c r="Q24" s="58" t="str">
        <f t="shared" si="3"/>
        <v>Probabilidad</v>
      </c>
      <c r="R24" s="59" t="s">
        <v>150</v>
      </c>
      <c r="S24" s="59" t="s">
        <v>125</v>
      </c>
      <c r="T24" s="57" t="str">
        <f t="shared" si="4"/>
        <v>30%</v>
      </c>
      <c r="U24" s="59" t="s">
        <v>141</v>
      </c>
      <c r="V24" s="59" t="s">
        <v>127</v>
      </c>
      <c r="W24" s="59" t="s">
        <v>128</v>
      </c>
      <c r="X24" s="64" t="s">
        <v>177</v>
      </c>
      <c r="Y24" s="63">
        <f>IFERROR(IF(AND(Q23="Probabilidad",Q24="Probabilidad"),(AA23-(+AA23*T24)),IF(AND(Q23="Impacto",Q24="Probabilidad"),(AA22-(+AA22*T24)),IF(Q24="Impacto",AA23,""))),"")</f>
        <v>0.1008</v>
      </c>
      <c r="Z24" s="62" t="str">
        <f t="shared" si="0"/>
        <v>Muy Baja</v>
      </c>
      <c r="AA24" s="57">
        <f t="shared" si="5"/>
        <v>0.1008</v>
      </c>
      <c r="AB24" s="62" t="str">
        <f t="shared" si="6"/>
        <v>Catastrófico</v>
      </c>
      <c r="AC24" s="57">
        <f>IFERROR(IF(AND(Q23="Impacto",Q24="Impacto"),(AC23-(+AC23*T24)),IF(AND(Q23="Probabilidad",Q24="Impacto"),(AC22-(+AC22*T24)),IF(Q24="Probabilidad",AC23,""))),"")</f>
        <v>1</v>
      </c>
      <c r="AD24" s="308"/>
      <c r="AE24" s="322"/>
      <c r="AF24" s="308"/>
      <c r="AG24" s="322"/>
      <c r="AH24" s="324"/>
      <c r="AI24" s="326"/>
      <c r="AJ24" s="331"/>
      <c r="AK24" s="286"/>
      <c r="AL24" s="286"/>
      <c r="AM24" s="286"/>
      <c r="AN24" s="286"/>
      <c r="AO24" s="286"/>
      <c r="AP24" s="286"/>
      <c r="AQ24" s="286"/>
      <c r="AR24" s="286"/>
      <c r="AS24" s="65"/>
      <c r="AT24" s="65"/>
      <c r="AU24" s="65"/>
      <c r="AV24" s="65"/>
      <c r="AW24" s="65"/>
      <c r="AX24" s="65"/>
      <c r="AY24" s="65"/>
    </row>
    <row r="25" spans="1:51" ht="165.75" customHeight="1" x14ac:dyDescent="0.25">
      <c r="A25" s="310"/>
      <c r="B25" s="334"/>
      <c r="C25" s="331"/>
      <c r="D25" s="331"/>
      <c r="E25" s="331"/>
      <c r="F25" s="333"/>
      <c r="G25" s="331"/>
      <c r="H25" s="87"/>
      <c r="I25" s="316"/>
      <c r="J25" s="308"/>
      <c r="K25" s="309"/>
      <c r="L25" s="308"/>
      <c r="M25" s="309"/>
      <c r="N25" s="329"/>
      <c r="O25" s="58">
        <v>4</v>
      </c>
      <c r="P25" s="88" t="s">
        <v>178</v>
      </c>
      <c r="Q25" s="58" t="str">
        <f t="shared" si="3"/>
        <v>Impacto</v>
      </c>
      <c r="R25" s="59" t="s">
        <v>124</v>
      </c>
      <c r="S25" s="59" t="s">
        <v>125</v>
      </c>
      <c r="T25" s="57" t="str">
        <f t="shared" si="4"/>
        <v>25%</v>
      </c>
      <c r="U25" s="59" t="s">
        <v>141</v>
      </c>
      <c r="V25" s="59" t="s">
        <v>127</v>
      </c>
      <c r="W25" s="59" t="s">
        <v>128</v>
      </c>
      <c r="X25" s="64" t="s">
        <v>179</v>
      </c>
      <c r="Y25" s="63">
        <f>IFERROR(IF(AND(Q24="Probabilidad",Q25="Probabilidad"),(AA24-(+AA24*T25)),IF(AND(Q24="Impacto",Q25="Probabilidad"),(AA23-(+AA23*T25)),IF(Q25="Impacto",AA24,""))),"")</f>
        <v>0.1008</v>
      </c>
      <c r="Z25" s="62" t="str">
        <f t="shared" si="0"/>
        <v>Muy Baja</v>
      </c>
      <c r="AA25" s="57">
        <f t="shared" si="5"/>
        <v>0.1008</v>
      </c>
      <c r="AB25" s="62" t="str">
        <f t="shared" si="6"/>
        <v>Mayor</v>
      </c>
      <c r="AC25" s="57">
        <f>IFERROR(IF(AND(Q24="Impacto",Q25="Impacto"),(AC24-(+AC24*T25)),IF(AND(Q24="Probabilidad",Q25="Impacto"),(AC23-(+AC23*T25)),IF(Q25="Probabilidad",AC24,""))),"")</f>
        <v>0.75</v>
      </c>
      <c r="AD25" s="308"/>
      <c r="AE25" s="322"/>
      <c r="AF25" s="308"/>
      <c r="AG25" s="322"/>
      <c r="AH25" s="324"/>
      <c r="AI25" s="326"/>
      <c r="AJ25" s="341"/>
      <c r="AK25" s="286"/>
      <c r="AL25" s="286"/>
      <c r="AM25" s="286"/>
      <c r="AN25" s="286"/>
      <c r="AO25" s="286"/>
      <c r="AP25" s="286"/>
      <c r="AQ25" s="286"/>
      <c r="AR25" s="286"/>
      <c r="AS25" s="65"/>
      <c r="AT25" s="65"/>
      <c r="AU25" s="65"/>
      <c r="AV25" s="65"/>
      <c r="AW25" s="65"/>
      <c r="AX25" s="65"/>
      <c r="AY25" s="65"/>
    </row>
    <row r="26" spans="1:51" ht="110.25" customHeight="1" x14ac:dyDescent="0.25">
      <c r="A26" s="310" t="s">
        <v>180</v>
      </c>
      <c r="B26" s="334" t="s">
        <v>181</v>
      </c>
      <c r="C26" s="330" t="s">
        <v>182</v>
      </c>
      <c r="D26" s="330" t="s">
        <v>183</v>
      </c>
      <c r="E26" s="330" t="s">
        <v>184</v>
      </c>
      <c r="F26" s="332" t="s">
        <v>185</v>
      </c>
      <c r="G26" s="330" t="s">
        <v>186</v>
      </c>
      <c r="H26" s="87" t="s">
        <v>187</v>
      </c>
      <c r="I26" s="315" t="s">
        <v>119</v>
      </c>
      <c r="J26" s="307" t="s">
        <v>164</v>
      </c>
      <c r="K26" s="309">
        <f>IF(J26="","",IF(J26="Muy Baja",0.2,IF(J26="Baja",0.4,IF(J26="Media",0.6,IF(J26="Alta",0.8,IF(J26="Muy Alta",1,))))))</f>
        <v>0.4</v>
      </c>
      <c r="L26" s="307" t="s">
        <v>188</v>
      </c>
      <c r="M26" s="309">
        <f>IF(L26="","",IF(L26="Leve",0.2,IF(L26="Menor",0.4,IF(L26="Moderado",0.6,IF(L26="Mayor",0.8,IF(L26="Catastrófico",1,))))))</f>
        <v>0.6</v>
      </c>
      <c r="N26" s="329" t="str">
        <f>IF(OR(AND(J26="Muy Baja",L26="Leve"),AND(J26="Muy Baja",L26="Menor"),AND(J26="Baja",L26="Leve")),"Bajo",IF(OR(AND(J26="Muy baja",L26="Moderado"),AND(J26="Baja",L26="Menor"),AND(J26="Baja",L26="Moderado"),AND(J26="Media",L26="Leve"),AND(J26="Media",L26="Menor"),AND(J26="Media",L26="Moderado"),AND(J26="Alta",L26="Leve"),AND(J26="Alta",L26="Menor")),"Moderado",IF(OR(AND(J26="Muy Baja",L26="Mayor"),AND(J26="Baja",L26="Mayor"),AND(J26="Media",L26="Mayor"),AND(J26="Alta",L26="Moderado"),AND(J26="Alta",L26="Mayor"),AND(J26="Muy Alta",L26="Leve"),AND(J26="Muy Alta",L26="Menor"),AND(J26="Muy Alta",L26="Moderado"),AND(J26="Muy Alta",L26="Mayor")),"Alto",IF(OR(AND(J26="Muy Baja",L26="Catastrófico"),AND(J26="Baja",L26="Catastrófico"),AND(J26="Media",L26="Catastrófico"),AND(J26="Alta",L26="Catastrófico"),AND(J26="Muy Alta",L26="Catastrófico")),"Extremo",""))))</f>
        <v>Moderado</v>
      </c>
      <c r="O26" s="58">
        <v>1</v>
      </c>
      <c r="P26" s="89" t="s">
        <v>189</v>
      </c>
      <c r="Q26" s="58" t="str">
        <f t="shared" ref="Q26:Q37" si="7">IF(OR(R26="Preventivo",R26="Detectivo"),"Probabilidad",IF(R26="Correctivo","Impacto",""))</f>
        <v>Probabilidad</v>
      </c>
      <c r="R26" s="59" t="s">
        <v>145</v>
      </c>
      <c r="S26" s="59" t="s">
        <v>125</v>
      </c>
      <c r="T26" s="57" t="str">
        <f>IF(AND(R26="Preventivo",S26="Automático"),"50%",IF(AND(R26="Preventivo",S26="Manual"),"40%",IF(AND(R26="Detectivo",S26="Automático"),"40%",IF(AND(R26="Detectivo",S26="Manual"),"30%",IF(AND(R26="Correctivo",S26="Automático"),"35%",IF(AND(R26="Correctivo",S26="Manual"),"25%",""))))))</f>
        <v>40%</v>
      </c>
      <c r="U26" s="59" t="s">
        <v>126</v>
      </c>
      <c r="V26" s="59" t="s">
        <v>146</v>
      </c>
      <c r="W26" s="59" t="s">
        <v>128</v>
      </c>
      <c r="X26" s="87" t="s">
        <v>190</v>
      </c>
      <c r="Y26" s="63">
        <f>IFERROR(IF(Q26="Probabilidad",(K26-(+K26*T26)),IF(Q26="Impacto",K26,"")),"")</f>
        <v>0.24</v>
      </c>
      <c r="Z26" s="62" t="str">
        <f>IFERROR(IF(Y26="","",IF(Y26&lt;=0.2,"Muy Baja",IF(Y26&lt;=0.4,"Baja",IF(Y26&lt;=0.6,"Media",IF(Y26&lt;=0.8,"Alta","Muy Alta"))))),"")</f>
        <v>Baja</v>
      </c>
      <c r="AA26" s="57">
        <f t="shared" si="5"/>
        <v>0.24</v>
      </c>
      <c r="AB26" s="62" t="str">
        <f t="shared" si="6"/>
        <v>Moderado</v>
      </c>
      <c r="AC26" s="57">
        <f>IFERROR(IF(Q26="Impacto",(M26-(+M26*T26)),IF(Q26="Probabilidad",M26,"")),"")</f>
        <v>0.6</v>
      </c>
      <c r="AD26" s="307" t="str">
        <f>IFERROR(IF(AE26=0,"",IF(AND(AE26&gt;0,AE26&lt;=0.2),"Muy Baja",IF(AE26&lt;=0.4,"Baja",IF(AE26&lt;=0.6,"Media",IF(AE26&lt;=0.8,"Alta","Muy Alta"))))),"")</f>
        <v>Muy Baja</v>
      </c>
      <c r="AE26" s="321">
        <f>MIN(Y26:Y28)</f>
        <v>0.16799999999999998</v>
      </c>
      <c r="AF26" s="307" t="str">
        <f>IFERROR(IF(AG26=0,"",IF(AND(AG26&gt;0,AG26&lt;=0.2),"Leve",IF(AG26&lt;=0.4,"Menor",IF(AG26&lt;=0.6,"Moderado",IF(AG26&lt;=0.8,"Mayor","Catastrófico"))))),"")</f>
        <v>Moderado</v>
      </c>
      <c r="AG26" s="321">
        <f>MIN(AC26:AC28)</f>
        <v>0.6</v>
      </c>
      <c r="AH26" s="323" t="str">
        <f>IFERROR(IF(OR(AND(AD26="Muy Baja",AF26="Leve"),AND(AD26="Muy Baja",AF26="Menor"),AND(AD26="Baja",AF26="Leve")),"Bajo",IF(OR(AND(AD26="Muy Baja",AF26="Moderado"),AND(AD26="Baja",AF26="Menor"),AND(AD26="Baja",AF26="Moderado"),AND(AD26="Media",AF26="Leve"),AND(AD26="Media",AF26="Menor"),AND(AD26="Media",AF26="Moderado"),AND(AD26="Alta",AF26="Leve"),AND(AD26="Alta",AF26="Menor")),"Moderado",IF(OR(AND(AD26="Muy Baja",AF26="Mayor"),AND(AD26="Baja",AF26="Mayor"),AND(AD26="Media",AF26="Mayor"),AND(AD26="Alta",AF26="Moderado"),AND(AD26="Alta",AF26="Mayor"),AND(AD26="Muy Alta",AF26="Leve"),AND(AD26="Muy Alta",AF26="Menor"),AND(AD26="Muy Alta",AF26="Moderado"),AND(AD26="Muy Alta",AF26="Mayor")),"Alto",IF(OR(AND(AD26="Muy Baja",AF26="Catastrófico"),AND(AD26="Baja",AF26="Catastrófico"),AND(AD26="Media",AF26="Catastrófico"),AND(AD26="Alta",AF26="Catastrófico"),AND(AD26="Muy Alta",AF26="Catastrófico")),"Extremo","")))),"")</f>
        <v>Moderado</v>
      </c>
      <c r="AI26" s="325" t="s">
        <v>130</v>
      </c>
      <c r="AJ26" s="414" t="s">
        <v>191</v>
      </c>
      <c r="AK26" s="293" t="s">
        <v>192</v>
      </c>
      <c r="AL26" s="282" t="s">
        <v>193</v>
      </c>
      <c r="AM26" s="293" t="s">
        <v>194</v>
      </c>
      <c r="AN26" s="282" t="s">
        <v>195</v>
      </c>
      <c r="AO26" s="293" t="s">
        <v>135</v>
      </c>
      <c r="AP26" s="282"/>
      <c r="AQ26" s="293" t="s">
        <v>135</v>
      </c>
      <c r="AR26" s="282"/>
      <c r="AS26" s="65"/>
      <c r="AT26" s="65"/>
      <c r="AU26" s="65"/>
      <c r="AV26" s="65"/>
      <c r="AW26" s="65"/>
      <c r="AX26" s="65"/>
      <c r="AY26" s="65"/>
    </row>
    <row r="27" spans="1:51" ht="84.75" customHeight="1" x14ac:dyDescent="0.25">
      <c r="A27" s="310"/>
      <c r="B27" s="334"/>
      <c r="C27" s="331"/>
      <c r="D27" s="331"/>
      <c r="E27" s="331"/>
      <c r="F27" s="333"/>
      <c r="G27" s="331"/>
      <c r="H27" s="87" t="s">
        <v>196</v>
      </c>
      <c r="I27" s="316"/>
      <c r="J27" s="308"/>
      <c r="K27" s="309"/>
      <c r="L27" s="308"/>
      <c r="M27" s="309"/>
      <c r="N27" s="329"/>
      <c r="O27" s="58">
        <v>2</v>
      </c>
      <c r="P27" s="89" t="s">
        <v>197</v>
      </c>
      <c r="Q27" s="58" t="str">
        <f t="shared" si="7"/>
        <v>Probabilidad</v>
      </c>
      <c r="R27" s="59" t="s">
        <v>150</v>
      </c>
      <c r="S27" s="59" t="s">
        <v>125</v>
      </c>
      <c r="T27" s="57" t="str">
        <f>IF(AND(R27="Preventivo",S27="Automático"),"50%",IF(AND(R27="Preventivo",S27="Manual"),"40%",IF(AND(R27="Detectivo",S27="Automático"),"40%",IF(AND(R27="Detectivo",S27="Manual"),"30%",IF(AND(R27="Correctivo",S27="Automático"),"35%",IF(AND(R27="Correctivo",S27="Manual"),"25%",""))))))</f>
        <v>30%</v>
      </c>
      <c r="U27" s="59" t="s">
        <v>126</v>
      </c>
      <c r="V27" s="59" t="s">
        <v>146</v>
      </c>
      <c r="W27" s="59" t="s">
        <v>128</v>
      </c>
      <c r="X27" s="87" t="s">
        <v>190</v>
      </c>
      <c r="Y27" s="63">
        <f>IFERROR(IF(AND(Q26="Probabilidad",Q27="Probabilidad"),(AA26-(+AA26*T27)),IF(Q27="Probabilidad",(K26-(+K26*T27)),IF(Q27="Impacto",AA26,""))),"")</f>
        <v>0.16799999999999998</v>
      </c>
      <c r="Z27" s="62" t="str">
        <f>IFERROR(IF(Y27="","",IF(Y27&lt;=0.2,"Muy Baja",IF(Y27&lt;=0.4,"Baja",IF(Y27&lt;=0.6,"Media",IF(Y27&lt;=0.8,"Alta","Muy Alta"))))),"")</f>
        <v>Muy Baja</v>
      </c>
      <c r="AA27" s="57">
        <f t="shared" si="5"/>
        <v>0.16799999999999998</v>
      </c>
      <c r="AB27" s="62" t="str">
        <f t="shared" si="6"/>
        <v>Moderado</v>
      </c>
      <c r="AC27" s="57">
        <f>IFERROR(IF(AND(Q26="Impacto",Q27="Impacto"),(AC26-(+AC26*T27)),IF(Q27="Impacto",($M$15-(+$M$15*T27)),IF(Q27="Probabilidad",AC26,""))),"")</f>
        <v>0.6</v>
      </c>
      <c r="AD27" s="308"/>
      <c r="AE27" s="322"/>
      <c r="AF27" s="308"/>
      <c r="AG27" s="322"/>
      <c r="AH27" s="324"/>
      <c r="AI27" s="326"/>
      <c r="AJ27" s="414"/>
      <c r="AK27" s="283"/>
      <c r="AL27" s="283"/>
      <c r="AM27" s="283"/>
      <c r="AN27" s="283"/>
      <c r="AO27" s="283"/>
      <c r="AP27" s="283"/>
      <c r="AQ27" s="283"/>
      <c r="AR27" s="283"/>
      <c r="AS27" s="65"/>
      <c r="AT27" s="65"/>
      <c r="AU27" s="65"/>
      <c r="AV27" s="65"/>
      <c r="AW27" s="65"/>
      <c r="AX27" s="65"/>
      <c r="AY27" s="65"/>
    </row>
    <row r="28" spans="1:51" ht="189.75" customHeight="1" x14ac:dyDescent="0.25">
      <c r="A28" s="310"/>
      <c r="B28" s="334"/>
      <c r="C28" s="331"/>
      <c r="D28" s="331"/>
      <c r="E28" s="331"/>
      <c r="F28" s="333"/>
      <c r="G28" s="331"/>
      <c r="H28" s="87" t="s">
        <v>198</v>
      </c>
      <c r="I28" s="316"/>
      <c r="J28" s="308"/>
      <c r="K28" s="309"/>
      <c r="L28" s="308"/>
      <c r="M28" s="309"/>
      <c r="N28" s="329"/>
      <c r="O28" s="58">
        <v>3</v>
      </c>
      <c r="P28" s="89" t="s">
        <v>199</v>
      </c>
      <c r="Q28" s="58" t="str">
        <f t="shared" si="7"/>
        <v/>
      </c>
      <c r="R28" s="59" t="s">
        <v>200</v>
      </c>
      <c r="S28" s="59" t="s">
        <v>200</v>
      </c>
      <c r="T28" s="57" t="s">
        <v>201</v>
      </c>
      <c r="U28" s="59" t="s">
        <v>200</v>
      </c>
      <c r="V28" s="59" t="s">
        <v>200</v>
      </c>
      <c r="W28" s="59" t="s">
        <v>200</v>
      </c>
      <c r="X28" s="64" t="s">
        <v>200</v>
      </c>
      <c r="Y28" s="63" t="str">
        <f>IFERROR(IF(AND(Q27="Probabilidad",Q28="Probabilidad"),(AA27-(+AA27*T28)),IF(AND(Q27="Impacto",Q28="Probabilidad"),(AA26-(+AA26*T28)),IF(Q28="Impacto",AA27,""))),"")</f>
        <v/>
      </c>
      <c r="Z28" s="62" t="str">
        <f>IFERROR(IF(Y28="","",IF(Y28&lt;=0.2,"Muy Baja",IF(Y28&lt;=0.4,"Baja",IF(Y28&lt;=0.6,"Media",IF(Y28&lt;=0.8,"Alta","Muy Alta"))))),"")</f>
        <v/>
      </c>
      <c r="AA28" s="57" t="str">
        <f t="shared" si="5"/>
        <v/>
      </c>
      <c r="AB28" s="62" t="str">
        <f t="shared" si="6"/>
        <v/>
      </c>
      <c r="AC28" s="57" t="str">
        <f>IFERROR(IF(AND(Q27="Impacto",Q28="Impacto"),(AC27-(+AC27*T28)),IF(AND(Q27="Probabilidad",Q28="Impacto"),(AC26-(+AC26*T28)),IF(Q28="Probabilidad",AC27,""))),"")</f>
        <v/>
      </c>
      <c r="AD28" s="308"/>
      <c r="AE28" s="322"/>
      <c r="AF28" s="308"/>
      <c r="AG28" s="322"/>
      <c r="AH28" s="324"/>
      <c r="AI28" s="326"/>
      <c r="AJ28" s="414"/>
      <c r="AK28" s="284"/>
      <c r="AL28" s="284"/>
      <c r="AM28" s="284"/>
      <c r="AN28" s="284"/>
      <c r="AO28" s="284"/>
      <c r="AP28" s="284"/>
      <c r="AQ28" s="284"/>
      <c r="AR28" s="284"/>
      <c r="AS28" s="65"/>
      <c r="AT28" s="65"/>
      <c r="AU28" s="65"/>
      <c r="AV28" s="65"/>
      <c r="AW28" s="65"/>
      <c r="AX28" s="65"/>
      <c r="AY28" s="65"/>
    </row>
    <row r="29" spans="1:51" ht="261" customHeight="1" x14ac:dyDescent="0.25">
      <c r="A29" s="310" t="s">
        <v>202</v>
      </c>
      <c r="B29" s="334" t="s">
        <v>203</v>
      </c>
      <c r="C29" s="311" t="s">
        <v>204</v>
      </c>
      <c r="D29" s="311" t="s">
        <v>183</v>
      </c>
      <c r="E29" s="311" t="s">
        <v>205</v>
      </c>
      <c r="F29" s="311" t="s">
        <v>206</v>
      </c>
      <c r="G29" s="334" t="s">
        <v>207</v>
      </c>
      <c r="H29" s="87" t="s">
        <v>208</v>
      </c>
      <c r="I29" s="315" t="s">
        <v>119</v>
      </c>
      <c r="J29" s="307" t="s">
        <v>164</v>
      </c>
      <c r="K29" s="309">
        <f>IF(J29="","",IF(J29="Muy Baja",0.2,IF(J29="Baja",0.4,IF(J29="Media",0.6,IF(J29="Alta",0.8,IF(J29="Muy Alta",1,))))))</f>
        <v>0.4</v>
      </c>
      <c r="L29" s="307" t="s">
        <v>188</v>
      </c>
      <c r="M29" s="309">
        <f>IF(L29="","",IF(L29="Leve",0.2,IF(L29="Menor",0.4,IF(L29="Moderado",0.6,IF(L29="Mayor",0.8,IF(L29="Catastrófico",1,))))))</f>
        <v>0.6</v>
      </c>
      <c r="N29" s="329" t="str">
        <f>IF(OR(AND(J29="Muy Baja",L29="Leve"),AND(J29="Muy Baja",L29="Menor"),AND(J29="Baja",L29="Leve")),"Bajo",IF(OR(AND(J29="Muy baja",L29="Moderado"),AND(J29="Baja",L29="Menor"),AND(J29="Baja",L29="Moderado"),AND(J29="Media",L29="Leve"),AND(J29="Media",L29="Menor"),AND(J29="Media",L29="Moderado"),AND(J29="Alta",L29="Leve"),AND(J29="Alta",L29="Menor")),"Moderado",IF(OR(AND(J29="Muy Baja",L29="Mayor"),AND(J29="Baja",L29="Mayor"),AND(J29="Media",L29="Mayor"),AND(J29="Alta",L29="Moderado"),AND(J29="Alta",L29="Mayor"),AND(J29="Muy Alta",L29="Leve"),AND(J29="Muy Alta",L29="Menor"),AND(J29="Muy Alta",L29="Moderado"),AND(J29="Muy Alta",L29="Mayor")),"Alto",IF(OR(AND(J29="Muy Baja",L29="Catastrófico"),AND(J29="Baja",L29="Catastrófico"),AND(J29="Media",L29="Catastrófico"),AND(J29="Alta",L29="Catastrófico"),AND(J29="Muy Alta",L29="Catastrófico")),"Extremo",""))))</f>
        <v>Moderado</v>
      </c>
      <c r="O29" s="58">
        <v>1</v>
      </c>
      <c r="P29" s="89" t="s">
        <v>209</v>
      </c>
      <c r="Q29" s="58" t="str">
        <f t="shared" si="7"/>
        <v>Probabilidad</v>
      </c>
      <c r="R29" s="59" t="s">
        <v>145</v>
      </c>
      <c r="S29" s="59" t="s">
        <v>125</v>
      </c>
      <c r="T29" s="57" t="str">
        <f>IF(AND(R29="Preventivo",S29="Automático"),"50%",IF(AND(R29="Preventivo",S29="Manual"),"40%",IF(AND(R29="Detectivo",S29="Automático"),"40%",IF(AND(R29="Detectivo",S29="Manual"),"30%",IF(AND(R29="Correctivo",S29="Automático"),"35%",IF(AND(R29="Correctivo",S29="Manual"),"25%",""))))))</f>
        <v>40%</v>
      </c>
      <c r="U29" s="59" t="s">
        <v>141</v>
      </c>
      <c r="V29" s="59" t="s">
        <v>127</v>
      </c>
      <c r="W29" s="59" t="s">
        <v>128</v>
      </c>
      <c r="X29" s="87" t="s">
        <v>210</v>
      </c>
      <c r="Y29" s="63">
        <f>IFERROR(IF(Q29="Probabilidad",(K29-(+K29*T29)),IF(Q29="Impacto",K29,"")),"")</f>
        <v>0.24</v>
      </c>
      <c r="Z29" s="62" t="str">
        <f>IFERROR(IF(Y29="","",IF(Y29&lt;=0.2,"Muy Baja",IF(Y29&lt;=0.4,"Baja",IF(Y29&lt;=0.6,"Media",IF(Y29&lt;=0.8,"Alta","Muy Alta"))))),"")</f>
        <v>Baja</v>
      </c>
      <c r="AA29" s="57">
        <f t="shared" si="5"/>
        <v>0.24</v>
      </c>
      <c r="AB29" s="62" t="str">
        <f t="shared" si="6"/>
        <v>Moderado</v>
      </c>
      <c r="AC29" s="57">
        <f>IFERROR(IF(Q29="Impacto",(M29-(+M29*T29)),IF(Q29="Probabilidad",M29,"")),"")</f>
        <v>0.6</v>
      </c>
      <c r="AD29" s="307" t="str">
        <f>IFERROR(IF(AE29=0,"",IF(AND(AE29&gt;0,AE29&lt;=0.2),"Muy Baja",IF(AE29&lt;=0.4,"Baja",IF(AE29&lt;=0.6,"Media",IF(AE29&lt;=0.8,"Alta","Muy Alta"))))),"")</f>
        <v>Muy Baja</v>
      </c>
      <c r="AE29" s="321">
        <f>MIN(Y29:Y30)</f>
        <v>0.16799999999999998</v>
      </c>
      <c r="AF29" s="307" t="str">
        <f>IFERROR(IF(AG29=0,"",IF(AND(AG29&gt;0,AG29&lt;=0.2),"Leve",IF(AG29&lt;=0.4,"Menor",IF(AG29&lt;=0.6,"Moderado",IF(AG29&lt;=0.8,"Mayor","Catastrófico"))))),"")</f>
        <v>Moderado</v>
      </c>
      <c r="AG29" s="321">
        <f>MIN(AC29:AC30)</f>
        <v>0.6</v>
      </c>
      <c r="AH29" s="323" t="str">
        <f>IFERROR(IF(OR(AND(AD29="Muy Baja",AF29="Leve"),AND(AD29="Muy Baja",AF29="Menor"),AND(AD29="Baja",AF29="Leve")),"Bajo",IF(OR(AND(AD29="Muy Baja",AF29="Moderado"),AND(AD29="Baja",AF29="Menor"),AND(AD29="Baja",AF29="Moderado"),AND(AD29="Media",AF29="Leve"),AND(AD29="Media",AF29="Menor"),AND(AD29="Media",AF29="Moderado"),AND(AD29="Alta",AF29="Leve"),AND(AD29="Alta",AF29="Menor")),"Moderado",IF(OR(AND(AD29="Muy Baja",AF29="Mayor"),AND(AD29="Baja",AF29="Mayor"),AND(AD29="Media",AF29="Mayor"),AND(AD29="Alta",AF29="Moderado"),AND(AD29="Alta",AF29="Mayor"),AND(AD29="Muy Alta",AF29="Leve"),AND(AD29="Muy Alta",AF29="Menor"),AND(AD29="Muy Alta",AF29="Moderado"),AND(AD29="Muy Alta",AF29="Mayor")),"Alto",IF(OR(AND(AD29="Muy Baja",AF29="Catastrófico"),AND(AD29="Baja",AF29="Catastrófico"),AND(AD29="Media",AF29="Catastrófico"),AND(AD29="Alta",AF29="Catastrófico"),AND(AD29="Muy Alta",AF29="Catastrófico")),"Extremo","")))),"")</f>
        <v>Moderado</v>
      </c>
      <c r="AI29" s="325" t="s">
        <v>130</v>
      </c>
      <c r="AJ29" s="414"/>
      <c r="AK29" s="293" t="s">
        <v>211</v>
      </c>
      <c r="AL29" s="282" t="s">
        <v>193</v>
      </c>
      <c r="AM29" s="293" t="s">
        <v>212</v>
      </c>
      <c r="AN29" s="282" t="s">
        <v>213</v>
      </c>
      <c r="AO29" s="293" t="s">
        <v>135</v>
      </c>
      <c r="AP29" s="282"/>
      <c r="AQ29" s="293" t="s">
        <v>135</v>
      </c>
      <c r="AR29" s="282"/>
      <c r="AS29" s="65"/>
      <c r="AT29" s="65"/>
      <c r="AU29" s="65"/>
      <c r="AV29" s="65"/>
      <c r="AW29" s="65"/>
      <c r="AX29" s="65"/>
      <c r="AY29" s="65"/>
    </row>
    <row r="30" spans="1:51" ht="125.25" customHeight="1" x14ac:dyDescent="0.25">
      <c r="A30" s="310"/>
      <c r="B30" s="334"/>
      <c r="C30" s="311"/>
      <c r="D30" s="311"/>
      <c r="E30" s="311"/>
      <c r="F30" s="311"/>
      <c r="G30" s="334"/>
      <c r="H30" s="87" t="s">
        <v>214</v>
      </c>
      <c r="I30" s="316"/>
      <c r="J30" s="308"/>
      <c r="K30" s="309"/>
      <c r="L30" s="308"/>
      <c r="M30" s="309"/>
      <c r="N30" s="329"/>
      <c r="O30" s="58">
        <v>2</v>
      </c>
      <c r="P30" s="89" t="s">
        <v>215</v>
      </c>
      <c r="Q30" s="58" t="str">
        <f t="shared" ref="Q30" si="8">IF(OR(R30="Preventivo",R30="Detectivo"),"Probabilidad",IF(R30="Correctivo","Impacto",""))</f>
        <v>Probabilidad</v>
      </c>
      <c r="R30" s="59" t="s">
        <v>150</v>
      </c>
      <c r="S30" s="59" t="s">
        <v>125</v>
      </c>
      <c r="T30" s="57" t="str">
        <f>IF(AND(R30="Preventivo",S30="Automático"),"50%",IF(AND(R30="Preventivo",S30="Manual"),"40%",IF(AND(R30="Detectivo",S30="Automático"),"40%",IF(AND(R30="Detectivo",S30="Manual"),"30%",IF(AND(R30="Correctivo",S30="Automático"),"35%",IF(AND(R30="Correctivo",S30="Manual"),"25%",""))))))</f>
        <v>30%</v>
      </c>
      <c r="U30" s="59" t="s">
        <v>126</v>
      </c>
      <c r="V30" s="59" t="s">
        <v>127</v>
      </c>
      <c r="W30" s="59" t="s">
        <v>128</v>
      </c>
      <c r="X30" s="64" t="s">
        <v>216</v>
      </c>
      <c r="Y30" s="63">
        <f>IFERROR(IF(AND(Q29="Probabilidad",Q30="Probabilidad"),(AA29-(+AA29*T30)),IF(Q30="Probabilidad",(K29-(+K29*T30)),IF(Q30="Impacto",AA29,""))),"")</f>
        <v>0.16799999999999998</v>
      </c>
      <c r="Z30" s="62" t="str">
        <f>IFERROR(IF(Y30="","",IF(Y30&lt;=0.2,"Muy Baja",IF(Y30&lt;=0.4,"Baja",IF(Y30&lt;=0.6,"Media",IF(Y30&lt;=0.8,"Alta","Muy Alta"))))),"")</f>
        <v>Muy Baja</v>
      </c>
      <c r="AA30" s="57">
        <f t="shared" si="5"/>
        <v>0.16799999999999998</v>
      </c>
      <c r="AB30" s="62" t="str">
        <f t="shared" si="6"/>
        <v>Moderado</v>
      </c>
      <c r="AC30" s="57">
        <f>IFERROR(IF(AND(Q29="Impacto",Q30="Impacto"),(AC29-(+AC29*T30)),IF(Q30="Impacto",($M$15-(+$M$15*T30)),IF(Q30="Probabilidad",AC29,""))),"")</f>
        <v>0.6</v>
      </c>
      <c r="AD30" s="308"/>
      <c r="AE30" s="322"/>
      <c r="AF30" s="308"/>
      <c r="AG30" s="322"/>
      <c r="AH30" s="324"/>
      <c r="AI30" s="326"/>
      <c r="AJ30" s="414"/>
      <c r="AK30" s="284"/>
      <c r="AL30" s="284"/>
      <c r="AM30" s="284"/>
      <c r="AN30" s="284"/>
      <c r="AO30" s="284"/>
      <c r="AP30" s="284"/>
      <c r="AQ30" s="284"/>
      <c r="AR30" s="284"/>
      <c r="AS30" s="65"/>
      <c r="AT30" s="65"/>
      <c r="AU30" s="65"/>
      <c r="AV30" s="65"/>
      <c r="AW30" s="65"/>
      <c r="AX30" s="65"/>
      <c r="AY30" s="65"/>
    </row>
    <row r="31" spans="1:51" ht="55.95" customHeight="1" x14ac:dyDescent="0.25">
      <c r="A31" s="310" t="s">
        <v>217</v>
      </c>
      <c r="B31" s="330" t="s">
        <v>203</v>
      </c>
      <c r="C31" s="330" t="s">
        <v>204</v>
      </c>
      <c r="D31" s="330" t="s">
        <v>218</v>
      </c>
      <c r="E31" s="330" t="s">
        <v>219</v>
      </c>
      <c r="F31" s="332" t="s">
        <v>220</v>
      </c>
      <c r="G31" s="330" t="s">
        <v>221</v>
      </c>
      <c r="H31" s="375" t="s">
        <v>222</v>
      </c>
      <c r="I31" s="315" t="s">
        <v>223</v>
      </c>
      <c r="J31" s="307" t="s">
        <v>164</v>
      </c>
      <c r="K31" s="335">
        <f t="shared" ref="K31" si="9">IF(J31="","",IF(J31="Muy Baja",0.2,IF(J31="Baja",0.4,IF(J31="Media",0.6,IF(J31="Alta",0.8,IF(J31="Muy Alta",1,))))))</f>
        <v>0.4</v>
      </c>
      <c r="L31" s="307" t="s">
        <v>121</v>
      </c>
      <c r="M31" s="335">
        <f t="shared" ref="M31" si="10">IF(L31="","",IF(L31="Leve",0.2,IF(L31="Menor",0.4,IF(L31="Moderado",0.6,IF(L31="Mayor",0.8,IF(L31="Catastrófico",1,))))))</f>
        <v>0.8</v>
      </c>
      <c r="N31" s="323" t="str">
        <f t="shared" ref="N31" si="11">IF(OR(AND(J31="Muy Baja",L31="Leve"),AND(J31="Muy Baja",L31="Menor"),AND(J31="Baja",L31="Leve")),"Bajo",IF(OR(AND(J31="Muy baja",L31="Moderado"),AND(J31="Baja",L31="Menor"),AND(J31="Baja",L31="Moderado"),AND(J31="Media",L31="Leve"),AND(J31="Media",L31="Menor"),AND(J31="Media",L31="Moderado"),AND(J31="Alta",L31="Leve"),AND(J31="Alta",L31="Menor")),"Moderado",IF(OR(AND(J31="Muy Baja",L31="Mayor"),AND(J31="Baja",L31="Mayor"),AND(J31="Media",L31="Mayor"),AND(J31="Alta",L31="Moderado"),AND(J31="Alta",L31="Mayor"),AND(J31="Muy Alta",L31="Leve"),AND(J31="Muy Alta",L31="Menor"),AND(J31="Muy Alta",L31="Moderado"),AND(J31="Muy Alta",L31="Mayor")),"Alto",IF(OR(AND(J31="Muy Baja",L31="Catastrófico"),AND(J31="Baja",L31="Catastrófico"),AND(J31="Media",L31="Catastrófico"),AND(J31="Alta",L31="Catastrófico"),AND(J31="Muy Alta",L31="Catastrófico")),"Extremo",""))))</f>
        <v>Alto</v>
      </c>
      <c r="O31" s="58" t="s">
        <v>122</v>
      </c>
      <c r="P31" s="88" t="s">
        <v>224</v>
      </c>
      <c r="Q31" s="58" t="str">
        <f>IF(OR(R31="Preventivo",R31="Detectivo"),"Probabilidad",IF(R31="Correctivo","Impacto",""))</f>
        <v>Probabilidad</v>
      </c>
      <c r="R31" s="59" t="s">
        <v>150</v>
      </c>
      <c r="S31" s="59" t="s">
        <v>125</v>
      </c>
      <c r="T31" s="57" t="str">
        <f>IF(AND(R31="Preventivo",S31="Automático"),"50%",IF(AND(R31="Preventivo",S31="Manual"),"40%",IF(AND(R31="Detectivo",S31="Automático"),"40%",IF(AND(R31="Detectivo",S31="Manual"),"30%",IF(AND(R31="Correctivo",S31="Automático"),"35%",IF(AND(R31="Correctivo",S31="Manual"),"25%",""))))))</f>
        <v>30%</v>
      </c>
      <c r="U31" s="59" t="s">
        <v>126</v>
      </c>
      <c r="V31" s="59" t="s">
        <v>127</v>
      </c>
      <c r="W31" s="59" t="s">
        <v>128</v>
      </c>
      <c r="X31" s="90" t="s">
        <v>225</v>
      </c>
      <c r="Y31" s="63">
        <f>IFERROR(IF(Q31="Probabilidad",(K31-(+K31*T31)),IF(Q31="Impacto",K31,"")),"")</f>
        <v>0.28000000000000003</v>
      </c>
      <c r="Z31" s="62" t="str">
        <f t="shared" ref="Z31:Z34" si="12">IFERROR(IF(Y31="","",IF(Y31&lt;=0.2,"Muy Baja",IF(Y31&lt;=0.4,"Baja",IF(Y31&lt;=0.6,"Media",IF(Y31&lt;=0.8,"Alta","Muy Alta"))))),"")</f>
        <v>Baja</v>
      </c>
      <c r="AA31" s="57">
        <f>+Y31</f>
        <v>0.28000000000000003</v>
      </c>
      <c r="AB31" s="62" t="str">
        <f>IFERROR(IF(AC31="","",IF(AC31&lt;=0.2,"Leve",IF(AC31&lt;=0.4,"Menor",IF(AC31&lt;=0.6,"Moderado",IF(AC31&lt;=0.8,"Mayor","Catastrófico"))))),"")</f>
        <v>Mayor</v>
      </c>
      <c r="AC31" s="57">
        <f>IFERROR(IF(Q31="Impacto",(M31-(+M31*T31)),IF(Q31="Probabilidad",M31,"")),"")</f>
        <v>0.8</v>
      </c>
      <c r="AD31" s="307" t="str">
        <f>IFERROR(IF(AE31=0,"",IF(AND(AE31&gt;0,AE31&lt;=0.2),"Muy Baja",IF(AE31&lt;=0.4,"Baja",IF(AE31&lt;=0.6,"Media",IF(AE31&lt;=0.8,"Alta","Muy Alta"))))),"")</f>
        <v>Muy Baja</v>
      </c>
      <c r="AE31" s="321">
        <f>MIN(Y31:Y34)</f>
        <v>0.1008</v>
      </c>
      <c r="AF31" s="307" t="str">
        <f>IFERROR(IF(AG31=0,"",IF(AND(AG31&gt;0,AG31&lt;=0.2),"Leve",IF(AG31&lt;=0.4,"Menor",IF(AG31&lt;=0.6,"Moderado",IF(AG31&lt;=0.8,"Mayor","Catastrófico"))))),"")</f>
        <v>Moderado</v>
      </c>
      <c r="AG31" s="321">
        <f>MIN(AC31:AC34)</f>
        <v>0.60000000000000009</v>
      </c>
      <c r="AH31" s="323" t="str">
        <f>IFERROR(IF(OR(AND(AD31="Muy Baja",AF31="Leve"),AND(AD31="Muy Baja",AF31="Menor"),AND(AD31="Baja",AF31="Leve")),"Bajo",IF(OR(AND(AD31="Muy Baja",AF31="Moderado"),AND(AD31="Baja",AF31="Menor"),AND(AD31="Baja",AF31="Moderado"),AND(AD31="Media",AF31="Leve"),AND(AD31="Media",AF31="Menor"),AND(AD31="Media",AF31="Moderado"),AND(AD31="Alta",AF31="Leve"),AND(AD31="Alta",AF31="Menor")),"Moderado",IF(OR(AND(AD31="Muy Baja",AF31="Mayor"),AND(AD31="Baja",AF31="Mayor"),AND(AD31="Media",AF31="Mayor"),AND(AD31="Alta",AF31="Moderado"),AND(AD31="Alta",AF31="Mayor"),AND(AD31="Muy Alta",AF31="Leve"),AND(AD31="Muy Alta",AF31="Menor"),AND(AD31="Muy Alta",AF31="Moderado"),AND(AD31="Muy Alta",AF31="Mayor")),"Alto",IF(OR(AND(AD31="Muy Baja",AF31="Catastrófico"),AND(AD31="Baja",AF31="Catastrófico"),AND(AD31="Media",AF31="Catastrófico"),AND(AD31="Alta",AF31="Catastrófico"),AND(AD31="Muy Alta",AF31="Catastrófico")),"Extremo","")))),"")</f>
        <v>Moderado</v>
      </c>
      <c r="AI31" s="325" t="s">
        <v>130</v>
      </c>
      <c r="AJ31" s="91"/>
      <c r="AK31" s="293" t="s">
        <v>226</v>
      </c>
      <c r="AL31" s="282" t="s">
        <v>193</v>
      </c>
      <c r="AM31" s="293" t="s">
        <v>227</v>
      </c>
      <c r="AN31" s="282" t="s">
        <v>228</v>
      </c>
      <c r="AO31" s="293" t="s">
        <v>135</v>
      </c>
      <c r="AP31" s="282"/>
      <c r="AQ31" s="293" t="s">
        <v>135</v>
      </c>
      <c r="AR31" s="282"/>
      <c r="AS31" s="65"/>
      <c r="AT31" s="65"/>
      <c r="AU31" s="65"/>
      <c r="AV31" s="65"/>
      <c r="AW31" s="65"/>
      <c r="AX31" s="65"/>
      <c r="AY31" s="65"/>
    </row>
    <row r="32" spans="1:51" ht="55.95" customHeight="1" x14ac:dyDescent="0.25">
      <c r="A32" s="310"/>
      <c r="B32" s="331"/>
      <c r="C32" s="331"/>
      <c r="D32" s="331"/>
      <c r="E32" s="331"/>
      <c r="F32" s="333"/>
      <c r="G32" s="331"/>
      <c r="H32" s="376"/>
      <c r="I32" s="316"/>
      <c r="J32" s="308"/>
      <c r="K32" s="336"/>
      <c r="L32" s="308"/>
      <c r="M32" s="336"/>
      <c r="N32" s="324"/>
      <c r="O32" s="58" t="s">
        <v>136</v>
      </c>
      <c r="P32" s="88" t="s">
        <v>229</v>
      </c>
      <c r="Q32" s="58" t="str">
        <f>IF(OR(R32="Preventivo",R32="Detectivo"),"Probabilidad",IF(R32="Correctivo","Impacto",""))</f>
        <v>Probabilidad</v>
      </c>
      <c r="R32" s="59" t="s">
        <v>145</v>
      </c>
      <c r="S32" s="59" t="s">
        <v>125</v>
      </c>
      <c r="T32" s="57" t="str">
        <f>IF(AND(R32="Preventivo",S32="Automático"),"50%",IF(AND(R32="Preventivo",S32="Manual"),"40%",IF(AND(R32="Detectivo",S32="Automático"),"40%",IF(AND(R32="Detectivo",S32="Manual"),"30%",IF(AND(R32="Correctivo",S32="Automático"),"35%",IF(AND(R32="Correctivo",S32="Manual"),"25%",""))))))</f>
        <v>40%</v>
      </c>
      <c r="U32" s="59" t="s">
        <v>126</v>
      </c>
      <c r="V32" s="59" t="s">
        <v>127</v>
      </c>
      <c r="W32" s="59" t="s">
        <v>128</v>
      </c>
      <c r="X32" s="88" t="s">
        <v>230</v>
      </c>
      <c r="Y32" s="63">
        <f>IFERROR(IF(AND(Q31="Probabilidad",Q32="Probabilidad"),(AA31-(+AA31*T32)),IF(Q32="Probabilidad",(K31-(+K31*T32)),IF(Q32="Impacto",AA31,""))),"")</f>
        <v>0.16800000000000001</v>
      </c>
      <c r="Z32" s="62" t="str">
        <f t="shared" si="12"/>
        <v>Muy Baja</v>
      </c>
      <c r="AA32" s="57">
        <f t="shared" ref="AA32:AA34" si="13">+Y32</f>
        <v>0.16800000000000001</v>
      </c>
      <c r="AB32" s="62" t="str">
        <f t="shared" ref="AB32:AB34" si="14">IFERROR(IF(AC32="","",IF(AC32&lt;=0.2,"Leve",IF(AC32&lt;=0.4,"Menor",IF(AC32&lt;=0.6,"Moderado",IF(AC32&lt;=0.8,"Mayor","Catastrófico"))))),"")</f>
        <v>Mayor</v>
      </c>
      <c r="AC32" s="57">
        <f>IFERROR(IF(AND(Q31="Impacto",Q32="Impacto"),(AC31-(+AC31*T32)),IF(Q32="Impacto",($M$15-(+$M$15*T32)),IF(Q32="Probabilidad",AC31,""))),"")</f>
        <v>0.8</v>
      </c>
      <c r="AD32" s="308"/>
      <c r="AE32" s="322"/>
      <c r="AF32" s="308"/>
      <c r="AG32" s="322"/>
      <c r="AH32" s="324"/>
      <c r="AI32" s="326"/>
      <c r="AJ32" s="91"/>
      <c r="AK32" s="283"/>
      <c r="AL32" s="283"/>
      <c r="AM32" s="283"/>
      <c r="AN32" s="283"/>
      <c r="AO32" s="283"/>
      <c r="AP32" s="283"/>
      <c r="AQ32" s="283"/>
      <c r="AR32" s="283"/>
      <c r="AS32" s="65"/>
      <c r="AT32" s="65"/>
      <c r="AU32" s="65"/>
      <c r="AV32" s="65"/>
      <c r="AW32" s="65"/>
      <c r="AX32" s="65"/>
      <c r="AY32" s="65"/>
    </row>
    <row r="33" spans="1:51" ht="96" customHeight="1" x14ac:dyDescent="0.25">
      <c r="A33" s="310"/>
      <c r="B33" s="331"/>
      <c r="C33" s="331"/>
      <c r="D33" s="331"/>
      <c r="E33" s="331"/>
      <c r="F33" s="333"/>
      <c r="G33" s="331"/>
      <c r="H33" s="82" t="s">
        <v>231</v>
      </c>
      <c r="I33" s="316"/>
      <c r="J33" s="308"/>
      <c r="K33" s="336"/>
      <c r="L33" s="308"/>
      <c r="M33" s="336"/>
      <c r="N33" s="324"/>
      <c r="O33" s="58">
        <v>2</v>
      </c>
      <c r="P33" s="88" t="s">
        <v>232</v>
      </c>
      <c r="Q33" s="58" t="str">
        <f>IF(OR(R33="Preventivo",R33="Detectivo"),"Probabilidad",IF(R33="Correctivo","Impacto",""))</f>
        <v>Probabilidad</v>
      </c>
      <c r="R33" s="59" t="s">
        <v>145</v>
      </c>
      <c r="S33" s="59" t="s">
        <v>125</v>
      </c>
      <c r="T33" s="57" t="str">
        <f t="shared" ref="T33:T34" si="15">IF(AND(R33="Preventivo",S33="Automático"),"50%",IF(AND(R33="Preventivo",S33="Manual"),"40%",IF(AND(R33="Detectivo",S33="Automático"),"40%",IF(AND(R33="Detectivo",S33="Manual"),"30%",IF(AND(R33="Correctivo",S33="Automático"),"35%",IF(AND(R33="Correctivo",S33="Manual"),"25%",""))))))</f>
        <v>40%</v>
      </c>
      <c r="U33" s="59" t="s">
        <v>141</v>
      </c>
      <c r="V33" s="59" t="s">
        <v>127</v>
      </c>
      <c r="W33" s="59" t="s">
        <v>128</v>
      </c>
      <c r="X33" s="83" t="s">
        <v>233</v>
      </c>
      <c r="Y33" s="63">
        <f>IFERROR(IF(AND(Q32="Probabilidad",Q33="Probabilidad"),(AA32-(+AA32*T33)),IF(AND(Q32="Impacto",Q33="Probabilidad"),(AA31-(+AA31*T33)),IF(Q33="Impacto",AA32,""))),"")</f>
        <v>0.1008</v>
      </c>
      <c r="Z33" s="62" t="str">
        <f t="shared" si="12"/>
        <v>Muy Baja</v>
      </c>
      <c r="AA33" s="57">
        <f t="shared" si="13"/>
        <v>0.1008</v>
      </c>
      <c r="AB33" s="62" t="str">
        <f t="shared" si="14"/>
        <v>Mayor</v>
      </c>
      <c r="AC33" s="57">
        <f>IFERROR(IF(AND(Q32="Impacto",Q33="Impacto"),(AC32-(+AC32*T33)),IF(AND(Q32="Probabilidad",Q33="Impacto"),(AC31-(+AC31*T33)),IF(Q33="Probabilidad",AC32,""))),"")</f>
        <v>0.8</v>
      </c>
      <c r="AD33" s="308"/>
      <c r="AE33" s="322"/>
      <c r="AF33" s="308"/>
      <c r="AG33" s="322"/>
      <c r="AH33" s="324"/>
      <c r="AI33" s="326"/>
      <c r="AJ33" s="91" t="s">
        <v>234</v>
      </c>
      <c r="AK33" s="283"/>
      <c r="AL33" s="283"/>
      <c r="AM33" s="283"/>
      <c r="AN33" s="283"/>
      <c r="AO33" s="283"/>
      <c r="AP33" s="283"/>
      <c r="AQ33" s="283"/>
      <c r="AR33" s="283"/>
      <c r="AS33" s="65"/>
      <c r="AT33" s="65"/>
      <c r="AU33" s="65"/>
      <c r="AV33" s="65"/>
      <c r="AW33" s="65"/>
      <c r="AX33" s="65"/>
      <c r="AY33" s="65"/>
    </row>
    <row r="34" spans="1:51" ht="102.6" customHeight="1" x14ac:dyDescent="0.25">
      <c r="A34" s="310"/>
      <c r="B34" s="331"/>
      <c r="C34" s="331"/>
      <c r="D34" s="331"/>
      <c r="E34" s="331"/>
      <c r="F34" s="333"/>
      <c r="G34" s="331"/>
      <c r="I34" s="316"/>
      <c r="J34" s="338"/>
      <c r="K34" s="337"/>
      <c r="L34" s="338"/>
      <c r="M34" s="337"/>
      <c r="N34" s="339"/>
      <c r="O34" s="58">
        <v>3</v>
      </c>
      <c r="P34" s="85" t="s">
        <v>235</v>
      </c>
      <c r="Q34" s="58" t="str">
        <f>IF(OR(R34="Preventivo",R34="Detectivo"),"Probabilidad",IF(R34="Correctivo","Impacto",""))</f>
        <v>Impacto</v>
      </c>
      <c r="R34" s="59" t="s">
        <v>124</v>
      </c>
      <c r="S34" s="59" t="s">
        <v>125</v>
      </c>
      <c r="T34" s="57" t="str">
        <f t="shared" si="15"/>
        <v>25%</v>
      </c>
      <c r="U34" s="59" t="s">
        <v>126</v>
      </c>
      <c r="V34" s="59" t="s">
        <v>127</v>
      </c>
      <c r="W34" s="59" t="s">
        <v>128</v>
      </c>
      <c r="X34" s="92" t="s">
        <v>236</v>
      </c>
      <c r="Y34" s="63">
        <f>IFERROR(IF(AND(Q33="Probabilidad",Q34="Probabilidad"),(AA33-(+AA33*T34)),IF(AND(Q33="Impacto",Q34="Probabilidad"),(AA32-(+AA32*T34)),IF(Q34="Impacto",AA33,""))),"")</f>
        <v>0.1008</v>
      </c>
      <c r="Z34" s="62" t="str">
        <f t="shared" si="12"/>
        <v>Muy Baja</v>
      </c>
      <c r="AA34" s="57">
        <f t="shared" si="13"/>
        <v>0.1008</v>
      </c>
      <c r="AB34" s="62" t="str">
        <f t="shared" si="14"/>
        <v>Moderado</v>
      </c>
      <c r="AC34" s="57">
        <f>IFERROR(IF(AND(Q33="Impacto",Q34="Impacto"),(AC33-(+AC33*T34)),IF(AND(Q33="Probabilidad",Q34="Impacto"),(AC32-(+AC32*T34)),IF(Q34="Probabilidad",AC33,""))),"")</f>
        <v>0.60000000000000009</v>
      </c>
      <c r="AD34" s="308"/>
      <c r="AE34" s="322"/>
      <c r="AF34" s="308"/>
      <c r="AG34" s="322"/>
      <c r="AH34" s="324"/>
      <c r="AI34" s="326"/>
      <c r="AJ34" s="91"/>
      <c r="AK34" s="284"/>
      <c r="AL34" s="284"/>
      <c r="AM34" s="284"/>
      <c r="AN34" s="284"/>
      <c r="AO34" s="284"/>
      <c r="AP34" s="284"/>
      <c r="AQ34" s="284"/>
      <c r="AR34" s="284"/>
      <c r="AS34" s="65"/>
      <c r="AT34" s="65"/>
      <c r="AU34" s="65"/>
      <c r="AV34" s="65"/>
      <c r="AW34" s="65"/>
      <c r="AX34" s="65"/>
      <c r="AY34" s="65"/>
    </row>
    <row r="35" spans="1:51" ht="63.75" customHeight="1" x14ac:dyDescent="0.25">
      <c r="A35" s="310" t="s">
        <v>237</v>
      </c>
      <c r="B35" s="334" t="s">
        <v>238</v>
      </c>
      <c r="C35" s="330" t="s">
        <v>239</v>
      </c>
      <c r="D35" s="330" t="s">
        <v>240</v>
      </c>
      <c r="E35" s="330" t="s">
        <v>241</v>
      </c>
      <c r="F35" s="332" t="s">
        <v>242</v>
      </c>
      <c r="G35" s="330" t="s">
        <v>243</v>
      </c>
      <c r="H35" s="87" t="s">
        <v>244</v>
      </c>
      <c r="I35" s="315" t="s">
        <v>119</v>
      </c>
      <c r="J35" s="307" t="s">
        <v>120</v>
      </c>
      <c r="K35" s="309">
        <f>IF(J35="","",IF(J35="Muy Baja",0.2,IF(J35="Baja",0.4,IF(J35="Media",0.6,IF(J35="Alta",0.8,IF(J35="Muy Alta",1,))))))</f>
        <v>0.6</v>
      </c>
      <c r="L35" s="307" t="s">
        <v>245</v>
      </c>
      <c r="M35" s="309">
        <f>IF(L35="","",IF(L35="Leve",0.2,IF(L35="Menor",0.4,IF(L35="Moderado",0.6,IF(L35="Mayor",0.8,IF(L35="Catastrófico",1,))))))</f>
        <v>0.8</v>
      </c>
      <c r="N35" s="329" t="str">
        <f>IF(OR(AND(J35="Muy Baja",L35="Leve"),AND(J35="Muy Baja",L35="Menor"),AND(J35="Baja",L35="Leve")),"Bajo",IF(OR(AND(J35="Muy baja",L35="Moderado"),AND(J35="Baja",L35="Menor"),AND(J35="Baja",L35="Moderado"),AND(J35="Media",L35="Leve"),AND(J35="Media",L35="Menor"),AND(J35="Media",L35="Moderado"),AND(J35="Alta",L35="Leve"),AND(J35="Alta",L35="Menor")),"Moderado",IF(OR(AND(J35="Muy Baja",L35="Mayor"),AND(J35="Baja",L35="Mayor"),AND(J35="Media",L35="Mayor"),AND(J35="Alta",L35="Moderado"),AND(J35="Alta",L35="Mayor"),AND(J35="Muy Alta",L35="Leve"),AND(J35="Muy Alta",L35="Menor"),AND(J35="Muy Alta",L35="Moderado"),AND(J35="Muy Alta",L35="Mayor")),"Alto",IF(OR(AND(J35="Muy Baja",L35="Catastrófico"),AND(J35="Baja",L35="Catastrófico"),AND(J35="Media",L35="Catastrófico"),AND(J35="Alta",L35="Catastrófico"),AND(J35="Muy Alta",L35="Catastrófico")),"Extremo",""))))</f>
        <v>Alto</v>
      </c>
      <c r="O35" s="58">
        <v>1</v>
      </c>
      <c r="P35" s="89" t="s">
        <v>246</v>
      </c>
      <c r="Q35" s="58" t="str">
        <f t="shared" si="7"/>
        <v>Probabilidad</v>
      </c>
      <c r="R35" s="59" t="s">
        <v>150</v>
      </c>
      <c r="S35" s="59" t="s">
        <v>125</v>
      </c>
      <c r="T35" s="57" t="str">
        <f>IF(AND(R35="Preventivo",S35="Automático"),"50%",IF(AND(R35="Preventivo",S35="Manual"),"40%",IF(AND(R35="Detectivo",S35="Automático"),"40%",IF(AND(R35="Detectivo",S35="Manual"),"30%",IF(AND(R35="Correctivo",S35="Automático"),"35%",IF(AND(R35="Correctivo",S35="Manual"),"25%",""))))))</f>
        <v>30%</v>
      </c>
      <c r="U35" s="59" t="s">
        <v>126</v>
      </c>
      <c r="V35" s="59" t="s">
        <v>127</v>
      </c>
      <c r="W35" s="59" t="s">
        <v>128</v>
      </c>
      <c r="X35" s="64" t="s">
        <v>247</v>
      </c>
      <c r="Y35" s="63">
        <f>IFERROR(IF(Q35="Probabilidad",(K35-(+K35*T35)),IF(Q35="Impacto",K35,"")),"")</f>
        <v>0.42</v>
      </c>
      <c r="Z35" s="62" t="str">
        <f t="shared" ref="Z35:Z37" si="16">IFERROR(IF(Y35="","",IF(Y35&lt;=0.2,"Muy Baja",IF(Y35&lt;=0.4,"Baja",IF(Y35&lt;=0.6,"Media",IF(Y35&lt;=0.8,"Alta","Muy Alta"))))),"")</f>
        <v>Media</v>
      </c>
      <c r="AA35" s="57">
        <f t="shared" si="5"/>
        <v>0.42</v>
      </c>
      <c r="AB35" s="62" t="str">
        <f t="shared" si="6"/>
        <v>Mayor</v>
      </c>
      <c r="AC35" s="57">
        <f>IFERROR(IF(Q35="Impacto",(M35-(+M35*T35)),IF(Q35="Probabilidad",M35,"")),"")</f>
        <v>0.8</v>
      </c>
      <c r="AD35" s="307" t="str">
        <f>IFERROR(IF(AE35=0,"",IF(AND(AE35&gt;0,AE35&lt;=0.2),"Muy Baja",IF(AE35&lt;=0.4,"Baja",IF(AE35&lt;=0.6,"Media",IF(AE35&lt;=0.8,"Alta","Muy Alta"))))),"")</f>
        <v>Media</v>
      </c>
      <c r="AE35" s="321">
        <f>MIN(Y35:Y38)</f>
        <v>0.42</v>
      </c>
      <c r="AF35" s="307" t="str">
        <f>IFERROR(IF(AG35=0,"",IF(AND(AG35&gt;0,AG35&lt;=0.2),"Leve",IF(AG35&lt;=0.4,"Menor",IF(AG35&lt;=0.6,"Moderado",IF(AG35&lt;=0.8,"Mayor","Catastrófico"))))),"")</f>
        <v>Moderado</v>
      </c>
      <c r="AG35" s="321">
        <f>MIN(AC35:AC38)</f>
        <v>0.60000000000000009</v>
      </c>
      <c r="AH35" s="323" t="str">
        <f>IFERROR(IF(OR(AND(AD35="Muy Baja",AF35="Leve"),AND(AD35="Muy Baja",AF35="Menor"),AND(AD35="Baja",AF35="Leve")),"Bajo",IF(OR(AND(AD35="Muy Baja",AF35="Moderado"),AND(AD35="Baja",AF35="Menor"),AND(AD35="Baja",AF35="Moderado"),AND(AD35="Media",AF35="Leve"),AND(AD35="Media",AF35="Menor"),AND(AD35="Media",AF35="Moderado"),AND(AD35="Alta",AF35="Leve"),AND(AD35="Alta",AF35="Menor")),"Moderado",IF(OR(AND(AD35="Muy Baja",AF35="Mayor"),AND(AD35="Baja",AF35="Mayor"),AND(AD35="Media",AF35="Mayor"),AND(AD35="Alta",AF35="Moderado"),AND(AD35="Alta",AF35="Mayor"),AND(AD35="Muy Alta",AF35="Leve"),AND(AD35="Muy Alta",AF35="Menor"),AND(AD35="Muy Alta",AF35="Moderado"),AND(AD35="Muy Alta",AF35="Mayor")),"Alto",IF(OR(AND(AD35="Muy Baja",AF35="Catastrófico"),AND(AD35="Baja",AF35="Catastrófico"),AND(AD35="Media",AF35="Catastrófico"),AND(AD35="Alta",AF35="Catastrófico"),AND(AD35="Muy Alta",AF35="Catastrófico")),"Extremo","")))),"")</f>
        <v>Moderado</v>
      </c>
      <c r="AI35" s="325" t="s">
        <v>130</v>
      </c>
      <c r="AJ35" s="414"/>
      <c r="AK35" s="294" t="s">
        <v>248</v>
      </c>
      <c r="AL35" s="282" t="s">
        <v>249</v>
      </c>
      <c r="AM35" s="427" t="s">
        <v>250</v>
      </c>
      <c r="AN35" s="282" t="s">
        <v>251</v>
      </c>
      <c r="AO35" s="294" t="s">
        <v>135</v>
      </c>
      <c r="AP35" s="293"/>
      <c r="AQ35" s="294" t="s">
        <v>135</v>
      </c>
      <c r="AR35" s="293"/>
      <c r="AS35" s="65"/>
      <c r="AT35" s="65"/>
      <c r="AU35" s="65"/>
      <c r="AV35" s="65"/>
      <c r="AW35" s="65"/>
      <c r="AX35" s="65"/>
      <c r="AY35" s="65"/>
    </row>
    <row r="36" spans="1:51" ht="105" customHeight="1" x14ac:dyDescent="0.25">
      <c r="A36" s="310"/>
      <c r="B36" s="334"/>
      <c r="C36" s="331"/>
      <c r="D36" s="331"/>
      <c r="E36" s="331"/>
      <c r="F36" s="333"/>
      <c r="G36" s="331"/>
      <c r="H36" s="87" t="s">
        <v>252</v>
      </c>
      <c r="I36" s="316"/>
      <c r="J36" s="308"/>
      <c r="K36" s="309"/>
      <c r="L36" s="308"/>
      <c r="M36" s="309"/>
      <c r="N36" s="329"/>
      <c r="O36" s="58">
        <v>2</v>
      </c>
      <c r="P36" s="89" t="s">
        <v>253</v>
      </c>
      <c r="Q36" s="58" t="str">
        <f t="shared" si="7"/>
        <v>Impacto</v>
      </c>
      <c r="R36" s="59" t="s">
        <v>124</v>
      </c>
      <c r="S36" s="59" t="s">
        <v>125</v>
      </c>
      <c r="T36" s="57" t="str">
        <f>IF(AND(R36="Preventivo",S36="Automático"),"50%",IF(AND(R36="Preventivo",S36="Manual"),"40%",IF(AND(R36="Detectivo",S36="Automático"),"40%",IF(AND(R36="Detectivo",S36="Manual"),"30%",IF(AND(R36="Correctivo",S36="Automático"),"35%",IF(AND(R36="Correctivo",S36="Manual"),"25%",""))))))</f>
        <v>25%</v>
      </c>
      <c r="U36" s="59" t="s">
        <v>126</v>
      </c>
      <c r="V36" s="59" t="s">
        <v>127</v>
      </c>
      <c r="W36" s="59" t="s">
        <v>128</v>
      </c>
      <c r="X36" s="64" t="s">
        <v>254</v>
      </c>
      <c r="Y36" s="63">
        <f>IFERROR(IF(AND(Q35="Probabilidad",Q36="Probabilidad"),(AA35-(+AA35*T36)),IF(Q36="Probabilidad",(K35-(+K35*T36)),IF(Q36="Impacto",AA35,""))),"")</f>
        <v>0.42</v>
      </c>
      <c r="Z36" s="62" t="str">
        <f t="shared" si="16"/>
        <v>Media</v>
      </c>
      <c r="AA36" s="57">
        <f t="shared" si="5"/>
        <v>0.42</v>
      </c>
      <c r="AB36" s="62" t="str">
        <f t="shared" si="6"/>
        <v>Moderado</v>
      </c>
      <c r="AC36" s="57">
        <f>IFERROR(IF(AND(Q35="Impacto",Q36="Impacto"),(AC35-(+AC35*T36)),IF(Q36="Impacto",($M$15-(+$M$15*T36)),IF(Q36="Probabilidad",AC35,""))),"")</f>
        <v>0.60000000000000009</v>
      </c>
      <c r="AD36" s="308"/>
      <c r="AE36" s="322"/>
      <c r="AF36" s="308"/>
      <c r="AG36" s="322"/>
      <c r="AH36" s="324"/>
      <c r="AI36" s="326"/>
      <c r="AJ36" s="414"/>
      <c r="AK36" s="304"/>
      <c r="AL36" s="283"/>
      <c r="AM36" s="428"/>
      <c r="AN36" s="283"/>
      <c r="AO36" s="304"/>
      <c r="AP36" s="283"/>
      <c r="AQ36" s="304"/>
      <c r="AR36" s="283"/>
      <c r="AS36" s="65"/>
      <c r="AT36" s="65"/>
      <c r="AU36" s="65"/>
      <c r="AV36" s="65"/>
      <c r="AW36" s="65"/>
      <c r="AX36" s="65"/>
      <c r="AY36" s="65"/>
    </row>
    <row r="37" spans="1:51" ht="86.25" customHeight="1" x14ac:dyDescent="0.25">
      <c r="A37" s="310"/>
      <c r="B37" s="334"/>
      <c r="C37" s="331"/>
      <c r="D37" s="331"/>
      <c r="E37" s="331"/>
      <c r="F37" s="333"/>
      <c r="G37" s="331"/>
      <c r="H37" s="87" t="s">
        <v>255</v>
      </c>
      <c r="I37" s="316"/>
      <c r="J37" s="308"/>
      <c r="K37" s="309"/>
      <c r="L37" s="308"/>
      <c r="M37" s="309"/>
      <c r="N37" s="329"/>
      <c r="O37" s="58">
        <v>3</v>
      </c>
      <c r="P37" s="89" t="s">
        <v>256</v>
      </c>
      <c r="Q37" s="58" t="str">
        <f t="shared" si="7"/>
        <v/>
      </c>
      <c r="R37" s="59" t="s">
        <v>200</v>
      </c>
      <c r="S37" s="59" t="s">
        <v>200</v>
      </c>
      <c r="T37" s="57" t="s">
        <v>201</v>
      </c>
      <c r="U37" s="59" t="s">
        <v>200</v>
      </c>
      <c r="V37" s="59" t="s">
        <v>200</v>
      </c>
      <c r="W37" s="59" t="s">
        <v>200</v>
      </c>
      <c r="X37" s="64" t="s">
        <v>200</v>
      </c>
      <c r="Y37" s="63">
        <f>IFERROR(IF(AND(Q36="Probabilidad",Q37="Probabilidad"),(AA36-(+AA36*T37)),IF(AND(Q36="Impacto",Q37="Probabilidad"),(AA35-(+AA35*T37)),IF(Q37="",AA36,""))),"")</f>
        <v>0.42</v>
      </c>
      <c r="Z37" s="62" t="str">
        <f t="shared" si="16"/>
        <v>Media</v>
      </c>
      <c r="AA37" s="57">
        <f t="shared" si="5"/>
        <v>0.42</v>
      </c>
      <c r="AB37" s="62" t="str">
        <f t="shared" si="6"/>
        <v>Moderado</v>
      </c>
      <c r="AC37" s="57">
        <f>IFERROR(IF(AND(Q36="Impacto",Q37="Impacto"),(AC36-(+AC36*T37)),IF(AND(Q36="Probabilidad",Q37="Impacto"),(AC35-(+AC35*T37)),IF(Q37="",AC36,""))),"")</f>
        <v>0.60000000000000009</v>
      </c>
      <c r="AD37" s="308"/>
      <c r="AE37" s="322"/>
      <c r="AF37" s="308"/>
      <c r="AG37" s="322"/>
      <c r="AH37" s="324"/>
      <c r="AI37" s="326"/>
      <c r="AJ37" s="414"/>
      <c r="AK37" s="304"/>
      <c r="AL37" s="283"/>
      <c r="AM37" s="428"/>
      <c r="AN37" s="283"/>
      <c r="AO37" s="304"/>
      <c r="AP37" s="283"/>
      <c r="AQ37" s="304"/>
      <c r="AR37" s="283"/>
      <c r="AS37" s="65"/>
      <c r="AT37" s="65"/>
      <c r="AU37" s="65"/>
      <c r="AV37" s="65"/>
      <c r="AW37" s="65"/>
      <c r="AX37" s="65"/>
      <c r="AY37" s="65"/>
    </row>
    <row r="38" spans="1:51" ht="86.25" customHeight="1" x14ac:dyDescent="0.25">
      <c r="A38" s="310"/>
      <c r="B38" s="334"/>
      <c r="C38" s="341"/>
      <c r="D38" s="341"/>
      <c r="E38" s="341"/>
      <c r="F38" s="342"/>
      <c r="G38" s="341"/>
      <c r="H38" s="87" t="s">
        <v>257</v>
      </c>
      <c r="I38" s="316"/>
      <c r="J38" s="308"/>
      <c r="K38" s="309"/>
      <c r="L38" s="308"/>
      <c r="M38" s="309"/>
      <c r="N38" s="329"/>
      <c r="O38" s="58">
        <v>4</v>
      </c>
      <c r="P38" s="89" t="s">
        <v>258</v>
      </c>
      <c r="Q38" s="58" t="str">
        <f>IF(OR(R38="Preventivo",R38="Detectivo"),"Probabilidad",IF(R38="Correctivo","Impacto",""))</f>
        <v/>
      </c>
      <c r="R38" s="59" t="s">
        <v>200</v>
      </c>
      <c r="S38" s="59" t="s">
        <v>200</v>
      </c>
      <c r="T38" s="57" t="s">
        <v>201</v>
      </c>
      <c r="U38" s="59" t="s">
        <v>200</v>
      </c>
      <c r="V38" s="59" t="s">
        <v>200</v>
      </c>
      <c r="W38" s="59" t="s">
        <v>200</v>
      </c>
      <c r="X38" s="64" t="s">
        <v>200</v>
      </c>
      <c r="Y38" s="63">
        <f>IFERROR(IF(AND(Q37="Probabilidad",Q38="Probabilidad"),(AA37-(+AA37*T38)),IF(AND(Q37="Impacto",Q38="Probabilidad"),(AA36-(+AA36*T38)),IF(Q38="",AA37,""))),"")</f>
        <v>0.42</v>
      </c>
      <c r="Z38" s="62" t="str">
        <f t="shared" ref="Z38:Z43" si="17">IFERROR(IF(Y38="","",IF(Y38&lt;=0.2,"Muy Baja",IF(Y38&lt;=0.4,"Baja",IF(Y38&lt;=0.6,"Media",IF(Y38&lt;=0.8,"Alta","Muy Alta"))))),"")</f>
        <v>Media</v>
      </c>
      <c r="AA38" s="57">
        <f t="shared" ref="AA38" si="18">+Y38</f>
        <v>0.42</v>
      </c>
      <c r="AB38" s="62" t="str">
        <f t="shared" ref="AB38" si="19">IFERROR(IF(AC38="","",IF(AC38&lt;=0.2,"Leve",IF(AC38&lt;=0.4,"Menor",IF(AC38&lt;=0.6,"Moderado",IF(AC38&lt;=0.8,"Mayor","Catastrófico"))))),"")</f>
        <v>Moderado</v>
      </c>
      <c r="AC38" s="57">
        <f>IFERROR(IF(AND(Q37="Impacto",Q38="Impacto"),(AC37-(+AC37*T38)),IF(AND(Q37="Probabilidad",Q38="Impacto"),(AC36-(+AC36*T38)),IF(Q38="",AC37,""))),"")</f>
        <v>0.60000000000000009</v>
      </c>
      <c r="AD38" s="308"/>
      <c r="AE38" s="322"/>
      <c r="AF38" s="308"/>
      <c r="AG38" s="322"/>
      <c r="AH38" s="324"/>
      <c r="AI38" s="326"/>
      <c r="AJ38" s="414"/>
      <c r="AK38" s="305"/>
      <c r="AL38" s="284"/>
      <c r="AM38" s="429"/>
      <c r="AN38" s="284"/>
      <c r="AO38" s="305"/>
      <c r="AP38" s="284"/>
      <c r="AQ38" s="305"/>
      <c r="AR38" s="284"/>
      <c r="AS38" s="65"/>
      <c r="AT38" s="65"/>
      <c r="AU38" s="65"/>
      <c r="AV38" s="65"/>
      <c r="AW38" s="65"/>
      <c r="AX38" s="65"/>
      <c r="AY38" s="65"/>
    </row>
    <row r="39" spans="1:51" ht="157.65" customHeight="1" x14ac:dyDescent="0.25">
      <c r="A39" s="325" t="s">
        <v>259</v>
      </c>
      <c r="B39" s="327" t="s">
        <v>260</v>
      </c>
      <c r="C39" s="332" t="s">
        <v>261</v>
      </c>
      <c r="D39" s="330" t="s">
        <v>262</v>
      </c>
      <c r="E39" s="330" t="s">
        <v>263</v>
      </c>
      <c r="F39" s="332" t="s">
        <v>264</v>
      </c>
      <c r="G39" s="330" t="s">
        <v>265</v>
      </c>
      <c r="H39" s="409" t="s">
        <v>266</v>
      </c>
      <c r="I39" s="315" t="s">
        <v>119</v>
      </c>
      <c r="J39" s="307" t="s">
        <v>120</v>
      </c>
      <c r="K39" s="309">
        <f>IF(J39="","",IF(J39="Muy Baja",0.2,IF(J39="Baja",0.4,IF(J39="Media",0.6,IF(J39="Alta",0.8,IF(J39="Muy Alta",1,))))))</f>
        <v>0.6</v>
      </c>
      <c r="L39" s="307" t="s">
        <v>121</v>
      </c>
      <c r="M39" s="309">
        <f>IF(L39="","",IF(L39="Leve",0.2,IF(L39="Menor",0.4,IF(L39="Moderado",0.6,IF(L39="Mayor",0.8,IF(L39="Catastrófico",1,))))))</f>
        <v>0.8</v>
      </c>
      <c r="N39" s="329" t="str">
        <f>IF(OR(AND(J39="Muy Baja",L39="Leve"),AND(J39="Muy Baja",L39="Menor"),AND(J39="Baja",L39="Leve")),"Bajo",IF(OR(AND(J39="Muy baja",L39="Moderado"),AND(J39="Baja",L39="Menor"),AND(J39="Baja",L39="Moderado"),AND(J39="Media",L39="Leve"),AND(J39="Media",L39="Menor"),AND(J39="Media",L39="Moderado"),AND(J39="Alta",L39="Leve"),AND(J39="Alta",L39="Menor")),"Moderado",IF(OR(AND(J39="Muy Baja",L39="Mayor"),AND(J39="Baja",L39="Mayor"),AND(J39="Media",L39="Mayor"),AND(J39="Alta",L39="Moderado"),AND(J39="Alta",L39="Mayor"),AND(J39="Muy Alta",L39="Leve"),AND(J39="Muy Alta",L39="Menor"),AND(J39="Muy Alta",L39="Moderado"),AND(J39="Muy Alta",L39="Mayor")),"Alto",IF(OR(AND(J39="Muy Baja",L39="Catastrófico"),AND(J39="Baja",L39="Catastrófico"),AND(J39="Media",L39="Catastrófico"),AND(J39="Alta",L39="Catastrófico"),AND(J39="Muy Alta",L39="Catastrófico")),"Extremo",""))))</f>
        <v>Alto</v>
      </c>
      <c r="O39" s="58" t="s">
        <v>122</v>
      </c>
      <c r="P39" s="85" t="s">
        <v>267</v>
      </c>
      <c r="Q39" s="58" t="str">
        <f t="shared" ref="Q39:Q52" si="20">IF(OR(R39="Preventivo",R39="Detectivo"),"Probabilidad",IF(R39="Correctivo","Impacto",""))</f>
        <v>Probabilidad</v>
      </c>
      <c r="R39" s="59" t="s">
        <v>145</v>
      </c>
      <c r="S39" s="59" t="s">
        <v>125</v>
      </c>
      <c r="T39" s="57" t="str">
        <f t="shared" ref="T39:T60" si="21">IF(AND(R39="Preventivo",S39="Automático"),"50%",IF(AND(R39="Preventivo",S39="Manual"),"40%",IF(AND(R39="Detectivo",S39="Automático"),"40%",IF(AND(R39="Detectivo",S39="Manual"),"30%",IF(AND(R39="Correctivo",S39="Automático"),"35%",IF(AND(R39="Correctivo",S39="Manual"),"25%",""))))))</f>
        <v>40%</v>
      </c>
      <c r="U39" s="59" t="s">
        <v>141</v>
      </c>
      <c r="V39" s="59" t="s">
        <v>127</v>
      </c>
      <c r="W39" s="59" t="s">
        <v>128</v>
      </c>
      <c r="X39" s="92" t="s">
        <v>268</v>
      </c>
      <c r="Y39" s="63">
        <f>IFERROR(IF(Q39="Probabilidad",(K39-(+K39*T39)),IF(Q39="Impacto",K39,"")),"")</f>
        <v>0.36</v>
      </c>
      <c r="Z39" s="62" t="str">
        <f t="shared" si="17"/>
        <v>Baja</v>
      </c>
      <c r="AA39" s="57">
        <f>+Y39</f>
        <v>0.36</v>
      </c>
      <c r="AB39" s="62" t="str">
        <f>IFERROR(IF(AC39="","",IF(AC39&lt;=0.2,"Leve",IF(AC39&lt;=0.4,"Menor",IF(AC39&lt;=0.6,"Moderado",IF(AC39&lt;=0.8,"Mayor","Catastrófico"))))),"")</f>
        <v>Mayor</v>
      </c>
      <c r="AC39" s="57">
        <f>IFERROR(IF(Q39="Impacto",(M39-(+M39*T39)),IF(Q39="Probabilidad",M39,"")),"")</f>
        <v>0.8</v>
      </c>
      <c r="AD39" s="307" t="str">
        <f>IFERROR(IF(AE39=0,"",IF(AND(AE39&gt;0,AE39&lt;=0.2),"Muy Baja",IF(AE39&lt;=0.4,"Baja",IF(AE39&lt;=0.6,"Media",IF(AE39&lt;=0.8,"Alta","Muy Alta"))))),"")</f>
        <v>Muy Baja</v>
      </c>
      <c r="AE39" s="321">
        <f>MIN(Y39:Y43)</f>
        <v>7.7759999999999996E-2</v>
      </c>
      <c r="AF39" s="307" t="str">
        <f>IFERROR(IF(AG39=0,"",IF(AND(AG39&gt;0,AG39&lt;=0.2),"Leve",IF(AG39&lt;=0.4,"Menor",IF(AG39&lt;=0.6,"Moderado",IF(AG39&lt;=0.8,"Mayor","Catastrófico"))))),"")</f>
        <v>Moderado</v>
      </c>
      <c r="AG39" s="321">
        <f>MIN(AC39:AC43)</f>
        <v>0.60000000000000009</v>
      </c>
      <c r="AH39" s="323" t="str">
        <f>IFERROR(IF(OR(AND(AD39="Muy Baja",AF39="Leve"),AND(AD39="Muy Baja",AF39="Menor"),AND(AD39="Baja",AF39="Leve")),"Bajo",IF(OR(AND(AD39="Muy Baja",AF39="Moderado"),AND(AD39="Baja",AF39="Menor"),AND(AD39="Baja",AF39="Moderado"),AND(AD39="Media",AF39="Leve"),AND(AD39="Media",AF39="Menor"),AND(AD39="Media",AF39="Moderado"),AND(AD39="Alta",AF39="Leve"),AND(AD39="Alta",AF39="Menor")),"Moderado",IF(OR(AND(AD39="Muy Baja",AF39="Mayor"),AND(AD39="Baja",AF39="Mayor"),AND(AD39="Media",AF39="Mayor"),AND(AD39="Alta",AF39="Moderado"),AND(AD39="Alta",AF39="Mayor"),AND(AD39="Muy Alta",AF39="Leve"),AND(AD39="Muy Alta",AF39="Menor"),AND(AD39="Muy Alta",AF39="Moderado"),AND(AD39="Muy Alta",AF39="Mayor")),"Alto",IF(OR(AND(AD39="Muy Baja",AF39="Catastrófico"),AND(AD39="Baja",AF39="Catastrófico"),AND(AD39="Media",AF39="Catastrófico"),AND(AD39="Alta",AF39="Catastrófico"),AND(AD39="Muy Alta",AF39="Catastrófico")),"Extremo","")))),"")</f>
        <v>Moderado</v>
      </c>
      <c r="AI39" s="325" t="s">
        <v>130</v>
      </c>
      <c r="AJ39" s="330"/>
      <c r="AK39" s="286" t="s">
        <v>269</v>
      </c>
      <c r="AL39" s="286"/>
      <c r="AM39" s="292" t="s">
        <v>270</v>
      </c>
      <c r="AN39" s="286" t="s">
        <v>271</v>
      </c>
      <c r="AO39" s="286" t="s">
        <v>135</v>
      </c>
      <c r="AP39" s="286"/>
      <c r="AQ39" s="286" t="s">
        <v>135</v>
      </c>
      <c r="AR39" s="286"/>
      <c r="AS39" s="65"/>
      <c r="AT39" s="65"/>
      <c r="AU39" s="65"/>
      <c r="AV39" s="65"/>
      <c r="AW39" s="65"/>
      <c r="AX39" s="65"/>
      <c r="AY39" s="65"/>
    </row>
    <row r="40" spans="1:51" ht="157.65" customHeight="1" x14ac:dyDescent="0.25">
      <c r="A40" s="326"/>
      <c r="B40" s="328"/>
      <c r="C40" s="333"/>
      <c r="D40" s="331"/>
      <c r="E40" s="331"/>
      <c r="F40" s="333"/>
      <c r="G40" s="331"/>
      <c r="H40" s="410"/>
      <c r="I40" s="316"/>
      <c r="J40" s="308"/>
      <c r="K40" s="309"/>
      <c r="L40" s="308"/>
      <c r="M40" s="309"/>
      <c r="N40" s="329"/>
      <c r="O40" s="58">
        <v>1.2</v>
      </c>
      <c r="P40" s="94" t="s">
        <v>272</v>
      </c>
      <c r="Q40" s="58" t="str">
        <f>IF(OR(R40="Preventivo",R40="Detectivo"),"Probabilidad",IF(R40="Correctivo","Impacto",""))</f>
        <v>Probabilidad</v>
      </c>
      <c r="R40" s="59" t="s">
        <v>145</v>
      </c>
      <c r="S40" s="59" t="s">
        <v>125</v>
      </c>
      <c r="T40" s="57" t="str">
        <f>IF(AND(R40="Preventivo",S40="Automático"),"50%",IF(AND(R40="Preventivo",S40="Manual"),"40%",IF(AND(R40="Detectivo",S40="Automático"),"40%",IF(AND(R40="Detectivo",S40="Manual"),"30%",IF(AND(R40="Correctivo",S40="Automático"),"35%",IF(AND(R40="Correctivo",S40="Manual"),"25%",""))))))</f>
        <v>40%</v>
      </c>
      <c r="U40" s="59" t="s">
        <v>141</v>
      </c>
      <c r="V40" s="59" t="s">
        <v>127</v>
      </c>
      <c r="W40" s="59" t="s">
        <v>128</v>
      </c>
      <c r="X40" s="92" t="s">
        <v>273</v>
      </c>
      <c r="Y40" s="63">
        <f>IFERROR(IF(AND(Q39="Probabilidad",Q40="Probabilidad"),(AA39-(+AA39*T40)),IF(Q40="Probabilidad",(K39-(+K39*T40)),IF(Q40="Impacto",AA39,""))),"")</f>
        <v>0.216</v>
      </c>
      <c r="Z40" s="62" t="str">
        <f t="shared" si="17"/>
        <v>Baja</v>
      </c>
      <c r="AA40" s="57">
        <f t="shared" ref="AA40:AA43" si="22">+Y40</f>
        <v>0.216</v>
      </c>
      <c r="AB40" s="62" t="str">
        <f t="shared" ref="AB40:AB43" si="23">IFERROR(IF(AC40="","",IF(AC40&lt;=0.2,"Leve",IF(AC40&lt;=0.4,"Menor",IF(AC40&lt;=0.6,"Moderado",IF(AC40&lt;=0.8,"Mayor","Catastrófico"))))),"")</f>
        <v>Mayor</v>
      </c>
      <c r="AC40" s="57">
        <f>IFERROR(IF(AND(Q39="Impacto",Q40="Impacto"),(AC39-(+AC39*T40)),IF(Q40="Impacto",(M59-(+M59*T40)),IF(Q40="Probabilidad",AC39,""))),"")</f>
        <v>0.8</v>
      </c>
      <c r="AD40" s="308"/>
      <c r="AE40" s="322"/>
      <c r="AF40" s="308"/>
      <c r="AG40" s="322"/>
      <c r="AH40" s="324"/>
      <c r="AI40" s="326"/>
      <c r="AJ40" s="331"/>
      <c r="AK40" s="286"/>
      <c r="AL40" s="286"/>
      <c r="AM40" s="286"/>
      <c r="AN40" s="286"/>
      <c r="AO40" s="286"/>
      <c r="AP40" s="286"/>
      <c r="AQ40" s="286"/>
      <c r="AR40" s="286"/>
      <c r="AS40" s="65"/>
      <c r="AT40" s="65"/>
      <c r="AU40" s="65"/>
      <c r="AV40" s="65"/>
      <c r="AW40" s="65"/>
      <c r="AX40" s="65"/>
      <c r="AY40" s="65"/>
    </row>
    <row r="41" spans="1:51" ht="157.65" customHeight="1" x14ac:dyDescent="0.25">
      <c r="A41" s="326"/>
      <c r="B41" s="328"/>
      <c r="C41" s="333"/>
      <c r="D41" s="331"/>
      <c r="E41" s="331"/>
      <c r="F41" s="333"/>
      <c r="G41" s="331"/>
      <c r="H41" s="85" t="s">
        <v>274</v>
      </c>
      <c r="I41" s="316"/>
      <c r="J41" s="308"/>
      <c r="K41" s="309"/>
      <c r="L41" s="308"/>
      <c r="M41" s="309"/>
      <c r="N41" s="329"/>
      <c r="O41" s="58" t="s">
        <v>275</v>
      </c>
      <c r="P41" s="93" t="s">
        <v>276</v>
      </c>
      <c r="Q41" s="58" t="str">
        <f>IF(OR(R41="Preventivo",R41="Detectivo"),"Probabilidad",IF(R41="Correctivo","Impacto",""))</f>
        <v>Probabilidad</v>
      </c>
      <c r="R41" s="59" t="s">
        <v>145</v>
      </c>
      <c r="S41" s="59" t="s">
        <v>125</v>
      </c>
      <c r="T41" s="57" t="str">
        <f>IF(AND(R41="Preventivo",S41="Automático"),"50%",IF(AND(R41="Preventivo",S41="Manual"),"40%",IF(AND(R41="Detectivo",S41="Automático"),"40%",IF(AND(R41="Detectivo",S41="Manual"),"30%",IF(AND(R41="Correctivo",S41="Automático"),"35%",IF(AND(R41="Correctivo",S41="Manual"),"25%",""))))))</f>
        <v>40%</v>
      </c>
      <c r="U41" s="59" t="s">
        <v>126</v>
      </c>
      <c r="V41" s="59" t="s">
        <v>127</v>
      </c>
      <c r="W41" s="59" t="s">
        <v>128</v>
      </c>
      <c r="X41" s="92" t="s">
        <v>277</v>
      </c>
      <c r="Y41" s="63">
        <f>IFERROR(IF(AND(Q40="Probabilidad",Q41="Probabilidad"),(AA40-(+AA40*T41)),IF(AND(Q40="Impacto",Q41="Probabilidad"),(AA39-(+AA39*T41)),IF(Q41="Impacto",AA40,""))),"")</f>
        <v>0.12959999999999999</v>
      </c>
      <c r="Z41" s="62" t="str">
        <f t="shared" si="17"/>
        <v>Muy Baja</v>
      </c>
      <c r="AA41" s="57">
        <f t="shared" si="22"/>
        <v>0.12959999999999999</v>
      </c>
      <c r="AB41" s="62" t="str">
        <f t="shared" si="23"/>
        <v>Mayor</v>
      </c>
      <c r="AC41" s="57">
        <f>IFERROR(IF(AND(Q40="Impacto",Q41="Impacto"),(AC40-(+AC40*T41)),IF(AND(Q40="Probabilidad",Q41="Impacto"),(AC39-(+AC39*T41)),IF(Q41="Probabilidad",AC40,""))),"")</f>
        <v>0.8</v>
      </c>
      <c r="AD41" s="308"/>
      <c r="AE41" s="322"/>
      <c r="AF41" s="308"/>
      <c r="AG41" s="322"/>
      <c r="AH41" s="324"/>
      <c r="AI41" s="326"/>
      <c r="AJ41" s="331"/>
      <c r="AK41" s="286"/>
      <c r="AL41" s="286"/>
      <c r="AM41" s="286"/>
      <c r="AN41" s="286"/>
      <c r="AO41" s="286"/>
      <c r="AP41" s="286"/>
      <c r="AQ41" s="286"/>
      <c r="AR41" s="286"/>
      <c r="AS41" s="65"/>
      <c r="AT41" s="65"/>
      <c r="AU41" s="65"/>
      <c r="AV41" s="65"/>
      <c r="AW41" s="65"/>
      <c r="AX41" s="65"/>
      <c r="AY41" s="65"/>
    </row>
    <row r="42" spans="1:51" ht="157.65" customHeight="1" x14ac:dyDescent="0.25">
      <c r="A42" s="326"/>
      <c r="B42" s="328"/>
      <c r="C42" s="333"/>
      <c r="D42" s="331"/>
      <c r="E42" s="331"/>
      <c r="F42" s="333"/>
      <c r="G42" s="331"/>
      <c r="H42" s="85" t="s">
        <v>278</v>
      </c>
      <c r="I42" s="316"/>
      <c r="J42" s="308"/>
      <c r="K42" s="309"/>
      <c r="L42" s="308"/>
      <c r="M42" s="309"/>
      <c r="N42" s="329"/>
      <c r="O42" s="58" t="s">
        <v>279</v>
      </c>
      <c r="P42" s="85" t="s">
        <v>280</v>
      </c>
      <c r="Q42" s="58" t="str">
        <f>IF(OR(R42="Preventivo",R42="Detectivo"),"Probabilidad",IF(R42="Correctivo","Impacto",""))</f>
        <v>Probabilidad</v>
      </c>
      <c r="R42" s="59" t="s">
        <v>145</v>
      </c>
      <c r="S42" s="59" t="s">
        <v>125</v>
      </c>
      <c r="T42" s="57" t="str">
        <f>IF(AND(R42="Preventivo",S42="Automático"),"50%",IF(AND(R42="Preventivo",S42="Manual"),"40%",IF(AND(R42="Detectivo",S42="Automático"),"40%",IF(AND(R42="Detectivo",S42="Manual"),"30%",IF(AND(R42="Correctivo",S42="Automático"),"35%",IF(AND(R42="Correctivo",S42="Manual"),"25%",""))))))</f>
        <v>40%</v>
      </c>
      <c r="U42" s="59" t="s">
        <v>141</v>
      </c>
      <c r="V42" s="59" t="s">
        <v>146</v>
      </c>
      <c r="W42" s="59" t="s">
        <v>128</v>
      </c>
      <c r="X42" s="92" t="s">
        <v>281</v>
      </c>
      <c r="Y42" s="63">
        <f>IFERROR(IF(AND(Q41="Probabilidad",Q42="Probabilidad"),(AA41-(+AA41*T42)),IF(AND(Q41="Impacto",Q42="Probabilidad"),(AA40-(+AA40*T42)),IF(Q42="Impacto",AA41,""))),"")</f>
        <v>7.7759999999999996E-2</v>
      </c>
      <c r="Z42" s="62" t="str">
        <f t="shared" si="17"/>
        <v>Muy Baja</v>
      </c>
      <c r="AA42" s="57">
        <f t="shared" si="22"/>
        <v>7.7759999999999996E-2</v>
      </c>
      <c r="AB42" s="62" t="str">
        <f t="shared" si="23"/>
        <v>Mayor</v>
      </c>
      <c r="AC42" s="57">
        <f>IFERROR(IF(AND(Q41="Impacto",Q42="Impacto"),(AC41-(+AC41*T42)),IF(AND(Q41="Probabilidad",Q42="Impacto"),(AC40-(+AC40*T42)),IF(Q42="Probabilidad",AC41,""))),"")</f>
        <v>0.8</v>
      </c>
      <c r="AD42" s="308"/>
      <c r="AE42" s="322"/>
      <c r="AF42" s="308"/>
      <c r="AG42" s="322"/>
      <c r="AH42" s="324"/>
      <c r="AI42" s="326"/>
      <c r="AJ42" s="331"/>
      <c r="AK42" s="286"/>
      <c r="AL42" s="286"/>
      <c r="AM42" s="286"/>
      <c r="AN42" s="286"/>
      <c r="AO42" s="286"/>
      <c r="AP42" s="286"/>
      <c r="AQ42" s="286"/>
      <c r="AR42" s="286"/>
      <c r="AS42" s="65"/>
      <c r="AT42" s="65"/>
      <c r="AU42" s="65"/>
      <c r="AV42" s="65"/>
      <c r="AW42" s="65"/>
      <c r="AX42" s="65"/>
      <c r="AY42" s="65"/>
    </row>
    <row r="43" spans="1:51" ht="157.65" customHeight="1" x14ac:dyDescent="0.25">
      <c r="A43" s="326"/>
      <c r="B43" s="370"/>
      <c r="C43" s="333"/>
      <c r="D43" s="331"/>
      <c r="E43" s="331"/>
      <c r="F43" s="333"/>
      <c r="G43" s="331"/>
      <c r="H43" s="85" t="s">
        <v>282</v>
      </c>
      <c r="I43" s="316"/>
      <c r="J43" s="308"/>
      <c r="K43" s="309"/>
      <c r="L43" s="308"/>
      <c r="M43" s="309"/>
      <c r="N43" s="329"/>
      <c r="O43" s="58">
        <v>4</v>
      </c>
      <c r="P43" s="94" t="s">
        <v>283</v>
      </c>
      <c r="Q43" s="58" t="str">
        <f t="shared" si="20"/>
        <v>Impacto</v>
      </c>
      <c r="R43" s="59" t="s">
        <v>124</v>
      </c>
      <c r="S43" s="59" t="s">
        <v>125</v>
      </c>
      <c r="T43" s="57" t="str">
        <f t="shared" si="21"/>
        <v>25%</v>
      </c>
      <c r="U43" s="59" t="s">
        <v>141</v>
      </c>
      <c r="V43" s="59" t="s">
        <v>127</v>
      </c>
      <c r="W43" s="59" t="s">
        <v>128</v>
      </c>
      <c r="X43" s="92" t="s">
        <v>284</v>
      </c>
      <c r="Y43" s="63">
        <f>IFERROR(IF(AND(Q42="Probabilidad",Q43="Probabilidad"),(AA42-(+AA42*T43)),IF(AND(Q42="Impacto",Q43="Probabilidad"),(AA41-(+AA41*T43)),IF(Q43="Impacto",AA42,""))),"")</f>
        <v>7.7759999999999996E-2</v>
      </c>
      <c r="Z43" s="62" t="str">
        <f t="shared" si="17"/>
        <v>Muy Baja</v>
      </c>
      <c r="AA43" s="57">
        <f t="shared" si="22"/>
        <v>7.7759999999999996E-2</v>
      </c>
      <c r="AB43" s="62" t="str">
        <f t="shared" si="23"/>
        <v>Moderado</v>
      </c>
      <c r="AC43" s="57">
        <f>IFERROR(IF(AND(Q42="Impacto",Q43="Impacto"),(AC42-(+AC42*T43)),IF(AND(Q42="Probabilidad",Q43="Impacto"),(AC41-(+AC41*T43)),IF(Q43="Probabilidad",AC42,""))),"")</f>
        <v>0.60000000000000009</v>
      </c>
      <c r="AD43" s="308"/>
      <c r="AE43" s="322"/>
      <c r="AF43" s="308"/>
      <c r="AG43" s="322"/>
      <c r="AH43" s="324"/>
      <c r="AI43" s="326"/>
      <c r="AJ43" s="341"/>
      <c r="AK43" s="286"/>
      <c r="AL43" s="286"/>
      <c r="AM43" s="286"/>
      <c r="AN43" s="286"/>
      <c r="AO43" s="286"/>
      <c r="AP43" s="286"/>
      <c r="AQ43" s="286"/>
      <c r="AR43" s="286"/>
      <c r="AS43" s="65"/>
      <c r="AT43" s="65"/>
      <c r="AU43" s="65"/>
      <c r="AV43" s="65"/>
      <c r="AW43" s="65"/>
      <c r="AX43" s="65"/>
      <c r="AY43" s="65"/>
    </row>
    <row r="44" spans="1:51" ht="157.94999999999999" customHeight="1" x14ac:dyDescent="0.25">
      <c r="A44" s="310" t="s">
        <v>285</v>
      </c>
      <c r="B44" s="357" t="s">
        <v>260</v>
      </c>
      <c r="C44" s="330" t="s">
        <v>261</v>
      </c>
      <c r="D44" s="330" t="s">
        <v>286</v>
      </c>
      <c r="E44" s="330" t="s">
        <v>287</v>
      </c>
      <c r="F44" s="330" t="s">
        <v>288</v>
      </c>
      <c r="G44" s="330" t="s">
        <v>289</v>
      </c>
      <c r="H44" s="82" t="s">
        <v>290</v>
      </c>
      <c r="I44" s="315" t="s">
        <v>223</v>
      </c>
      <c r="J44" s="307" t="s">
        <v>164</v>
      </c>
      <c r="K44" s="309">
        <v>0.4</v>
      </c>
      <c r="L44" s="307" t="s">
        <v>121</v>
      </c>
      <c r="M44" s="309">
        <v>0.8</v>
      </c>
      <c r="N44" s="329" t="s">
        <v>291</v>
      </c>
      <c r="O44" s="58">
        <v>1</v>
      </c>
      <c r="P44" s="88" t="s">
        <v>292</v>
      </c>
      <c r="Q44" s="58" t="s">
        <v>293</v>
      </c>
      <c r="R44" s="59" t="s">
        <v>145</v>
      </c>
      <c r="S44" s="59" t="s">
        <v>125</v>
      </c>
      <c r="T44" s="57" t="str">
        <f t="shared" si="21"/>
        <v>40%</v>
      </c>
      <c r="U44" s="59" t="s">
        <v>141</v>
      </c>
      <c r="V44" s="59" t="s">
        <v>127</v>
      </c>
      <c r="W44" s="59" t="s">
        <v>128</v>
      </c>
      <c r="X44" s="88" t="s">
        <v>294</v>
      </c>
      <c r="Y44" s="63">
        <f>IFERROR(IF(Q44="Probabilidad",(K44-(+K44*T44)),IF(Q44="Impacto",K44,"")),"")</f>
        <v>0.24</v>
      </c>
      <c r="Z44" s="62" t="s">
        <v>164</v>
      </c>
      <c r="AA44" s="57">
        <v>0.24</v>
      </c>
      <c r="AB44" s="62" t="s">
        <v>121</v>
      </c>
      <c r="AC44" s="57">
        <v>0.8</v>
      </c>
      <c r="AD44" s="307" t="s">
        <v>295</v>
      </c>
      <c r="AE44" s="321">
        <v>0.16799999999999998</v>
      </c>
      <c r="AF44" s="307" t="s">
        <v>121</v>
      </c>
      <c r="AG44" s="321">
        <v>0.8</v>
      </c>
      <c r="AH44" s="323" t="s">
        <v>291</v>
      </c>
      <c r="AI44" s="325" t="s">
        <v>130</v>
      </c>
      <c r="AJ44" s="83"/>
      <c r="AK44" s="286" t="s">
        <v>296</v>
      </c>
      <c r="AL44" s="286"/>
      <c r="AM44" s="286" t="s">
        <v>297</v>
      </c>
      <c r="AN44" s="286"/>
      <c r="AO44" s="286" t="s">
        <v>135</v>
      </c>
      <c r="AP44" s="286"/>
      <c r="AQ44" s="286" t="s">
        <v>135</v>
      </c>
      <c r="AR44" s="286"/>
    </row>
    <row r="45" spans="1:51" ht="157.94999999999999" customHeight="1" x14ac:dyDescent="0.25">
      <c r="A45" s="310"/>
      <c r="B45" s="358"/>
      <c r="C45" s="331"/>
      <c r="D45" s="331"/>
      <c r="E45" s="331"/>
      <c r="F45" s="331"/>
      <c r="G45" s="331"/>
      <c r="H45" s="85" t="s">
        <v>298</v>
      </c>
      <c r="I45" s="316"/>
      <c r="J45" s="308"/>
      <c r="K45" s="309"/>
      <c r="L45" s="308"/>
      <c r="M45" s="309"/>
      <c r="N45" s="329"/>
      <c r="O45" s="58">
        <v>2</v>
      </c>
      <c r="P45" s="88" t="s">
        <v>299</v>
      </c>
      <c r="Q45" s="58" t="s">
        <v>293</v>
      </c>
      <c r="R45" s="59" t="s">
        <v>150</v>
      </c>
      <c r="S45" s="59" t="s">
        <v>125</v>
      </c>
      <c r="T45" s="57" t="str">
        <f t="shared" si="21"/>
        <v>30%</v>
      </c>
      <c r="U45" s="59" t="s">
        <v>141</v>
      </c>
      <c r="V45" s="59" t="s">
        <v>127</v>
      </c>
      <c r="W45" s="59" t="s">
        <v>128</v>
      </c>
      <c r="X45" s="83" t="s">
        <v>300</v>
      </c>
      <c r="Y45" s="63">
        <f>IFERROR(IF(AND(Q44="Probabilidad",Q45="Probabilidad"),(AA44-(+AA44*T45)),IF(Q45="Probabilidad",(K44-(+K44*T45)),IF(Q45="Impacto",AA44,""))),"")</f>
        <v>0.16799999999999998</v>
      </c>
      <c r="Z45" s="62" t="s">
        <v>295</v>
      </c>
      <c r="AA45" s="57">
        <v>0.16799999999999998</v>
      </c>
      <c r="AB45" s="62" t="s">
        <v>121</v>
      </c>
      <c r="AC45" s="57">
        <v>0.8</v>
      </c>
      <c r="AD45" s="308"/>
      <c r="AE45" s="322"/>
      <c r="AF45" s="308"/>
      <c r="AG45" s="322"/>
      <c r="AH45" s="324"/>
      <c r="AI45" s="326"/>
      <c r="AJ45" s="83"/>
      <c r="AK45" s="286"/>
      <c r="AL45" s="286"/>
      <c r="AM45" s="286"/>
      <c r="AN45" s="286"/>
      <c r="AO45" s="286"/>
      <c r="AP45" s="286"/>
      <c r="AQ45" s="286"/>
      <c r="AR45" s="286"/>
    </row>
    <row r="46" spans="1:51" ht="112.95" customHeight="1" x14ac:dyDescent="0.25">
      <c r="A46" s="310" t="s">
        <v>301</v>
      </c>
      <c r="B46" s="357" t="s">
        <v>260</v>
      </c>
      <c r="C46" s="330" t="s">
        <v>261</v>
      </c>
      <c r="D46" s="315" t="s">
        <v>286</v>
      </c>
      <c r="E46" s="315" t="s">
        <v>302</v>
      </c>
      <c r="F46" s="315" t="s">
        <v>303</v>
      </c>
      <c r="G46" s="327" t="s">
        <v>304</v>
      </c>
      <c r="H46" s="87" t="s">
        <v>290</v>
      </c>
      <c r="I46" s="315" t="s">
        <v>223</v>
      </c>
      <c r="J46" s="307" t="s">
        <v>164</v>
      </c>
      <c r="K46" s="335">
        <v>0.4</v>
      </c>
      <c r="L46" s="307" t="s">
        <v>121</v>
      </c>
      <c r="M46" s="335">
        <v>0.8</v>
      </c>
      <c r="N46" s="323" t="s">
        <v>291</v>
      </c>
      <c r="O46" s="58">
        <v>1</v>
      </c>
      <c r="P46" s="88" t="s">
        <v>305</v>
      </c>
      <c r="Q46" s="58" t="s">
        <v>293</v>
      </c>
      <c r="R46" s="59" t="s">
        <v>145</v>
      </c>
      <c r="S46" s="59" t="s">
        <v>125</v>
      </c>
      <c r="T46" s="57" t="str">
        <f t="shared" si="21"/>
        <v>40%</v>
      </c>
      <c r="U46" s="59" t="s">
        <v>141</v>
      </c>
      <c r="V46" s="59" t="s">
        <v>127</v>
      </c>
      <c r="W46" s="59" t="s">
        <v>128</v>
      </c>
      <c r="X46" s="88" t="s">
        <v>306</v>
      </c>
      <c r="Y46" s="63">
        <f>IFERROR(IF(Q46="Probabilidad",(K46-(+K46*T46)),IF(Q46="Impacto",K46,"")),"")</f>
        <v>0.24</v>
      </c>
      <c r="Z46" s="62" t="s">
        <v>164</v>
      </c>
      <c r="AA46" s="57">
        <v>0.24</v>
      </c>
      <c r="AB46" s="62" t="s">
        <v>121</v>
      </c>
      <c r="AC46" s="57">
        <v>0.8</v>
      </c>
      <c r="AD46" s="307" t="s">
        <v>295</v>
      </c>
      <c r="AE46" s="321">
        <v>0.14399999999999999</v>
      </c>
      <c r="AF46" s="307" t="s">
        <v>188</v>
      </c>
      <c r="AG46" s="321">
        <v>0.60000000000000009</v>
      </c>
      <c r="AH46" s="323" t="s">
        <v>188</v>
      </c>
      <c r="AI46" s="325" t="s">
        <v>130</v>
      </c>
      <c r="AJ46" s="95"/>
      <c r="AK46" s="286" t="s">
        <v>307</v>
      </c>
      <c r="AL46" s="286"/>
      <c r="AM46" s="286" t="s">
        <v>308</v>
      </c>
      <c r="AN46" s="286"/>
      <c r="AO46" s="286" t="s">
        <v>135</v>
      </c>
      <c r="AP46" s="286"/>
      <c r="AQ46" s="286" t="s">
        <v>135</v>
      </c>
      <c r="AR46" s="286"/>
    </row>
    <row r="47" spans="1:51" ht="112.95" customHeight="1" x14ac:dyDescent="0.25">
      <c r="A47" s="310"/>
      <c r="B47" s="358"/>
      <c r="C47" s="331"/>
      <c r="D47" s="316"/>
      <c r="E47" s="316"/>
      <c r="F47" s="316"/>
      <c r="G47" s="328"/>
      <c r="H47" s="87" t="s">
        <v>309</v>
      </c>
      <c r="I47" s="316"/>
      <c r="J47" s="308"/>
      <c r="K47" s="336"/>
      <c r="L47" s="308"/>
      <c r="M47" s="336"/>
      <c r="N47" s="324"/>
      <c r="O47" s="58">
        <v>2</v>
      </c>
      <c r="P47" s="96" t="s">
        <v>310</v>
      </c>
      <c r="Q47" s="58" t="s">
        <v>293</v>
      </c>
      <c r="R47" s="59" t="s">
        <v>145</v>
      </c>
      <c r="S47" s="59" t="s">
        <v>125</v>
      </c>
      <c r="T47" s="57" t="str">
        <f t="shared" si="21"/>
        <v>40%</v>
      </c>
      <c r="U47" s="59" t="s">
        <v>141</v>
      </c>
      <c r="V47" s="59" t="s">
        <v>127</v>
      </c>
      <c r="W47" s="59" t="s">
        <v>128</v>
      </c>
      <c r="X47" s="58" t="s">
        <v>311</v>
      </c>
      <c r="Y47" s="63">
        <f>IFERROR(IF(AND(Q46="Probabilidad",Q47="Probabilidad"),(AA46-(+AA46*T47)),IF(Q47="Probabilidad",(K46-(+K46*T47)),IF(Q47="Impacto",AA46,""))),"")</f>
        <v>0.14399999999999999</v>
      </c>
      <c r="Z47" s="62" t="s">
        <v>295</v>
      </c>
      <c r="AA47" s="57">
        <v>0.14399999999999999</v>
      </c>
      <c r="AB47" s="62" t="s">
        <v>121</v>
      </c>
      <c r="AC47" s="57">
        <v>0.8</v>
      </c>
      <c r="AD47" s="308"/>
      <c r="AE47" s="322"/>
      <c r="AF47" s="308"/>
      <c r="AG47" s="322"/>
      <c r="AH47" s="324"/>
      <c r="AI47" s="326"/>
      <c r="AJ47" s="97"/>
      <c r="AK47" s="283"/>
      <c r="AL47" s="286"/>
      <c r="AM47" s="286"/>
      <c r="AN47" s="286"/>
      <c r="AO47" s="286"/>
      <c r="AP47" s="286"/>
      <c r="AQ47" s="286"/>
      <c r="AR47" s="286"/>
    </row>
    <row r="48" spans="1:51" ht="112.95" customHeight="1" x14ac:dyDescent="0.25">
      <c r="A48" s="310"/>
      <c r="B48" s="358"/>
      <c r="C48" s="331"/>
      <c r="D48" s="316"/>
      <c r="E48" s="316"/>
      <c r="F48" s="316"/>
      <c r="G48" s="328"/>
      <c r="I48" s="316"/>
      <c r="J48" s="338"/>
      <c r="K48" s="337"/>
      <c r="L48" s="338"/>
      <c r="M48" s="337"/>
      <c r="N48" s="339"/>
      <c r="O48" s="58">
        <v>3</v>
      </c>
      <c r="P48" s="87" t="s">
        <v>312</v>
      </c>
      <c r="Q48" s="58" t="s">
        <v>313</v>
      </c>
      <c r="R48" s="59" t="s">
        <v>124</v>
      </c>
      <c r="S48" s="59" t="s">
        <v>125</v>
      </c>
      <c r="T48" s="57" t="str">
        <f t="shared" si="21"/>
        <v>25%</v>
      </c>
      <c r="U48" s="59" t="s">
        <v>141</v>
      </c>
      <c r="V48" s="59" t="s">
        <v>127</v>
      </c>
      <c r="W48" s="59" t="s">
        <v>128</v>
      </c>
      <c r="X48" s="58" t="s">
        <v>314</v>
      </c>
      <c r="Y48" s="63">
        <f>IFERROR(IF(AND(Q47="Probabilidad",Q48="Probabilidad"),(AA47-(+AA47*T48)),IF(AND(Q47="Impacto",Q48="Probabilidad"),(AA46-(+AA46*T48)),IF(Q48="Impacto",AA47,""))),"")</f>
        <v>0.14399999999999999</v>
      </c>
      <c r="Z48" s="62" t="s">
        <v>295</v>
      </c>
      <c r="AA48" s="57">
        <v>0.14399999999999999</v>
      </c>
      <c r="AB48" s="62" t="s">
        <v>188</v>
      </c>
      <c r="AC48" s="57">
        <v>0.60000000000000009</v>
      </c>
      <c r="AD48" s="308"/>
      <c r="AE48" s="322"/>
      <c r="AF48" s="308"/>
      <c r="AG48" s="322"/>
      <c r="AH48" s="324"/>
      <c r="AI48" s="326"/>
      <c r="AJ48" s="97"/>
      <c r="AK48" s="284"/>
      <c r="AL48" s="286"/>
      <c r="AM48" s="286"/>
      <c r="AN48" s="286"/>
      <c r="AO48" s="286"/>
      <c r="AP48" s="286"/>
      <c r="AQ48" s="286"/>
      <c r="AR48" s="286"/>
    </row>
    <row r="49" spans="1:51" ht="169.5" customHeight="1" x14ac:dyDescent="0.25">
      <c r="A49" s="310" t="s">
        <v>315</v>
      </c>
      <c r="B49" s="334" t="s">
        <v>316</v>
      </c>
      <c r="C49" s="330" t="s">
        <v>317</v>
      </c>
      <c r="D49" s="330" t="s">
        <v>158</v>
      </c>
      <c r="E49" s="373" t="s">
        <v>318</v>
      </c>
      <c r="F49" s="332" t="s">
        <v>319</v>
      </c>
      <c r="G49" s="330" t="s">
        <v>320</v>
      </c>
      <c r="H49" s="87" t="s">
        <v>321</v>
      </c>
      <c r="I49" s="315" t="s">
        <v>223</v>
      </c>
      <c r="J49" s="307" t="s">
        <v>322</v>
      </c>
      <c r="K49" s="309">
        <f>IF(J49="","",IF(J49="Muy Baja",0.2,IF(J49="Baja",0.4,IF(J49="Media",0.6,IF(J49="Alta",0.8,IF(J49="Muy Alta",1,))))))</f>
        <v>0.8</v>
      </c>
      <c r="L49" s="307" t="s">
        <v>121</v>
      </c>
      <c r="M49" s="309">
        <f>IF(L49="","",IF(L49="Leve",0.2,IF(L49="Menor",0.4,IF(L49="Moderado",0.6,IF(L49="Mayor",0.8,IF(L49="Catastrófico",1,))))))</f>
        <v>0.8</v>
      </c>
      <c r="N49" s="329" t="str">
        <f>IF(OR(AND(J49="Muy Baja",L49="Leve"),AND(J49="Muy Baja",L49="Menor"),AND(J49="Baja",L49="Leve")),"Bajo",IF(OR(AND(J49="Muy baja",L49="Moderado"),AND(J49="Baja",L49="Menor"),AND(J49="Baja",L49="Moderado"),AND(J49="Media",L49="Leve"),AND(J49="Media",L49="Menor"),AND(J49="Media",L49="Moderado"),AND(J49="Alta",L49="Leve"),AND(J49="Alta",L49="Menor")),"Moderado",IF(OR(AND(J49="Muy Baja",L49="Mayor"),AND(J49="Baja",L49="Mayor"),AND(J49="Media",L49="Mayor"),AND(J49="Alta",L49="Moderado"),AND(J49="Alta",L49="Mayor"),AND(J49="Muy Alta",L49="Leve"),AND(J49="Muy Alta",L49="Menor"),AND(J49="Muy Alta",L49="Moderado"),AND(J49="Muy Alta",L49="Mayor")),"Alto",IF(OR(AND(J49="Muy Baja",L49="Catastrófico"),AND(J49="Baja",L49="Catastrófico"),AND(J49="Media",L49="Catastrófico"),AND(J49="Alta",L49="Catastrófico"),AND(J49="Muy Alta",L49="Catastrófico")),"Extremo",""))))</f>
        <v>Alto</v>
      </c>
      <c r="O49" s="58">
        <v>1</v>
      </c>
      <c r="P49" s="89" t="s">
        <v>323</v>
      </c>
      <c r="Q49" s="58" t="str">
        <f t="shared" si="20"/>
        <v>Probabilidad</v>
      </c>
      <c r="R49" s="59" t="s">
        <v>145</v>
      </c>
      <c r="S49" s="59" t="s">
        <v>125</v>
      </c>
      <c r="T49" s="57" t="str">
        <f t="shared" si="21"/>
        <v>40%</v>
      </c>
      <c r="U49" s="59" t="s">
        <v>141</v>
      </c>
      <c r="V49" s="59" t="s">
        <v>146</v>
      </c>
      <c r="W49" s="59" t="s">
        <v>128</v>
      </c>
      <c r="X49" s="64" t="s">
        <v>324</v>
      </c>
      <c r="Y49" s="63">
        <f>IFERROR(IF(Q49="Probabilidad",(K49-(+K49*T49)),IF(Q49="Impacto",K49,"")),"")</f>
        <v>0.48</v>
      </c>
      <c r="Z49" s="62" t="str">
        <f t="shared" ref="Z49:Z56" si="24">IFERROR(IF(Y49="","",IF(Y49&lt;=0.2,"Muy Baja",IF(Y49&lt;=0.4,"Baja",IF(Y49&lt;=0.6,"Media",IF(Y49&lt;=0.8,"Alta","Muy Alta"))))),"")</f>
        <v>Media</v>
      </c>
      <c r="AA49" s="57">
        <f t="shared" si="5"/>
        <v>0.48</v>
      </c>
      <c r="AB49" s="62" t="str">
        <f t="shared" si="6"/>
        <v>Mayor</v>
      </c>
      <c r="AC49" s="57">
        <f>IFERROR(IF(Q49="Impacto",(M49-(+M49*T49)),IF(Q49="Probabilidad",M49,"")),"")</f>
        <v>0.8</v>
      </c>
      <c r="AD49" s="307" t="str">
        <f>IFERROR(IF(AE49=0,"",IF(AND(AE49&gt;0,AE49&lt;=0.2),"Muy Baja",IF(AE49&lt;=0.4,"Baja",IF(AE49&lt;=0.6,"Media",IF(AE49&lt;=0.8,"Alta","Muy Alta"))))),"")</f>
        <v>Baja</v>
      </c>
      <c r="AE49" s="321">
        <f>MIN(Y49:Y52)</f>
        <v>0.28799999999999998</v>
      </c>
      <c r="AF49" s="307" t="str">
        <f>IFERROR(IF(AG49=0,"",IF(AND(AG49&gt;0,AG49&lt;=0.2),"Leve",IF(AG49&lt;=0.4,"Menor",IF(AG49&lt;=0.6,"Moderado",IF(AG49&lt;=0.8,"Mayor","Catastrófico"))))),"")</f>
        <v>Moderado</v>
      </c>
      <c r="AG49" s="321">
        <f>MIN(AC49:AC52)</f>
        <v>0.60000000000000009</v>
      </c>
      <c r="AH49" s="323" t="str">
        <f>IFERROR(IF(OR(AND(AD49="Muy Baja",AF49="Leve"),AND(AD49="Muy Baja",AF49="Menor"),AND(AD49="Baja",AF49="Leve")),"Bajo",IF(OR(AND(AD49="Muy Baja",AF49="Moderado"),AND(AD49="Baja",AF49="Menor"),AND(AD49="Baja",AF49="Moderado"),AND(AD49="Media",AF49="Leve"),AND(AD49="Media",AF49="Menor"),AND(AD49="Media",AF49="Moderado"),AND(AD49="Alta",AF49="Leve"),AND(AD49="Alta",AF49="Menor")),"Moderado",IF(OR(AND(AD49="Muy Baja",AF49="Mayor"),AND(AD49="Baja",AF49="Mayor"),AND(AD49="Media",AF49="Mayor"),AND(AD49="Alta",AF49="Moderado"),AND(AD49="Alta",AF49="Mayor"),AND(AD49="Muy Alta",AF49="Leve"),AND(AD49="Muy Alta",AF49="Menor"),AND(AD49="Muy Alta",AF49="Moderado"),AND(AD49="Muy Alta",AF49="Mayor")),"Alto",IF(OR(AND(AD49="Muy Baja",AF49="Catastrófico"),AND(AD49="Baja",AF49="Catastrófico"),AND(AD49="Media",AF49="Catastrófico"),AND(AD49="Alta",AF49="Catastrófico"),AND(AD49="Muy Alta",AF49="Catastrófico")),"Extremo","")))),"")</f>
        <v>Moderado</v>
      </c>
      <c r="AI49" s="325" t="s">
        <v>130</v>
      </c>
      <c r="AJ49" s="95"/>
      <c r="AK49" s="282" t="s">
        <v>325</v>
      </c>
      <c r="AL49" s="286" t="s">
        <v>326</v>
      </c>
      <c r="AM49" s="282" t="s">
        <v>327</v>
      </c>
      <c r="AN49" s="286" t="s">
        <v>200</v>
      </c>
      <c r="AO49" s="282" t="s">
        <v>135</v>
      </c>
      <c r="AP49" s="286"/>
      <c r="AQ49" s="282" t="s">
        <v>135</v>
      </c>
      <c r="AR49" s="286"/>
      <c r="AS49" s="65"/>
      <c r="AT49" s="65"/>
      <c r="AU49" s="65"/>
      <c r="AV49" s="65"/>
      <c r="AW49" s="65"/>
      <c r="AX49" s="65"/>
      <c r="AY49" s="65"/>
    </row>
    <row r="50" spans="1:51" ht="133.5" customHeight="1" x14ac:dyDescent="0.25">
      <c r="A50" s="310"/>
      <c r="B50" s="334"/>
      <c r="C50" s="331"/>
      <c r="D50" s="331"/>
      <c r="E50" s="331"/>
      <c r="F50" s="333"/>
      <c r="G50" s="331"/>
      <c r="H50" s="87" t="s">
        <v>328</v>
      </c>
      <c r="I50" s="316"/>
      <c r="J50" s="308"/>
      <c r="K50" s="309"/>
      <c r="L50" s="308"/>
      <c r="M50" s="309"/>
      <c r="N50" s="329"/>
      <c r="O50" s="58">
        <v>2</v>
      </c>
      <c r="P50" s="89" t="s">
        <v>329</v>
      </c>
      <c r="Q50" s="58" t="str">
        <f t="shared" si="20"/>
        <v>Probabilidad</v>
      </c>
      <c r="R50" s="59" t="s">
        <v>145</v>
      </c>
      <c r="S50" s="59" t="s">
        <v>125</v>
      </c>
      <c r="T50" s="57" t="str">
        <f t="shared" si="21"/>
        <v>40%</v>
      </c>
      <c r="U50" s="59" t="s">
        <v>141</v>
      </c>
      <c r="V50" s="59" t="s">
        <v>146</v>
      </c>
      <c r="W50" s="59" t="s">
        <v>128</v>
      </c>
      <c r="X50" s="64" t="s">
        <v>330</v>
      </c>
      <c r="Y50" s="63">
        <f>IFERROR(IF(AND(Q49="Probabilidad",Q50="Probabilidad"),(AA49-(+AA49*T50)),IF(Q50="Probabilidad",(K49-(+K49*T50)),IF(Q50="Impacto",AA49,""))),"")</f>
        <v>0.28799999999999998</v>
      </c>
      <c r="Z50" s="62" t="str">
        <f t="shared" si="24"/>
        <v>Baja</v>
      </c>
      <c r="AA50" s="57">
        <f t="shared" si="5"/>
        <v>0.28799999999999998</v>
      </c>
      <c r="AB50" s="62" t="str">
        <f t="shared" si="6"/>
        <v>Mayor</v>
      </c>
      <c r="AC50" s="57">
        <f>IFERROR(IF(AND(Q49="Impacto",Q50="Impacto"),(AC49-(+AC49*T50)),IF(Q50="Impacto",($M$15-(+$M$15*T50)),IF(Q50="Probabilidad",AC49,""))),"")</f>
        <v>0.8</v>
      </c>
      <c r="AD50" s="308"/>
      <c r="AE50" s="322"/>
      <c r="AF50" s="308"/>
      <c r="AG50" s="322"/>
      <c r="AH50" s="324"/>
      <c r="AI50" s="326"/>
      <c r="AJ50" s="97"/>
      <c r="AK50" s="283"/>
      <c r="AL50" s="286"/>
      <c r="AM50" s="283"/>
      <c r="AN50" s="286"/>
      <c r="AO50" s="283"/>
      <c r="AP50" s="286"/>
      <c r="AQ50" s="283"/>
      <c r="AR50" s="286"/>
      <c r="AS50" s="65"/>
      <c r="AT50" s="65"/>
      <c r="AU50" s="65"/>
      <c r="AV50" s="65"/>
      <c r="AW50" s="65"/>
      <c r="AX50" s="65"/>
      <c r="AY50" s="65"/>
    </row>
    <row r="51" spans="1:51" ht="133.5" customHeight="1" x14ac:dyDescent="0.25">
      <c r="A51" s="310"/>
      <c r="B51" s="334"/>
      <c r="C51" s="331"/>
      <c r="D51" s="331"/>
      <c r="E51" s="331"/>
      <c r="F51" s="333"/>
      <c r="G51" s="331"/>
      <c r="H51" s="87" t="s">
        <v>331</v>
      </c>
      <c r="I51" s="316"/>
      <c r="J51" s="308"/>
      <c r="K51" s="309"/>
      <c r="L51" s="308"/>
      <c r="M51" s="309"/>
      <c r="N51" s="329"/>
      <c r="O51" s="58">
        <v>3</v>
      </c>
      <c r="P51" s="89" t="s">
        <v>332</v>
      </c>
      <c r="Q51" s="58" t="str">
        <f t="shared" si="20"/>
        <v>Probabilidad</v>
      </c>
      <c r="R51" s="59" t="s">
        <v>145</v>
      </c>
      <c r="S51" s="59" t="s">
        <v>125</v>
      </c>
      <c r="T51" s="57" t="str">
        <f t="shared" si="21"/>
        <v>40%</v>
      </c>
      <c r="U51" s="59" t="s">
        <v>141</v>
      </c>
      <c r="V51" s="59" t="s">
        <v>146</v>
      </c>
      <c r="W51" s="59" t="s">
        <v>128</v>
      </c>
      <c r="X51" s="64" t="s">
        <v>333</v>
      </c>
      <c r="Y51" s="63">
        <f>IFERROR(IF(AND(Q49="Probabilidad",Q51="Probabilidad"),(AA49-(+AA49*T51)),IF(AND(Q49="Impacto",Q51="Probabilidad"),(AA43-(+AA43*T51)),IF(Q51="Impacto",AA49,""))),"")</f>
        <v>0.28799999999999998</v>
      </c>
      <c r="Z51" s="62" t="str">
        <f t="shared" si="24"/>
        <v>Baja</v>
      </c>
      <c r="AA51" s="57">
        <f t="shared" si="5"/>
        <v>0.28799999999999998</v>
      </c>
      <c r="AB51" s="62" t="str">
        <f t="shared" si="6"/>
        <v>Mayor</v>
      </c>
      <c r="AC51" s="57">
        <f>IFERROR(IF(AND(Q49="Impacto",Q51="Impacto"),(AC49-(+AC49*T51)),IF(AND(Q49="Probabilidad",Q51="Impacto"),(AC43-(+AC43*T51)),IF(Q51="Probabilidad",AC49,""))),"")</f>
        <v>0.8</v>
      </c>
      <c r="AD51" s="308"/>
      <c r="AE51" s="322"/>
      <c r="AF51" s="308"/>
      <c r="AG51" s="322"/>
      <c r="AH51" s="324"/>
      <c r="AI51" s="326"/>
      <c r="AJ51" s="97"/>
      <c r="AK51" s="283"/>
      <c r="AL51" s="286"/>
      <c r="AM51" s="283"/>
      <c r="AN51" s="286"/>
      <c r="AO51" s="283"/>
      <c r="AP51" s="286"/>
      <c r="AQ51" s="283"/>
      <c r="AR51" s="286"/>
      <c r="AS51" s="65"/>
      <c r="AT51" s="65"/>
      <c r="AU51" s="65"/>
      <c r="AV51" s="65"/>
      <c r="AW51" s="65"/>
      <c r="AX51" s="65"/>
      <c r="AY51" s="65"/>
    </row>
    <row r="52" spans="1:51" ht="195.75" customHeight="1" x14ac:dyDescent="0.25">
      <c r="A52" s="310"/>
      <c r="B52" s="334"/>
      <c r="C52" s="331"/>
      <c r="D52" s="331"/>
      <c r="E52" s="331"/>
      <c r="F52" s="333"/>
      <c r="G52" s="331"/>
      <c r="H52" s="87"/>
      <c r="I52" s="316"/>
      <c r="J52" s="308"/>
      <c r="K52" s="309"/>
      <c r="L52" s="308"/>
      <c r="M52" s="309"/>
      <c r="N52" s="329"/>
      <c r="O52" s="58">
        <v>4</v>
      </c>
      <c r="P52" s="89" t="s">
        <v>334</v>
      </c>
      <c r="Q52" s="58" t="str">
        <f t="shared" si="20"/>
        <v>Impacto</v>
      </c>
      <c r="R52" s="59" t="s">
        <v>124</v>
      </c>
      <c r="S52" s="59" t="s">
        <v>125</v>
      </c>
      <c r="T52" s="57" t="str">
        <f t="shared" si="21"/>
        <v>25%</v>
      </c>
      <c r="U52" s="59" t="s">
        <v>126</v>
      </c>
      <c r="V52" s="59" t="s">
        <v>127</v>
      </c>
      <c r="W52" s="59" t="s">
        <v>128</v>
      </c>
      <c r="X52" s="64" t="s">
        <v>335</v>
      </c>
      <c r="Y52" s="63">
        <f>IFERROR(IF(AND(Q50="Probabilidad",Q52="Probabilidad"),(AA50-(+AA50*T52)),IF(AND(Q50="Impacto",Q52="Probabilidad"),(AA49-(+AA49*T52)),IF(Q52="Impacto",AA50,""))),"")</f>
        <v>0.28799999999999998</v>
      </c>
      <c r="Z52" s="62" t="str">
        <f t="shared" si="24"/>
        <v>Baja</v>
      </c>
      <c r="AA52" s="57">
        <f t="shared" si="5"/>
        <v>0.28799999999999998</v>
      </c>
      <c r="AB52" s="62" t="str">
        <f t="shared" si="6"/>
        <v>Moderado</v>
      </c>
      <c r="AC52" s="57">
        <f>IFERROR(IF(AND(Q50="Impacto",Q52="Impacto"),(AC50-(+AC50*T52)),IF(AND(Q50="Probabilidad",Q52="Impacto"),(AC49-(+AC49*T52)),IF(Q52="Probabilidad",AC50,""))),"")</f>
        <v>0.60000000000000009</v>
      </c>
      <c r="AD52" s="308"/>
      <c r="AE52" s="322"/>
      <c r="AF52" s="308"/>
      <c r="AG52" s="322"/>
      <c r="AH52" s="324"/>
      <c r="AI52" s="326"/>
      <c r="AJ52" s="97"/>
      <c r="AK52" s="284"/>
      <c r="AL52" s="286"/>
      <c r="AM52" s="284"/>
      <c r="AN52" s="286"/>
      <c r="AO52" s="284"/>
      <c r="AP52" s="286"/>
      <c r="AQ52" s="284"/>
      <c r="AR52" s="286"/>
      <c r="AS52" s="65"/>
      <c r="AT52" s="65"/>
      <c r="AU52" s="65"/>
      <c r="AV52" s="65"/>
      <c r="AW52" s="65"/>
      <c r="AX52" s="65"/>
      <c r="AY52" s="65"/>
    </row>
    <row r="53" spans="1:51" ht="177" customHeight="1" x14ac:dyDescent="0.25">
      <c r="A53" s="310" t="s">
        <v>336</v>
      </c>
      <c r="B53" s="327" t="s">
        <v>316</v>
      </c>
      <c r="C53" s="311" t="s">
        <v>337</v>
      </c>
      <c r="D53" s="315" t="s">
        <v>158</v>
      </c>
      <c r="E53" s="315" t="s">
        <v>338</v>
      </c>
      <c r="F53" s="315" t="s">
        <v>339</v>
      </c>
      <c r="G53" s="327" t="s">
        <v>340</v>
      </c>
      <c r="H53" s="87" t="s">
        <v>341</v>
      </c>
      <c r="I53" s="315" t="s">
        <v>163</v>
      </c>
      <c r="J53" s="307" t="s">
        <v>322</v>
      </c>
      <c r="K53" s="309">
        <v>0.8</v>
      </c>
      <c r="L53" s="307" t="s">
        <v>165</v>
      </c>
      <c r="M53" s="309">
        <v>1</v>
      </c>
      <c r="N53" s="329" t="s">
        <v>166</v>
      </c>
      <c r="O53" s="58">
        <v>1</v>
      </c>
      <c r="P53" s="88" t="s">
        <v>342</v>
      </c>
      <c r="Q53" s="58" t="str">
        <f>IF(OR(R53="Preventivo",R53="Detectivo"),"Probabilidad",IF(R53="Correctivo","Impacto",""))</f>
        <v>Probabilidad</v>
      </c>
      <c r="R53" s="59" t="s">
        <v>145</v>
      </c>
      <c r="S53" s="59" t="s">
        <v>125</v>
      </c>
      <c r="T53" s="57" t="str">
        <f t="shared" si="21"/>
        <v>40%</v>
      </c>
      <c r="U53" s="59" t="s">
        <v>141</v>
      </c>
      <c r="V53" s="59" t="s">
        <v>146</v>
      </c>
      <c r="W53" s="59" t="s">
        <v>128</v>
      </c>
      <c r="X53" s="64" t="s">
        <v>343</v>
      </c>
      <c r="Y53" s="63">
        <f>IFERROR(IF(Q53="Probabilidad",(K53-(+K53*T53)),IF(Q53="Impacto",K53,"")),"")</f>
        <v>0.48</v>
      </c>
      <c r="Z53" s="62" t="str">
        <f t="shared" si="24"/>
        <v>Media</v>
      </c>
      <c r="AA53" s="57">
        <f t="shared" si="5"/>
        <v>0.48</v>
      </c>
      <c r="AB53" s="62" t="str">
        <f t="shared" si="6"/>
        <v>Catastrófico</v>
      </c>
      <c r="AC53" s="57">
        <f>IFERROR(IF(Q53="Impacto",(M53-(+M53*T53)),IF(Q53="Probabilidad",M53,"")),"")</f>
        <v>1</v>
      </c>
      <c r="AD53" s="307" t="str">
        <f>IFERROR(IF(AE53=0,"",IF(AND(AE53&gt;0,AE53&lt;=0.2),"Muy Baja",IF(AE53&lt;=0.4,"Baja",IF(AE53&lt;=0.6,"Media",IF(AE53&lt;=0.8,"Alta","Muy Alta"))))),"")</f>
        <v>Baja</v>
      </c>
      <c r="AE53" s="321">
        <f>MIN(Y53:Y56)</f>
        <v>0.2016</v>
      </c>
      <c r="AF53" s="307" t="str">
        <f>IFERROR(IF(AG53=0,"",IF(AND(AG53&gt;0,AG53&lt;=0.2),"Leve",IF(AG53&lt;=0.4,"Menor",IF(AG53&lt;=0.6,"Moderado",IF(AG53&lt;=0.8,"Mayor","Catastrófico"))))),"")</f>
        <v>Mayor</v>
      </c>
      <c r="AG53" s="321">
        <f>MIN(AC53:AC56)</f>
        <v>0.75</v>
      </c>
      <c r="AH53" s="323" t="str">
        <f>IFERROR(IF(OR(AND(AD53="Muy Baja",AF53="Leve"),AND(AD53="Muy Baja",AF53="Menor"),AND(AD53="Baja",AF53="Leve")),"Bajo",IF(OR(AND(AD53="Muy Baja",AF53="Moderado"),AND(AD53="Baja",AF53="Menor"),AND(AD53="Baja",AF53="Moderado"),AND(AD53="Media",AF53="Leve"),AND(AD53="Media",AF53="Menor"),AND(AD53="Media",AF53="Moderado"),AND(AD53="Alta",AF53="Leve"),AND(AD53="Alta",AF53="Menor")),"Moderado",IF(OR(AND(AD53="Muy Baja",AF53="Mayor"),AND(AD53="Baja",AF53="Mayor"),AND(AD53="Media",AF53="Mayor"),AND(AD53="Alta",AF53="Moderado"),AND(AD53="Alta",AF53="Mayor"),AND(AD53="Muy Alta",AF53="Leve"),AND(AD53="Muy Alta",AF53="Menor"),AND(AD53="Muy Alta",AF53="Moderado"),AND(AD53="Muy Alta",AF53="Mayor")),"Alto",IF(OR(AND(AD53="Muy Baja",AF53="Catastrófico"),AND(AD53="Baja",AF53="Catastrófico"),AND(AD53="Media",AF53="Catastrófico"),AND(AD53="Alta",AF53="Catastrófico"),AND(AD53="Muy Alta",AF53="Catastrófico")),"Extremo","")))),"")</f>
        <v>Alto</v>
      </c>
      <c r="AI53" s="325" t="s">
        <v>130</v>
      </c>
      <c r="AJ53" s="330"/>
      <c r="AK53" s="282" t="s">
        <v>344</v>
      </c>
      <c r="AL53" s="282" t="s">
        <v>345</v>
      </c>
      <c r="AM53" s="282" t="s">
        <v>346</v>
      </c>
      <c r="AN53" s="282"/>
      <c r="AO53" s="282" t="s">
        <v>135</v>
      </c>
      <c r="AP53" s="282"/>
      <c r="AQ53" s="282" t="s">
        <v>135</v>
      </c>
      <c r="AR53" s="293"/>
      <c r="AS53" s="65"/>
      <c r="AT53" s="65"/>
      <c r="AU53" s="65"/>
      <c r="AV53" s="65"/>
      <c r="AW53" s="65"/>
      <c r="AX53" s="65"/>
      <c r="AY53" s="65"/>
    </row>
    <row r="54" spans="1:51" ht="177" customHeight="1" x14ac:dyDescent="0.25">
      <c r="A54" s="310"/>
      <c r="B54" s="328"/>
      <c r="C54" s="311"/>
      <c r="D54" s="316"/>
      <c r="E54" s="316"/>
      <c r="F54" s="316"/>
      <c r="G54" s="328"/>
      <c r="H54" s="87" t="s">
        <v>347</v>
      </c>
      <c r="I54" s="316"/>
      <c r="J54" s="308"/>
      <c r="K54" s="309"/>
      <c r="L54" s="308"/>
      <c r="M54" s="309"/>
      <c r="N54" s="329"/>
      <c r="O54" s="58">
        <v>2</v>
      </c>
      <c r="P54" s="88" t="s">
        <v>173</v>
      </c>
      <c r="Q54" s="58" t="str">
        <f>IF(OR(R54="Preventivo",R54="Detectivo"),"Probabilidad",IF(R54="Correctivo","Impacto",""))</f>
        <v>Probabilidad</v>
      </c>
      <c r="R54" s="59" t="s">
        <v>145</v>
      </c>
      <c r="S54" s="59" t="s">
        <v>125</v>
      </c>
      <c r="T54" s="57" t="str">
        <f t="shared" si="21"/>
        <v>40%</v>
      </c>
      <c r="U54" s="59" t="s">
        <v>126</v>
      </c>
      <c r="V54" s="59" t="s">
        <v>127</v>
      </c>
      <c r="W54" s="59" t="s">
        <v>128</v>
      </c>
      <c r="X54" s="64" t="s">
        <v>174</v>
      </c>
      <c r="Y54" s="63">
        <f>IFERROR(IF(AND(Q53="Probabilidad",Q54="Probabilidad"),(AA53-(+AA53*T54)),IF(Q54="Probabilidad",(K53-(+K53*T54)),IF(Q54="Impacto",AA53,""))),"")</f>
        <v>0.28799999999999998</v>
      </c>
      <c r="Z54" s="62" t="str">
        <f t="shared" si="24"/>
        <v>Baja</v>
      </c>
      <c r="AA54" s="57">
        <f t="shared" si="5"/>
        <v>0.28799999999999998</v>
      </c>
      <c r="AB54" s="62" t="str">
        <f t="shared" si="6"/>
        <v>Catastrófico</v>
      </c>
      <c r="AC54" s="57">
        <f>IFERROR(IF(AND(Q53="Impacto",Q54="Impacto"),(AC53-(+AC53*T54)),IF(Q54="Impacto",($M$15-(+$M$15*T54)),IF(Q54="Probabilidad",AC53,""))),"")</f>
        <v>1</v>
      </c>
      <c r="AD54" s="308"/>
      <c r="AE54" s="322"/>
      <c r="AF54" s="308"/>
      <c r="AG54" s="322"/>
      <c r="AH54" s="324"/>
      <c r="AI54" s="326"/>
      <c r="AJ54" s="331"/>
      <c r="AK54" s="283"/>
      <c r="AL54" s="283"/>
      <c r="AM54" s="283"/>
      <c r="AN54" s="283"/>
      <c r="AO54" s="283"/>
      <c r="AP54" s="283"/>
      <c r="AQ54" s="283"/>
      <c r="AR54" s="283"/>
      <c r="AS54" s="65"/>
      <c r="AT54" s="65"/>
      <c r="AU54" s="65"/>
      <c r="AV54" s="65"/>
      <c r="AW54" s="65"/>
      <c r="AX54" s="65"/>
      <c r="AY54" s="65"/>
    </row>
    <row r="55" spans="1:51" ht="177" customHeight="1" x14ac:dyDescent="0.25">
      <c r="A55" s="310"/>
      <c r="B55" s="328"/>
      <c r="C55" s="311"/>
      <c r="D55" s="316"/>
      <c r="E55" s="316"/>
      <c r="F55" s="316"/>
      <c r="G55" s="328"/>
      <c r="H55" s="87" t="s">
        <v>348</v>
      </c>
      <c r="I55" s="316"/>
      <c r="J55" s="308"/>
      <c r="K55" s="309"/>
      <c r="L55" s="308"/>
      <c r="M55" s="309"/>
      <c r="N55" s="329"/>
      <c r="O55" s="58">
        <v>3</v>
      </c>
      <c r="P55" s="88" t="s">
        <v>176</v>
      </c>
      <c r="Q55" s="58" t="str">
        <f>IF(OR(R55="Preventivo",R55="Detectivo"),"Probabilidad",IF(R55="Correctivo","Impacto",""))</f>
        <v>Probabilidad</v>
      </c>
      <c r="R55" s="59" t="s">
        <v>150</v>
      </c>
      <c r="S55" s="59" t="s">
        <v>125</v>
      </c>
      <c r="T55" s="57" t="str">
        <f t="shared" si="21"/>
        <v>30%</v>
      </c>
      <c r="U55" s="59" t="s">
        <v>141</v>
      </c>
      <c r="V55" s="59" t="s">
        <v>127</v>
      </c>
      <c r="W55" s="59" t="s">
        <v>128</v>
      </c>
      <c r="X55" s="64" t="s">
        <v>177</v>
      </c>
      <c r="Y55" s="63">
        <f>IFERROR(IF(AND(Q54="Probabilidad",Q55="Probabilidad"),(AA54-(+AA54*T55)),IF(AND(Q54="Impacto",Q55="Probabilidad"),(AA53-(+AA53*T55)),IF(Q55="Impacto",AA54,""))),"")</f>
        <v>0.2016</v>
      </c>
      <c r="Z55" s="62" t="str">
        <f t="shared" si="24"/>
        <v>Baja</v>
      </c>
      <c r="AA55" s="57">
        <f t="shared" si="5"/>
        <v>0.2016</v>
      </c>
      <c r="AB55" s="62" t="str">
        <f t="shared" si="6"/>
        <v>Catastrófico</v>
      </c>
      <c r="AC55" s="57">
        <f>IFERROR(IF(AND(Q54="Impacto",Q55="Impacto"),(AC54-(+AC54*T55)),IF(AND(Q54="Probabilidad",Q55="Impacto"),(AC53-(+AC53*T55)),IF(Q55="Probabilidad",AC54,""))),"")</f>
        <v>1</v>
      </c>
      <c r="AD55" s="308"/>
      <c r="AE55" s="322"/>
      <c r="AF55" s="308"/>
      <c r="AG55" s="322"/>
      <c r="AH55" s="324"/>
      <c r="AI55" s="326"/>
      <c r="AJ55" s="331"/>
      <c r="AK55" s="283"/>
      <c r="AL55" s="283"/>
      <c r="AM55" s="283"/>
      <c r="AN55" s="283"/>
      <c r="AO55" s="283"/>
      <c r="AP55" s="283"/>
      <c r="AQ55" s="283"/>
      <c r="AR55" s="283"/>
      <c r="AS55" s="65"/>
      <c r="AT55" s="65"/>
      <c r="AU55" s="65"/>
      <c r="AV55" s="65"/>
      <c r="AW55" s="65"/>
      <c r="AX55" s="65"/>
      <c r="AY55" s="65"/>
    </row>
    <row r="56" spans="1:51" ht="177" customHeight="1" x14ac:dyDescent="0.25">
      <c r="A56" s="310"/>
      <c r="B56" s="370"/>
      <c r="C56" s="311"/>
      <c r="D56" s="316"/>
      <c r="E56" s="316"/>
      <c r="F56" s="316"/>
      <c r="G56" s="328"/>
      <c r="H56" s="87"/>
      <c r="I56" s="316"/>
      <c r="J56" s="308"/>
      <c r="K56" s="309"/>
      <c r="L56" s="308"/>
      <c r="M56" s="309"/>
      <c r="N56" s="329"/>
      <c r="O56" s="58">
        <v>4</v>
      </c>
      <c r="P56" s="88" t="s">
        <v>178</v>
      </c>
      <c r="Q56" s="58" t="str">
        <f>IF(OR(R56="Preventivo",R56="Detectivo"),"Probabilidad",IF(R56="Correctivo","Impacto",""))</f>
        <v>Impacto</v>
      </c>
      <c r="R56" s="59" t="s">
        <v>124</v>
      </c>
      <c r="S56" s="59" t="s">
        <v>125</v>
      </c>
      <c r="T56" s="57" t="str">
        <f t="shared" si="21"/>
        <v>25%</v>
      </c>
      <c r="U56" s="59" t="s">
        <v>141</v>
      </c>
      <c r="V56" s="59" t="s">
        <v>127</v>
      </c>
      <c r="W56" s="59" t="s">
        <v>128</v>
      </c>
      <c r="X56" s="64" t="s">
        <v>179</v>
      </c>
      <c r="Y56" s="63">
        <f>IFERROR(IF(AND(Q55="Probabilidad",Q56="Probabilidad"),(AA55-(+AA55*T56)),IF(AND(Q55="Impacto",Q56="Probabilidad"),(AA54-(+AA54*T56)),IF(Q56="Impacto",AA55,""))),"")</f>
        <v>0.2016</v>
      </c>
      <c r="Z56" s="62" t="str">
        <f t="shared" si="24"/>
        <v>Baja</v>
      </c>
      <c r="AA56" s="57">
        <f t="shared" si="5"/>
        <v>0.2016</v>
      </c>
      <c r="AB56" s="62" t="str">
        <f t="shared" si="6"/>
        <v>Mayor</v>
      </c>
      <c r="AC56" s="57">
        <f>IFERROR(IF(AND(Q55="Impacto",Q56="Impacto"),(AC55-(+AC55*T56)),IF(AND(Q55="Probabilidad",Q56="Impacto"),(AC54-(+AC54*T56)),IF(Q56="Probabilidad",AC55,""))),"")</f>
        <v>0.75</v>
      </c>
      <c r="AD56" s="308"/>
      <c r="AE56" s="322"/>
      <c r="AF56" s="308"/>
      <c r="AG56" s="322"/>
      <c r="AH56" s="324"/>
      <c r="AI56" s="326"/>
      <c r="AJ56" s="341"/>
      <c r="AK56" s="284"/>
      <c r="AL56" s="284"/>
      <c r="AM56" s="284"/>
      <c r="AN56" s="284"/>
      <c r="AO56" s="284"/>
      <c r="AP56" s="284"/>
      <c r="AQ56" s="284"/>
      <c r="AR56" s="284"/>
      <c r="AS56" s="65"/>
      <c r="AT56" s="65"/>
      <c r="AU56" s="65"/>
      <c r="AV56" s="65"/>
      <c r="AW56" s="65"/>
      <c r="AX56" s="65"/>
      <c r="AY56" s="65"/>
    </row>
    <row r="57" spans="1:51" ht="116.25" customHeight="1" x14ac:dyDescent="0.25">
      <c r="A57" s="310" t="s">
        <v>349</v>
      </c>
      <c r="B57" s="334" t="s">
        <v>350</v>
      </c>
      <c r="C57" s="330" t="s">
        <v>351</v>
      </c>
      <c r="D57" s="330" t="s">
        <v>352</v>
      </c>
      <c r="E57" s="330" t="s">
        <v>353</v>
      </c>
      <c r="F57" s="332" t="s">
        <v>354</v>
      </c>
      <c r="G57" s="330" t="s">
        <v>355</v>
      </c>
      <c r="H57" s="87" t="s">
        <v>356</v>
      </c>
      <c r="I57" s="315" t="s">
        <v>119</v>
      </c>
      <c r="J57" s="307" t="s">
        <v>322</v>
      </c>
      <c r="K57" s="309">
        <f>IF(J57="","",IF(J57="Muy Baja",0.2,IF(J57="Baja",0.4,IF(J57="Media",0.6,IF(J57="Alta",0.8,IF(J57="Muy Alta",1,))))))</f>
        <v>0.8</v>
      </c>
      <c r="L57" s="307" t="s">
        <v>188</v>
      </c>
      <c r="M57" s="309">
        <f>IF(L57="","",IF(L57="Leve",0.2,IF(L57="Menor",0.4,IF(L57="Moderado",0.6,IF(L57="Mayor",0.8,IF(L57="Catastrófico",1,))))))</f>
        <v>0.6</v>
      </c>
      <c r="N57" s="329" t="str">
        <f>IF(OR(AND(J57="Muy Baja",L57="Leve"),AND(J57="Muy Baja",L57="Menor"),AND(J57="Baja",L57="Leve")),"Bajo",IF(OR(AND(J57="Muy baja",L57="Moderado"),AND(J57="Baja",L57="Menor"),AND(J57="Baja",L57="Moderado"),AND(J57="Media",L57="Leve"),AND(J57="Media",L57="Menor"),AND(J57="Media",L57="Moderado"),AND(J57="Alta",L57="Leve"),AND(J57="Alta",L57="Menor")),"Moderado",IF(OR(AND(J57="Muy Baja",L57="Mayor"),AND(J57="Baja",L57="Mayor"),AND(J57="Media",L57="Mayor"),AND(J57="Alta",L57="Moderado"),AND(J57="Alta",L57="Mayor"),AND(J57="Muy Alta",L57="Leve"),AND(J57="Muy Alta",L57="Menor"),AND(J57="Muy Alta",L57="Moderado"),AND(J57="Muy Alta",L57="Mayor")),"Alto",IF(OR(AND(J57="Muy Baja",L57="Catastrófico"),AND(J57="Baja",L57="Catastrófico"),AND(J57="Media",L57="Catastrófico"),AND(J57="Alta",L57="Catastrófico"),AND(J57="Muy Alta",L57="Catastrófico")),"Extremo",""))))</f>
        <v>Alto</v>
      </c>
      <c r="O57" s="58">
        <v>1</v>
      </c>
      <c r="P57" s="88" t="s">
        <v>357</v>
      </c>
      <c r="Q57" s="58" t="str">
        <f t="shared" ref="Q57:Q60" si="25">IF(OR(R57="Preventivo",R57="Detectivo"),"Probabilidad",IF(R57="Correctivo","Impacto",""))</f>
        <v>Probabilidad</v>
      </c>
      <c r="R57" s="59" t="s">
        <v>150</v>
      </c>
      <c r="S57" s="59" t="s">
        <v>125</v>
      </c>
      <c r="T57" s="57" t="str">
        <f t="shared" si="21"/>
        <v>30%</v>
      </c>
      <c r="U57" s="59" t="s">
        <v>126</v>
      </c>
      <c r="V57" s="59" t="s">
        <v>127</v>
      </c>
      <c r="W57" s="59" t="s">
        <v>128</v>
      </c>
      <c r="X57" s="64" t="s">
        <v>358</v>
      </c>
      <c r="Y57" s="63">
        <f>IFERROR(IF(Q57="Probabilidad",(K57-(+K57*T57)),IF(Q57="Impacto",K57,"")),"")</f>
        <v>0.56000000000000005</v>
      </c>
      <c r="Z57" s="62" t="str">
        <f>IFERROR(IF(Y57="","",IF(Y57&lt;=0.2,"Muy Baja",IF(Y57&lt;=0.4,"Baja",IF(Y57&lt;=0.6,"Media",IF(Y57&lt;=0.8,"Alta","Muy Alta"))))),"")</f>
        <v>Media</v>
      </c>
      <c r="AA57" s="57">
        <f t="shared" si="5"/>
        <v>0.56000000000000005</v>
      </c>
      <c r="AB57" s="62" t="str">
        <f t="shared" si="6"/>
        <v>Moderado</v>
      </c>
      <c r="AC57" s="57">
        <f>IFERROR(IF(Q57="Impacto",(M57-(+M57*T57)),IF(Q57="Probabilidad",M57,"")),"")</f>
        <v>0.6</v>
      </c>
      <c r="AD57" s="307" t="str">
        <f>IFERROR(IF(AE57=0,"",IF(AND(AE57&gt;0,AE57&lt;=0.2),"Muy Baja",IF(AE57&lt;=0.4,"Baja",IF(AE57&lt;=0.6,"Media",IF(AE57&lt;=0.8,"Alta","Muy Alta"))))),"")</f>
        <v>Media</v>
      </c>
      <c r="AE57" s="321">
        <f>MIN(Y57:Y58)</f>
        <v>0.56000000000000005</v>
      </c>
      <c r="AF57" s="307" t="str">
        <f>IFERROR(IF(AG57=0,"",IF(AND(AG57&gt;0,AG57&lt;=0.2),"Leve",IF(AG57&lt;=0.4,"Menor",IF(AG57&lt;=0.6,"Moderado",IF(AG57&lt;=0.8,"Mayor","Catastrófico"))))),"")</f>
        <v>Moderado</v>
      </c>
      <c r="AG57" s="321">
        <f>MIN(AC57:AC58)</f>
        <v>0.6</v>
      </c>
      <c r="AH57" s="323" t="str">
        <f>IFERROR(IF(OR(AND(AD57="Muy Baja",AF57="Leve"),AND(AD57="Muy Baja",AF57="Menor"),AND(AD57="Baja",AF57="Leve")),"Bajo",IF(OR(AND(AD57="Muy Baja",AF57="Moderado"),AND(AD57="Baja",AF57="Menor"),AND(AD57="Baja",AF57="Moderado"),AND(AD57="Media",AF57="Leve"),AND(AD57="Media",AF57="Menor"),AND(AD57="Media",AF57="Moderado"),AND(AD57="Alta",AF57="Leve"),AND(AD57="Alta",AF57="Menor")),"Moderado",IF(OR(AND(AD57="Muy Baja",AF57="Mayor"),AND(AD57="Baja",AF57="Mayor"),AND(AD57="Media",AF57="Mayor"),AND(AD57="Alta",AF57="Moderado"),AND(AD57="Alta",AF57="Mayor"),AND(AD57="Muy Alta",AF57="Leve"),AND(AD57="Muy Alta",AF57="Menor"),AND(AD57="Muy Alta",AF57="Moderado"),AND(AD57="Muy Alta",AF57="Mayor")),"Alto",IF(OR(AND(AD57="Muy Baja",AF57="Catastrófico"),AND(AD57="Baja",AF57="Catastrófico"),AND(AD57="Media",AF57="Catastrófico"),AND(AD57="Alta",AF57="Catastrófico"),AND(AD57="Muy Alta",AF57="Catastrófico")),"Extremo","")))),"")</f>
        <v>Moderado</v>
      </c>
      <c r="AI57" s="325" t="s">
        <v>130</v>
      </c>
      <c r="AJ57" s="95"/>
      <c r="AK57" s="282" t="s">
        <v>359</v>
      </c>
      <c r="AL57" s="282" t="s">
        <v>360</v>
      </c>
      <c r="AM57" s="282" t="s">
        <v>361</v>
      </c>
      <c r="AN57" s="282" t="s">
        <v>362</v>
      </c>
      <c r="AO57" s="282" t="s">
        <v>135</v>
      </c>
      <c r="AP57" s="282"/>
      <c r="AQ57" s="282" t="s">
        <v>135</v>
      </c>
      <c r="AR57" s="282"/>
      <c r="AS57" s="65"/>
      <c r="AT57" s="65"/>
      <c r="AU57" s="65"/>
      <c r="AV57" s="65"/>
      <c r="AW57" s="65"/>
      <c r="AX57" s="65"/>
      <c r="AY57" s="65"/>
    </row>
    <row r="58" spans="1:51" ht="409.2" customHeight="1" x14ac:dyDescent="0.25">
      <c r="A58" s="310"/>
      <c r="B58" s="334"/>
      <c r="C58" s="331"/>
      <c r="D58" s="331"/>
      <c r="E58" s="331"/>
      <c r="F58" s="333"/>
      <c r="G58" s="331"/>
      <c r="H58" s="87" t="s">
        <v>363</v>
      </c>
      <c r="I58" s="316"/>
      <c r="J58" s="308"/>
      <c r="K58" s="309"/>
      <c r="L58" s="308"/>
      <c r="M58" s="309"/>
      <c r="N58" s="329"/>
      <c r="O58" s="58">
        <v>2</v>
      </c>
      <c r="P58" s="88" t="s">
        <v>364</v>
      </c>
      <c r="Q58" s="58" t="str">
        <f t="shared" si="25"/>
        <v>Impacto</v>
      </c>
      <c r="R58" s="59" t="s">
        <v>124</v>
      </c>
      <c r="S58" s="59" t="s">
        <v>125</v>
      </c>
      <c r="T58" s="57" t="str">
        <f t="shared" si="21"/>
        <v>25%</v>
      </c>
      <c r="U58" s="59" t="s">
        <v>126</v>
      </c>
      <c r="V58" s="59" t="s">
        <v>127</v>
      </c>
      <c r="W58" s="59" t="s">
        <v>128</v>
      </c>
      <c r="X58" s="64" t="s">
        <v>365</v>
      </c>
      <c r="Y58" s="63">
        <f>IFERROR(IF(AND(Q57="Probabilidad",Q58="Probabilidad"),(AA57-(+AA57*T58)),IF(Q58="Probabilidad",(K57-(+K57*T58)),IF(Q58="Impacto",AA57,""))),"")</f>
        <v>0.56000000000000005</v>
      </c>
      <c r="Z58" s="62" t="str">
        <f t="shared" ref="Z58" si="26">IFERROR(IF(Y58="","",IF(Y58&lt;=0.2,"Muy Baja",IF(Y58&lt;=0.4,"Baja",IF(Y58&lt;=0.6,"Media",IF(Y58&lt;=0.8,"Alta","Muy Alta"))))),"")</f>
        <v>Media</v>
      </c>
      <c r="AA58" s="57">
        <f t="shared" si="5"/>
        <v>0.56000000000000005</v>
      </c>
      <c r="AB58" s="62" t="str">
        <f t="shared" si="6"/>
        <v>Moderado</v>
      </c>
      <c r="AC58" s="57">
        <f>IFERROR(IF(AND(Q57="Impacto",Q58="Impacto"),(AC57-(+AC57*T58)),IF(Q58="Impacto",($M$15-(+$M$15*T58)),IF(Q58="Probabilidad",AC57,""))),"")</f>
        <v>0.60000000000000009</v>
      </c>
      <c r="AD58" s="308"/>
      <c r="AE58" s="322"/>
      <c r="AF58" s="308"/>
      <c r="AG58" s="322"/>
      <c r="AH58" s="324"/>
      <c r="AI58" s="326"/>
      <c r="AJ58" s="97"/>
      <c r="AK58" s="284"/>
      <c r="AL58" s="284"/>
      <c r="AM58" s="284"/>
      <c r="AN58" s="284"/>
      <c r="AO58" s="284"/>
      <c r="AP58" s="284"/>
      <c r="AQ58" s="284"/>
      <c r="AR58" s="284"/>
      <c r="AS58" s="65"/>
      <c r="AT58" s="65"/>
      <c r="AU58" s="65"/>
      <c r="AV58" s="65"/>
      <c r="AW58" s="65"/>
      <c r="AX58" s="65"/>
      <c r="AY58" s="65"/>
    </row>
    <row r="59" spans="1:51" ht="187.5" customHeight="1" x14ac:dyDescent="0.25">
      <c r="A59" s="310" t="s">
        <v>366</v>
      </c>
      <c r="B59" s="334" t="s">
        <v>367</v>
      </c>
      <c r="C59" s="311" t="s">
        <v>368</v>
      </c>
      <c r="D59" s="311" t="s">
        <v>158</v>
      </c>
      <c r="E59" s="311" t="s">
        <v>369</v>
      </c>
      <c r="F59" s="311" t="s">
        <v>370</v>
      </c>
      <c r="G59" s="311" t="s">
        <v>371</v>
      </c>
      <c r="H59" s="87" t="s">
        <v>372</v>
      </c>
      <c r="I59" s="315" t="s">
        <v>119</v>
      </c>
      <c r="J59" s="307" t="s">
        <v>322</v>
      </c>
      <c r="K59" s="309">
        <f>IF(J59="","",IF(J59="Muy Baja",0.2,IF(J59="Baja",0.4,IF(J59="Media",0.6,IF(J59="Alta",0.8,IF(J59="Muy Alta",1,))))))</f>
        <v>0.8</v>
      </c>
      <c r="L59" s="307" t="s">
        <v>188</v>
      </c>
      <c r="M59" s="309">
        <f>IF(L59="","",IF(L59="Leve",0.2,IF(L59="Menor",0.4,IF(L59="Moderado",0.6,IF(L59="Mayor",0.8,IF(L59="Catastrófico",1,))))))</f>
        <v>0.6</v>
      </c>
      <c r="N59" s="329" t="str">
        <f>IF(OR(AND(J59="Muy Baja",L59="Leve"),AND(J59="Muy Baja",L59="Menor"),AND(J59="Baja",L59="Leve")),"Bajo",IF(OR(AND(J59="Muy baja",L59="Moderado"),AND(J59="Baja",L59="Menor"),AND(J59="Baja",L59="Moderado"),AND(J59="Media",L59="Leve"),AND(J59="Media",L59="Menor"),AND(J59="Media",L59="Moderado"),AND(J59="Alta",L59="Leve"),AND(J59="Alta",L59="Menor")),"Moderado",IF(OR(AND(J59="Muy Baja",L59="Mayor"),AND(J59="Baja",L59="Mayor"),AND(J59="Media",L59="Mayor"),AND(J59="Alta",L59="Moderado"),AND(J59="Alta",L59="Mayor"),AND(J59="Muy Alta",L59="Leve"),AND(J59="Muy Alta",L59="Menor"),AND(J59="Muy Alta",L59="Moderado"),AND(J59="Muy Alta",L59="Mayor")),"Alto",IF(OR(AND(J59="Muy Baja",L59="Catastrófico"),AND(J59="Baja",L59="Catastrófico"),AND(J59="Media",L59="Catastrófico"),AND(J59="Alta",L59="Catastrófico"),AND(J59="Muy Alta",L59="Catastrófico")),"Extremo",""))))</f>
        <v>Alto</v>
      </c>
      <c r="O59" s="58">
        <v>1</v>
      </c>
      <c r="P59" s="82" t="s">
        <v>373</v>
      </c>
      <c r="Q59" s="58" t="str">
        <f t="shared" si="25"/>
        <v>Probabilidad</v>
      </c>
      <c r="R59" s="59" t="s">
        <v>145</v>
      </c>
      <c r="S59" s="59" t="s">
        <v>125</v>
      </c>
      <c r="T59" s="57" t="str">
        <f t="shared" si="21"/>
        <v>40%</v>
      </c>
      <c r="U59" s="59" t="s">
        <v>126</v>
      </c>
      <c r="V59" s="59" t="s">
        <v>146</v>
      </c>
      <c r="W59" s="59" t="s">
        <v>128</v>
      </c>
      <c r="X59" s="83" t="s">
        <v>374</v>
      </c>
      <c r="Y59" s="63">
        <f>IFERROR(IF(Q59="Probabilidad",(K59-(+K59*T59)),IF(Q59="Impacto",K59,"")),"")</f>
        <v>0.48</v>
      </c>
      <c r="Z59" s="62" t="str">
        <f>IFERROR(IF(Y59="","",IF(Y59&lt;=0.2,"Muy Baja",IF(Y59&lt;=0.4,"Baja",IF(Y59&lt;=0.6,"Media",IF(Y59&lt;=0.8,"Alta","Muy Alta"))))),"")</f>
        <v>Media</v>
      </c>
      <c r="AA59" s="57">
        <f t="shared" si="5"/>
        <v>0.48</v>
      </c>
      <c r="AB59" s="62" t="str">
        <f t="shared" si="6"/>
        <v>Moderado</v>
      </c>
      <c r="AC59" s="57">
        <f>IFERROR(IF(Q59="Impacto",(M59-(+M59*T59)),IF(Q59="Probabilidad",M59,"")),"")</f>
        <v>0.6</v>
      </c>
      <c r="AD59" s="307" t="str">
        <f>IFERROR(IF(AE59=0,"",IF(AND(AE59&gt;0,AE59&lt;=0.2),"Muy Baja",IF(AE59&lt;=0.4,"Baja",IF(AE59&lt;=0.6,"Media",IF(AE59&lt;=0.8,"Alta","Muy Alta"))))),"")</f>
        <v>Baja</v>
      </c>
      <c r="AE59" s="321">
        <f>MIN(Y59:Y60)</f>
        <v>0.28799999999999998</v>
      </c>
      <c r="AF59" s="307" t="str">
        <f>IFERROR(IF(AG59=0,"",IF(AND(AG59&gt;0,AG59&lt;=0.2),"Leve",IF(AG59&lt;=0.4,"Menor",IF(AG59&lt;=0.6,"Moderado",IF(AG59&lt;=0.8,"Mayor","Catastrófico"))))),"")</f>
        <v>Moderado</v>
      </c>
      <c r="AG59" s="321">
        <f>MIN(AC59:AC60)</f>
        <v>0.6</v>
      </c>
      <c r="AH59" s="323" t="str">
        <f>IFERROR(IF(OR(AND(AD59="Muy Baja",AF59="Leve"),AND(AD59="Muy Baja",AF59="Menor"),AND(AD59="Baja",AF59="Leve")),"Bajo",IF(OR(AND(AD59="Muy Baja",AF59="Moderado"),AND(AD59="Baja",AF59="Menor"),AND(AD59="Baja",AF59="Moderado"),AND(AD59="Media",AF59="Leve"),AND(AD59="Media",AF59="Menor"),AND(AD59="Media",AF59="Moderado"),AND(AD59="Alta",AF59="Leve"),AND(AD59="Alta",AF59="Menor")),"Moderado",IF(OR(AND(AD59="Muy Baja",AF59="Mayor"),AND(AD59="Baja",AF59="Mayor"),AND(AD59="Media",AF59="Mayor"),AND(AD59="Alta",AF59="Moderado"),AND(AD59="Alta",AF59="Mayor"),AND(AD59="Muy Alta",AF59="Leve"),AND(AD59="Muy Alta",AF59="Menor"),AND(AD59="Muy Alta",AF59="Moderado"),AND(AD59="Muy Alta",AF59="Mayor")),"Alto",IF(OR(AND(AD59="Muy Baja",AF59="Catastrófico"),AND(AD59="Baja",AF59="Catastrófico"),AND(AD59="Media",AF59="Catastrófico"),AND(AD59="Alta",AF59="Catastrófico"),AND(AD59="Muy Alta",AF59="Catastrófico")),"Extremo","")))),"")</f>
        <v>Moderado</v>
      </c>
      <c r="AI59" s="325" t="s">
        <v>130</v>
      </c>
      <c r="AJ59" s="414"/>
      <c r="AK59" s="294" t="s">
        <v>375</v>
      </c>
      <c r="AL59" s="286" t="s">
        <v>360</v>
      </c>
      <c r="AM59" s="294" t="s">
        <v>376</v>
      </c>
      <c r="AN59" s="286" t="s">
        <v>377</v>
      </c>
      <c r="AO59" s="294" t="s">
        <v>135</v>
      </c>
      <c r="AP59" s="288"/>
      <c r="AQ59" s="294" t="s">
        <v>135</v>
      </c>
      <c r="AR59" s="140"/>
      <c r="AS59" s="65"/>
      <c r="AT59" s="65"/>
      <c r="AU59" s="65"/>
      <c r="AV59" s="65"/>
      <c r="AW59" s="65"/>
      <c r="AX59" s="65"/>
      <c r="AY59" s="65"/>
    </row>
    <row r="60" spans="1:51" ht="208.95" customHeight="1" x14ac:dyDescent="0.25">
      <c r="A60" s="310"/>
      <c r="B60" s="334"/>
      <c r="C60" s="311"/>
      <c r="D60" s="311"/>
      <c r="E60" s="311"/>
      <c r="F60" s="311"/>
      <c r="G60" s="311"/>
      <c r="H60" s="87" t="s">
        <v>378</v>
      </c>
      <c r="I60" s="316"/>
      <c r="J60" s="308"/>
      <c r="K60" s="309"/>
      <c r="L60" s="308"/>
      <c r="M60" s="309"/>
      <c r="N60" s="329"/>
      <c r="O60" s="58">
        <v>2</v>
      </c>
      <c r="P60" s="82" t="s">
        <v>379</v>
      </c>
      <c r="Q60" s="58" t="str">
        <f t="shared" si="25"/>
        <v>Probabilidad</v>
      </c>
      <c r="R60" s="59" t="s">
        <v>145</v>
      </c>
      <c r="S60" s="59" t="s">
        <v>125</v>
      </c>
      <c r="T60" s="57" t="str">
        <f t="shared" si="21"/>
        <v>40%</v>
      </c>
      <c r="U60" s="59" t="s">
        <v>126</v>
      </c>
      <c r="V60" s="59" t="s">
        <v>146</v>
      </c>
      <c r="W60" s="59" t="s">
        <v>128</v>
      </c>
      <c r="X60" s="83" t="s">
        <v>374</v>
      </c>
      <c r="Y60" s="63">
        <f>IFERROR(IF(AND(Q59="Probabilidad",Q60="Probabilidad"),(AA59-(+AA59*T60)),IF(Q60="Probabilidad",(K59-(+K59*T60)),IF(Q60="Impacto",AA59,""))),"")</f>
        <v>0.28799999999999998</v>
      </c>
      <c r="Z60" s="62" t="str">
        <f>IFERROR(IF(Y60="","",IF(Y60&lt;=0.2,"Muy Baja",IF(Y60&lt;=0.4,"Baja",IF(Y60&lt;=0.6,"Media",IF(Y60&lt;=0.8,"Alta","Muy Alta"))))),"")</f>
        <v>Baja</v>
      </c>
      <c r="AA60" s="57">
        <f t="shared" si="5"/>
        <v>0.28799999999999998</v>
      </c>
      <c r="AB60" s="62" t="str">
        <f t="shared" si="6"/>
        <v>Moderado</v>
      </c>
      <c r="AC60" s="57">
        <f>IFERROR(IF(AND(Q59="Impacto",Q60="Impacto"),(AC59-(+AC59*T60)),IF(Q60="Impacto",($M$15-(+$M$15*T60)),IF(Q60="Probabilidad",AC59,""))),"")</f>
        <v>0.6</v>
      </c>
      <c r="AD60" s="308"/>
      <c r="AE60" s="322"/>
      <c r="AF60" s="308"/>
      <c r="AG60" s="322"/>
      <c r="AH60" s="324"/>
      <c r="AI60" s="326"/>
      <c r="AJ60" s="414"/>
      <c r="AK60" s="295"/>
      <c r="AL60" s="286"/>
      <c r="AM60" s="295"/>
      <c r="AN60" s="286"/>
      <c r="AO60" s="295"/>
      <c r="AP60" s="286"/>
      <c r="AQ60" s="295"/>
      <c r="AR60" s="140"/>
      <c r="AS60" s="65"/>
      <c r="AT60" s="65"/>
      <c r="AU60" s="65"/>
      <c r="AV60" s="65"/>
      <c r="AW60" s="65"/>
      <c r="AX60" s="65"/>
      <c r="AY60" s="65"/>
    </row>
    <row r="61" spans="1:51" ht="120" customHeight="1" x14ac:dyDescent="0.25">
      <c r="A61" s="310" t="s">
        <v>380</v>
      </c>
      <c r="B61" s="327" t="s">
        <v>381</v>
      </c>
      <c r="C61" s="311" t="s">
        <v>382</v>
      </c>
      <c r="D61" s="311" t="s">
        <v>158</v>
      </c>
      <c r="E61" s="311" t="s">
        <v>383</v>
      </c>
      <c r="F61" s="311" t="s">
        <v>384</v>
      </c>
      <c r="G61" s="311" t="s">
        <v>385</v>
      </c>
      <c r="H61" s="87" t="s">
        <v>386</v>
      </c>
      <c r="I61" s="315" t="s">
        <v>119</v>
      </c>
      <c r="J61" s="307" t="s">
        <v>120</v>
      </c>
      <c r="K61" s="309">
        <f>IF(J61="","",IF(J61="Muy Baja",0.2,IF(J61="Baja",0.4,IF(J61="Media",0.6,IF(J61="Alta",0.8,IF(J61="Muy Alta",1,))))))</f>
        <v>0.6</v>
      </c>
      <c r="L61" s="307" t="s">
        <v>188</v>
      </c>
      <c r="M61" s="309">
        <f>IF(L61="","",IF(L61="Leve",0.2,IF(L61="Menor",0.4,IF(L61="Moderado",0.6,IF(L61="Mayor",0.8,IF(L61="Catastrófico",1,))))))</f>
        <v>0.6</v>
      </c>
      <c r="N61" s="329" t="str">
        <f>IF(OR(AND(J61="Muy Baja",L61="Leve"),AND(J61="Muy Baja",L61="Menor"),AND(J61="Baja",L61="Leve")),"Bajo",IF(OR(AND(J61="Muy baja",L61="Moderado"),AND(J61="Baja",L61="Menor"),AND(J61="Baja",L61="Moderado"),AND(J61="Media",L61="Leve"),AND(J61="Media",L61="Menor"),AND(J61="Media",L61="Moderado"),AND(J61="Alta",L61="Leve"),AND(J61="Alta",L61="Menor")),"Moderado",IF(OR(AND(J61="Muy Baja",L61="Mayor"),AND(J61="Baja",L61="Mayor"),AND(J61="Media",L61="Mayor"),AND(J61="Alta",L61="Moderado"),AND(J61="Alta",L61="Mayor"),AND(J61="Muy Alta",L61="Leve"),AND(J61="Muy Alta",L61="Menor"),AND(J61="Muy Alta",L61="Moderado"),AND(J61="Muy Alta",L61="Mayor")),"Alto",IF(OR(AND(J61="Muy Baja",L61="Catastrófico"),AND(J61="Baja",L61="Catastrófico"),AND(J61="Media",L61="Catastrófico"),AND(J61="Alta",L61="Catastrófico"),AND(J61="Muy Alta",L61="Catastrófico")),"Extremo",""))))</f>
        <v>Moderado</v>
      </c>
      <c r="O61" s="58">
        <v>1</v>
      </c>
      <c r="P61" s="82" t="s">
        <v>387</v>
      </c>
      <c r="Q61" s="58" t="str">
        <f t="shared" ref="Q61:Q80" si="27">IF(OR(R61="Preventivo",R61="Detectivo"),"Probabilidad",IF(R61="Correctivo","Impacto",""))</f>
        <v>Probabilidad</v>
      </c>
      <c r="R61" s="59" t="s">
        <v>145</v>
      </c>
      <c r="S61" s="59" t="s">
        <v>125</v>
      </c>
      <c r="T61" s="57" t="str">
        <f t="shared" ref="T61:T71" si="28">IF(AND(R61="Preventivo",S61="Automático"),"50%",IF(AND(R61="Preventivo",S61="Manual"),"40%",IF(AND(R61="Detectivo",S61="Automático"),"40%",IF(AND(R61="Detectivo",S61="Manual"),"30%",IF(AND(R61="Correctivo",S61="Automático"),"35%",IF(AND(R61="Correctivo",S61="Manual"),"25%",""))))))</f>
        <v>40%</v>
      </c>
      <c r="U61" s="59" t="s">
        <v>141</v>
      </c>
      <c r="V61" s="59" t="s">
        <v>146</v>
      </c>
      <c r="W61" s="59" t="s">
        <v>128</v>
      </c>
      <c r="X61" s="88" t="s">
        <v>388</v>
      </c>
      <c r="Y61" s="63">
        <f>IFERROR(IF(Q61="Probabilidad",(K61-(+K61*T61)),IF(Q61="Impacto",K61,"")),"")</f>
        <v>0.36</v>
      </c>
      <c r="Z61" s="62" t="str">
        <f t="shared" ref="Z61:Z80" si="29">IFERROR(IF(Y61="","",IF(Y61&lt;=0.2,"Muy Baja",IF(Y61&lt;=0.4,"Baja",IF(Y61&lt;=0.6,"Media",IF(Y61&lt;=0.8,"Alta","Muy Alta"))))),"")</f>
        <v>Baja</v>
      </c>
      <c r="AA61" s="57">
        <f t="shared" si="5"/>
        <v>0.36</v>
      </c>
      <c r="AB61" s="62" t="str">
        <f t="shared" si="6"/>
        <v>Moderado</v>
      </c>
      <c r="AC61" s="57">
        <f>IFERROR(IF(Q61="Impacto",(M61-(+M61*T61)),IF(Q61="Probabilidad",M61,"")),"")</f>
        <v>0.6</v>
      </c>
      <c r="AD61" s="307" t="str">
        <f>IFERROR(IF(AE61=0,"",IF(AND(AE61&gt;0,AE61&lt;=0.2),"Muy Baja",IF(AE61&lt;=0.4,"Baja",IF(AE61&lt;=0.6,"Media",IF(AE61&lt;=0.8,"Alta","Muy Alta"))))),"")</f>
        <v>Baja</v>
      </c>
      <c r="AE61" s="321">
        <f>MIN(Y61:Y62)</f>
        <v>0.216</v>
      </c>
      <c r="AF61" s="307" t="str">
        <f>IFERROR(IF(AG61=0,"",IF(AND(AG61&gt;0,AG61&lt;=0.2),"Leve",IF(AG61&lt;=0.4,"Menor",IF(AG61&lt;=0.6,"Moderado",IF(AG61&lt;=0.8,"Mayor","Catastrófico"))))),"")</f>
        <v>Moderado</v>
      </c>
      <c r="AG61" s="321">
        <f>MIN(AC61:AC62)</f>
        <v>0.6</v>
      </c>
      <c r="AH61" s="323" t="str">
        <f>IFERROR(IF(OR(AND(AD61="Muy Baja",AF61="Leve"),AND(AD61="Muy Baja",AF61="Menor"),AND(AD61="Baja",AF61="Leve")),"Bajo",IF(OR(AND(AD61="Muy Baja",AF61="Moderado"),AND(AD61="Baja",AF61="Menor"),AND(AD61="Baja",AF61="Moderado"),AND(AD61="Media",AF61="Leve"),AND(AD61="Media",AF61="Menor"),AND(AD61="Media",AF61="Moderado"),AND(AD61="Alta",AF61="Leve"),AND(AD61="Alta",AF61="Menor")),"Moderado",IF(OR(AND(AD61="Muy Baja",AF61="Mayor"),AND(AD61="Baja",AF61="Mayor"),AND(AD61="Media",AF61="Mayor"),AND(AD61="Alta",AF61="Moderado"),AND(AD61="Alta",AF61="Mayor"),AND(AD61="Muy Alta",AF61="Leve"),AND(AD61="Muy Alta",AF61="Menor"),AND(AD61="Muy Alta",AF61="Moderado"),AND(AD61="Muy Alta",AF61="Mayor")),"Alto",IF(OR(AND(AD61="Muy Baja",AF61="Catastrófico"),AND(AD61="Baja",AF61="Catastrófico"),AND(AD61="Media",AF61="Catastrófico"),AND(AD61="Alta",AF61="Catastrófico"),AND(AD61="Muy Alta",AF61="Catastrófico")),"Extremo","")))),"")</f>
        <v>Moderado</v>
      </c>
      <c r="AI61" s="325" t="s">
        <v>130</v>
      </c>
      <c r="AJ61" s="373"/>
      <c r="AK61" s="282" t="s">
        <v>389</v>
      </c>
      <c r="AL61" s="282" t="s">
        <v>390</v>
      </c>
      <c r="AM61" s="425" t="s">
        <v>391</v>
      </c>
      <c r="AN61" s="282" t="s">
        <v>392</v>
      </c>
      <c r="AO61" s="282" t="s">
        <v>135</v>
      </c>
      <c r="AP61" s="296"/>
      <c r="AQ61" s="282" t="s">
        <v>135</v>
      </c>
      <c r="AR61" s="296"/>
      <c r="AS61" s="65"/>
      <c r="AT61" s="65"/>
      <c r="AU61" s="65"/>
      <c r="AV61" s="65"/>
      <c r="AW61" s="65"/>
      <c r="AX61" s="65"/>
      <c r="AY61" s="65"/>
    </row>
    <row r="62" spans="1:51" ht="225.9" customHeight="1" x14ac:dyDescent="0.25">
      <c r="A62" s="310"/>
      <c r="B62" s="370"/>
      <c r="C62" s="311"/>
      <c r="D62" s="311"/>
      <c r="E62" s="311"/>
      <c r="F62" s="311"/>
      <c r="G62" s="311"/>
      <c r="H62" s="87" t="s">
        <v>393</v>
      </c>
      <c r="I62" s="316"/>
      <c r="J62" s="308"/>
      <c r="K62" s="309"/>
      <c r="L62" s="308"/>
      <c r="M62" s="309"/>
      <c r="N62" s="329"/>
      <c r="O62" s="58">
        <v>2</v>
      </c>
      <c r="P62" s="82" t="s">
        <v>394</v>
      </c>
      <c r="Q62" s="58" t="str">
        <f>IF(OR(R62="Preventivo",R62="Detectivo"),"Probabilidad",IF(R62="Correctivo","Impacto",""))</f>
        <v>Probabilidad</v>
      </c>
      <c r="R62" s="59" t="s">
        <v>145</v>
      </c>
      <c r="S62" s="59" t="s">
        <v>125</v>
      </c>
      <c r="T62" s="57" t="str">
        <f t="shared" si="28"/>
        <v>40%</v>
      </c>
      <c r="U62" s="59" t="s">
        <v>141</v>
      </c>
      <c r="V62" s="59" t="s">
        <v>146</v>
      </c>
      <c r="W62" s="59" t="s">
        <v>128</v>
      </c>
      <c r="X62" s="64" t="s">
        <v>395</v>
      </c>
      <c r="Y62" s="63">
        <f>IFERROR(IF(AND(Q61="Probabilidad",Q62="Probabilidad"),(AA61-(+AA61*T62)),IF(Q62="Probabilidad",(K61-(+K61*T62)),IF(Q62="Impacto",AA61,""))),"")</f>
        <v>0.216</v>
      </c>
      <c r="Z62" s="62" t="str">
        <f t="shared" si="29"/>
        <v>Baja</v>
      </c>
      <c r="AA62" s="57">
        <f t="shared" si="5"/>
        <v>0.216</v>
      </c>
      <c r="AB62" s="62" t="str">
        <f t="shared" si="6"/>
        <v>Moderado</v>
      </c>
      <c r="AC62" s="57">
        <f>IFERROR(IF(AND(Q61="Impacto",Q62="Impacto"),(AC61-(+AC61*T62)),IF(Q62="Impacto",($M$15-(+$M$15*T62)),IF(Q62="Probabilidad",AC61,""))),"")</f>
        <v>0.6</v>
      </c>
      <c r="AD62" s="308"/>
      <c r="AE62" s="322"/>
      <c r="AF62" s="308"/>
      <c r="AG62" s="322"/>
      <c r="AH62" s="324"/>
      <c r="AI62" s="326"/>
      <c r="AJ62" s="416"/>
      <c r="AK62" s="284"/>
      <c r="AL62" s="284"/>
      <c r="AM62" s="426"/>
      <c r="AN62" s="284"/>
      <c r="AO62" s="284"/>
      <c r="AP62" s="284"/>
      <c r="AQ62" s="284"/>
      <c r="AR62" s="284"/>
      <c r="AS62" s="65"/>
      <c r="AT62" s="65"/>
      <c r="AU62" s="65"/>
      <c r="AV62" s="65"/>
      <c r="AW62" s="65"/>
      <c r="AX62" s="65"/>
      <c r="AY62" s="65"/>
    </row>
    <row r="63" spans="1:51" ht="93" customHeight="1" x14ac:dyDescent="0.25">
      <c r="A63" s="310" t="s">
        <v>396</v>
      </c>
      <c r="B63" s="334" t="s">
        <v>397</v>
      </c>
      <c r="C63" s="311" t="s">
        <v>382</v>
      </c>
      <c r="D63" s="311" t="s">
        <v>398</v>
      </c>
      <c r="E63" s="311" t="s">
        <v>399</v>
      </c>
      <c r="F63" s="311" t="s">
        <v>400</v>
      </c>
      <c r="G63" s="311" t="s">
        <v>401</v>
      </c>
      <c r="H63" s="87" t="s">
        <v>402</v>
      </c>
      <c r="I63" s="315" t="s">
        <v>119</v>
      </c>
      <c r="J63" s="307" t="s">
        <v>120</v>
      </c>
      <c r="K63" s="309">
        <f>IF(J63="","",IF(J63="Muy Baja",0.2,IF(J63="Baja",0.4,IF(J63="Media",0.6,IF(J63="Alta",0.8,IF(J63="Muy Alta",1,))))))</f>
        <v>0.6</v>
      </c>
      <c r="L63" s="307" t="s">
        <v>121</v>
      </c>
      <c r="M63" s="309">
        <f>IF(L63="","",IF(L63="Leve",0.2,IF(L63="Menor",0.4,IF(L63="Moderado",0.6,IF(L63="Mayor",0.8,IF(L63="Catastrófico",1,))))))</f>
        <v>0.8</v>
      </c>
      <c r="N63" s="329" t="str">
        <f>IF(OR(AND(J63="Muy Baja",L63="Leve"),AND(J63="Muy Baja",L63="Menor"),AND(J63="Baja",L63="Leve")),"Bajo",IF(OR(AND(J63="Muy baja",L63="Moderado"),AND(J63="Baja",L63="Menor"),AND(J63="Baja",L63="Moderado"),AND(J63="Media",L63="Leve"),AND(J63="Media",L63="Menor"),AND(J63="Media",L63="Moderado"),AND(J63="Alta",L63="Leve"),AND(J63="Alta",L63="Menor")),"Moderado",IF(OR(AND(J63="Muy Baja",L63="Mayor"),AND(J63="Baja",L63="Mayor"),AND(J63="Media",L63="Mayor"),AND(J63="Alta",L63="Moderado"),AND(J63="Alta",L63="Mayor"),AND(J63="Muy Alta",L63="Leve"),AND(J63="Muy Alta",L63="Menor"),AND(J63="Muy Alta",L63="Moderado"),AND(J63="Muy Alta",L63="Mayor")),"Alto",IF(OR(AND(J63="Muy Baja",L63="Catastrófico"),AND(J63="Baja",L63="Catastrófico"),AND(J63="Media",L63="Catastrófico"),AND(J63="Alta",L63="Catastrófico"),AND(J63="Muy Alta",L63="Catastrófico")),"Extremo",""))))</f>
        <v>Alto</v>
      </c>
      <c r="O63" s="58">
        <v>1</v>
      </c>
      <c r="P63" s="82" t="s">
        <v>403</v>
      </c>
      <c r="Q63" s="58" t="str">
        <f t="shared" si="27"/>
        <v>Probabilidad</v>
      </c>
      <c r="R63" s="59" t="s">
        <v>145</v>
      </c>
      <c r="S63" s="59" t="s">
        <v>125</v>
      </c>
      <c r="T63" s="57" t="str">
        <f t="shared" si="28"/>
        <v>40%</v>
      </c>
      <c r="U63" s="59" t="s">
        <v>126</v>
      </c>
      <c r="V63" s="59" t="s">
        <v>127</v>
      </c>
      <c r="W63" s="59" t="s">
        <v>128</v>
      </c>
      <c r="X63" s="64" t="s">
        <v>404</v>
      </c>
      <c r="Y63" s="63">
        <f>IFERROR(IF(Q63="Probabilidad",(K63-(+K63*T63)),IF(Q63="Impacto",K63,"")),"")</f>
        <v>0.36</v>
      </c>
      <c r="Z63" s="62" t="str">
        <f t="shared" si="29"/>
        <v>Baja</v>
      </c>
      <c r="AA63" s="57">
        <f t="shared" si="5"/>
        <v>0.36</v>
      </c>
      <c r="AB63" s="62" t="str">
        <f t="shared" si="6"/>
        <v>Mayor</v>
      </c>
      <c r="AC63" s="57">
        <f>IFERROR(IF(Q63="Impacto",(M63-(+M63*T63)),IF(Q63="Probabilidad",M63,"")),"")</f>
        <v>0.8</v>
      </c>
      <c r="AD63" s="307" t="str">
        <f>IFERROR(IF(AE63=0,"",IF(AND(AE63&gt;0,AE63&lt;=0.2),"Muy Baja",IF(AE63&lt;=0.4,"Baja",IF(AE63&lt;=0.6,"Media",IF(AE63&lt;=0.8,"Alta","Muy Alta"))))),"")</f>
        <v>Muy Baja</v>
      </c>
      <c r="AE63" s="321">
        <f>MIN(Y63:Y66)</f>
        <v>0.1512</v>
      </c>
      <c r="AF63" s="307" t="str">
        <f>IFERROR(IF(AG63=0,"",IF(AND(AG63&gt;0,AG63&lt;=0.2),"Leve",IF(AG63&lt;=0.4,"Menor",IF(AG63&lt;=0.6,"Moderado",IF(AG63&lt;=0.8,"Mayor","Catastrófico"))))),"")</f>
        <v>Moderado</v>
      </c>
      <c r="AG63" s="321">
        <f>MIN(AC63:AC66)</f>
        <v>0.60000000000000009</v>
      </c>
      <c r="AH63" s="323" t="str">
        <f>IFERROR(IF(OR(AND(AD63="Muy Baja",AF63="Leve"),AND(AD63="Muy Baja",AF63="Menor"),AND(AD63="Baja",AF63="Leve")),"Bajo",IF(OR(AND(AD63="Muy Baja",AF63="Moderado"),AND(AD63="Baja",AF63="Menor"),AND(AD63="Baja",AF63="Moderado"),AND(AD63="Media",AF63="Leve"),AND(AD63="Media",AF63="Menor"),AND(AD63="Media",AF63="Moderado"),AND(AD63="Alta",AF63="Leve"),AND(AD63="Alta",AF63="Menor")),"Moderado",IF(OR(AND(AD63="Muy Baja",AF63="Mayor"),AND(AD63="Baja",AF63="Mayor"),AND(AD63="Media",AF63="Mayor"),AND(AD63="Alta",AF63="Moderado"),AND(AD63="Alta",AF63="Mayor"),AND(AD63="Muy Alta",AF63="Leve"),AND(AD63="Muy Alta",AF63="Menor"),AND(AD63="Muy Alta",AF63="Moderado"),AND(AD63="Muy Alta",AF63="Mayor")),"Alto",IF(OR(AND(AD63="Muy Baja",AF63="Catastrófico"),AND(AD63="Baja",AF63="Catastrófico"),AND(AD63="Media",AF63="Catastrófico"),AND(AD63="Alta",AF63="Catastrófico"),AND(AD63="Muy Alta",AF63="Catastrófico")),"Extremo","")))),"")</f>
        <v>Moderado</v>
      </c>
      <c r="AI63" s="325" t="s">
        <v>130</v>
      </c>
      <c r="AJ63" s="373" t="s">
        <v>405</v>
      </c>
      <c r="AK63" s="282" t="s">
        <v>406</v>
      </c>
      <c r="AL63" s="279" t="s">
        <v>407</v>
      </c>
      <c r="AM63" s="425" t="s">
        <v>408</v>
      </c>
      <c r="AN63" s="279" t="s">
        <v>409</v>
      </c>
      <c r="AO63" s="282" t="s">
        <v>135</v>
      </c>
      <c r="AP63" s="297"/>
      <c r="AQ63" s="282" t="s">
        <v>135</v>
      </c>
      <c r="AR63" s="297"/>
      <c r="AS63" s="65"/>
      <c r="AT63" s="65"/>
      <c r="AU63" s="65"/>
      <c r="AV63" s="65"/>
      <c r="AW63" s="65"/>
      <c r="AX63" s="65"/>
      <c r="AY63" s="65"/>
    </row>
    <row r="64" spans="1:51" ht="133.5" customHeight="1" x14ac:dyDescent="0.25">
      <c r="A64" s="310"/>
      <c r="B64" s="334"/>
      <c r="C64" s="311"/>
      <c r="D64" s="311"/>
      <c r="E64" s="311"/>
      <c r="F64" s="311"/>
      <c r="G64" s="311"/>
      <c r="H64" s="87" t="s">
        <v>410</v>
      </c>
      <c r="I64" s="316"/>
      <c r="J64" s="308"/>
      <c r="K64" s="309"/>
      <c r="L64" s="308"/>
      <c r="M64" s="309"/>
      <c r="N64" s="329"/>
      <c r="O64" s="58">
        <v>2</v>
      </c>
      <c r="P64" s="82" t="s">
        <v>411</v>
      </c>
      <c r="Q64" s="58" t="str">
        <f t="shared" si="27"/>
        <v>Probabilidad</v>
      </c>
      <c r="R64" s="59" t="s">
        <v>145</v>
      </c>
      <c r="S64" s="59" t="s">
        <v>125</v>
      </c>
      <c r="T64" s="57" t="str">
        <f t="shared" si="28"/>
        <v>40%</v>
      </c>
      <c r="U64" s="59" t="s">
        <v>126</v>
      </c>
      <c r="V64" s="59" t="s">
        <v>146</v>
      </c>
      <c r="W64" s="59" t="s">
        <v>128</v>
      </c>
      <c r="X64" s="64" t="s">
        <v>412</v>
      </c>
      <c r="Y64" s="63">
        <f>IFERROR(IF(AND(Q63="Probabilidad",Q64="Probabilidad"),(AA63-(+AA63*T64)),IF(Q64="Probabilidad",(K63-(+K63*T64)),IF(Q64="Impacto",AA63,""))),"")</f>
        <v>0.216</v>
      </c>
      <c r="Z64" s="62" t="str">
        <f t="shared" si="29"/>
        <v>Baja</v>
      </c>
      <c r="AA64" s="57">
        <f t="shared" si="5"/>
        <v>0.216</v>
      </c>
      <c r="AB64" s="62" t="str">
        <f t="shared" si="6"/>
        <v>Mayor</v>
      </c>
      <c r="AC64" s="57">
        <f>IFERROR(IF(AND(Q63="Impacto",Q64="Impacto"),(AC63-(+AC63*T64)),IF(Q64="Impacto",($M$15-(+$M$15*T64)),IF(Q64="Probabilidad",AC63,""))),"")</f>
        <v>0.8</v>
      </c>
      <c r="AD64" s="308"/>
      <c r="AE64" s="322"/>
      <c r="AF64" s="308"/>
      <c r="AG64" s="322"/>
      <c r="AH64" s="324"/>
      <c r="AI64" s="326"/>
      <c r="AJ64" s="420"/>
      <c r="AK64" s="283"/>
      <c r="AL64" s="280"/>
      <c r="AM64" s="433"/>
      <c r="AN64" s="280"/>
      <c r="AO64" s="283"/>
      <c r="AP64" s="280"/>
      <c r="AQ64" s="283"/>
      <c r="AR64" s="280"/>
      <c r="AS64" s="65"/>
      <c r="AT64" s="65"/>
      <c r="AU64" s="65"/>
      <c r="AV64" s="65"/>
      <c r="AW64" s="65"/>
      <c r="AX64" s="65"/>
      <c r="AY64" s="65"/>
    </row>
    <row r="65" spans="1:51" ht="114.6" customHeight="1" x14ac:dyDescent="0.25">
      <c r="A65" s="310"/>
      <c r="B65" s="334"/>
      <c r="C65" s="311"/>
      <c r="D65" s="311"/>
      <c r="E65" s="311"/>
      <c r="F65" s="311"/>
      <c r="G65" s="311"/>
      <c r="H65" s="87" t="s">
        <v>413</v>
      </c>
      <c r="I65" s="316"/>
      <c r="J65" s="308"/>
      <c r="K65" s="309"/>
      <c r="L65" s="308"/>
      <c r="M65" s="309"/>
      <c r="N65" s="329"/>
      <c r="O65" s="58">
        <v>3</v>
      </c>
      <c r="P65" s="82" t="s">
        <v>414</v>
      </c>
      <c r="Q65" s="58" t="str">
        <f t="shared" si="27"/>
        <v>Probabilidad</v>
      </c>
      <c r="R65" s="59" t="s">
        <v>150</v>
      </c>
      <c r="S65" s="59" t="s">
        <v>125</v>
      </c>
      <c r="T65" s="57" t="str">
        <f t="shared" si="28"/>
        <v>30%</v>
      </c>
      <c r="U65" s="59" t="s">
        <v>141</v>
      </c>
      <c r="V65" s="59" t="s">
        <v>146</v>
      </c>
      <c r="W65" s="59" t="s">
        <v>128</v>
      </c>
      <c r="X65" s="64" t="s">
        <v>415</v>
      </c>
      <c r="Y65" s="63">
        <f>IFERROR(IF(AND(Q64="Probabilidad",Q65="Probabilidad"),(AA64-(+AA64*T65)),IF(AND(Q64="Impacto",Q65="Probabilidad"),(AA63-(+AA63*T65)),IF(Q65="Impacto",AA64,""))),"")</f>
        <v>0.1512</v>
      </c>
      <c r="Z65" s="62" t="str">
        <f t="shared" si="29"/>
        <v>Muy Baja</v>
      </c>
      <c r="AA65" s="57">
        <f t="shared" si="5"/>
        <v>0.1512</v>
      </c>
      <c r="AB65" s="62" t="str">
        <f t="shared" si="6"/>
        <v>Mayor</v>
      </c>
      <c r="AC65" s="57">
        <f>IFERROR(IF(AND(Q64="Impacto",Q65="Impacto"),(AC64-(+AC64*T65)),IF(AND(Q64="Probabilidad",Q65="Impacto"),(AC63-(+AC63*T65)),IF(Q65="Probabilidad",AC64,""))),"")</f>
        <v>0.8</v>
      </c>
      <c r="AD65" s="308"/>
      <c r="AE65" s="322"/>
      <c r="AF65" s="308"/>
      <c r="AG65" s="322"/>
      <c r="AH65" s="324"/>
      <c r="AI65" s="326"/>
      <c r="AJ65" s="420"/>
      <c r="AK65" s="283"/>
      <c r="AL65" s="280"/>
      <c r="AM65" s="433"/>
      <c r="AN65" s="280"/>
      <c r="AO65" s="283"/>
      <c r="AP65" s="280"/>
      <c r="AQ65" s="283"/>
      <c r="AR65" s="280"/>
      <c r="AS65" s="65"/>
      <c r="AT65" s="65"/>
      <c r="AU65" s="65"/>
      <c r="AV65" s="65"/>
      <c r="AW65" s="65"/>
      <c r="AX65" s="65"/>
      <c r="AY65" s="65"/>
    </row>
    <row r="66" spans="1:51" ht="32.4" hidden="1" customHeight="1" x14ac:dyDescent="0.25">
      <c r="A66" s="325"/>
      <c r="B66" s="327"/>
      <c r="C66" s="315"/>
      <c r="D66" s="315"/>
      <c r="E66" s="315"/>
      <c r="F66" s="315"/>
      <c r="G66" s="315"/>
      <c r="H66" s="98"/>
      <c r="I66" s="316"/>
      <c r="J66" s="308"/>
      <c r="K66" s="335"/>
      <c r="L66" s="308"/>
      <c r="M66" s="335"/>
      <c r="N66" s="323"/>
      <c r="O66" s="99">
        <v>4</v>
      </c>
      <c r="P66" s="86" t="s">
        <v>416</v>
      </c>
      <c r="Q66" s="99" t="str">
        <f t="shared" si="27"/>
        <v>Impacto</v>
      </c>
      <c r="R66" s="100" t="s">
        <v>124</v>
      </c>
      <c r="S66" s="100" t="s">
        <v>125</v>
      </c>
      <c r="T66" s="101" t="str">
        <f t="shared" si="28"/>
        <v>25%</v>
      </c>
      <c r="U66" s="100" t="s">
        <v>141</v>
      </c>
      <c r="V66" s="100" t="s">
        <v>146</v>
      </c>
      <c r="W66" s="100" t="s">
        <v>128</v>
      </c>
      <c r="X66" s="102" t="s">
        <v>417</v>
      </c>
      <c r="Y66" s="61">
        <f>IFERROR(IF(AND(Q65="Probabilidad",Q66="Probabilidad"),(AA65-(+AA65*T66)),IF(AND(Q65="Impacto",Q66="Probabilidad"),(AA64-(+AA64*T66)),IF(Q66="Impacto",AA65,""))),"")</f>
        <v>0.1512</v>
      </c>
      <c r="Z66" s="60" t="str">
        <f t="shared" si="29"/>
        <v>Muy Baja</v>
      </c>
      <c r="AA66" s="101">
        <f t="shared" si="5"/>
        <v>0.1512</v>
      </c>
      <c r="AB66" s="60" t="str">
        <f t="shared" si="6"/>
        <v>Moderado</v>
      </c>
      <c r="AC66" s="101">
        <f>IFERROR(IF(AND(Q65="Impacto",Q66="Impacto"),(AC65-(+AC65*T66)),IF(AND(Q65="Probabilidad",Q66="Impacto"),(AC64-(+AC64*T66)),IF(Q66="Probabilidad",AC65,""))),"")</f>
        <v>0.60000000000000009</v>
      </c>
      <c r="AD66" s="308"/>
      <c r="AE66" s="322"/>
      <c r="AF66" s="308"/>
      <c r="AG66" s="322"/>
      <c r="AH66" s="324"/>
      <c r="AI66" s="326"/>
      <c r="AJ66" s="421"/>
      <c r="AK66" s="284"/>
      <c r="AL66" s="281"/>
      <c r="AM66" s="426"/>
      <c r="AN66" s="281"/>
      <c r="AO66" s="284"/>
      <c r="AP66" s="281"/>
      <c r="AQ66" s="284"/>
      <c r="AR66" s="281"/>
      <c r="AS66" s="65"/>
      <c r="AT66" s="65"/>
      <c r="AU66" s="65"/>
      <c r="AV66" s="65"/>
      <c r="AW66" s="65"/>
      <c r="AX66" s="65"/>
      <c r="AY66" s="65"/>
    </row>
    <row r="67" spans="1:51" s="103" customFormat="1" ht="107.4" customHeight="1" x14ac:dyDescent="0.3">
      <c r="A67" s="408" t="s">
        <v>418</v>
      </c>
      <c r="B67" s="311" t="s">
        <v>419</v>
      </c>
      <c r="C67" s="311" t="s">
        <v>382</v>
      </c>
      <c r="D67" s="311" t="s">
        <v>420</v>
      </c>
      <c r="E67" s="311" t="s">
        <v>421</v>
      </c>
      <c r="F67" s="311" t="s">
        <v>422</v>
      </c>
      <c r="G67" s="311" t="s">
        <v>423</v>
      </c>
      <c r="H67" s="64" t="s">
        <v>424</v>
      </c>
      <c r="I67" s="311" t="s">
        <v>119</v>
      </c>
      <c r="J67" s="343" t="s">
        <v>120</v>
      </c>
      <c r="K67" s="309">
        <f>IF(J67="","",IF(J67="Muy Baja",0.2,IF(J67="Baja",0.4,IF(J67="Media",0.6,IF(J67="Alta",0.8,IF(J67="Muy Alta",1,))))))</f>
        <v>0.6</v>
      </c>
      <c r="L67" s="343" t="s">
        <v>188</v>
      </c>
      <c r="M67" s="309">
        <f>IF(L67="","",IF(L67="Leve",0.2,IF(L67="Menor",0.4,IF(L67="Moderado",0.6,IF(L67="Mayor",0.8,IF(L67="Catastrófico",1,))))))</f>
        <v>0.6</v>
      </c>
      <c r="N67" s="329" t="str">
        <f>IF(OR(AND(J67="Muy Baja",L67="Leve"),AND(J67="Muy Baja",L67="Menor"),AND(J67="Baja",L67="Leve")),"Bajo",IF(OR(AND(J67="Muy baja",L67="Moderado"),AND(J67="Baja",L67="Menor"),AND(J67="Baja",L67="Moderado"),AND(J67="Media",L67="Leve"),AND(J67="Media",L67="Menor"),AND(J67="Media",L67="Moderado"),AND(J67="Alta",L67="Leve"),AND(J67="Alta",L67="Menor")),"Moderado",IF(OR(AND(J67="Muy Baja",L67="Mayor"),AND(J67="Baja",L67="Mayor"),AND(J67="Media",L67="Mayor"),AND(J67="Alta",L67="Moderado"),AND(J67="Alta",L67="Mayor"),AND(J67="Muy Alta",L67="Leve"),AND(J67="Muy Alta",L67="Menor"),AND(J67="Muy Alta",L67="Moderado"),AND(J67="Muy Alta",L67="Mayor")),"Alto",IF(OR(AND(J67="Muy Baja",L67="Catastrófico"),AND(J67="Baja",L67="Catastrófico"),AND(J67="Media",L67="Catastrófico"),AND(J67="Alta",L67="Catastrófico"),AND(J67="Muy Alta",L67="Catastrófico")),"Extremo",""))))</f>
        <v>Moderado</v>
      </c>
      <c r="O67" s="62"/>
      <c r="P67" s="64" t="s">
        <v>425</v>
      </c>
      <c r="Q67" s="64" t="str">
        <f t="shared" si="27"/>
        <v>Probabilidad</v>
      </c>
      <c r="R67" s="59" t="s">
        <v>145</v>
      </c>
      <c r="S67" s="59" t="s">
        <v>426</v>
      </c>
      <c r="T67" s="59" t="str">
        <f t="shared" si="28"/>
        <v>40%</v>
      </c>
      <c r="U67" s="59"/>
      <c r="V67" s="59"/>
      <c r="W67" s="59"/>
      <c r="X67" s="64" t="s">
        <v>427</v>
      </c>
      <c r="Y67" s="63">
        <f>IFERROR(IF(Q67="Probabilidad",(K67-(+K67*T67)),IF(Q67="Impacto",K67,"")),"")</f>
        <v>0.36</v>
      </c>
      <c r="Z67" s="62" t="str">
        <f t="shared" si="29"/>
        <v>Baja</v>
      </c>
      <c r="AA67" s="57">
        <f>+Y67</f>
        <v>0.36</v>
      </c>
      <c r="AB67" s="62" t="str">
        <f>IFERROR(IF(AC67="","",IF(AC67&lt;=0.2,"Leve",IF(AC67&lt;=0.4,"Menor",IF(AC67&lt;=0.6,"Moderado",IF(AC67&lt;=0.8,"Mayor","Catastrófico"))))),"")</f>
        <v>Moderado</v>
      </c>
      <c r="AC67" s="57">
        <f>IFERROR(IF(Q67="Impacto",(M67-(+M67*T67)),IF(Q67="Probabilidad",M67,"")),"")</f>
        <v>0.6</v>
      </c>
      <c r="AD67" s="307" t="str">
        <f t="shared" ref="AD67" si="30">IFERROR(IF(AE67=0,"",IF(AND(AE67&gt;0,AE67&lt;=0.2),"Muy Baja",IF(AE67&lt;=0.4,"Baja",IF(AE67&lt;=0.6,"Media",IF(AE67&lt;=0.8,"Alta","Muy Alta"))))),"")</f>
        <v>Baja</v>
      </c>
      <c r="AE67" s="321">
        <f>MIN(Y67:Y69)</f>
        <v>0.216</v>
      </c>
      <c r="AF67" s="307" t="str">
        <f t="shared" ref="AF67" si="31">IFERROR(IF(AG67=0,"",IF(AND(AG67&gt;0,AG67&lt;=0.2),"Leve",IF(AG67&lt;=0.4,"Menor",IF(AG67&lt;=0.6,"Moderado",IF(AG67&lt;=0.8,"Mayor","Catastrófico"))))),"")</f>
        <v>Moderado</v>
      </c>
      <c r="AG67" s="321">
        <f>MIN(AC67:AC69)</f>
        <v>0.44999999999999996</v>
      </c>
      <c r="AH67" s="323" t="str">
        <f t="shared" ref="AH67" si="32">IFERROR(IF(OR(AND(AD67="Muy Baja",AF67="Leve"),AND(AD67="Muy Baja",AF67="Menor"),AND(AD67="Baja",AF67="Leve")),"Bajo",IF(OR(AND(AD67="Muy Baja",AF67="Moderado"),AND(AD67="Baja",AF67="Menor"),AND(AD67="Baja",AF67="Moderado"),AND(AD67="Media",AF67="Leve"),AND(AD67="Media",AF67="Menor"),AND(AD67="Media",AF67="Moderado"),AND(AD67="Alta",AF67="Leve"),AND(AD67="Alta",AF67="Menor")),"Moderado",IF(OR(AND(AD67="Muy Baja",AF67="Mayor"),AND(AD67="Baja",AF67="Mayor"),AND(AD67="Media",AF67="Mayor"),AND(AD67="Alta",AF67="Moderado"),AND(AD67="Alta",AF67="Mayor"),AND(AD67="Muy Alta",AF67="Leve"),AND(AD67="Muy Alta",AF67="Menor"),AND(AD67="Muy Alta",AF67="Moderado"),AND(AD67="Muy Alta",AF67="Mayor")),"Alto",IF(OR(AND(AD67="Muy Baja",AF67="Catastrófico"),AND(AD67="Baja",AF67="Catastrófico"),AND(AD67="Media",AF67="Catastrófico"),AND(AD67="Alta",AF67="Catastrófico"),AND(AD67="Muy Alta",AF67="Catastrófico")),"Extremo","")))),"")</f>
        <v>Moderado</v>
      </c>
      <c r="AI67" s="307" t="s">
        <v>130</v>
      </c>
      <c r="AJ67" s="422"/>
      <c r="AK67" s="279" t="s">
        <v>428</v>
      </c>
      <c r="AL67" s="279" t="s">
        <v>200</v>
      </c>
      <c r="AM67" s="434" t="s">
        <v>429</v>
      </c>
      <c r="AN67" s="279"/>
      <c r="AO67" s="279" t="s">
        <v>135</v>
      </c>
      <c r="AP67" s="279"/>
      <c r="AQ67" s="279" t="s">
        <v>135</v>
      </c>
      <c r="AR67" s="279"/>
    </row>
    <row r="68" spans="1:51" s="103" customFormat="1" ht="107.4" customHeight="1" x14ac:dyDescent="0.3">
      <c r="A68" s="408"/>
      <c r="B68" s="311"/>
      <c r="C68" s="311"/>
      <c r="D68" s="311"/>
      <c r="E68" s="311"/>
      <c r="F68" s="311"/>
      <c r="G68" s="311"/>
      <c r="H68" s="64" t="s">
        <v>430</v>
      </c>
      <c r="I68" s="311"/>
      <c r="J68" s="343"/>
      <c r="K68" s="309"/>
      <c r="L68" s="343"/>
      <c r="M68" s="309"/>
      <c r="N68" s="329"/>
      <c r="O68" s="62"/>
      <c r="P68" s="64" t="s">
        <v>431</v>
      </c>
      <c r="Q68" s="64" t="str">
        <f t="shared" si="27"/>
        <v>Probabilidad</v>
      </c>
      <c r="R68" s="104" t="s">
        <v>145</v>
      </c>
      <c r="S68" s="104" t="s">
        <v>125</v>
      </c>
      <c r="T68" s="104" t="str">
        <f t="shared" si="28"/>
        <v>40%</v>
      </c>
      <c r="U68" s="104"/>
      <c r="V68" s="104"/>
      <c r="W68" s="104"/>
      <c r="X68" s="64" t="s">
        <v>432</v>
      </c>
      <c r="Y68" s="63">
        <f>IFERROR(IF(AND(Q67="Probabilidad",Q68="Probabilidad"),(AA67-(+AA67*T68)),IF(Q68="Probabilidad",(K67-(+K67*T68)),IF(Q68="Impacto",AA67,""))),"")</f>
        <v>0.216</v>
      </c>
      <c r="Z68" s="62" t="str">
        <f t="shared" si="29"/>
        <v>Baja</v>
      </c>
      <c r="AA68" s="57">
        <f t="shared" ref="AA68:AA69" si="33">+Y68</f>
        <v>0.216</v>
      </c>
      <c r="AB68" s="62" t="str">
        <f t="shared" ref="AB68:AB69" si="34">IFERROR(IF(AC68="","",IF(AC68&lt;=0.2,"Leve",IF(AC68&lt;=0.4,"Menor",IF(AC68&lt;=0.6,"Moderado",IF(AC68&lt;=0.8,"Mayor","Catastrófico"))))),"")</f>
        <v>Moderado</v>
      </c>
      <c r="AC68" s="57">
        <f>IFERROR(IF(AND(Q67="Impacto",Q68="Impacto"),(AC67-(+AC67*T68)),IF(Q68="Impacto",($M$15-(+$M$15*T68)),IF(Q68="Probabilidad",AC67,""))),"")</f>
        <v>0.6</v>
      </c>
      <c r="AD68" s="308"/>
      <c r="AE68" s="322"/>
      <c r="AF68" s="308"/>
      <c r="AG68" s="322"/>
      <c r="AH68" s="324"/>
      <c r="AI68" s="308"/>
      <c r="AJ68" s="423"/>
      <c r="AK68" s="280"/>
      <c r="AL68" s="280"/>
      <c r="AM68" s="435"/>
      <c r="AN68" s="280"/>
      <c r="AO68" s="280"/>
      <c r="AP68" s="280"/>
      <c r="AQ68" s="280"/>
      <c r="AR68" s="280"/>
    </row>
    <row r="69" spans="1:51" s="103" customFormat="1" ht="107.4" customHeight="1" x14ac:dyDescent="0.3">
      <c r="A69" s="408"/>
      <c r="B69" s="311"/>
      <c r="C69" s="311"/>
      <c r="D69" s="311"/>
      <c r="E69" s="311"/>
      <c r="F69" s="311"/>
      <c r="G69" s="311"/>
      <c r="H69" s="64" t="s">
        <v>433</v>
      </c>
      <c r="I69" s="311"/>
      <c r="J69" s="343"/>
      <c r="K69" s="309"/>
      <c r="L69" s="343"/>
      <c r="M69" s="309"/>
      <c r="N69" s="329"/>
      <c r="O69" s="62"/>
      <c r="P69" s="64" t="s">
        <v>434</v>
      </c>
      <c r="Q69" s="105" t="str">
        <f t="shared" si="27"/>
        <v>Impacto</v>
      </c>
      <c r="R69" s="104" t="s">
        <v>124</v>
      </c>
      <c r="S69" s="104" t="s">
        <v>426</v>
      </c>
      <c r="T69" s="104" t="str">
        <f t="shared" si="28"/>
        <v>25%</v>
      </c>
      <c r="U69" s="104"/>
      <c r="V69" s="104"/>
      <c r="W69" s="104"/>
      <c r="X69" s="58" t="s">
        <v>435</v>
      </c>
      <c r="Y69" s="63">
        <f>IFERROR(IF(AND(Q68="Probabilidad",Q69="Probabilidad"),(AA68-(+AA68*T69)),IF(AND(Q68="Impacto",Q69="Probabilidad"),(AA67-(+AA67*T69)),IF(Q69="Impacto",AA68,""))),"")</f>
        <v>0.216</v>
      </c>
      <c r="Z69" s="62" t="str">
        <f t="shared" si="29"/>
        <v>Baja</v>
      </c>
      <c r="AA69" s="57">
        <f t="shared" si="33"/>
        <v>0.216</v>
      </c>
      <c r="AB69" s="62" t="str">
        <f t="shared" si="34"/>
        <v>Moderado</v>
      </c>
      <c r="AC69" s="57">
        <f>IFERROR(IF(AND(Q68="Impacto",Q69="Impacto"),(AC68-(+AC68*T69)),IF(AND(Q68="Probabilidad",Q69="Impacto"),(AC67-(+AC67*T69)),IF(Q69="Probabilidad",AC68,""))),"")</f>
        <v>0.44999999999999996</v>
      </c>
      <c r="AD69" s="308"/>
      <c r="AE69" s="322"/>
      <c r="AF69" s="308"/>
      <c r="AG69" s="322"/>
      <c r="AH69" s="324"/>
      <c r="AI69" s="338"/>
      <c r="AJ69" s="424"/>
      <c r="AK69" s="281"/>
      <c r="AL69" s="281"/>
      <c r="AM69" s="436"/>
      <c r="AN69" s="281"/>
      <c r="AO69" s="281"/>
      <c r="AP69" s="281"/>
      <c r="AQ69" s="281"/>
      <c r="AR69" s="281"/>
    </row>
    <row r="70" spans="1:51" ht="114.75" hidden="1" customHeight="1" x14ac:dyDescent="0.25">
      <c r="A70" s="310" t="s">
        <v>436</v>
      </c>
      <c r="B70" s="327" t="s">
        <v>437</v>
      </c>
      <c r="C70" s="311" t="s">
        <v>382</v>
      </c>
      <c r="D70" s="330" t="s">
        <v>438</v>
      </c>
      <c r="E70" s="330" t="s">
        <v>439</v>
      </c>
      <c r="F70" s="332" t="s">
        <v>440</v>
      </c>
      <c r="G70" s="330" t="s">
        <v>441</v>
      </c>
      <c r="H70" s="106"/>
      <c r="I70" s="315" t="s">
        <v>442</v>
      </c>
      <c r="J70" s="307" t="s">
        <v>120</v>
      </c>
      <c r="K70" s="309">
        <f>IF(J70="","",IF(J70="Muy Baja",0.2,IF(J70="Baja",0.4,IF(J70="Media",0.6,IF(J70="Alta",0.8,IF(J70="Muy Alta",1,))))))</f>
        <v>0.6</v>
      </c>
      <c r="L70" s="307" t="s">
        <v>121</v>
      </c>
      <c r="M70" s="309">
        <f>IF(L70="","",IF(L70="Leve",0.2,IF(L70="Menor",0.4,IF(L70="Moderado",0.6,IF(L70="Mayor",0.8,IF(L70="Catastrófico",1,))))))</f>
        <v>0.8</v>
      </c>
      <c r="N70" s="329" t="str">
        <f>IF(OR(AND(J70="Muy Baja",L70="Leve"),AND(J70="Muy Baja",L70="Menor"),AND(J70="Baja",L70="Leve")),"Bajo",IF(OR(AND(J70="Muy baja",L70="Moderado"),AND(J70="Baja",L70="Menor"),AND(J70="Baja",L70="Moderado"),AND(J70="Media",L70="Leve"),AND(J70="Media",L70="Menor"),AND(J70="Media",L70="Moderado"),AND(J70="Alta",L70="Leve"),AND(J70="Alta",L70="Menor")),"Moderado",IF(OR(AND(J70="Muy Baja",L70="Mayor"),AND(J70="Baja",L70="Mayor"),AND(J70="Media",L70="Mayor"),AND(J70="Alta",L70="Moderado"),AND(J70="Alta",L70="Mayor"),AND(J70="Muy Alta",L70="Leve"),AND(J70="Muy Alta",L70="Menor"),AND(J70="Muy Alta",L70="Moderado"),AND(J70="Muy Alta",L70="Mayor")),"Alto",IF(OR(AND(J70="Muy Baja",L70="Catastrófico"),AND(J70="Baja",L70="Catastrófico"),AND(J70="Media",L70="Catastrófico"),AND(J70="Alta",L70="Catastrófico"),AND(J70="Muy Alta",L70="Catastrófico")),"Extremo",""))))</f>
        <v>Alto</v>
      </c>
      <c r="O70" s="58">
        <v>0.1</v>
      </c>
      <c r="P70" s="82" t="s">
        <v>443</v>
      </c>
      <c r="Q70" s="58" t="str">
        <f t="shared" si="27"/>
        <v>Probabilidad</v>
      </c>
      <c r="R70" s="59" t="s">
        <v>150</v>
      </c>
      <c r="S70" s="59" t="s">
        <v>125</v>
      </c>
      <c r="T70" s="57" t="str">
        <f t="shared" si="28"/>
        <v>30%</v>
      </c>
      <c r="U70" s="59" t="s">
        <v>141</v>
      </c>
      <c r="V70" s="59" t="s">
        <v>127</v>
      </c>
      <c r="W70" s="59" t="s">
        <v>128</v>
      </c>
      <c r="X70" s="92" t="s">
        <v>444</v>
      </c>
      <c r="Y70" s="63">
        <f>IFERROR(IF(Q70="Probabilidad",(K70-(+K70*T70)),IF(Q70="Impacto",K70,"")),"")</f>
        <v>0.42</v>
      </c>
      <c r="Z70" s="62" t="str">
        <f t="shared" si="29"/>
        <v>Media</v>
      </c>
      <c r="AA70" s="57">
        <f t="shared" si="5"/>
        <v>0.42</v>
      </c>
      <c r="AB70" s="62" t="str">
        <f t="shared" si="6"/>
        <v>Mayor</v>
      </c>
      <c r="AC70" s="57">
        <f>IFERROR(IF(Q70="Impacto",(M70-(+M70*T70)),IF(Q70="Probabilidad",M70,"")),"")</f>
        <v>0.8</v>
      </c>
      <c r="AD70" s="307" t="str">
        <f>IFERROR(IF(AE70=0,"",IF(AND(AE70&gt;0,AE70&lt;=0.2),"Muy Baja",IF(AE70&lt;=0.4,"Baja",IF(AE70&lt;=0.6,"Media",IF(AE70&lt;=0.8,"Alta","Muy Alta"))))),"")</f>
        <v>Muy Baja</v>
      </c>
      <c r="AE70" s="321">
        <f>MIN(Y70:Y73)</f>
        <v>0.1512</v>
      </c>
      <c r="AF70" s="307" t="str">
        <f>IFERROR(IF(AG70=0,"",IF(AND(AG70&gt;0,AG70&lt;=0.2),"Leve",IF(AG70&lt;=0.4,"Menor",IF(AG70&lt;=0.6,"Moderado",IF(AG70&lt;=0.8,"Mayor","Catastrófico"))))),"")</f>
        <v>Moderado</v>
      </c>
      <c r="AG70" s="321">
        <f>MIN(AC70:AC73)</f>
        <v>0.60000000000000009</v>
      </c>
      <c r="AH70" s="323" t="str">
        <f>IFERROR(IF(OR(AND(AD70="Muy Baja",AF70="Leve"),AND(AD70="Muy Baja",AF70="Menor"),AND(AD70="Baja",AF70="Leve")),"Bajo",IF(OR(AND(AD70="Muy Baja",AF70="Moderado"),AND(AD70="Baja",AF70="Menor"),AND(AD70="Baja",AF70="Moderado"),AND(AD70="Media",AF70="Leve"),AND(AD70="Media",AF70="Menor"),AND(AD70="Media",AF70="Moderado"),AND(AD70="Alta",AF70="Leve"),AND(AD70="Alta",AF70="Menor")),"Moderado",IF(OR(AND(AD70="Muy Baja",AF70="Mayor"),AND(AD70="Baja",AF70="Mayor"),AND(AD70="Media",AF70="Mayor"),AND(AD70="Alta",AF70="Moderado"),AND(AD70="Alta",AF70="Mayor"),AND(AD70="Muy Alta",AF70="Leve"),AND(AD70="Muy Alta",AF70="Menor"),AND(AD70="Muy Alta",AF70="Moderado"),AND(AD70="Muy Alta",AF70="Mayor")),"Alto",IF(OR(AND(AD70="Muy Baja",AF70="Catastrófico"),AND(AD70="Baja",AF70="Catastrófico"),AND(AD70="Media",AF70="Catastrófico"),AND(AD70="Alta",AF70="Catastrófico"),AND(AD70="Muy Alta",AF70="Catastrófico")),"Extremo","")))),"")</f>
        <v>Moderado</v>
      </c>
      <c r="AI70" s="325" t="s">
        <v>130</v>
      </c>
      <c r="AJ70" s="414" t="s">
        <v>445</v>
      </c>
      <c r="AK70" s="282"/>
      <c r="AL70" s="282"/>
      <c r="AM70" s="282"/>
      <c r="AN70" s="282"/>
      <c r="AO70" s="282"/>
      <c r="AP70" s="282"/>
      <c r="AQ70" s="282"/>
      <c r="AR70" s="282"/>
      <c r="AS70" s="65"/>
      <c r="AT70" s="65"/>
      <c r="AU70" s="65"/>
      <c r="AV70" s="65"/>
      <c r="AW70" s="65"/>
      <c r="AX70" s="65"/>
      <c r="AY70" s="65"/>
    </row>
    <row r="71" spans="1:51" ht="114.75" hidden="1" customHeight="1" x14ac:dyDescent="0.25">
      <c r="A71" s="310"/>
      <c r="B71" s="328"/>
      <c r="C71" s="311"/>
      <c r="D71" s="331"/>
      <c r="E71" s="331"/>
      <c r="F71" s="333"/>
      <c r="G71" s="331"/>
      <c r="H71" s="107"/>
      <c r="I71" s="316"/>
      <c r="J71" s="308"/>
      <c r="K71" s="309"/>
      <c r="L71" s="308"/>
      <c r="M71" s="309"/>
      <c r="N71" s="329"/>
      <c r="O71" s="58">
        <v>0.2</v>
      </c>
      <c r="P71" s="82" t="s">
        <v>446</v>
      </c>
      <c r="Q71" s="58" t="str">
        <f>IF(OR(R71="Preventivo",R71="Detectivo"),"Probabilidad",IF(R71="Correctivo","Impacto",""))</f>
        <v>Impacto</v>
      </c>
      <c r="R71" s="59" t="s">
        <v>124</v>
      </c>
      <c r="S71" s="59" t="s">
        <v>125</v>
      </c>
      <c r="T71" s="57" t="str">
        <f t="shared" si="28"/>
        <v>25%</v>
      </c>
      <c r="U71" s="59" t="s">
        <v>141</v>
      </c>
      <c r="V71" s="59" t="s">
        <v>127</v>
      </c>
      <c r="W71" s="59" t="s">
        <v>128</v>
      </c>
      <c r="X71" s="92" t="s">
        <v>447</v>
      </c>
      <c r="Y71" s="63">
        <f>IFERROR(IF(AND(Q70="Probabilidad",Q71="Probabilidad"),(AA70-(+AA70*T71)),IF(Q71="Probabilidad",(K70-(+K70*T71)),IF(Q71="Impacto",AA70,""))),"")</f>
        <v>0.42</v>
      </c>
      <c r="Z71" s="62" t="str">
        <f t="shared" si="29"/>
        <v>Media</v>
      </c>
      <c r="AA71" s="57">
        <f t="shared" si="5"/>
        <v>0.42</v>
      </c>
      <c r="AB71" s="62" t="str">
        <f t="shared" si="6"/>
        <v>Moderado</v>
      </c>
      <c r="AC71" s="57">
        <f>IFERROR(IF(AND(Q70="Impacto",Q71="Impacto"),(AC70-(+AC70*T71)),IF(Q71="Impacto",(M70-(+$M$15*T71)),IF(Q71="Probabilidad",AC70,""))),"")</f>
        <v>0.60000000000000009</v>
      </c>
      <c r="AD71" s="308"/>
      <c r="AE71" s="322"/>
      <c r="AF71" s="308"/>
      <c r="AG71" s="322"/>
      <c r="AH71" s="324"/>
      <c r="AI71" s="326"/>
      <c r="AJ71" s="414"/>
      <c r="AK71" s="283"/>
      <c r="AL71" s="283"/>
      <c r="AM71" s="283"/>
      <c r="AN71" s="283"/>
      <c r="AO71" s="283"/>
      <c r="AP71" s="283"/>
      <c r="AQ71" s="283"/>
      <c r="AR71" s="283"/>
      <c r="AS71" s="65"/>
      <c r="AT71" s="65"/>
      <c r="AU71" s="65"/>
      <c r="AV71" s="65"/>
      <c r="AW71" s="65"/>
      <c r="AX71" s="65"/>
      <c r="AY71" s="65"/>
    </row>
    <row r="72" spans="1:51" ht="79.5" hidden="1" customHeight="1" x14ac:dyDescent="0.25">
      <c r="A72" s="310"/>
      <c r="B72" s="328"/>
      <c r="C72" s="311"/>
      <c r="D72" s="331"/>
      <c r="E72" s="331"/>
      <c r="F72" s="333"/>
      <c r="G72" s="331"/>
      <c r="H72" s="106" t="s">
        <v>448</v>
      </c>
      <c r="I72" s="316"/>
      <c r="J72" s="308"/>
      <c r="K72" s="309"/>
      <c r="L72" s="308"/>
      <c r="M72" s="309"/>
      <c r="N72" s="329"/>
      <c r="O72" s="58">
        <v>1</v>
      </c>
      <c r="P72" s="82" t="s">
        <v>449</v>
      </c>
      <c r="Q72" s="58" t="str">
        <f t="shared" si="27"/>
        <v>Probabilidad</v>
      </c>
      <c r="R72" s="59" t="s">
        <v>145</v>
      </c>
      <c r="S72" s="59" t="s">
        <v>125</v>
      </c>
      <c r="T72" s="57" t="str">
        <f t="shared" ref="T72:T80" si="35">IF(AND(R72="Preventivo",S72="Automático"),"50%",IF(AND(R72="Preventivo",S72="Manual"),"40%",IF(AND(R72="Detectivo",S72="Automático"),"40%",IF(AND(R72="Detectivo",S72="Manual"),"30%",IF(AND(R72="Correctivo",S72="Automático"),"35%",IF(AND(R72="Correctivo",S72="Manual"),"25%",""))))))</f>
        <v>40%</v>
      </c>
      <c r="U72" s="59" t="s">
        <v>126</v>
      </c>
      <c r="V72" s="59" t="s">
        <v>127</v>
      </c>
      <c r="W72" s="59" t="s">
        <v>128</v>
      </c>
      <c r="X72" s="92" t="s">
        <v>450</v>
      </c>
      <c r="Y72" s="63">
        <f>IFERROR(IF(AND(Q71="Probabilidad",Q72="Probabilidad"),(AA71-(+AA71*T72)),IF(AND(Q71="Impacto",Q72="Probabilidad"),(AA70-(+AA70*T72)),IF(Q72="Impacto",AA71,""))),"")</f>
        <v>0.252</v>
      </c>
      <c r="Z72" s="62" t="str">
        <f t="shared" si="29"/>
        <v>Baja</v>
      </c>
      <c r="AA72" s="57">
        <f t="shared" si="5"/>
        <v>0.252</v>
      </c>
      <c r="AB72" s="62" t="str">
        <f t="shared" si="6"/>
        <v>Moderado</v>
      </c>
      <c r="AC72" s="57">
        <f>IFERROR(IF(AND(Q71="Impacto",Q72="Impacto"),(AC71-(+AC71*T72)),IF(AND(Q71="Probabilidad",Q72="Impacto"),(AC70-(+AC70*T72)),IF(Q72="Probabilidad",AC71,""))),"")</f>
        <v>0.60000000000000009</v>
      </c>
      <c r="AD72" s="308"/>
      <c r="AE72" s="322"/>
      <c r="AF72" s="308"/>
      <c r="AG72" s="322"/>
      <c r="AH72" s="324"/>
      <c r="AI72" s="326"/>
      <c r="AJ72" s="414"/>
      <c r="AK72" s="283"/>
      <c r="AL72" s="283"/>
      <c r="AM72" s="283"/>
      <c r="AN72" s="283"/>
      <c r="AO72" s="283"/>
      <c r="AP72" s="283"/>
      <c r="AQ72" s="283"/>
      <c r="AR72" s="283"/>
      <c r="AS72" s="65"/>
      <c r="AT72" s="65"/>
      <c r="AU72" s="65"/>
      <c r="AV72" s="65"/>
      <c r="AW72" s="65"/>
      <c r="AX72" s="65"/>
      <c r="AY72" s="65"/>
    </row>
    <row r="73" spans="1:51" ht="97.5" hidden="1" customHeight="1" x14ac:dyDescent="0.25">
      <c r="A73" s="310"/>
      <c r="B73" s="370"/>
      <c r="C73" s="311"/>
      <c r="D73" s="331"/>
      <c r="E73" s="331"/>
      <c r="F73" s="333"/>
      <c r="G73" s="331"/>
      <c r="H73" s="87" t="s">
        <v>451</v>
      </c>
      <c r="I73" s="316"/>
      <c r="J73" s="308"/>
      <c r="K73" s="309"/>
      <c r="L73" s="308"/>
      <c r="M73" s="309"/>
      <c r="N73" s="329"/>
      <c r="O73" s="58">
        <v>2</v>
      </c>
      <c r="P73" s="82" t="s">
        <v>452</v>
      </c>
      <c r="Q73" s="58" t="str">
        <f t="shared" si="27"/>
        <v>Probabilidad</v>
      </c>
      <c r="R73" s="59" t="s">
        <v>145</v>
      </c>
      <c r="S73" s="59" t="s">
        <v>125</v>
      </c>
      <c r="T73" s="57" t="str">
        <f t="shared" si="35"/>
        <v>40%</v>
      </c>
      <c r="U73" s="59" t="s">
        <v>141</v>
      </c>
      <c r="V73" s="59" t="s">
        <v>146</v>
      </c>
      <c r="W73" s="59" t="s">
        <v>128</v>
      </c>
      <c r="X73" s="92" t="s">
        <v>453</v>
      </c>
      <c r="Y73" s="63">
        <f>IFERROR(IF(AND(Q72="Probabilidad",Q73="Probabilidad"),(AA72-(+AA72*T73)),IF(AND(Q72="Impacto",Q73="Probabilidad"),(AA71-(+AA71*T73)),IF(Q73="Impacto",AA72,""))),"")</f>
        <v>0.1512</v>
      </c>
      <c r="Z73" s="62" t="str">
        <f t="shared" si="29"/>
        <v>Muy Baja</v>
      </c>
      <c r="AA73" s="57">
        <f t="shared" si="5"/>
        <v>0.1512</v>
      </c>
      <c r="AB73" s="62" t="str">
        <f t="shared" si="6"/>
        <v>Moderado</v>
      </c>
      <c r="AC73" s="57">
        <f>IFERROR(IF(AND(Q72="Impacto",Q73="Impacto"),(AC72-(+AC72*T73)),IF(AND(Q72="Probabilidad",Q73="Impacto"),(AC71-(+AC71*T73)),IF(Q73="Probabilidad",AC72,""))),"")</f>
        <v>0.60000000000000009</v>
      </c>
      <c r="AD73" s="308"/>
      <c r="AE73" s="322"/>
      <c r="AF73" s="308"/>
      <c r="AG73" s="322"/>
      <c r="AH73" s="324"/>
      <c r="AI73" s="326"/>
      <c r="AJ73" s="414"/>
      <c r="AK73" s="283"/>
      <c r="AL73" s="283"/>
      <c r="AM73" s="283"/>
      <c r="AN73" s="283"/>
      <c r="AO73" s="283"/>
      <c r="AP73" s="283"/>
      <c r="AQ73" s="283"/>
      <c r="AR73" s="283"/>
      <c r="AS73" s="65"/>
      <c r="AT73" s="65"/>
      <c r="AU73" s="65"/>
      <c r="AV73" s="65"/>
      <c r="AW73" s="65"/>
      <c r="AX73" s="65"/>
      <c r="AY73" s="65"/>
    </row>
    <row r="74" spans="1:51" ht="134.25" customHeight="1" x14ac:dyDescent="0.25">
      <c r="A74" s="372" t="s">
        <v>454</v>
      </c>
      <c r="B74" s="334" t="s">
        <v>455</v>
      </c>
      <c r="C74" s="371" t="s">
        <v>456</v>
      </c>
      <c r="D74" s="311" t="s">
        <v>158</v>
      </c>
      <c r="E74" s="311" t="s">
        <v>457</v>
      </c>
      <c r="F74" s="334" t="s">
        <v>458</v>
      </c>
      <c r="G74" s="334" t="s">
        <v>459</v>
      </c>
      <c r="H74" s="87" t="s">
        <v>460</v>
      </c>
      <c r="I74" s="315" t="s">
        <v>163</v>
      </c>
      <c r="J74" s="307" t="s">
        <v>120</v>
      </c>
      <c r="K74" s="309">
        <f>IF(J74="","",IF(J74="Muy Baja",0.2,IF(J74="Baja",0.4,IF(J74="Media",0.6,IF(J74="Alta",0.8,IF(J74="Muy Alta",1,))))))</f>
        <v>0.6</v>
      </c>
      <c r="L74" s="307" t="s">
        <v>165</v>
      </c>
      <c r="M74" s="309">
        <f>IF(L74="","",IF(L74="Leve",0.2,IF(L74="Menor",0.4,IF(L74="Moderado",0.6,IF(L74="Mayor",0.8,IF(L74="Catastrófico",1,))))))</f>
        <v>1</v>
      </c>
      <c r="N74" s="329" t="s">
        <v>166</v>
      </c>
      <c r="O74" s="58">
        <v>1</v>
      </c>
      <c r="P74" s="85" t="s">
        <v>461</v>
      </c>
      <c r="Q74" s="58" t="str">
        <f t="shared" si="27"/>
        <v>Probabilidad</v>
      </c>
      <c r="R74" s="59" t="s">
        <v>145</v>
      </c>
      <c r="S74" s="59" t="s">
        <v>125</v>
      </c>
      <c r="T74" s="57" t="str">
        <f t="shared" si="35"/>
        <v>40%</v>
      </c>
      <c r="U74" s="59" t="s">
        <v>141</v>
      </c>
      <c r="V74" s="59" t="s">
        <v>146</v>
      </c>
      <c r="W74" s="59" t="s">
        <v>128</v>
      </c>
      <c r="X74" s="64" t="s">
        <v>462</v>
      </c>
      <c r="Y74" s="63">
        <f>IFERROR(IF(Q74="Probabilidad",(K74-(+K74*T74)),IF(Q74="Impacto",K74,"")),"")</f>
        <v>0.36</v>
      </c>
      <c r="Z74" s="62" t="str">
        <f t="shared" si="29"/>
        <v>Baja</v>
      </c>
      <c r="AA74" s="57">
        <f t="shared" si="5"/>
        <v>0.36</v>
      </c>
      <c r="AB74" s="62" t="str">
        <f t="shared" si="6"/>
        <v>Catastrófico</v>
      </c>
      <c r="AC74" s="57">
        <f>IFERROR(IF(Q74="Impacto",(M74-(+M74*T74)),IF(Q74="Probabilidad",M74,"")),"")</f>
        <v>1</v>
      </c>
      <c r="AD74" s="307" t="str">
        <f>IFERROR(IF(AE74=0,"",IF(AND(AE74&gt;0,AE74&lt;=0.2),"Muy Baja",IF(AE74&lt;=0.4,"Baja",IF(AE74&lt;=0.6,"Media",IF(AE74&lt;=0.8,"Alta","Muy Alta"))))),"")</f>
        <v>Muy Baja</v>
      </c>
      <c r="AE74" s="321">
        <f>MIN(Y74:Y80)</f>
        <v>2.3327999999999998E-2</v>
      </c>
      <c r="AF74" s="307" t="str">
        <f>IFERROR(IF(AG74=0,"",IF(AND(AG74&gt;0,AG74&lt;=0.2),"Leve",IF(AG74&lt;=0.4,"Menor",IF(AG74&lt;=0.6,"Moderado",IF(AG74&lt;=0.8,"Mayor","Catastrófico"))))),"")</f>
        <v>Mayor</v>
      </c>
      <c r="AG74" s="321">
        <f>MIN(AC74:AC80)</f>
        <v>0.75</v>
      </c>
      <c r="AH74" s="323" t="str">
        <f>IFERROR(IF(OR(AND(AD74="Muy Baja",AF74="Leve"),AND(AD74="Muy Baja",AF74="Menor"),AND(AD74="Baja",AF74="Leve")),"Bajo",IF(OR(AND(AD74="Muy Baja",AF74="Moderado"),AND(AD74="Baja",AF74="Menor"),AND(AD74="Baja",AF74="Moderado"),AND(AD74="Media",AF74="Leve"),AND(AD74="Media",AF74="Menor"),AND(AD74="Media",AF74="Moderado"),AND(AD74="Alta",AF74="Leve"),AND(AD74="Alta",AF74="Menor")),"Moderado",IF(OR(AND(AD74="Muy Baja",AF74="Mayor"),AND(AD74="Baja",AF74="Mayor"),AND(AD74="Media",AF74="Mayor"),AND(AD74="Alta",AF74="Moderado"),AND(AD74="Alta",AF74="Mayor"),AND(AD74="Muy Alta",AF74="Leve"),AND(AD74="Muy Alta",AF74="Menor"),AND(AD74="Muy Alta",AF74="Moderado"),AND(AD74="Muy Alta",AF74="Mayor")),"Alto",IF(OR(AND(AD74="Muy Baja",AF74="Catastrófico"),AND(AD74="Baja",AF74="Catastrófico"),AND(AD74="Media",AF74="Catastrófico"),AND(AD74="Alta",AF74="Catastrófico"),AND(AD74="Muy Alta",AF74="Catastrófico")),"Extremo","")))),"")</f>
        <v>Alto</v>
      </c>
      <c r="AI74" s="325" t="s">
        <v>130</v>
      </c>
      <c r="AJ74" s="409" t="s">
        <v>463</v>
      </c>
      <c r="AK74" s="282" t="s">
        <v>464</v>
      </c>
      <c r="AL74" s="282" t="s">
        <v>200</v>
      </c>
      <c r="AM74" s="425" t="s">
        <v>465</v>
      </c>
      <c r="AN74" s="282" t="s">
        <v>466</v>
      </c>
      <c r="AO74" s="282" t="s">
        <v>135</v>
      </c>
      <c r="AP74" s="282"/>
      <c r="AQ74" s="282" t="s">
        <v>135</v>
      </c>
      <c r="AR74" s="282"/>
      <c r="AS74" s="65"/>
      <c r="AT74" s="65"/>
      <c r="AU74" s="65"/>
      <c r="AV74" s="65"/>
      <c r="AW74" s="65"/>
      <c r="AX74" s="65"/>
      <c r="AY74" s="65"/>
    </row>
    <row r="75" spans="1:51" ht="142.5" customHeight="1" x14ac:dyDescent="0.25">
      <c r="A75" s="372"/>
      <c r="B75" s="334"/>
      <c r="C75" s="371"/>
      <c r="D75" s="311"/>
      <c r="E75" s="311"/>
      <c r="F75" s="334"/>
      <c r="G75" s="334"/>
      <c r="H75" s="87" t="s">
        <v>467</v>
      </c>
      <c r="I75" s="316"/>
      <c r="J75" s="308"/>
      <c r="K75" s="309"/>
      <c r="L75" s="308"/>
      <c r="M75" s="309"/>
      <c r="N75" s="329"/>
      <c r="O75" s="58">
        <v>2</v>
      </c>
      <c r="P75" s="93" t="s">
        <v>468</v>
      </c>
      <c r="Q75" s="58" t="str">
        <f t="shared" si="27"/>
        <v>Probabilidad</v>
      </c>
      <c r="R75" s="59" t="s">
        <v>145</v>
      </c>
      <c r="S75" s="59" t="s">
        <v>469</v>
      </c>
      <c r="T75" s="57" t="str">
        <f t="shared" si="35"/>
        <v>50%</v>
      </c>
      <c r="U75" s="59" t="s">
        <v>141</v>
      </c>
      <c r="V75" s="59" t="s">
        <v>146</v>
      </c>
      <c r="W75" s="59" t="s">
        <v>470</v>
      </c>
      <c r="X75" s="64" t="s">
        <v>471</v>
      </c>
      <c r="Y75" s="63">
        <f>IFERROR(IF(AND(Q74="Probabilidad",Q75="Probabilidad"),(AA74-(+AA74*T75)),IF(Q75="Probabilidad",(K74-(+K74*T75)),IF(Q75="Impacto",AA74,""))),"")</f>
        <v>0.18</v>
      </c>
      <c r="Z75" s="62" t="str">
        <f t="shared" si="29"/>
        <v>Muy Baja</v>
      </c>
      <c r="AA75" s="57">
        <f t="shared" si="5"/>
        <v>0.18</v>
      </c>
      <c r="AB75" s="62" t="str">
        <f t="shared" si="6"/>
        <v>Catastrófico</v>
      </c>
      <c r="AC75" s="57">
        <f>IFERROR(IF(AND(Q74="Impacto",Q75="Impacto"),(AC74-(+AC74*T75)),IF(Q75="Impacto",($M$15-(+$M$15*T75)),IF(Q75="Probabilidad",AC74,""))),"")</f>
        <v>1</v>
      </c>
      <c r="AD75" s="308"/>
      <c r="AE75" s="322"/>
      <c r="AF75" s="308"/>
      <c r="AG75" s="322"/>
      <c r="AH75" s="324"/>
      <c r="AI75" s="326"/>
      <c r="AJ75" s="419"/>
      <c r="AK75" s="283"/>
      <c r="AL75" s="283"/>
      <c r="AM75" s="433"/>
      <c r="AN75" s="283"/>
      <c r="AO75" s="283"/>
      <c r="AP75" s="283"/>
      <c r="AQ75" s="283"/>
      <c r="AR75" s="283"/>
      <c r="AS75" s="65"/>
      <c r="AT75" s="65"/>
      <c r="AU75" s="65"/>
      <c r="AV75" s="65"/>
      <c r="AW75" s="65"/>
      <c r="AX75" s="65"/>
      <c r="AY75" s="65"/>
    </row>
    <row r="76" spans="1:51" ht="142.5" customHeight="1" x14ac:dyDescent="0.25">
      <c r="A76" s="372"/>
      <c r="B76" s="334"/>
      <c r="C76" s="371"/>
      <c r="D76" s="311"/>
      <c r="E76" s="311"/>
      <c r="F76" s="334"/>
      <c r="G76" s="334"/>
      <c r="H76" s="87" t="s">
        <v>472</v>
      </c>
      <c r="I76" s="316"/>
      <c r="J76" s="308"/>
      <c r="K76" s="309"/>
      <c r="L76" s="308"/>
      <c r="M76" s="309"/>
      <c r="N76" s="329"/>
      <c r="O76" s="58">
        <v>3</v>
      </c>
      <c r="P76" s="88" t="s">
        <v>173</v>
      </c>
      <c r="Q76" s="58" t="str">
        <f t="shared" si="27"/>
        <v>Probabilidad</v>
      </c>
      <c r="R76" s="59" t="s">
        <v>145</v>
      </c>
      <c r="S76" s="59" t="s">
        <v>125</v>
      </c>
      <c r="T76" s="57" t="str">
        <f t="shared" si="35"/>
        <v>40%</v>
      </c>
      <c r="U76" s="59" t="s">
        <v>126</v>
      </c>
      <c r="V76" s="59" t="s">
        <v>127</v>
      </c>
      <c r="W76" s="59" t="s">
        <v>128</v>
      </c>
      <c r="X76" s="64" t="s">
        <v>174</v>
      </c>
      <c r="Y76" s="63">
        <f>IFERROR(IF(AND(Q75="Probabilidad",Q76="Probabilidad"),(AA75-(+AA75*T76)),IF(AND(Q75="Impacto",Q76="Probabilidad"),(AA74-(+AA74*T76)),IF(Q76="Impacto",AA75,""))),"")</f>
        <v>0.108</v>
      </c>
      <c r="Z76" s="62" t="str">
        <f t="shared" si="29"/>
        <v>Muy Baja</v>
      </c>
      <c r="AA76" s="57">
        <f t="shared" si="5"/>
        <v>0.108</v>
      </c>
      <c r="AB76" s="62" t="str">
        <f t="shared" si="6"/>
        <v>Catastrófico</v>
      </c>
      <c r="AC76" s="57">
        <f>IFERROR(IF(AND(Q75="Impacto",Q76="Impacto"),(AC75-(+AC75*T76)),IF(AND(Q75="Probabilidad",Q76="Impacto"),(AC74-(+AC74*T76)),IF(Q76="Probabilidad",AC75,""))),"")</f>
        <v>1</v>
      </c>
      <c r="AD76" s="308"/>
      <c r="AE76" s="322"/>
      <c r="AF76" s="308"/>
      <c r="AG76" s="322"/>
      <c r="AH76" s="324"/>
      <c r="AI76" s="326"/>
      <c r="AJ76" s="419"/>
      <c r="AK76" s="283"/>
      <c r="AL76" s="283"/>
      <c r="AM76" s="433"/>
      <c r="AN76" s="283"/>
      <c r="AO76" s="283"/>
      <c r="AP76" s="283"/>
      <c r="AQ76" s="283"/>
      <c r="AR76" s="283"/>
      <c r="AS76" s="65"/>
      <c r="AT76" s="65"/>
      <c r="AU76" s="65"/>
      <c r="AV76" s="65"/>
      <c r="AW76" s="65"/>
      <c r="AX76" s="65"/>
      <c r="AY76" s="65"/>
    </row>
    <row r="77" spans="1:51" ht="142.5" customHeight="1" x14ac:dyDescent="0.25">
      <c r="A77" s="372"/>
      <c r="B77" s="334"/>
      <c r="C77" s="371"/>
      <c r="D77" s="311"/>
      <c r="E77" s="311"/>
      <c r="F77" s="334"/>
      <c r="G77" s="334"/>
      <c r="H77" s="87" t="s">
        <v>473</v>
      </c>
      <c r="I77" s="316"/>
      <c r="J77" s="308"/>
      <c r="K77" s="309"/>
      <c r="L77" s="308"/>
      <c r="M77" s="309"/>
      <c r="N77" s="329"/>
      <c r="O77" s="58">
        <v>4</v>
      </c>
      <c r="P77" s="108" t="s">
        <v>474</v>
      </c>
      <c r="Q77" s="58" t="str">
        <f t="shared" si="27"/>
        <v>Probabilidad</v>
      </c>
      <c r="R77" s="59" t="s">
        <v>145</v>
      </c>
      <c r="S77" s="59" t="s">
        <v>125</v>
      </c>
      <c r="T77" s="57" t="str">
        <f t="shared" si="35"/>
        <v>40%</v>
      </c>
      <c r="U77" s="59" t="s">
        <v>126</v>
      </c>
      <c r="V77" s="59" t="s">
        <v>146</v>
      </c>
      <c r="W77" s="59" t="s">
        <v>128</v>
      </c>
      <c r="X77" s="64" t="s">
        <v>475</v>
      </c>
      <c r="Y77" s="63">
        <f>IFERROR(IF(AND(Q76="Probabilidad",Q77="Probabilidad"),(AA76-(+AA76*T77)),IF(AND(Q76="Impacto",Q77="Probabilidad"),(AA75-(+AA75*T77)),IF(Q77="Impacto",AA76,""))),"")</f>
        <v>6.4799999999999996E-2</v>
      </c>
      <c r="Z77" s="62" t="str">
        <f t="shared" si="29"/>
        <v>Muy Baja</v>
      </c>
      <c r="AA77" s="57">
        <f t="shared" si="5"/>
        <v>6.4799999999999996E-2</v>
      </c>
      <c r="AB77" s="62" t="str">
        <f t="shared" si="6"/>
        <v>Catastrófico</v>
      </c>
      <c r="AC77" s="57">
        <f>IFERROR(IF(AND(Q76="Impacto",Q77="Impacto"),(AC76-(+AC76*T77)),IF(AND(Q76="Probabilidad",Q77="Impacto"),(AC75-(+AC75*T77)),IF(Q77="Probabilidad",AC76,""))),"")</f>
        <v>1</v>
      </c>
      <c r="AD77" s="308"/>
      <c r="AE77" s="322"/>
      <c r="AF77" s="308"/>
      <c r="AG77" s="322"/>
      <c r="AH77" s="324"/>
      <c r="AI77" s="326"/>
      <c r="AJ77" s="419"/>
      <c r="AK77" s="283"/>
      <c r="AL77" s="283"/>
      <c r="AM77" s="433"/>
      <c r="AN77" s="283"/>
      <c r="AO77" s="283"/>
      <c r="AP77" s="283"/>
      <c r="AQ77" s="283"/>
      <c r="AR77" s="283"/>
      <c r="AS77" s="65"/>
      <c r="AT77" s="65"/>
      <c r="AU77" s="65"/>
      <c r="AV77" s="65"/>
      <c r="AW77" s="65"/>
      <c r="AX77" s="65"/>
      <c r="AY77" s="65"/>
    </row>
    <row r="78" spans="1:51" ht="142.5" customHeight="1" x14ac:dyDescent="0.25">
      <c r="A78" s="372"/>
      <c r="B78" s="334"/>
      <c r="C78" s="371"/>
      <c r="D78" s="311"/>
      <c r="E78" s="311"/>
      <c r="F78" s="334"/>
      <c r="G78" s="334"/>
      <c r="H78" s="87" t="s">
        <v>476</v>
      </c>
      <c r="I78" s="316"/>
      <c r="J78" s="308"/>
      <c r="K78" s="309"/>
      <c r="L78" s="308"/>
      <c r="M78" s="309"/>
      <c r="N78" s="329"/>
      <c r="O78" s="58">
        <v>5</v>
      </c>
      <c r="P78" s="108" t="s">
        <v>477</v>
      </c>
      <c r="Q78" s="58" t="str">
        <f t="shared" si="27"/>
        <v>Probabilidad</v>
      </c>
      <c r="R78" s="59" t="s">
        <v>145</v>
      </c>
      <c r="S78" s="59" t="s">
        <v>125</v>
      </c>
      <c r="T78" s="57" t="str">
        <f t="shared" si="35"/>
        <v>40%</v>
      </c>
      <c r="U78" s="59" t="s">
        <v>141</v>
      </c>
      <c r="V78" s="59" t="s">
        <v>127</v>
      </c>
      <c r="W78" s="59" t="s">
        <v>128</v>
      </c>
      <c r="X78" s="64" t="s">
        <v>478</v>
      </c>
      <c r="Y78" s="63">
        <f t="shared" ref="Y78:Y80" si="36">IFERROR(IF(AND(Q77="Probabilidad",Q78="Probabilidad"),(AA77-(+AA77*T78)),IF(AND(Q77="Impacto",Q78="Probabilidad"),(AA76-(+AA76*T78)),IF(Q78="Impacto",AA77,""))),"")</f>
        <v>3.8879999999999998E-2</v>
      </c>
      <c r="Z78" s="62" t="str">
        <f t="shared" si="29"/>
        <v>Muy Baja</v>
      </c>
      <c r="AA78" s="57">
        <f t="shared" si="5"/>
        <v>3.8879999999999998E-2</v>
      </c>
      <c r="AB78" s="62" t="str">
        <f t="shared" si="6"/>
        <v>Catastrófico</v>
      </c>
      <c r="AC78" s="57">
        <f t="shared" ref="AC78:AC80" si="37">IFERROR(IF(AND(Q77="Impacto",Q78="Impacto"),(AC77-(+AC77*T78)),IF(AND(Q77="Probabilidad",Q78="Impacto"),(AC76-(+AC76*T78)),IF(Q78="Probabilidad",AC77,""))),"")</f>
        <v>1</v>
      </c>
      <c r="AD78" s="308"/>
      <c r="AE78" s="322"/>
      <c r="AF78" s="308"/>
      <c r="AG78" s="322"/>
      <c r="AH78" s="324"/>
      <c r="AI78" s="326"/>
      <c r="AJ78" s="419"/>
      <c r="AK78" s="283"/>
      <c r="AL78" s="283"/>
      <c r="AM78" s="433"/>
      <c r="AN78" s="283"/>
      <c r="AO78" s="283"/>
      <c r="AP78" s="283"/>
      <c r="AQ78" s="283"/>
      <c r="AR78" s="283"/>
      <c r="AS78" s="65"/>
      <c r="AT78" s="65"/>
      <c r="AU78" s="65"/>
      <c r="AV78" s="65"/>
      <c r="AW78" s="65"/>
      <c r="AX78" s="65"/>
      <c r="AY78" s="65"/>
    </row>
    <row r="79" spans="1:51" ht="222.75" customHeight="1" x14ac:dyDescent="0.25">
      <c r="A79" s="372"/>
      <c r="B79" s="334"/>
      <c r="C79" s="371"/>
      <c r="D79" s="311"/>
      <c r="E79" s="311"/>
      <c r="F79" s="334"/>
      <c r="G79" s="334"/>
      <c r="H79" s="87" t="s">
        <v>479</v>
      </c>
      <c r="I79" s="316"/>
      <c r="J79" s="308"/>
      <c r="K79" s="309"/>
      <c r="L79" s="308"/>
      <c r="M79" s="309"/>
      <c r="N79" s="329"/>
      <c r="O79" s="58">
        <v>6</v>
      </c>
      <c r="P79" s="108" t="s">
        <v>480</v>
      </c>
      <c r="Q79" s="58" t="str">
        <f t="shared" si="27"/>
        <v>Probabilidad</v>
      </c>
      <c r="R79" s="59" t="s">
        <v>145</v>
      </c>
      <c r="S79" s="59" t="s">
        <v>125</v>
      </c>
      <c r="T79" s="57" t="str">
        <f t="shared" si="35"/>
        <v>40%</v>
      </c>
      <c r="U79" s="59" t="s">
        <v>126</v>
      </c>
      <c r="V79" s="59" t="s">
        <v>127</v>
      </c>
      <c r="W79" s="59" t="s">
        <v>128</v>
      </c>
      <c r="X79" s="64" t="s">
        <v>481</v>
      </c>
      <c r="Y79" s="63">
        <f t="shared" si="36"/>
        <v>2.3327999999999998E-2</v>
      </c>
      <c r="Z79" s="62" t="str">
        <f t="shared" si="29"/>
        <v>Muy Baja</v>
      </c>
      <c r="AA79" s="57">
        <f t="shared" si="5"/>
        <v>2.3327999999999998E-2</v>
      </c>
      <c r="AB79" s="62" t="str">
        <f t="shared" si="6"/>
        <v>Catastrófico</v>
      </c>
      <c r="AC79" s="57">
        <f t="shared" si="37"/>
        <v>1</v>
      </c>
      <c r="AD79" s="308"/>
      <c r="AE79" s="322"/>
      <c r="AF79" s="308"/>
      <c r="AG79" s="322"/>
      <c r="AH79" s="324"/>
      <c r="AI79" s="326"/>
      <c r="AJ79" s="419"/>
      <c r="AK79" s="283"/>
      <c r="AL79" s="283"/>
      <c r="AM79" s="433"/>
      <c r="AN79" s="283"/>
      <c r="AO79" s="283"/>
      <c r="AP79" s="283"/>
      <c r="AQ79" s="283"/>
      <c r="AR79" s="283"/>
      <c r="AS79" s="65"/>
      <c r="AT79" s="65"/>
      <c r="AU79" s="65"/>
      <c r="AV79" s="65"/>
      <c r="AW79" s="65"/>
      <c r="AX79" s="65"/>
      <c r="AY79" s="65"/>
    </row>
    <row r="80" spans="1:51" ht="137.25" customHeight="1" x14ac:dyDescent="0.25">
      <c r="A80" s="372"/>
      <c r="B80" s="334"/>
      <c r="C80" s="371"/>
      <c r="D80" s="311"/>
      <c r="E80" s="311"/>
      <c r="F80" s="334"/>
      <c r="G80" s="334"/>
      <c r="H80" s="87"/>
      <c r="I80" s="316"/>
      <c r="J80" s="308"/>
      <c r="K80" s="309"/>
      <c r="L80" s="308"/>
      <c r="M80" s="309"/>
      <c r="N80" s="329"/>
      <c r="O80" s="58"/>
      <c r="P80" s="108" t="s">
        <v>482</v>
      </c>
      <c r="Q80" s="58" t="str">
        <f t="shared" si="27"/>
        <v>Impacto</v>
      </c>
      <c r="R80" s="59" t="s">
        <v>124</v>
      </c>
      <c r="S80" s="59" t="s">
        <v>125</v>
      </c>
      <c r="T80" s="57" t="str">
        <f t="shared" si="35"/>
        <v>25%</v>
      </c>
      <c r="U80" s="59" t="s">
        <v>141</v>
      </c>
      <c r="V80" s="59" t="s">
        <v>127</v>
      </c>
      <c r="W80" s="59" t="s">
        <v>128</v>
      </c>
      <c r="X80" s="64" t="s">
        <v>179</v>
      </c>
      <c r="Y80" s="63">
        <f t="shared" si="36"/>
        <v>2.3327999999999998E-2</v>
      </c>
      <c r="Z80" s="62" t="str">
        <f t="shared" si="29"/>
        <v>Muy Baja</v>
      </c>
      <c r="AA80" s="57">
        <f t="shared" si="5"/>
        <v>2.3327999999999998E-2</v>
      </c>
      <c r="AB80" s="62" t="str">
        <f t="shared" si="6"/>
        <v>Mayor</v>
      </c>
      <c r="AC80" s="57">
        <f t="shared" si="37"/>
        <v>0.75</v>
      </c>
      <c r="AD80" s="308"/>
      <c r="AE80" s="322"/>
      <c r="AF80" s="308"/>
      <c r="AG80" s="322"/>
      <c r="AH80" s="324"/>
      <c r="AI80" s="326"/>
      <c r="AJ80" s="410"/>
      <c r="AK80" s="284"/>
      <c r="AL80" s="284"/>
      <c r="AM80" s="426"/>
      <c r="AN80" s="284"/>
      <c r="AO80" s="284"/>
      <c r="AP80" s="284"/>
      <c r="AQ80" s="284"/>
      <c r="AR80" s="284"/>
      <c r="AS80" s="65"/>
      <c r="AT80" s="65"/>
      <c r="AU80" s="65"/>
      <c r="AV80" s="65"/>
      <c r="AW80" s="65"/>
      <c r="AX80" s="65"/>
      <c r="AY80" s="65"/>
    </row>
    <row r="81" spans="1:60" ht="86.25" hidden="1" customHeight="1" x14ac:dyDescent="0.25">
      <c r="A81" s="310" t="s">
        <v>483</v>
      </c>
      <c r="B81" s="411" t="s">
        <v>484</v>
      </c>
      <c r="C81" s="311" t="s">
        <v>382</v>
      </c>
      <c r="D81" s="311" t="s">
        <v>158</v>
      </c>
      <c r="E81" s="311" t="s">
        <v>485</v>
      </c>
      <c r="F81" s="311" t="s">
        <v>486</v>
      </c>
      <c r="G81" s="334" t="s">
        <v>487</v>
      </c>
      <c r="I81" s="315" t="s">
        <v>488</v>
      </c>
      <c r="J81" s="307" t="s">
        <v>120</v>
      </c>
      <c r="K81" s="309">
        <f>IF(J81="","",IF(J81="Muy Baja",0.2,IF(J81="Baja",0.4,IF(J81="Media",0.6,IF(J81="Alta",0.8,IF(J81="Muy Alta",1,))))))</f>
        <v>0.6</v>
      </c>
      <c r="L81" s="307" t="s">
        <v>188</v>
      </c>
      <c r="M81" s="309">
        <f>IF(L81="","",IF(L81="Leve",0.2,IF(L81="Menor",0.4,IF(L81="Moderado",0.6,IF(L81="Mayor",0.8,IF(L81="Catastrófico",1,))))))</f>
        <v>0.6</v>
      </c>
      <c r="N81" s="329" t="str">
        <f>IF(OR(AND(J81="Muy Baja",L81="Leve"),AND(J81="Muy Baja",L81="Menor"),AND(J81="Baja",L81="Leve")),"Bajo",IF(OR(AND(J81="Muy baja",L81="Moderado"),AND(J81="Baja",L81="Menor"),AND(J81="Baja",L81="Moderado"),AND(J81="Media",L81="Leve"),AND(J81="Media",L81="Menor"),AND(J81="Media",L81="Moderado"),AND(J81="Alta",L81="Leve"),AND(J81="Alta",L81="Menor")),"Moderado",IF(OR(AND(J81="Muy Baja",L81="Mayor"),AND(J81="Baja",L81="Mayor"),AND(J81="Media",L81="Mayor"),AND(J81="Alta",L81="Moderado"),AND(J81="Alta",L81="Mayor"),AND(J81="Muy Alta",L81="Leve"),AND(J81="Muy Alta",L81="Menor"),AND(J81="Muy Alta",L81="Moderado"),AND(J81="Muy Alta",L81="Mayor")),"Alto",IF(OR(AND(J81="Muy Baja",L81="Catastrófico"),AND(J81="Baja",L81="Catastrófico"),AND(J81="Media",L81="Catastrófico"),AND(J81="Alta",L81="Catastrófico"),AND(J81="Muy Alta",L81="Catastrófico")),"Extremo",""))))</f>
        <v>Moderado</v>
      </c>
      <c r="P81" s="96" t="s">
        <v>489</v>
      </c>
      <c r="Q81" s="58" t="str">
        <f t="shared" ref="Q81:Q83" si="38">IF(OR(R81="Preventivo",R81="Detectivo"),"Probabilidad",IF(R81="Correctivo","Impacto",""))</f>
        <v>Impacto</v>
      </c>
      <c r="R81" s="59" t="s">
        <v>124</v>
      </c>
      <c r="S81" s="59" t="s">
        <v>125</v>
      </c>
      <c r="T81" s="57" t="str">
        <f>IF(AND(R81="Preventivo",S81="Automático"),"50%",IF(AND(R81="Preventivo",S81="Manual"),"40%",IF(AND(R81="Detectivo",S81="Automático"),"40%",IF(AND(R81="Detectivo",S81="Manual"),"30%",IF(AND(R81="Correctivo",S81="Automático"),"35%",IF(AND(R81="Correctivo",S81="Manual"),"25%",""))))))</f>
        <v>25%</v>
      </c>
      <c r="U81" s="59" t="s">
        <v>126</v>
      </c>
      <c r="V81" s="59" t="s">
        <v>146</v>
      </c>
      <c r="W81" s="59" t="s">
        <v>128</v>
      </c>
      <c r="X81" s="64" t="s">
        <v>490</v>
      </c>
      <c r="Y81" s="63">
        <f>IFERROR(IF(Q81="Probabilidad",(K81-(+K81*T81)),IF(Q81="Impacto",K81,"")),"")</f>
        <v>0.6</v>
      </c>
      <c r="Z81" s="62" t="str">
        <f t="shared" ref="Z81:Z102" si="39">IFERROR(IF(Y81="","",IF(Y81&lt;=0.2,"Muy Baja",IF(Y81&lt;=0.4,"Baja",IF(Y81&lt;=0.6,"Media",IF(Y81&lt;=0.8,"Alta","Muy Alta"))))),"")</f>
        <v>Media</v>
      </c>
      <c r="AA81" s="57">
        <f t="shared" si="5"/>
        <v>0.6</v>
      </c>
      <c r="AB81" s="62" t="str">
        <f t="shared" si="6"/>
        <v>Moderado</v>
      </c>
      <c r="AC81" s="57">
        <f>IFERROR(IF(Q81="Impacto",(M81-(+M81*T81)),IF(Q81="Probabilidad",M81,"")),"")</f>
        <v>0.44999999999999996</v>
      </c>
      <c r="AD81" s="307" t="str">
        <f>IFERROR(IF(AE81=0,"",IF(AND(AE81&gt;0,AE81&lt;=0.2),"Muy Baja",IF(AE81&lt;=0.4,"Baja",IF(AE81&lt;=0.6,"Media",IF(AE81&lt;=0.8,"Alta","Muy Alta"))))),"")</f>
        <v>Baja</v>
      </c>
      <c r="AE81" s="321">
        <f>MIN(Y81:Y83)</f>
        <v>0.216</v>
      </c>
      <c r="AF81" s="307" t="str">
        <f>IFERROR(IF(AG81=0,"",IF(AND(AG81&gt;0,AG81&lt;=0.2),"Leve",IF(AG81&lt;=0.4,"Menor",IF(AG81&lt;=0.6,"Moderado",IF(AG81&lt;=0.8,"Mayor","Catastrófico"))))),"")</f>
        <v>Moderado</v>
      </c>
      <c r="AG81" s="321">
        <f>MIN(AC81:AC83)</f>
        <v>0.44999999999999996</v>
      </c>
      <c r="AH81" s="323" t="str">
        <f>IFERROR(IF(OR(AND(AD81="Muy Baja",AF81="Leve"),AND(AD81="Muy Baja",AF81="Menor"),AND(AD81="Baja",AF81="Leve")),"Bajo",IF(OR(AND(AD81="Muy Baja",AF81="Moderado"),AND(AD81="Baja",AF81="Menor"),AND(AD81="Baja",AF81="Moderado"),AND(AD81="Media",AF81="Leve"),AND(AD81="Media",AF81="Menor"),AND(AD81="Media",AF81="Moderado"),AND(AD81="Alta",AF81="Leve"),AND(AD81="Alta",AF81="Menor")),"Moderado",IF(OR(AND(AD81="Muy Baja",AF81="Mayor"),AND(AD81="Baja",AF81="Mayor"),AND(AD81="Media",AF81="Mayor"),AND(AD81="Alta",AF81="Moderado"),AND(AD81="Alta",AF81="Mayor"),AND(AD81="Muy Alta",AF81="Leve"),AND(AD81="Muy Alta",AF81="Menor"),AND(AD81="Muy Alta",AF81="Moderado"),AND(AD81="Muy Alta",AF81="Mayor")),"Alto",IF(OR(AND(AD81="Muy Baja",AF81="Catastrófico"),AND(AD81="Baja",AF81="Catastrófico"),AND(AD81="Media",AF81="Catastrófico"),AND(AD81="Alta",AF81="Catastrófico"),AND(AD81="Muy Alta",AF81="Catastrófico")),"Extremo","")))),"")</f>
        <v>Moderado</v>
      </c>
      <c r="AI81" s="325"/>
      <c r="AJ81" s="95"/>
      <c r="AK81" s="282"/>
      <c r="AL81" s="282"/>
      <c r="AM81" s="282"/>
      <c r="AN81" s="282"/>
      <c r="AO81" s="282"/>
      <c r="AP81" s="282"/>
      <c r="AQ81" s="282"/>
      <c r="AR81" s="282"/>
      <c r="AS81" s="65"/>
      <c r="AT81" s="65"/>
      <c r="AU81" s="65"/>
      <c r="AV81" s="65"/>
      <c r="AW81" s="65"/>
      <c r="AX81" s="65"/>
      <c r="AY81" s="65"/>
    </row>
    <row r="82" spans="1:60" ht="110.25" hidden="1" customHeight="1" x14ac:dyDescent="0.25">
      <c r="A82" s="310"/>
      <c r="B82" s="412"/>
      <c r="C82" s="311"/>
      <c r="D82" s="311"/>
      <c r="E82" s="311"/>
      <c r="F82" s="311"/>
      <c r="G82" s="334"/>
      <c r="H82" s="87" t="s">
        <v>491</v>
      </c>
      <c r="I82" s="316"/>
      <c r="J82" s="308"/>
      <c r="K82" s="309"/>
      <c r="L82" s="308"/>
      <c r="M82" s="309"/>
      <c r="N82" s="329"/>
      <c r="O82" s="58">
        <v>1</v>
      </c>
      <c r="P82" s="96" t="s">
        <v>492</v>
      </c>
      <c r="Q82" s="58" t="str">
        <f t="shared" si="38"/>
        <v>Probabilidad</v>
      </c>
      <c r="R82" s="59" t="s">
        <v>145</v>
      </c>
      <c r="S82" s="59" t="s">
        <v>125</v>
      </c>
      <c r="T82" s="57" t="str">
        <f>IF(AND(R82="Preventivo",S82="Automático"),"50%",IF(AND(R82="Preventivo",S82="Manual"),"40%",IF(AND(R82="Detectivo",S82="Automático"),"40%",IF(AND(R82="Detectivo",S82="Manual"),"30%",IF(AND(R82="Correctivo",S82="Automático"),"35%",IF(AND(R82="Correctivo",S82="Manual"),"25%",""))))))</f>
        <v>40%</v>
      </c>
      <c r="U82" s="59" t="s">
        <v>126</v>
      </c>
      <c r="V82" s="59" t="s">
        <v>146</v>
      </c>
      <c r="W82" s="59" t="s">
        <v>128</v>
      </c>
      <c r="X82" s="64" t="s">
        <v>493</v>
      </c>
      <c r="Y82" s="63">
        <f>IFERROR(IF(AND(Q81="Probabilidad",Q82="Probabilidad"),(AA81-(+AA81*T82)),IF(Q82="Probabilidad",(K81-(+K81*T82)),IF(Q82="Impacto",AA81,""))),"")</f>
        <v>0.36</v>
      </c>
      <c r="Z82" s="62" t="str">
        <f t="shared" si="39"/>
        <v>Baja</v>
      </c>
      <c r="AA82" s="57">
        <f t="shared" si="5"/>
        <v>0.36</v>
      </c>
      <c r="AB82" s="62" t="str">
        <f t="shared" si="6"/>
        <v>Moderado</v>
      </c>
      <c r="AC82" s="57">
        <f>IFERROR(IF(AND(Q81="Impacto",Q82="Impacto"),(AC81-(+AC81*T82)),IF(Q82="Impacto",($M$15-(+$M$15*T82)),IF(Q82="Probabilidad",AC81,""))),"")</f>
        <v>0.44999999999999996</v>
      </c>
      <c r="AD82" s="308"/>
      <c r="AE82" s="322"/>
      <c r="AF82" s="308"/>
      <c r="AG82" s="322"/>
      <c r="AH82" s="324"/>
      <c r="AI82" s="326"/>
      <c r="AJ82" s="109"/>
      <c r="AK82" s="283"/>
      <c r="AL82" s="283"/>
      <c r="AM82" s="283"/>
      <c r="AN82" s="283"/>
      <c r="AO82" s="283"/>
      <c r="AP82" s="283"/>
      <c r="AQ82" s="283"/>
      <c r="AR82" s="283"/>
      <c r="AS82" s="65"/>
      <c r="AT82" s="65"/>
      <c r="AU82" s="65"/>
      <c r="AV82" s="65"/>
      <c r="AW82" s="65"/>
      <c r="AX82" s="65"/>
      <c r="AY82" s="65"/>
    </row>
    <row r="83" spans="1:60" ht="158.4" hidden="1" customHeight="1" x14ac:dyDescent="0.25">
      <c r="A83" s="310"/>
      <c r="B83" s="413"/>
      <c r="C83" s="311"/>
      <c r="D83" s="311"/>
      <c r="E83" s="311"/>
      <c r="F83" s="311"/>
      <c r="G83" s="334"/>
      <c r="H83" s="87" t="s">
        <v>494</v>
      </c>
      <c r="I83" s="316"/>
      <c r="J83" s="308"/>
      <c r="K83" s="309"/>
      <c r="L83" s="308"/>
      <c r="M83" s="309"/>
      <c r="N83" s="329"/>
      <c r="O83" s="58">
        <v>2</v>
      </c>
      <c r="P83" s="96" t="s">
        <v>495</v>
      </c>
      <c r="Q83" s="58" t="str">
        <f t="shared" si="38"/>
        <v>Probabilidad</v>
      </c>
      <c r="R83" s="59" t="s">
        <v>145</v>
      </c>
      <c r="S83" s="59" t="s">
        <v>125</v>
      </c>
      <c r="T83" s="57" t="str">
        <f t="shared" ref="T83" si="40">IF(AND(R83="Preventivo",S83="Automático"),"50%",IF(AND(R83="Preventivo",S83="Manual"),"40%",IF(AND(R83="Detectivo",S83="Automático"),"40%",IF(AND(R83="Detectivo",S83="Manual"),"30%",IF(AND(R83="Correctivo",S83="Automático"),"35%",IF(AND(R83="Correctivo",S83="Manual"),"25%",""))))))</f>
        <v>40%</v>
      </c>
      <c r="U83" s="59" t="s">
        <v>126</v>
      </c>
      <c r="V83" s="59" t="s">
        <v>146</v>
      </c>
      <c r="W83" s="59" t="s">
        <v>128</v>
      </c>
      <c r="X83" s="58" t="s">
        <v>496</v>
      </c>
      <c r="Y83" s="63">
        <f>IFERROR(IF(AND(Q82="Probabilidad",Q83="Probabilidad"),(AA82-(+AA82*T83)),IF(AND(Q82="Impacto",Q83="Probabilidad"),(AA81-(+AA81*T83)),IF(Q83="Impacto",AA82,""))),"")</f>
        <v>0.216</v>
      </c>
      <c r="Z83" s="62" t="str">
        <f t="shared" si="39"/>
        <v>Baja</v>
      </c>
      <c r="AA83" s="57">
        <f t="shared" si="5"/>
        <v>0.216</v>
      </c>
      <c r="AB83" s="62" t="str">
        <f t="shared" si="6"/>
        <v>Moderado</v>
      </c>
      <c r="AC83" s="57">
        <f>IFERROR(IF(AND(Q82="Impacto",Q83="Impacto"),(AC82-(+AC82*T83)),IF(AND(Q82="Probabilidad",Q83="Impacto"),(AC81-(+AC81*T83)),IF(Q83="Probabilidad",AC82,""))),"")</f>
        <v>0.44999999999999996</v>
      </c>
      <c r="AD83" s="308"/>
      <c r="AE83" s="322"/>
      <c r="AF83" s="308"/>
      <c r="AG83" s="322"/>
      <c r="AH83" s="324"/>
      <c r="AI83" s="326"/>
      <c r="AJ83" s="97"/>
      <c r="AK83" s="284"/>
      <c r="AL83" s="284"/>
      <c r="AM83" s="284"/>
      <c r="AN83" s="284"/>
      <c r="AO83" s="284"/>
      <c r="AP83" s="284"/>
      <c r="AQ83" s="284"/>
      <c r="AR83" s="284"/>
    </row>
    <row r="84" spans="1:60" ht="384.75" customHeight="1" x14ac:dyDescent="0.25">
      <c r="A84" s="310" t="s">
        <v>497</v>
      </c>
      <c r="B84" s="369" t="s">
        <v>498</v>
      </c>
      <c r="C84" s="374" t="s">
        <v>499</v>
      </c>
      <c r="D84" s="330" t="s">
        <v>500</v>
      </c>
      <c r="E84" s="330" t="s">
        <v>501</v>
      </c>
      <c r="F84" s="332" t="s">
        <v>502</v>
      </c>
      <c r="G84" s="330" t="s">
        <v>503</v>
      </c>
      <c r="H84" s="110" t="s">
        <v>504</v>
      </c>
      <c r="I84" s="311" t="s">
        <v>119</v>
      </c>
      <c r="J84" s="343" t="s">
        <v>120</v>
      </c>
      <c r="K84" s="309">
        <f>IF(J84="","",IF(J84="Muy Baja",0.2,IF(J84="Baja",0.4,IF(J84="Media",0.6,IF(J84="Alta",0.8,IF(J84="Muy Alta",1,))))))</f>
        <v>0.6</v>
      </c>
      <c r="L84" s="343" t="s">
        <v>165</v>
      </c>
      <c r="M84" s="309">
        <f>IF(L84="","",IF(L84="Leve",0.2,IF(L84="Menor",0.4,IF(L84="Moderado",0.6,IF(L84="Mayor",0.8,IF(L84="Catastrófico",1,))))))</f>
        <v>1</v>
      </c>
      <c r="N84" s="329" t="str">
        <f>IF(OR(AND(J84="Muy Baja",L84="Leve"),AND(J84="Muy Baja",L84="Menor"),AND(J84="Baja",L84="Leve")),"Bajo",IF(OR(AND(J84="Muy Baja",L84="Moderado"),AND(J84="Baja",L84="Menor"),AND(J84="Baja",L84="Moderado"),AND(J84="Media",L84="Leve"),AND(J84="Media",L84="Menor"),AND(J84="Media",L84="Moderado"),AND(J84="Alta",L84="Leve"),AND(J84="Alta",L84="Menor")),"Moderado",IF(OR(AND(J84="Muy Baja",L84="Mayor"),AND(J84="Baja",L84="Mayor"),AND(J84="Media",L84="Mayor"),AND(J84="Alta",L84="Moderado"),AND(J84="Alta",L84="Mayor"),AND(J84="Muy Alta",L84="Leve"),AND(J84="Muy Alta",L84="Menor"),AND(J84="Muy Alta",L84="Moderado"),AND(J84="Muy Alta",L84="Mayor")),"Alto",IF(OR(AND(J84="Muy Baja",L84="Catastrófico"),AND(J84="Baja",L84="Catastrófico"),AND(J84="Media",L84="Catastrófico"),AND(J84="Alta",L84="Catastrófico"),AND(J84="Muy Alta",L84="Catastrófico")),"Extremo",""))))</f>
        <v>Extremo</v>
      </c>
      <c r="O84" s="58">
        <v>1</v>
      </c>
      <c r="P84" s="111" t="s">
        <v>505</v>
      </c>
      <c r="Q84" s="58" t="str">
        <f>IF(OR(R84="Preventivo",R84="Detectivo"),"Probabilidad",IF(R84="Correctivo","Impacto",""))</f>
        <v>Probabilidad</v>
      </c>
      <c r="R84" s="59" t="s">
        <v>150</v>
      </c>
      <c r="S84" s="59" t="s">
        <v>125</v>
      </c>
      <c r="T84" s="57" t="str">
        <f>IF(AND(R84="Preventivo",S84="Automático"),"50%",IF(AND(R84="Preventivo",S84="Manual"),"40%",IF(AND(R84="Detectivo",S84="Automático"),"40%",IF(AND(R84="Detectivo",S84="Manual"),"30%",IF(AND(R84="Correctivo",S84="Automático"),"35%",IF(AND(R84="Correctivo",S84="Manual"),"25%",""))))))</f>
        <v>30%</v>
      </c>
      <c r="U84" s="59" t="s">
        <v>141</v>
      </c>
      <c r="V84" s="59" t="s">
        <v>127</v>
      </c>
      <c r="W84" s="59" t="s">
        <v>128</v>
      </c>
      <c r="X84" s="88" t="s">
        <v>506</v>
      </c>
      <c r="Y84" s="63">
        <f>IFERROR(IF(Q84="Probabilidad",(K84-(+K84*T84)),IF(Q84="Impacto",K84,"")),"")</f>
        <v>0.42</v>
      </c>
      <c r="Z84" s="62" t="str">
        <f t="shared" si="39"/>
        <v>Media</v>
      </c>
      <c r="AA84" s="57">
        <f>+Y84</f>
        <v>0.42</v>
      </c>
      <c r="AB84" s="62" t="str">
        <f>IFERROR(IF(AC84="","",IF(AC84&lt;=0.2,"Leve",IF(AC84&lt;=0.4,"Menor",IF(AC84&lt;=0.6,"Moderado",IF(AC84&lt;=0.8,"Mayor","Catastrófico"))))),"")</f>
        <v>Catastrófico</v>
      </c>
      <c r="AC84" s="57">
        <f>IFERROR(IF(Q84="Impacto",(M84-(+M84*T84)),IF(Q84="Probabilidad",M84,"")),"")</f>
        <v>1</v>
      </c>
      <c r="AD84" s="343" t="str">
        <f>IFERROR(IF(AE84=0,"",IF(AND(AE84&gt;0,AE84&lt;=0.2),"Muy Baja",IF(AE84&lt;=0.4,"Baja",IF(AE84&lt;=0.6,"Media",IF(AE84&lt;=0.8,"Alta","Muy Alta"))))),"")</f>
        <v>Muy Baja</v>
      </c>
      <c r="AE84" s="344">
        <f>MIN(Y84:Y90)</f>
        <v>3.8102400000000002E-2</v>
      </c>
      <c r="AF84" s="343" t="str">
        <f>IFERROR(IF(AG84=0,"",IF(AND(AG84&gt;0,AG84&lt;=0.2),"Leve",IF(AG84&lt;=0.4,"Menor",IF(AG84&lt;=0.6,"Moderado",IF(AG84&lt;=0.8,"Mayor","Catastrófico"))))),"")</f>
        <v>Mayor</v>
      </c>
      <c r="AG84" s="344">
        <f>MIN(AC84:AC90)</f>
        <v>0.75</v>
      </c>
      <c r="AH84" s="329" t="str">
        <f>IFERROR(IF(OR(AND(AD84="Muy Baja",AF84="Leve"),AND(AD84="Muy Baja",AF84="Menor"),AND(AD84="Baja",AF84="Leve")),"Bajo",IF(OR(AND(AD84="Muy Baja",AF84="Moderado"),AND(AD84="Baja",AF84="Menor"),AND(AD84="Baja",AF84="Moderado"),AND(AD84="Media",AF84="Leve"),AND(AD84="Media",AF84="Menor"),AND(AD84="Media",AF84="Moderado"),AND(AD84="Alta",AF84="Leve"),AND(AD84="Alta",AF84="Menor")),"Moderado",IF(OR(AND(AD84="Muy Baja",AF84="Mayor"),AND(AD84="Baja",AF84="Mayor"),AND(AD84="Media",AF84="Mayor"),AND(AD84="Alta",AF84="Moderado"),AND(AD84="Alta",AF84="Mayor"),AND(AD84="Muy Alta",AF84="Leve"),AND(AD84="Muy Alta",AF84="Menor"),AND(AD84="Muy Alta",AF84="Moderado"),AND(AD84="Muy Alta",AF84="Mayor")),"Alto",IF(OR(AND(AD84="Muy Baja",AF84="Catastrófico"),AND(AD84="Baja",AF84="Catastrófico"),AND(AD84="Media",AF84="Catastrófico"),AND(AD84="Alta",AF84="Catastrófico"),AND(AD84="Muy Alta",AF84="Catastrófico")),"Extremo","")))),"")</f>
        <v>Alto</v>
      </c>
      <c r="AI84" s="310" t="s">
        <v>130</v>
      </c>
      <c r="AJ84" s="97"/>
      <c r="AK84" s="287" t="s">
        <v>507</v>
      </c>
      <c r="AL84" s="287" t="s">
        <v>508</v>
      </c>
      <c r="AM84" s="430" t="s">
        <v>509</v>
      </c>
      <c r="AN84" s="287" t="s">
        <v>510</v>
      </c>
      <c r="AO84" s="287" t="s">
        <v>135</v>
      </c>
      <c r="AP84" s="288"/>
      <c r="AQ84" s="287" t="s">
        <v>135</v>
      </c>
      <c r="AR84" s="288"/>
    </row>
    <row r="85" spans="1:60" ht="148.65" customHeight="1" x14ac:dyDescent="0.25">
      <c r="A85" s="310"/>
      <c r="B85" s="328"/>
      <c r="C85" s="374"/>
      <c r="D85" s="331"/>
      <c r="E85" s="331"/>
      <c r="F85" s="333"/>
      <c r="G85" s="331"/>
      <c r="H85" s="112" t="s">
        <v>511</v>
      </c>
      <c r="I85" s="311"/>
      <c r="J85" s="343"/>
      <c r="K85" s="309"/>
      <c r="L85" s="343"/>
      <c r="M85" s="309"/>
      <c r="N85" s="329"/>
      <c r="O85" s="58">
        <v>2</v>
      </c>
      <c r="P85" s="111" t="s">
        <v>512</v>
      </c>
      <c r="Q85" s="58" t="str">
        <f t="shared" ref="Q85" si="41">IF(OR(R85="Preventivo",R85="Detectivo"),"Probabilidad",IF(R85="Correctivo","Impacto",""))</f>
        <v>Probabilidad</v>
      </c>
      <c r="R85" s="59" t="s">
        <v>145</v>
      </c>
      <c r="S85" s="59" t="s">
        <v>125</v>
      </c>
      <c r="T85" s="57" t="str">
        <f t="shared" ref="T85:T90" si="42">IF(AND(R85="Preventivo",S85="Automático"),"50%",IF(AND(R85="Preventivo",S85="Manual"),"40%",IF(AND(R85="Detectivo",S85="Automático"),"40%",IF(AND(R85="Detectivo",S85="Manual"),"30%",IF(AND(R85="Correctivo",S85="Automático"),"35%",IF(AND(R85="Correctivo",S85="Manual"),"25%",""))))))</f>
        <v>40%</v>
      </c>
      <c r="U85" s="59" t="s">
        <v>141</v>
      </c>
      <c r="V85" s="59" t="s">
        <v>127</v>
      </c>
      <c r="W85" s="59" t="s">
        <v>128</v>
      </c>
      <c r="X85" s="83" t="s">
        <v>513</v>
      </c>
      <c r="Y85" s="63">
        <f>IFERROR(IF(AND(Q84="Probabilidad",Q85="Probabilidad"),(AA84-(+AA84*T85)),IF(Q85="Probabilidad",(K84-(+K84*T85)),IF(Q85="Impacto",AA84,""))),"")</f>
        <v>0.252</v>
      </c>
      <c r="Z85" s="62" t="str">
        <f t="shared" si="39"/>
        <v>Baja</v>
      </c>
      <c r="AA85" s="57">
        <f t="shared" ref="AA85:AA90" si="43">+Y85</f>
        <v>0.252</v>
      </c>
      <c r="AB85" s="62" t="str">
        <f t="shared" ref="AB85:AB90" si="44">IFERROR(IF(AC85="","",IF(AC85&lt;=0.2,"Leve",IF(AC85&lt;=0.4,"Menor",IF(AC85&lt;=0.6,"Moderado",IF(AC85&lt;=0.8,"Mayor","Catastrófico"))))),"")</f>
        <v>Catastrófico</v>
      </c>
      <c r="AC85" s="57">
        <f>IFERROR(IF(AND(Q84="Impacto",Q85="Impacto"),(AC84-(+AC84*T85)),IF(Q85="Impacto",($M$15-(+$M$15*T85)),IF(Q85="Probabilidad",AC84,""))),"")</f>
        <v>1</v>
      </c>
      <c r="AD85" s="343"/>
      <c r="AE85" s="344"/>
      <c r="AF85" s="343"/>
      <c r="AG85" s="344"/>
      <c r="AH85" s="329"/>
      <c r="AI85" s="310"/>
      <c r="AJ85" s="97"/>
      <c r="AK85" s="287"/>
      <c r="AL85" s="287"/>
      <c r="AM85" s="430"/>
      <c r="AN85" s="287"/>
      <c r="AO85" s="287"/>
      <c r="AP85" s="287"/>
      <c r="AQ85" s="287"/>
      <c r="AR85" s="287"/>
    </row>
    <row r="86" spans="1:60" ht="103.65" customHeight="1" x14ac:dyDescent="0.25">
      <c r="A86" s="310"/>
      <c r="B86" s="328"/>
      <c r="C86" s="374"/>
      <c r="D86" s="331"/>
      <c r="E86" s="331"/>
      <c r="F86" s="333"/>
      <c r="G86" s="331"/>
      <c r="H86" s="112" t="s">
        <v>514</v>
      </c>
      <c r="I86" s="311"/>
      <c r="J86" s="343"/>
      <c r="K86" s="309"/>
      <c r="L86" s="343"/>
      <c r="M86" s="309"/>
      <c r="N86" s="329"/>
      <c r="O86" s="58">
        <v>3</v>
      </c>
      <c r="P86" s="111" t="s">
        <v>515</v>
      </c>
      <c r="Q86" s="58" t="str">
        <f>IF(OR(R86="Preventivo",R86="Detectivo"),"Probabilidad",IF(R86="Correctivo","Impacto",""))</f>
        <v>Probabilidad</v>
      </c>
      <c r="R86" s="59" t="s">
        <v>145</v>
      </c>
      <c r="S86" s="59" t="s">
        <v>125</v>
      </c>
      <c r="T86" s="57" t="str">
        <f t="shared" si="42"/>
        <v>40%</v>
      </c>
      <c r="U86" s="59" t="s">
        <v>141</v>
      </c>
      <c r="V86" s="59" t="s">
        <v>127</v>
      </c>
      <c r="W86" s="59" t="s">
        <v>470</v>
      </c>
      <c r="X86" s="92" t="s">
        <v>282</v>
      </c>
      <c r="Y86" s="63">
        <f>IFERROR(IF(AND(Q85="Probabilidad",Q86="Probabilidad"),(AA85-(+AA85*T86)),IF(AND(Q85="Impacto",Q86="Probabilidad"),(AA84-(+AA84*T86)),IF(Q86="Impacto",AA85,""))),"")</f>
        <v>0.1512</v>
      </c>
      <c r="Z86" s="62" t="str">
        <f t="shared" si="39"/>
        <v>Muy Baja</v>
      </c>
      <c r="AA86" s="57">
        <f t="shared" si="43"/>
        <v>0.1512</v>
      </c>
      <c r="AB86" s="62" t="str">
        <f t="shared" si="44"/>
        <v>Catastrófico</v>
      </c>
      <c r="AC86" s="57">
        <f>IFERROR(IF(AND(Q85="Impacto",Q86="Impacto"),(AC85-(+AC85*T86)),IF(AND(Q85="Probabilidad",Q86="Impacto"),(AC84-(+AC84*T86)),IF(Q86="Probabilidad",AC85,""))),"")</f>
        <v>1</v>
      </c>
      <c r="AD86" s="343"/>
      <c r="AE86" s="344"/>
      <c r="AF86" s="343"/>
      <c r="AG86" s="344"/>
      <c r="AH86" s="329"/>
      <c r="AI86" s="310"/>
      <c r="AJ86" s="97"/>
      <c r="AK86" s="287"/>
      <c r="AL86" s="287"/>
      <c r="AM86" s="430"/>
      <c r="AN86" s="287"/>
      <c r="AO86" s="287"/>
      <c r="AP86" s="287"/>
      <c r="AQ86" s="287"/>
      <c r="AR86" s="287"/>
    </row>
    <row r="87" spans="1:60" ht="224.25" customHeight="1" x14ac:dyDescent="0.25">
      <c r="A87" s="310"/>
      <c r="B87" s="328"/>
      <c r="C87" s="374"/>
      <c r="D87" s="331"/>
      <c r="E87" s="331"/>
      <c r="F87" s="333"/>
      <c r="G87" s="331"/>
      <c r="H87" s="110" t="s">
        <v>516</v>
      </c>
      <c r="I87" s="311"/>
      <c r="J87" s="343"/>
      <c r="K87" s="309"/>
      <c r="L87" s="343"/>
      <c r="M87" s="309"/>
      <c r="N87" s="329"/>
      <c r="O87" s="58">
        <v>4</v>
      </c>
      <c r="P87" s="111" t="s">
        <v>517</v>
      </c>
      <c r="Q87" s="58" t="str">
        <f t="shared" ref="Q87:Q89" si="45">IF(OR(R87="Preventivo",R87="Detectivo"),"Probabilidad",IF(R87="Correctivo","Impacto",""))</f>
        <v>Probabilidad</v>
      </c>
      <c r="R87" s="59" t="s">
        <v>150</v>
      </c>
      <c r="S87" s="59" t="s">
        <v>125</v>
      </c>
      <c r="T87" s="57" t="str">
        <f t="shared" si="42"/>
        <v>30%</v>
      </c>
      <c r="U87" s="59" t="s">
        <v>141</v>
      </c>
      <c r="V87" s="59" t="s">
        <v>127</v>
      </c>
      <c r="W87" s="59" t="s">
        <v>128</v>
      </c>
      <c r="X87" s="83" t="s">
        <v>518</v>
      </c>
      <c r="Y87" s="63">
        <f>IFERROR(IF(AND(Q86="Probabilidad",Q87="Probabilidad"),(AA86-(+AA86*T87)),IF(AND(Q86="Impacto",Q87="Probabilidad"),(AA85-(+AA85*T87)),IF(Q87="Impacto",AA86,""))),"")</f>
        <v>0.10584</v>
      </c>
      <c r="Z87" s="62" t="str">
        <f t="shared" si="39"/>
        <v>Muy Baja</v>
      </c>
      <c r="AA87" s="57">
        <f t="shared" si="43"/>
        <v>0.10584</v>
      </c>
      <c r="AB87" s="62" t="str">
        <f t="shared" si="44"/>
        <v>Catastrófico</v>
      </c>
      <c r="AC87" s="57">
        <f>IFERROR(IF(AND(Q86="Impacto",Q87="Impacto"),(AC86-(+AC86*T87)),IF(AND(Q86="Probabilidad",Q87="Impacto"),(AC85-(+AC85*T87)),IF(Q87="Probabilidad",AC86,""))),"")</f>
        <v>1</v>
      </c>
      <c r="AD87" s="343"/>
      <c r="AE87" s="344"/>
      <c r="AF87" s="343"/>
      <c r="AG87" s="344"/>
      <c r="AH87" s="329"/>
      <c r="AI87" s="310"/>
      <c r="AJ87" s="97"/>
      <c r="AK87" s="287"/>
      <c r="AL87" s="287"/>
      <c r="AM87" s="430"/>
      <c r="AN87" s="287"/>
      <c r="AO87" s="287"/>
      <c r="AP87" s="287"/>
      <c r="AQ87" s="287"/>
      <c r="AR87" s="287"/>
    </row>
    <row r="88" spans="1:60" ht="153.75" customHeight="1" x14ac:dyDescent="0.25">
      <c r="A88" s="310"/>
      <c r="B88" s="328"/>
      <c r="C88" s="374"/>
      <c r="D88" s="331"/>
      <c r="E88" s="331"/>
      <c r="F88" s="333"/>
      <c r="G88" s="331"/>
      <c r="H88" s="113" t="s">
        <v>519</v>
      </c>
      <c r="I88" s="311"/>
      <c r="J88" s="343"/>
      <c r="K88" s="309"/>
      <c r="L88" s="343"/>
      <c r="M88" s="309"/>
      <c r="N88" s="329"/>
      <c r="O88" s="58">
        <v>5</v>
      </c>
      <c r="P88" s="111" t="s">
        <v>520</v>
      </c>
      <c r="Q88" s="58" t="str">
        <f t="shared" si="45"/>
        <v>Probabilidad</v>
      </c>
      <c r="R88" s="59" t="s">
        <v>145</v>
      </c>
      <c r="S88" s="59" t="s">
        <v>125</v>
      </c>
      <c r="T88" s="57" t="str">
        <f t="shared" si="42"/>
        <v>40%</v>
      </c>
      <c r="U88" s="59" t="s">
        <v>141</v>
      </c>
      <c r="V88" s="59" t="s">
        <v>127</v>
      </c>
      <c r="W88" s="59" t="s">
        <v>128</v>
      </c>
      <c r="X88" s="83" t="s">
        <v>521</v>
      </c>
      <c r="Y88" s="63">
        <f t="shared" ref="Y88:Y90" si="46">IFERROR(IF(AND(Q87="Probabilidad",Q88="Probabilidad"),(AA87-(+AA87*T88)),IF(AND(Q87="Impacto",Q88="Probabilidad"),(AA86-(+AA86*T88)),IF(Q88="Impacto",AA87,""))),"")</f>
        <v>6.3504000000000005E-2</v>
      </c>
      <c r="Z88" s="62" t="str">
        <f t="shared" si="39"/>
        <v>Muy Baja</v>
      </c>
      <c r="AA88" s="57">
        <f t="shared" si="43"/>
        <v>6.3504000000000005E-2</v>
      </c>
      <c r="AB88" s="62" t="str">
        <f t="shared" si="44"/>
        <v>Catastrófico</v>
      </c>
      <c r="AC88" s="57">
        <f t="shared" ref="AC88:AC90" si="47">IFERROR(IF(AND(Q87="Impacto",Q88="Impacto"),(AC87-(+AC87*T88)),IF(AND(Q87="Probabilidad",Q88="Impacto"),(AC86-(+AC86*T88)),IF(Q88="Probabilidad",AC87,""))),"")</f>
        <v>1</v>
      </c>
      <c r="AD88" s="343"/>
      <c r="AE88" s="344"/>
      <c r="AF88" s="343"/>
      <c r="AG88" s="344"/>
      <c r="AH88" s="329"/>
      <c r="AI88" s="310"/>
      <c r="AJ88" s="97"/>
      <c r="AK88" s="287"/>
      <c r="AL88" s="287"/>
      <c r="AM88" s="430"/>
      <c r="AN88" s="287"/>
      <c r="AO88" s="287"/>
      <c r="AP88" s="287"/>
      <c r="AQ88" s="287"/>
      <c r="AR88" s="287"/>
    </row>
    <row r="89" spans="1:60" ht="87.75" customHeight="1" x14ac:dyDescent="0.25">
      <c r="A89" s="310"/>
      <c r="B89" s="328"/>
      <c r="C89" s="374"/>
      <c r="D89" s="331"/>
      <c r="E89" s="331"/>
      <c r="F89" s="333"/>
      <c r="G89" s="331"/>
      <c r="H89" s="110" t="s">
        <v>522</v>
      </c>
      <c r="I89" s="311"/>
      <c r="J89" s="343"/>
      <c r="K89" s="309"/>
      <c r="L89" s="343"/>
      <c r="M89" s="309"/>
      <c r="N89" s="329"/>
      <c r="O89" s="58">
        <v>6</v>
      </c>
      <c r="P89" s="111" t="s">
        <v>523</v>
      </c>
      <c r="Q89" s="58" t="str">
        <f t="shared" si="45"/>
        <v>Probabilidad</v>
      </c>
      <c r="R89" s="59" t="s">
        <v>145</v>
      </c>
      <c r="S89" s="59" t="s">
        <v>125</v>
      </c>
      <c r="T89" s="57" t="str">
        <f t="shared" si="42"/>
        <v>40%</v>
      </c>
      <c r="U89" s="59" t="s">
        <v>141</v>
      </c>
      <c r="V89" s="59" t="s">
        <v>127</v>
      </c>
      <c r="W89" s="59" t="s">
        <v>128</v>
      </c>
      <c r="X89" s="83" t="s">
        <v>524</v>
      </c>
      <c r="Y89" s="63">
        <f t="shared" si="46"/>
        <v>3.8102400000000002E-2</v>
      </c>
      <c r="Z89" s="62" t="str">
        <f t="shared" si="39"/>
        <v>Muy Baja</v>
      </c>
      <c r="AA89" s="57">
        <f t="shared" si="43"/>
        <v>3.8102400000000002E-2</v>
      </c>
      <c r="AB89" s="62" t="str">
        <f t="shared" si="44"/>
        <v>Catastrófico</v>
      </c>
      <c r="AC89" s="57">
        <f t="shared" si="47"/>
        <v>1</v>
      </c>
      <c r="AD89" s="343"/>
      <c r="AE89" s="344"/>
      <c r="AF89" s="343"/>
      <c r="AG89" s="344"/>
      <c r="AH89" s="329"/>
      <c r="AI89" s="310"/>
      <c r="AJ89" s="97"/>
      <c r="AK89" s="287"/>
      <c r="AL89" s="287"/>
      <c r="AM89" s="430"/>
      <c r="AN89" s="287"/>
      <c r="AO89" s="287"/>
      <c r="AP89" s="287"/>
      <c r="AQ89" s="287"/>
      <c r="AR89" s="287"/>
    </row>
    <row r="90" spans="1:60" ht="159.75" customHeight="1" x14ac:dyDescent="0.25">
      <c r="A90" s="310"/>
      <c r="B90" s="370"/>
      <c r="C90" s="374"/>
      <c r="D90" s="341"/>
      <c r="E90" s="341"/>
      <c r="F90" s="342"/>
      <c r="G90" s="341"/>
      <c r="H90" s="110" t="s">
        <v>525</v>
      </c>
      <c r="I90" s="311"/>
      <c r="J90" s="343"/>
      <c r="K90" s="309"/>
      <c r="L90" s="343"/>
      <c r="M90" s="309"/>
      <c r="N90" s="329"/>
      <c r="O90" s="58">
        <v>7</v>
      </c>
      <c r="P90" s="88" t="s">
        <v>526</v>
      </c>
      <c r="Q90" s="58" t="str">
        <f t="shared" ref="Q90" si="48">IF(OR(R90="Preventivo",R90="Detectivo"),"Probabilidad",IF(R90="Correctivo","Impacto",""))</f>
        <v>Impacto</v>
      </c>
      <c r="R90" s="59" t="s">
        <v>124</v>
      </c>
      <c r="S90" s="59" t="s">
        <v>125</v>
      </c>
      <c r="T90" s="57" t="str">
        <f t="shared" si="42"/>
        <v>25%</v>
      </c>
      <c r="U90" s="59" t="s">
        <v>141</v>
      </c>
      <c r="V90" s="59" t="s">
        <v>127</v>
      </c>
      <c r="W90" s="59" t="s">
        <v>128</v>
      </c>
      <c r="X90" s="64" t="s">
        <v>527</v>
      </c>
      <c r="Y90" s="63">
        <f t="shared" si="46"/>
        <v>3.8102400000000002E-2</v>
      </c>
      <c r="Z90" s="62" t="str">
        <f t="shared" si="39"/>
        <v>Muy Baja</v>
      </c>
      <c r="AA90" s="57">
        <f t="shared" si="43"/>
        <v>3.8102400000000002E-2</v>
      </c>
      <c r="AB90" s="62" t="str">
        <f t="shared" si="44"/>
        <v>Mayor</v>
      </c>
      <c r="AC90" s="57">
        <f t="shared" si="47"/>
        <v>0.75</v>
      </c>
      <c r="AD90" s="343"/>
      <c r="AE90" s="344"/>
      <c r="AF90" s="343"/>
      <c r="AG90" s="344"/>
      <c r="AH90" s="329"/>
      <c r="AI90" s="310"/>
      <c r="AJ90" s="97"/>
      <c r="AK90" s="287"/>
      <c r="AL90" s="287"/>
      <c r="AM90" s="430"/>
      <c r="AN90" s="287"/>
      <c r="AO90" s="287"/>
      <c r="AP90" s="287"/>
      <c r="AQ90" s="287"/>
      <c r="AR90" s="287"/>
    </row>
    <row r="91" spans="1:60" s="81" customFormat="1" ht="128.4" customHeight="1" x14ac:dyDescent="0.3">
      <c r="A91" s="310" t="s">
        <v>528</v>
      </c>
      <c r="B91" s="330" t="s">
        <v>529</v>
      </c>
      <c r="C91" s="330" t="s">
        <v>530</v>
      </c>
      <c r="D91" s="330" t="s">
        <v>531</v>
      </c>
      <c r="E91" s="330" t="s">
        <v>532</v>
      </c>
      <c r="F91" s="332" t="s">
        <v>533</v>
      </c>
      <c r="G91" s="330" t="s">
        <v>534</v>
      </c>
      <c r="H91" s="82" t="s">
        <v>535</v>
      </c>
      <c r="I91" s="315" t="s">
        <v>223</v>
      </c>
      <c r="J91" s="307" t="s">
        <v>120</v>
      </c>
      <c r="K91" s="335">
        <f>IF(J91="","",IF(J91="Muy Baja",0.2,IF(J91="Baja",0.4,IF(J91="Media",0.6,IF(J91="Alta",0.8,IF(J91="Muy Alta",1,))))))</f>
        <v>0.6</v>
      </c>
      <c r="L91" s="307" t="s">
        <v>165</v>
      </c>
      <c r="M91" s="335">
        <f>IF(L91="","",IF(L91="Leve",0.2,IF(L91="Menor",0.4,IF(L91="Moderado",0.6,IF(L91="Mayor",0.8,IF(L91="Catastrófico",1,))))))</f>
        <v>1</v>
      </c>
      <c r="N91" s="323" t="str">
        <f>IF(OR(AND(J91="Muy Baja",L91="Leve"),AND(J91="Muy Baja",L91="Menor"),AND(J91="Baja",L91="Leve")),"Bajo",IF(OR(AND(J91="Muy baja",L91="Moderado"),AND(J91="Baja",L91="Menor"),AND(J91="Baja",L91="Moderado"),AND(J91="Media",L91="Leve"),AND(J91="Media",L91="Menor"),AND(J91="Media",L91="Moderado"),AND(J91="Alta",L91="Leve"),AND(J91="Alta",L91="Menor")),"Moderado",IF(OR(AND(J91="Muy Baja",L91="Mayor"),AND(J91="Baja",L91="Mayor"),AND(J91="Media",L91="Mayor"),AND(J91="Alta",L91="Moderado"),AND(J91="Alta",L91="Mayor"),AND(J91="Muy Alta",L91="Leve"),AND(J91="Muy Alta",L91="Menor"),AND(J91="Muy Alta",L91="Moderado"),AND(J91="Muy Alta",L91="Mayor")),"Alto",IF(OR(AND(J91="Muy Baja",L91="Catastrófico"),AND(J91="Baja",L91="Catastrófico"),AND(J91="Media",L91="Catastrófico"),AND(J91="Alta",L91="Catastrófico"),AND(J91="Muy Alta",L91="Catastrófico")),"Extremo",""))))</f>
        <v>Extremo</v>
      </c>
      <c r="O91" s="58">
        <v>1</v>
      </c>
      <c r="P91" s="88" t="s">
        <v>536</v>
      </c>
      <c r="Q91" s="58" t="str">
        <f>IF(OR(R91="Preventivo",R91="Detectivo"),"Probabilidad",IF(R91="Correctivo","Impacto",""))</f>
        <v>Probabilidad</v>
      </c>
      <c r="R91" s="59" t="s">
        <v>145</v>
      </c>
      <c r="S91" s="59" t="s">
        <v>125</v>
      </c>
      <c r="T91" s="57" t="str">
        <f>IF(AND(R91="Preventivo",S91="Automático"),"50%",IF(AND(R91="Preventivo",S91="Manual"),"40%",IF(AND(R91="Detectivo",S91="Automático"),"40%",IF(AND(R91="Detectivo",S91="Manual"),"30%",IF(AND(R91="Correctivo",S91="Automático"),"35%",IF(AND(R91="Correctivo",S91="Manual"),"25%",""))))))</f>
        <v>40%</v>
      </c>
      <c r="U91" s="59" t="s">
        <v>141</v>
      </c>
      <c r="V91" s="59" t="s">
        <v>127</v>
      </c>
      <c r="W91" s="59" t="s">
        <v>128</v>
      </c>
      <c r="X91" s="64" t="s">
        <v>537</v>
      </c>
      <c r="Y91" s="63">
        <f>IFERROR(IF(Q91="Probabilidad",(K91-(+K91*T91)),IF(Q91="Impacto",K91,"")),"")</f>
        <v>0.36</v>
      </c>
      <c r="Z91" s="62" t="str">
        <f t="shared" si="39"/>
        <v>Baja</v>
      </c>
      <c r="AA91" s="57">
        <f>+Y91</f>
        <v>0.36</v>
      </c>
      <c r="AB91" s="62" t="str">
        <f>IFERROR(IF(AC91="","",IF(AC91&lt;=0.2,"Leve",IF(AC91&lt;=0.4,"Menor",IF(AC91&lt;=0.6,"Moderado",IF(AC91&lt;=0.8,"Mayor","Catastrófico"))))),"")</f>
        <v>Catastrófico</v>
      </c>
      <c r="AC91" s="57">
        <f>IFERROR(IF(Q91="Impacto",(M91-(+M91*T91)),IF(Q91="Probabilidad",M91,"")),"")</f>
        <v>1</v>
      </c>
      <c r="AD91" s="307" t="str">
        <f>IFERROR(IF(AE91=0,"",IF(AND(AE91&gt;0,AE91&lt;=0.2),"Muy Baja",IF(AE91&lt;=0.4,"Baja",IF(AE91&lt;=0.6,"Media",IF(AE91&lt;=0.8,"Alta","Muy Alta"))))),"")</f>
        <v>Baja</v>
      </c>
      <c r="AE91" s="321">
        <f>MIN(Y91:Y93)</f>
        <v>0.252</v>
      </c>
      <c r="AF91" s="307" t="str">
        <f>IFERROR(IF(AG91=0,"",IF(AND(AG91&gt;0,AG91&lt;=0.2),"Leve",IF(AG91&lt;=0.4,"Menor",IF(AG91&lt;=0.6,"Moderado",IF(AG91&lt;=0.8,"Mayor","Catastrófico"))))),"")</f>
        <v>Mayor</v>
      </c>
      <c r="AG91" s="321">
        <f>MIN(AC91:AC93)</f>
        <v>0.75</v>
      </c>
      <c r="AH91" s="323" t="str">
        <f>IFERROR(IF(OR(AND(AD91="Muy Baja",AF91="Leve"),AND(AD91="Muy Baja",AF91="Menor"),AND(AD91="Baja",AF91="Leve")),"Bajo",IF(OR(AND(AD91="Muy Baja",AF91="Moderado"),AND(AD91="Baja",AF91="Menor"),AND(AD91="Baja",AF91="Moderado"),AND(AD91="Media",AF91="Leve"),AND(AD91="Media",AF91="Menor"),AND(AD91="Media",AF91="Moderado"),AND(AD91="Alta",AF91="Leve"),AND(AD91="Alta",AF91="Menor")),"Moderado",IF(OR(AND(AD91="Muy Baja",AF91="Mayor"),AND(AD91="Baja",AF91="Mayor"),AND(AD91="Media",AF91="Mayor"),AND(AD91="Alta",AF91="Moderado"),AND(AD91="Alta",AF91="Mayor"),AND(AD91="Muy Alta",AF91="Leve"),AND(AD91="Muy Alta",AF91="Menor"),AND(AD91="Muy Alta",AF91="Moderado"),AND(AD91="Muy Alta",AF91="Mayor")),"Alto",IF(OR(AND(AD91="Muy Baja",AF91="Catastrófico"),AND(AD91="Baja",AF91="Catastrófico"),AND(AD91="Media",AF91="Catastrófico"),AND(AD91="Alta",AF91="Catastrófico"),AND(AD91="Muy Alta",AF91="Catastrófico")),"Extremo","")))),"")</f>
        <v>Alto</v>
      </c>
      <c r="AI91" s="325"/>
      <c r="AJ91" s="83"/>
      <c r="AK91" s="289" t="s">
        <v>538</v>
      </c>
      <c r="AL91" s="291" t="s">
        <v>539</v>
      </c>
      <c r="AM91" s="431" t="s">
        <v>540</v>
      </c>
      <c r="AN91" s="291" t="s">
        <v>541</v>
      </c>
      <c r="AO91" s="289" t="s">
        <v>135</v>
      </c>
      <c r="AP91" s="291"/>
      <c r="AQ91" s="289" t="s">
        <v>135</v>
      </c>
      <c r="AR91" s="291"/>
      <c r="AS91" s="84"/>
      <c r="AT91" s="84"/>
      <c r="AU91" s="84"/>
      <c r="AV91" s="84"/>
      <c r="AW91" s="84"/>
      <c r="AX91" s="84"/>
      <c r="AY91" s="84"/>
      <c r="AZ91" s="84"/>
    </row>
    <row r="92" spans="1:60" ht="128.4" customHeight="1" x14ac:dyDescent="0.25">
      <c r="A92" s="310"/>
      <c r="B92" s="331"/>
      <c r="C92" s="331"/>
      <c r="D92" s="331"/>
      <c r="E92" s="331"/>
      <c r="F92" s="333"/>
      <c r="G92" s="331"/>
      <c r="H92" s="93" t="s">
        <v>542</v>
      </c>
      <c r="I92" s="316"/>
      <c r="J92" s="308"/>
      <c r="K92" s="336"/>
      <c r="L92" s="308"/>
      <c r="M92" s="336"/>
      <c r="N92" s="324"/>
      <c r="O92" s="58">
        <v>2</v>
      </c>
      <c r="P92" s="88" t="s">
        <v>543</v>
      </c>
      <c r="Q92" s="58" t="str">
        <f>IF(OR(R92="Preventivo",R92="Detectivo"),"Probabilidad",IF(R92="Correctivo","Impacto",""))</f>
        <v>Probabilidad</v>
      </c>
      <c r="R92" s="59" t="s">
        <v>150</v>
      </c>
      <c r="S92" s="59" t="s">
        <v>125</v>
      </c>
      <c r="T92" s="57" t="str">
        <f t="shared" ref="T92:T102" si="49">IF(AND(R92="Preventivo",S92="Automático"),"50%",IF(AND(R92="Preventivo",S92="Manual"),"40%",IF(AND(R92="Detectivo",S92="Automático"),"40%",IF(AND(R92="Detectivo",S92="Manual"),"30%",IF(AND(R92="Correctivo",S92="Automático"),"35%",IF(AND(R92="Correctivo",S92="Manual"),"25%",""))))))</f>
        <v>30%</v>
      </c>
      <c r="U92" s="59" t="s">
        <v>141</v>
      </c>
      <c r="V92" s="59" t="s">
        <v>127</v>
      </c>
      <c r="W92" s="59" t="s">
        <v>128</v>
      </c>
      <c r="X92" s="83" t="s">
        <v>544</v>
      </c>
      <c r="Y92" s="63">
        <f>IFERROR(IF(AND(Q91="Probabilidad",Q92="Probabilidad"),(AA91-(+AA91*T92)),IF(Q92="Probabilidad",(K91-(+K91*T92)),IF(Q92="Impacto",AA91,""))),"")</f>
        <v>0.252</v>
      </c>
      <c r="Z92" s="62" t="str">
        <f t="shared" si="39"/>
        <v>Baja</v>
      </c>
      <c r="AA92" s="57">
        <f t="shared" ref="AA92:AA93" si="50">+Y92</f>
        <v>0.252</v>
      </c>
      <c r="AB92" s="62" t="str">
        <f t="shared" ref="AB92:AB93" si="51">IFERROR(IF(AC92="","",IF(AC92&lt;=0.2,"Leve",IF(AC92&lt;=0.4,"Menor",IF(AC92&lt;=0.6,"Moderado",IF(AC92&lt;=0.8,"Mayor","Catastrófico"))))),"")</f>
        <v>Catastrófico</v>
      </c>
      <c r="AC92" s="57">
        <f>IFERROR(IF(AND(Q91="Impacto",Q92="Impacto"),(AC91-(+AC91*T92)),IF(Q92="Impacto",($M$21-(+$M$21*T92)),IF(Q92="Probabilidad",AC91,""))),"")</f>
        <v>1</v>
      </c>
      <c r="AD92" s="308"/>
      <c r="AE92" s="322"/>
      <c r="AF92" s="308"/>
      <c r="AG92" s="322"/>
      <c r="AH92" s="324"/>
      <c r="AI92" s="326"/>
      <c r="AJ92" s="83" t="s">
        <v>545</v>
      </c>
      <c r="AK92" s="290"/>
      <c r="AL92" s="286"/>
      <c r="AM92" s="432"/>
      <c r="AN92" s="286"/>
      <c r="AO92" s="290"/>
      <c r="AP92" s="286"/>
      <c r="AQ92" s="290"/>
      <c r="AR92" s="286"/>
      <c r="AS92" s="65"/>
      <c r="AT92" s="65"/>
      <c r="AU92" s="65"/>
      <c r="AV92" s="65"/>
      <c r="AW92" s="65"/>
      <c r="AX92" s="65"/>
      <c r="AY92" s="65"/>
      <c r="AZ92" s="65"/>
    </row>
    <row r="93" spans="1:60" ht="128.4" customHeight="1" x14ac:dyDescent="0.25">
      <c r="A93" s="310"/>
      <c r="B93" s="331"/>
      <c r="C93" s="331"/>
      <c r="D93" s="331"/>
      <c r="E93" s="331"/>
      <c r="F93" s="333"/>
      <c r="G93" s="331"/>
      <c r="H93" s="85"/>
      <c r="I93" s="316"/>
      <c r="J93" s="308"/>
      <c r="K93" s="336"/>
      <c r="L93" s="308"/>
      <c r="M93" s="336"/>
      <c r="N93" s="324"/>
      <c r="O93" s="58">
        <v>3</v>
      </c>
      <c r="P93" s="88" t="s">
        <v>546</v>
      </c>
      <c r="Q93" s="58" t="str">
        <f>IF(OR(R93="Preventivo",R93="Detectivo"),"Probabilidad",IF(R93="Correctivo","Impacto",""))</f>
        <v>Impacto</v>
      </c>
      <c r="R93" s="59" t="s">
        <v>124</v>
      </c>
      <c r="S93" s="59" t="s">
        <v>426</v>
      </c>
      <c r="T93" s="57" t="str">
        <f t="shared" si="49"/>
        <v>25%</v>
      </c>
      <c r="U93" s="59" t="s">
        <v>126</v>
      </c>
      <c r="V93" s="59" t="s">
        <v>127</v>
      </c>
      <c r="W93" s="59" t="s">
        <v>128</v>
      </c>
      <c r="X93" s="92" t="s">
        <v>547</v>
      </c>
      <c r="Y93" s="63">
        <f>IFERROR(IF(AND(Q92="Probabilidad",Q93="Probabilidad"),(AA92-(+AA92*T93)),IF(AND(Q92="Impacto",Q93="Probabilidad"),(AA91-(+AA91*T93)),IF(Q93="Impacto",AA92,""))),"")</f>
        <v>0.252</v>
      </c>
      <c r="Z93" s="62" t="str">
        <f t="shared" si="39"/>
        <v>Baja</v>
      </c>
      <c r="AA93" s="57">
        <f t="shared" si="50"/>
        <v>0.252</v>
      </c>
      <c r="AB93" s="62" t="str">
        <f t="shared" si="51"/>
        <v>Mayor</v>
      </c>
      <c r="AC93" s="57">
        <f>IFERROR(IF(AND(Q92="Impacto",Q93="Impacto"),(AC92-(+AC92*T93)),IF(AND(Q92="Probabilidad",Q93="Impacto"),(AC91-(+AC91*T93)),IF(Q93="Probabilidad",AC92,""))),"")</f>
        <v>0.75</v>
      </c>
      <c r="AD93" s="308"/>
      <c r="AE93" s="322"/>
      <c r="AF93" s="308"/>
      <c r="AG93" s="322"/>
      <c r="AH93" s="324"/>
      <c r="AI93" s="326"/>
      <c r="AJ93" s="83"/>
      <c r="AK93" s="290"/>
      <c r="AL93" s="286"/>
      <c r="AM93" s="432"/>
      <c r="AN93" s="286"/>
      <c r="AO93" s="290"/>
      <c r="AP93" s="286"/>
      <c r="AQ93" s="290"/>
      <c r="AR93" s="286"/>
      <c r="AS93" s="65"/>
      <c r="AT93" s="65"/>
      <c r="AU93" s="65"/>
      <c r="AV93" s="65"/>
      <c r="AW93" s="65"/>
      <c r="AX93" s="65"/>
      <c r="AY93" s="65"/>
      <c r="AZ93" s="65"/>
    </row>
    <row r="94" spans="1:60" ht="132" customHeight="1" x14ac:dyDescent="0.25">
      <c r="A94" s="310" t="s">
        <v>548</v>
      </c>
      <c r="B94" s="311" t="s">
        <v>549</v>
      </c>
      <c r="C94" s="311" t="s">
        <v>550</v>
      </c>
      <c r="D94" s="315" t="s">
        <v>551</v>
      </c>
      <c r="E94" s="315" t="s">
        <v>552</v>
      </c>
      <c r="F94" s="315" t="s">
        <v>553</v>
      </c>
      <c r="G94" s="327" t="s">
        <v>554</v>
      </c>
      <c r="H94" s="87" t="s">
        <v>555</v>
      </c>
      <c r="I94" s="315" t="s">
        <v>119</v>
      </c>
      <c r="J94" s="307" t="s">
        <v>164</v>
      </c>
      <c r="K94" s="309">
        <f>IF(J94="","",IF(J94="Muy Baja",0.2,IF(J94="Baja",0.4,IF(J94="Media",0.6,IF(J94="Alta",0.8,IF(J94="Muy Alta",1,))))))</f>
        <v>0.4</v>
      </c>
      <c r="L94" s="307" t="s">
        <v>188</v>
      </c>
      <c r="M94" s="309">
        <f>IF(L94="","",IF(L94="Leve",0.2,IF(L94="Menor",0.4,IF(L94="Moderado",0.6,IF(L94="Mayor",0.8,IF(L94="Catastrófico",1,))))))</f>
        <v>0.6</v>
      </c>
      <c r="N94" s="329" t="str">
        <f>IF(OR(AND(J94="Muy Baja",L94="Leve"),AND(J94="Muy Baja",L94="Menor"),AND(J94="Baja",L94="Leve")),"Bajo",IF(OR(AND(J94="Muy baja",L94="Moderado"),AND(J94="Baja",L94="Menor"),AND(J94="Baja",L94="Moderado"),AND(J94="Media",L94="Leve"),AND(J94="Media",L94="Menor"),AND(J94="Media",L94="Moderado"),AND(J94="Alta",L94="Leve"),AND(J94="Alta",L94="Menor")),"Moderado",IF(OR(AND(J94="Muy Baja",L94="Mayor"),AND(J94="Baja",L94="Mayor"),AND(J94="Media",L94="Mayor"),AND(J94="Alta",L94="Moderado"),AND(J94="Alta",L94="Mayor"),AND(J94="Muy Alta",L94="Leve"),AND(J94="Muy Alta",L94="Menor"),AND(J94="Muy Alta",L94="Moderado"),AND(J94="Muy Alta",L94="Mayor")),"Alto",IF(OR(AND(J94="Muy Baja",L94="Catastrófico"),AND(J94="Baja",L94="Catastrófico"),AND(J94="Media",L94="Catastrófico"),AND(J94="Alta",L94="Catastrófico"),AND(J94="Muy Alta",L94="Catastrófico")),"Extremo",""))))</f>
        <v>Moderado</v>
      </c>
      <c r="O94" s="58">
        <v>1</v>
      </c>
      <c r="P94" s="96" t="s">
        <v>556</v>
      </c>
      <c r="Q94" s="58" t="str">
        <f t="shared" ref="Q94:Q102" si="52">IF(OR(R94="Preventivo",R94="Detectivo"),"Probabilidad",IF(R94="Correctivo","Impacto",""))</f>
        <v>Probabilidad</v>
      </c>
      <c r="R94" s="59" t="s">
        <v>145</v>
      </c>
      <c r="S94" s="59" t="s">
        <v>125</v>
      </c>
      <c r="T94" s="57" t="str">
        <f t="shared" si="49"/>
        <v>40%</v>
      </c>
      <c r="U94" s="59" t="s">
        <v>126</v>
      </c>
      <c r="V94" s="59" t="s">
        <v>127</v>
      </c>
      <c r="W94" s="59" t="s">
        <v>128</v>
      </c>
      <c r="X94" s="64" t="s">
        <v>557</v>
      </c>
      <c r="Y94" s="63">
        <f>IFERROR(IF(Q94="Probabilidad",(K94-(+K94*T94)),IF(Q94="Impacto",K94,"")),"")</f>
        <v>0.24</v>
      </c>
      <c r="Z94" s="62" t="str">
        <f t="shared" si="39"/>
        <v>Baja</v>
      </c>
      <c r="AA94" s="57">
        <f>+Y94</f>
        <v>0.24</v>
      </c>
      <c r="AB94" s="62" t="str">
        <f>IFERROR(IF(AC94="","",IF(AC94&lt;=0.2,"Leve",IF(AC94&lt;=0.4,"Menor",IF(AC94&lt;=0.6,"Moderado",IF(AC94&lt;=0.8,"Mayor","Catastrófico"))))),"")</f>
        <v>Moderado</v>
      </c>
      <c r="AC94" s="57">
        <f>IFERROR(IF(Q94="Impacto",(M94-(+M94*T94)),IF(Q94="Probabilidad",M94,"")),"")</f>
        <v>0.6</v>
      </c>
      <c r="AD94" s="307" t="str">
        <f>IFERROR(IF(AE94=0,"",IF(AND(AE94&gt;0,AE94&lt;=0.2),"Muy Baja",IF(AE94&lt;=0.4,"Baja",IF(AE94&lt;=0.6,"Media",IF(AE94&lt;=0.8,"Alta","Muy Alta"))))),"")</f>
        <v>Muy Baja</v>
      </c>
      <c r="AE94" s="321">
        <f>MIN(Y94:Y96)</f>
        <v>8.6399999999999991E-2</v>
      </c>
      <c r="AF94" s="307" t="str">
        <f>IFERROR(IF(AG94=0,"",IF(AND(AG94&gt;0,AG94&lt;=0.2),"Leve",IF(AG94&lt;=0.4,"Menor",IF(AG94&lt;=0.6,"Moderado",IF(AG94&lt;=0.8,"Mayor","Catastrófico"))))),"")</f>
        <v>Moderado</v>
      </c>
      <c r="AG94" s="321">
        <f>MIN(AC94:AC96)</f>
        <v>0.6</v>
      </c>
      <c r="AH94" s="323" t="str">
        <f>IFERROR(IF(OR(AND(AD94="Muy Baja",AF94="Leve"),AND(AD94="Muy Baja",AF94="Menor"),AND(AD94="Baja",AF94="Leve")),"Bajo",IF(OR(AND(AD94="Muy Baja",AF94="Moderado"),AND(AD94="Baja",AF94="Menor"),AND(AD94="Baja",AF94="Moderado"),AND(AD94="Media",AF94="Leve"),AND(AD94="Media",AF94="Menor"),AND(AD94="Media",AF94="Moderado"),AND(AD94="Alta",AF94="Leve"),AND(AD94="Alta",AF94="Menor")),"Moderado",IF(OR(AND(AD94="Muy Baja",AF94="Mayor"),AND(AD94="Baja",AF94="Mayor"),AND(AD94="Media",AF94="Mayor"),AND(AD94="Alta",AF94="Moderado"),AND(AD94="Alta",AF94="Mayor"),AND(AD94="Muy Alta",AF94="Leve"),AND(AD94="Muy Alta",AF94="Menor"),AND(AD94="Muy Alta",AF94="Moderado"),AND(AD94="Muy Alta",AF94="Mayor")),"Alto",IF(OR(AND(AD94="Muy Baja",AF94="Catastrófico"),AND(AD94="Baja",AF94="Catastrófico"),AND(AD94="Media",AF94="Catastrófico"),AND(AD94="Alta",AF94="Catastrófico"),AND(AD94="Muy Alta",AF94="Catastrófico")),"Extremo","")))),"")</f>
        <v>Moderado</v>
      </c>
      <c r="AI94" s="325"/>
      <c r="AJ94" s="95"/>
      <c r="AK94" s="289" t="s">
        <v>558</v>
      </c>
      <c r="AL94" s="286" t="s">
        <v>200</v>
      </c>
      <c r="AM94" s="431" t="s">
        <v>559</v>
      </c>
      <c r="AN94" s="292" t="s">
        <v>200</v>
      </c>
      <c r="AO94" s="286" t="s">
        <v>135</v>
      </c>
      <c r="AP94" s="286"/>
      <c r="AQ94" s="286" t="s">
        <v>135</v>
      </c>
      <c r="AR94" s="286"/>
      <c r="AS94" s="65"/>
      <c r="AT94" s="65"/>
      <c r="AU94" s="65"/>
      <c r="AV94" s="65"/>
      <c r="AW94" s="65"/>
      <c r="AX94" s="65"/>
      <c r="AY94" s="65"/>
      <c r="AZ94" s="65"/>
      <c r="BA94" s="65"/>
      <c r="BB94" s="65"/>
      <c r="BC94" s="65"/>
      <c r="BD94" s="65"/>
      <c r="BE94" s="65"/>
      <c r="BF94" s="65"/>
      <c r="BG94" s="65"/>
      <c r="BH94" s="65"/>
    </row>
    <row r="95" spans="1:60" ht="82.5" customHeight="1" x14ac:dyDescent="0.25">
      <c r="A95" s="310"/>
      <c r="B95" s="311"/>
      <c r="C95" s="311"/>
      <c r="D95" s="316"/>
      <c r="E95" s="316"/>
      <c r="F95" s="316"/>
      <c r="G95" s="328"/>
      <c r="H95" s="87" t="s">
        <v>560</v>
      </c>
      <c r="I95" s="316"/>
      <c r="J95" s="308"/>
      <c r="K95" s="309"/>
      <c r="L95" s="308"/>
      <c r="M95" s="309"/>
      <c r="N95" s="329"/>
      <c r="O95" s="58">
        <v>2</v>
      </c>
      <c r="P95" s="96" t="s">
        <v>561</v>
      </c>
      <c r="Q95" s="58" t="str">
        <f t="shared" si="52"/>
        <v>Probabilidad</v>
      </c>
      <c r="R95" s="59" t="s">
        <v>145</v>
      </c>
      <c r="S95" s="59" t="s">
        <v>125</v>
      </c>
      <c r="T95" s="57" t="str">
        <f t="shared" si="49"/>
        <v>40%</v>
      </c>
      <c r="U95" s="59" t="s">
        <v>141</v>
      </c>
      <c r="V95" s="59" t="s">
        <v>127</v>
      </c>
      <c r="W95" s="59" t="s">
        <v>128</v>
      </c>
      <c r="X95" s="64" t="s">
        <v>562</v>
      </c>
      <c r="Y95" s="63">
        <f>IFERROR(IF(AND(Q94="Probabilidad",Q95="Probabilidad"),(AA94-(+AA94*T95)),IF(Q95="Probabilidad",(K94-(+K94*T95)),IF(Q95="Impacto",AA94,""))),"")</f>
        <v>0.14399999999999999</v>
      </c>
      <c r="Z95" s="62" t="str">
        <f t="shared" si="39"/>
        <v>Muy Baja</v>
      </c>
      <c r="AA95" s="57">
        <f t="shared" ref="AA95:AA96" si="53">+Y95</f>
        <v>0.14399999999999999</v>
      </c>
      <c r="AB95" s="62" t="str">
        <f t="shared" ref="AB95:AB96" si="54">IFERROR(IF(AC95="","",IF(AC95&lt;=0.2,"Leve",IF(AC95&lt;=0.4,"Menor",IF(AC95&lt;=0.6,"Moderado",IF(AC95&lt;=0.8,"Mayor","Catastrófico"))))),"")</f>
        <v>Moderado</v>
      </c>
      <c r="AC95" s="57">
        <f>IFERROR(IF(AND(Q94="Impacto",Q95="Impacto"),(AC94-(+AC94*T95)),IF(Q95="Impacto",($M$15-(+$M$15*T95)),IF(Q95="Probabilidad",AC94,""))),"")</f>
        <v>0.6</v>
      </c>
      <c r="AD95" s="308"/>
      <c r="AE95" s="322"/>
      <c r="AF95" s="308"/>
      <c r="AG95" s="322"/>
      <c r="AH95" s="324"/>
      <c r="AI95" s="326"/>
      <c r="AJ95" s="97"/>
      <c r="AK95" s="290"/>
      <c r="AL95" s="286"/>
      <c r="AM95" s="432"/>
      <c r="AN95" s="292"/>
      <c r="AO95" s="286"/>
      <c r="AP95" s="286"/>
      <c r="AQ95" s="286"/>
      <c r="AR95" s="286"/>
      <c r="AS95" s="65"/>
      <c r="AT95" s="65"/>
      <c r="AU95" s="65"/>
      <c r="AV95" s="65"/>
      <c r="AW95" s="65"/>
      <c r="AX95" s="65"/>
      <c r="AY95" s="65"/>
      <c r="AZ95" s="65"/>
      <c r="BA95" s="65"/>
      <c r="BB95" s="65"/>
      <c r="BC95" s="65"/>
      <c r="BD95" s="65"/>
      <c r="BE95" s="65"/>
      <c r="BF95" s="65"/>
      <c r="BG95" s="65"/>
      <c r="BH95" s="65"/>
    </row>
    <row r="96" spans="1:60" ht="96.6" customHeight="1" x14ac:dyDescent="0.25">
      <c r="A96" s="310"/>
      <c r="B96" s="311"/>
      <c r="C96" s="311"/>
      <c r="D96" s="316"/>
      <c r="E96" s="316"/>
      <c r="F96" s="316"/>
      <c r="G96" s="328"/>
      <c r="H96" s="87" t="s">
        <v>563</v>
      </c>
      <c r="I96" s="316"/>
      <c r="J96" s="308"/>
      <c r="K96" s="309"/>
      <c r="L96" s="308"/>
      <c r="M96" s="309"/>
      <c r="N96" s="329"/>
      <c r="O96" s="58">
        <v>3</v>
      </c>
      <c r="P96" s="96" t="s">
        <v>564</v>
      </c>
      <c r="Q96" s="58" t="str">
        <f t="shared" si="52"/>
        <v>Probabilidad</v>
      </c>
      <c r="R96" s="59" t="s">
        <v>145</v>
      </c>
      <c r="S96" s="59" t="s">
        <v>125</v>
      </c>
      <c r="T96" s="57" t="str">
        <f t="shared" si="49"/>
        <v>40%</v>
      </c>
      <c r="U96" s="59" t="s">
        <v>141</v>
      </c>
      <c r="V96" s="59" t="s">
        <v>127</v>
      </c>
      <c r="W96" s="59" t="s">
        <v>128</v>
      </c>
      <c r="X96" s="64" t="s">
        <v>565</v>
      </c>
      <c r="Y96" s="63">
        <f>IFERROR(IF(AND(Q95="Probabilidad",Q96="Probabilidad"),(AA95-(+AA95*T96)),IF(AND(Q95="Impacto",Q96="Probabilidad"),(AC94-(+AC94*T96)),IF(Q96="Impacto",AA95,""))),"")</f>
        <v>8.6399999999999991E-2</v>
      </c>
      <c r="Z96" s="62" t="str">
        <f t="shared" si="39"/>
        <v>Muy Baja</v>
      </c>
      <c r="AA96" s="57">
        <f t="shared" si="53"/>
        <v>8.6399999999999991E-2</v>
      </c>
      <c r="AB96" s="62" t="str">
        <f t="shared" si="54"/>
        <v>Moderado</v>
      </c>
      <c r="AC96" s="57">
        <f>IFERROR(IF(AND(Q95="Impacto",Q96="Impacto"),(AC95-(+AC95*T96)),IF(AND(Q95="Probabilidad",Q96="Impacto"),(AC94-(+AC94*T96)),IF(Q96="Probabilidad",AC95,""))),"")</f>
        <v>0.6</v>
      </c>
      <c r="AD96" s="308"/>
      <c r="AE96" s="322"/>
      <c r="AF96" s="308"/>
      <c r="AG96" s="322"/>
      <c r="AH96" s="324"/>
      <c r="AI96" s="326"/>
      <c r="AJ96" s="97"/>
      <c r="AK96" s="290"/>
      <c r="AL96" s="286"/>
      <c r="AM96" s="432"/>
      <c r="AN96" s="292"/>
      <c r="AO96" s="286"/>
      <c r="AP96" s="286"/>
      <c r="AQ96" s="286"/>
      <c r="AR96" s="286"/>
      <c r="AS96" s="65"/>
      <c r="AT96" s="65"/>
      <c r="AU96" s="65"/>
      <c r="AV96" s="65"/>
      <c r="AW96" s="65"/>
      <c r="AX96" s="65"/>
      <c r="AY96" s="65"/>
      <c r="AZ96" s="65"/>
      <c r="BA96" s="65"/>
      <c r="BB96" s="65"/>
      <c r="BC96" s="65"/>
      <c r="BD96" s="65"/>
      <c r="BE96" s="65"/>
      <c r="BF96" s="65"/>
      <c r="BG96" s="65"/>
      <c r="BH96" s="65"/>
    </row>
    <row r="97" spans="1:60" ht="136.19999999999999" customHeight="1" x14ac:dyDescent="0.25">
      <c r="A97" s="310" t="s">
        <v>566</v>
      </c>
      <c r="B97" s="311" t="s">
        <v>567</v>
      </c>
      <c r="C97" s="312" t="s">
        <v>550</v>
      </c>
      <c r="D97" s="313" t="s">
        <v>568</v>
      </c>
      <c r="E97" s="313" t="s">
        <v>569</v>
      </c>
      <c r="F97" s="313" t="s">
        <v>570</v>
      </c>
      <c r="G97" s="314" t="s">
        <v>571</v>
      </c>
      <c r="H97" s="123" t="s">
        <v>572</v>
      </c>
      <c r="I97" s="315" t="s">
        <v>119</v>
      </c>
      <c r="J97" s="307" t="s">
        <v>120</v>
      </c>
      <c r="K97" s="309">
        <f>IF(J97="","",IF(J97="Muy Baja",0.2,IF(J97="Baja",0.4,IF(J97="Media",0.6,IF(J97="Alta",0.8,IF(J97="Muy Alta",1,))))))</f>
        <v>0.6</v>
      </c>
      <c r="L97" s="307" t="s">
        <v>121</v>
      </c>
      <c r="M97" s="309">
        <f>IF(L97="","",IF(L97="Leve",0.2,IF(L97="Menor",0.4,IF(L97="Moderado",0.6,IF(L97="Mayor",0.8,IF(L97="Catastrófico",1,))))))</f>
        <v>0.8</v>
      </c>
      <c r="N97" s="329" t="str">
        <f>IF(OR(AND(J97="Muy Baja",L97="Leve"),AND(J97="Muy Baja",L97="Menor"),AND(J97="Baja",L97="Leve")),"Bajo",IF(OR(AND(J97="Muy baja",L97="Moderado"),AND(J97="Baja",L97="Menor"),AND(J97="Baja",L97="Moderado"),AND(J97="Media",L97="Leve"),AND(J97="Media",L97="Menor"),AND(J97="Media",L97="Moderado"),AND(J97="Alta",L97="Leve"),AND(J97="Alta",L97="Menor")),"Moderado",IF(OR(AND(J97="Muy Baja",L97="Mayor"),AND(J97="Baja",L97="Mayor"),AND(J97="Media",L97="Mayor"),AND(J97="Alta",L97="Moderado"),AND(J97="Alta",L97="Mayor"),AND(J97="Muy Alta",L97="Leve"),AND(J97="Muy Alta",L97="Menor"),AND(J97="Muy Alta",L97="Moderado"),AND(J97="Muy Alta",L97="Mayor")),"Alto",IF(OR(AND(J97="Muy Baja",L97="Catastrófico"),AND(J97="Baja",L97="Catastrófico"),AND(J97="Media",L97="Catastrófico"),AND(J97="Alta",L97="Catastrófico"),AND(J97="Muy Alta",L97="Catastrófico")),"Extremo",""))))</f>
        <v>Alto</v>
      </c>
      <c r="O97" s="58">
        <v>1</v>
      </c>
      <c r="P97" s="96" t="s">
        <v>573</v>
      </c>
      <c r="Q97" s="58" t="str">
        <f t="shared" si="52"/>
        <v>Probabilidad</v>
      </c>
      <c r="R97" s="59" t="s">
        <v>145</v>
      </c>
      <c r="S97" s="59" t="s">
        <v>125</v>
      </c>
      <c r="T97" s="57" t="str">
        <f t="shared" si="49"/>
        <v>40%</v>
      </c>
      <c r="U97" s="59" t="s">
        <v>141</v>
      </c>
      <c r="V97" s="59" t="s">
        <v>127</v>
      </c>
      <c r="W97" s="59" t="s">
        <v>128</v>
      </c>
      <c r="X97" s="64" t="s">
        <v>574</v>
      </c>
      <c r="Y97" s="63">
        <f>IFERROR(IF(Q97="Probabilidad",(K97-(+K97*T97)),IF(Q97="Impacto",K97,"")),"")</f>
        <v>0.36</v>
      </c>
      <c r="Z97" s="62" t="str">
        <f t="shared" si="39"/>
        <v>Baja</v>
      </c>
      <c r="AA97" s="57">
        <f>+Y97</f>
        <v>0.36</v>
      </c>
      <c r="AB97" s="62" t="str">
        <f>IFERROR(IF(AC97="","",IF(AC97&lt;=0.2,"Leve",IF(AC97&lt;=0.4,"Menor",IF(AC97&lt;=0.6,"Moderado",IF(AC97&lt;=0.8,"Mayor","Catastrófico"))))),"")</f>
        <v>Mayor</v>
      </c>
      <c r="AC97" s="57">
        <f>IFERROR(IF(Q97="Impacto",(M97-(+M97*T97)),IF(Q97="Probabilidad",M97,"")),"")</f>
        <v>0.8</v>
      </c>
      <c r="AD97" s="307" t="str">
        <f>IFERROR(IF(AE97=0,"",IF(AND(AE97&gt;0,AE97&lt;=0.2),"Muy Baja",IF(AE97&lt;=0.4,"Baja",IF(AE97&lt;=0.6,"Media",IF(AE97&lt;=0.8,"Alta","Muy Alta"))))),"")</f>
        <v>Muy Baja</v>
      </c>
      <c r="AE97" s="321">
        <f>MIN(Y97:Y99)</f>
        <v>0.12959999999999999</v>
      </c>
      <c r="AF97" s="307" t="str">
        <f>IFERROR(IF(AG97=0,"",IF(AND(AG97&gt;0,AG97&lt;=0.2),"Leve",IF(AG97&lt;=0.4,"Menor",IF(AG97&lt;=0.6,"Moderado",IF(AG97&lt;=0.8,"Mayor","Catastrófico"))))),"")</f>
        <v>Mayor</v>
      </c>
      <c r="AG97" s="321">
        <f>MIN(AC97:AC99)</f>
        <v>0.8</v>
      </c>
      <c r="AH97" s="323" t="str">
        <f>IFERROR(IF(OR(AND(AD97="Muy Baja",AF97="Leve"),AND(AD97="Muy Baja",AF97="Menor"),AND(AD97="Baja",AF97="Leve")),"Bajo",IF(OR(AND(AD97="Muy Baja",AF97="Moderado"),AND(AD97="Baja",AF97="Menor"),AND(AD97="Baja",AF97="Moderado"),AND(AD97="Media",AF97="Leve"),AND(AD97="Media",AF97="Menor"),AND(AD97="Media",AF97="Moderado"),AND(AD97="Alta",AF97="Leve"),AND(AD97="Alta",AF97="Menor")),"Moderado",IF(OR(AND(AD97="Muy Baja",AF97="Mayor"),AND(AD97="Baja",AF97="Mayor"),AND(AD97="Media",AF97="Mayor"),AND(AD97="Alta",AF97="Moderado"),AND(AD97="Alta",AF97="Mayor"),AND(AD97="Muy Alta",AF97="Leve"),AND(AD97="Muy Alta",AF97="Menor"),AND(AD97="Muy Alta",AF97="Moderado"),AND(AD97="Muy Alta",AF97="Mayor")),"Alto",IF(OR(AND(AD97="Muy Baja",AF97="Catastrófico"),AND(AD97="Baja",AF97="Catastrófico"),AND(AD97="Media",AF97="Catastrófico"),AND(AD97="Alta",AF97="Catastrófico"),AND(AD97="Muy Alta",AF97="Catastrófico")),"Extremo","")))),"")</f>
        <v>Alto</v>
      </c>
      <c r="AI97" s="325"/>
      <c r="AJ97" s="95"/>
      <c r="AK97" s="289" t="s">
        <v>575</v>
      </c>
      <c r="AL97" s="286" t="s">
        <v>200</v>
      </c>
      <c r="AM97" s="431" t="s">
        <v>576</v>
      </c>
      <c r="AN97" s="292" t="s">
        <v>200</v>
      </c>
      <c r="AO97" s="286" t="s">
        <v>135</v>
      </c>
      <c r="AP97" s="286"/>
      <c r="AQ97" s="286" t="s">
        <v>135</v>
      </c>
      <c r="AR97" s="286"/>
      <c r="AS97" s="65"/>
      <c r="AT97" s="65"/>
      <c r="AU97" s="65"/>
      <c r="AV97" s="65"/>
      <c r="AW97" s="65"/>
      <c r="AX97" s="65"/>
      <c r="AY97" s="65"/>
      <c r="AZ97" s="65"/>
      <c r="BA97" s="65"/>
      <c r="BB97" s="65"/>
      <c r="BC97" s="65"/>
      <c r="BD97" s="65"/>
      <c r="BE97" s="65"/>
      <c r="BF97" s="65"/>
      <c r="BG97" s="65"/>
      <c r="BH97" s="65"/>
    </row>
    <row r="98" spans="1:60" ht="136.19999999999999" customHeight="1" x14ac:dyDescent="0.25">
      <c r="A98" s="310"/>
      <c r="B98" s="311"/>
      <c r="C98" s="312"/>
      <c r="D98" s="313"/>
      <c r="E98" s="313"/>
      <c r="F98" s="313"/>
      <c r="G98" s="314"/>
      <c r="H98" s="123" t="s">
        <v>577</v>
      </c>
      <c r="I98" s="316"/>
      <c r="J98" s="308"/>
      <c r="K98" s="309"/>
      <c r="L98" s="308"/>
      <c r="M98" s="309"/>
      <c r="N98" s="329"/>
      <c r="O98" s="58">
        <v>2</v>
      </c>
      <c r="P98" s="96" t="s">
        <v>578</v>
      </c>
      <c r="Q98" s="58" t="str">
        <f t="shared" si="52"/>
        <v>Probabilidad</v>
      </c>
      <c r="R98" s="59" t="s">
        <v>145</v>
      </c>
      <c r="S98" s="59" t="s">
        <v>125</v>
      </c>
      <c r="T98" s="57" t="str">
        <f t="shared" si="49"/>
        <v>40%</v>
      </c>
      <c r="U98" s="59" t="s">
        <v>141</v>
      </c>
      <c r="V98" s="59" t="s">
        <v>127</v>
      </c>
      <c r="W98" s="59" t="s">
        <v>128</v>
      </c>
      <c r="X98" s="64" t="s">
        <v>579</v>
      </c>
      <c r="Y98" s="63">
        <f>IFERROR(IF(AND(Q97="Probabilidad",Q98="Probabilidad"),(AA97-(+AA97*T98)),IF(Q98="Probabilidad",(K97-(+K97*T98)),IF(Q98="Impacto",AA97,""))),"")</f>
        <v>0.216</v>
      </c>
      <c r="Z98" s="62" t="str">
        <f t="shared" si="39"/>
        <v>Baja</v>
      </c>
      <c r="AA98" s="57">
        <f t="shared" ref="AA98:AA99" si="55">+Y98</f>
        <v>0.216</v>
      </c>
      <c r="AB98" s="62" t="str">
        <f t="shared" ref="AB98:AB99" si="56">IFERROR(IF(AC98="","",IF(AC98&lt;=0.2,"Leve",IF(AC98&lt;=0.4,"Menor",IF(AC98&lt;=0.6,"Moderado",IF(AC98&lt;=0.8,"Mayor","Catastrófico"))))),"")</f>
        <v>Mayor</v>
      </c>
      <c r="AC98" s="57">
        <f>IFERROR(IF(AND(Q97="Impacto",Q98="Impacto"),(AC97-(+AC97*T98)),IF(Q98="Impacto",($M$15-(+$M$15*T98)),IF(Q98="Probabilidad",AC97,""))),"")</f>
        <v>0.8</v>
      </c>
      <c r="AD98" s="308"/>
      <c r="AE98" s="322"/>
      <c r="AF98" s="308"/>
      <c r="AG98" s="322"/>
      <c r="AH98" s="324"/>
      <c r="AI98" s="326"/>
      <c r="AJ98" s="97"/>
      <c r="AK98" s="290"/>
      <c r="AL98" s="286"/>
      <c r="AM98" s="432"/>
      <c r="AN98" s="292"/>
      <c r="AO98" s="286"/>
      <c r="AP98" s="286"/>
      <c r="AQ98" s="286"/>
      <c r="AR98" s="286"/>
      <c r="AS98" s="65"/>
      <c r="AT98" s="65"/>
      <c r="AU98" s="65"/>
      <c r="AV98" s="65"/>
      <c r="AW98" s="65"/>
      <c r="AX98" s="65"/>
      <c r="AY98" s="65"/>
      <c r="AZ98" s="65"/>
      <c r="BA98" s="65"/>
      <c r="BB98" s="65"/>
      <c r="BC98" s="65"/>
      <c r="BD98" s="65"/>
      <c r="BE98" s="65"/>
      <c r="BF98" s="65"/>
      <c r="BG98" s="65"/>
      <c r="BH98" s="65"/>
    </row>
    <row r="99" spans="1:60" ht="136.19999999999999" customHeight="1" x14ac:dyDescent="0.25">
      <c r="A99" s="310"/>
      <c r="B99" s="311"/>
      <c r="C99" s="312"/>
      <c r="D99" s="313"/>
      <c r="E99" s="313"/>
      <c r="F99" s="313"/>
      <c r="G99" s="314"/>
      <c r="H99" s="123" t="s">
        <v>580</v>
      </c>
      <c r="I99" s="316"/>
      <c r="J99" s="308"/>
      <c r="K99" s="309"/>
      <c r="L99" s="308"/>
      <c r="M99" s="309"/>
      <c r="N99" s="329"/>
      <c r="O99" s="58">
        <v>3</v>
      </c>
      <c r="P99" s="124" t="s">
        <v>581</v>
      </c>
      <c r="Q99" s="58" t="str">
        <f t="shared" si="52"/>
        <v>Probabilidad</v>
      </c>
      <c r="R99" s="59" t="s">
        <v>145</v>
      </c>
      <c r="S99" s="59" t="s">
        <v>125</v>
      </c>
      <c r="T99" s="57" t="str">
        <f t="shared" si="49"/>
        <v>40%</v>
      </c>
      <c r="U99" s="59" t="s">
        <v>141</v>
      </c>
      <c r="V99" s="59" t="s">
        <v>127</v>
      </c>
      <c r="W99" s="59" t="s">
        <v>128</v>
      </c>
      <c r="X99" s="64" t="s">
        <v>582</v>
      </c>
      <c r="Y99" s="63">
        <f>IFERROR(IF(AND(Q98="Probabilidad",Q99="Probabilidad"),(AA98-(+AA98*T99)),IF(AND(Q98="Impacto",Q99="Probabilidad"),(AC97-(+AC97*T99)),IF(Q99="Impacto",AA98,""))),"")</f>
        <v>0.12959999999999999</v>
      </c>
      <c r="Z99" s="62" t="str">
        <f t="shared" si="39"/>
        <v>Muy Baja</v>
      </c>
      <c r="AA99" s="57">
        <f t="shared" si="55"/>
        <v>0.12959999999999999</v>
      </c>
      <c r="AB99" s="62" t="str">
        <f t="shared" si="56"/>
        <v>Mayor</v>
      </c>
      <c r="AC99" s="57">
        <f>IFERROR(IF(AND(Q98="Impacto",Q99="Impacto"),(AC98-(+AC98*T99)),IF(AND(Q98="Probabilidad",Q99="Impacto"),(AC97-(+AC97*T99)),IF(Q99="Probabilidad",AC98,""))),"")</f>
        <v>0.8</v>
      </c>
      <c r="AD99" s="308"/>
      <c r="AE99" s="322"/>
      <c r="AF99" s="308"/>
      <c r="AG99" s="322"/>
      <c r="AH99" s="324"/>
      <c r="AI99" s="326"/>
      <c r="AJ99" s="97"/>
      <c r="AK99" s="290"/>
      <c r="AL99" s="286"/>
      <c r="AM99" s="432"/>
      <c r="AN99" s="292"/>
      <c r="AO99" s="286"/>
      <c r="AP99" s="286"/>
      <c r="AQ99" s="286"/>
      <c r="AR99" s="286"/>
      <c r="AS99" s="65"/>
      <c r="AT99" s="65"/>
      <c r="AU99" s="65"/>
      <c r="AV99" s="65"/>
      <c r="AW99" s="65"/>
      <c r="AX99" s="65"/>
      <c r="AY99" s="65"/>
      <c r="AZ99" s="65"/>
      <c r="BA99" s="65"/>
      <c r="BB99" s="65"/>
      <c r="BC99" s="65"/>
      <c r="BD99" s="65"/>
      <c r="BE99" s="65"/>
      <c r="BF99" s="65"/>
      <c r="BG99" s="65"/>
      <c r="BH99" s="65"/>
    </row>
    <row r="100" spans="1:60" ht="136.19999999999999" customHeight="1" x14ac:dyDescent="0.3">
      <c r="A100" s="310" t="s">
        <v>583</v>
      </c>
      <c r="B100" s="311" t="s">
        <v>584</v>
      </c>
      <c r="C100" s="312" t="s">
        <v>382</v>
      </c>
      <c r="D100" s="313" t="s">
        <v>585</v>
      </c>
      <c r="E100" s="313" t="s">
        <v>586</v>
      </c>
      <c r="F100" s="313" t="s">
        <v>587</v>
      </c>
      <c r="G100" s="314" t="s">
        <v>588</v>
      </c>
      <c r="H100" s="123" t="s">
        <v>589</v>
      </c>
      <c r="I100" s="315" t="s">
        <v>119</v>
      </c>
      <c r="J100" s="307" t="s">
        <v>590</v>
      </c>
      <c r="K100" s="309">
        <f>IF(J100="","",IF(J100="Muy Baja",0.2,IF(J100="Baja",0.4,IF(J100="Media",0.6,IF(J100="Alta",0.8,IF(J100="Muy Alta",1,))))))</f>
        <v>0.8</v>
      </c>
      <c r="L100" s="307" t="s">
        <v>591</v>
      </c>
      <c r="M100" s="309">
        <f>IF(L100="","",IF(L100="Leve",0.2,IF(L100="Menor",0.4,IF(L100="Moderado",0.6,IF(L100="Mayor",0.8,IF(L100="Catastrófico",1,))))))</f>
        <v>0.6</v>
      </c>
      <c r="N100" s="329" t="str">
        <f>IF(OR(AND(J100="Muy Baja",L100="Leve"),AND(J100="Muy Baja",L100="Menor"),AND(J100="Baja",L100="Leve")),"Bajo",IF(OR(AND(J100="Muy baja",L100="Moderado"),AND(J100="Baja",L100="Menor"),AND(J100="Baja",L100="Moderado"),AND(J100="Media",L100="Leve"),AND(J100="Media",L100="Menor"),AND(J100="Media",L100="Moderado"),AND(J100="Alta",L100="Leve"),AND(J100="Alta",L100="Menor")),"Moderado",IF(OR(AND(J100="Muy Baja",L100="Mayor"),AND(J100="Baja",L100="Mayor"),AND(J100="Media",L100="Mayor"),AND(J100="Alta",L100="Moderado"),AND(J100="Alta",L100="Mayor"),AND(J100="Muy Alta",L100="Leve"),AND(J100="Muy Alta",L100="Menor"),AND(J100="Muy Alta",L100="Moderado"),AND(J100="Muy Alta",L100="Mayor")),"Alto",IF(OR(AND(J100="Muy Baja",L100="Catastrófico"),AND(J100="Baja",L100="Catastrófico"),AND(J100="Media",L100="Catastrófico"),AND(J100="Alta",L100="Catastrófico"),AND(J100="Muy Alta",L100="Catastrófico")),"Extremo",""))))</f>
        <v>Alto</v>
      </c>
      <c r="O100" s="58">
        <v>1</v>
      </c>
      <c r="P100" s="96" t="s">
        <v>592</v>
      </c>
      <c r="Q100" s="58" t="str">
        <f t="shared" si="52"/>
        <v>Probabilidad</v>
      </c>
      <c r="R100" s="59" t="s">
        <v>145</v>
      </c>
      <c r="S100" s="59" t="s">
        <v>426</v>
      </c>
      <c r="T100" s="57" t="str">
        <f t="shared" si="49"/>
        <v>40%</v>
      </c>
      <c r="U100" s="59" t="s">
        <v>141</v>
      </c>
      <c r="V100" s="59" t="s">
        <v>127</v>
      </c>
      <c r="W100" s="59" t="s">
        <v>128</v>
      </c>
      <c r="X100" s="64" t="s">
        <v>593</v>
      </c>
      <c r="Y100" s="63">
        <f>IFERROR(IF(Q100="Probabilidad",(K100-(+K100*T100)),IF(Q100="Impacto",K100,"")),"")</f>
        <v>0.48</v>
      </c>
      <c r="Z100" s="62" t="str">
        <f t="shared" si="39"/>
        <v>Media</v>
      </c>
      <c r="AA100" s="57">
        <f>+Y100</f>
        <v>0.48</v>
      </c>
      <c r="AB100" s="62" t="str">
        <f>IFERROR(IF(AC100="","",IF(AC100&lt;=0.2,"Leve",IF(AC100&lt;=0.4,"Menor",IF(AC100&lt;=0.6,"Moderado",IF(AC100&lt;=0.8,"Mayor","Catastrófico"))))),"")</f>
        <v>Moderado</v>
      </c>
      <c r="AC100" s="57">
        <f>IFERROR(IF(Q100="Impacto",(M100-(+M100*T100)),IF(Q100="Probabilidad",M100,"")),"")</f>
        <v>0.6</v>
      </c>
      <c r="AD100" s="307" t="str">
        <f>IFERROR(IF(AE100=0,"",IF(AND(AE100&gt;0,AE100&lt;=0.2),"Muy Baja",IF(AE100&lt;=0.4,"Baja",IF(AE100&lt;=0.6,"Media",IF(AE100&lt;=0.8,"Alta","Muy Alta"))))),"")</f>
        <v>Baja</v>
      </c>
      <c r="AE100" s="321">
        <f>MIN(Y100:Y102)</f>
        <v>0.33599999999999997</v>
      </c>
      <c r="AF100" s="307" t="str">
        <f>IFERROR(IF(AG100=0,"",IF(AND(AG100&gt;0,AG100&lt;=0.2),"Leve",IF(AG100&lt;=0.4,"Menor",IF(AG100&lt;=0.6,"Moderado",IF(AG100&lt;=0.8,"Mayor","Catastrófico"))))),"")</f>
        <v>Moderado</v>
      </c>
      <c r="AG100" s="321">
        <f>MIN(AC100:AC102)</f>
        <v>0.6</v>
      </c>
      <c r="AH100" s="323" t="str">
        <f>IFERROR(IF(OR(AND(AD100="Muy Baja",AF100="Leve"),AND(AD100="Muy Baja",AF100="Menor"),AND(AD100="Baja",AF100="Leve")),"Bajo",IF(OR(AND(AD100="Muy Baja",AF100="Moderado"),AND(AD100="Baja",AF100="Menor"),AND(AD100="Baja",AF100="Moderado"),AND(AD100="Media",AF100="Leve"),AND(AD100="Media",AF100="Menor"),AND(AD100="Media",AF100="Moderado"),AND(AD100="Alta",AF100="Leve"),AND(AD100="Alta",AF100="Menor")),"Moderado",IF(OR(AND(AD100="Muy Baja",AF100="Mayor"),AND(AD100="Baja",AF100="Mayor"),AND(AD100="Media",AF100="Mayor"),AND(AD100="Alta",AF100="Moderado"),AND(AD100="Alta",AF100="Mayor"),AND(AD100="Muy Alta",AF100="Leve"),AND(AD100="Muy Alta",AF100="Menor"),AND(AD100="Muy Alta",AF100="Moderado"),AND(AD100="Muy Alta",AF100="Mayor")),"Alto",IF(OR(AND(AD100="Muy Baja",AF100="Catastrófico"),AND(AD100="Baja",AF100="Catastrófico"),AND(AD100="Media",AF100="Catastrófico"),AND(AD100="Alta",AF100="Catastrófico"),AND(AD100="Muy Alta",AF100="Catastrófico")),"Extremo","")))),"")</f>
        <v>Moderado</v>
      </c>
      <c r="AI100" s="325"/>
      <c r="AJ100" s="95"/>
      <c r="AK100" s="286" t="s">
        <v>594</v>
      </c>
      <c r="AL100" s="141" t="s">
        <v>200</v>
      </c>
      <c r="AM100" s="292" t="s">
        <v>595</v>
      </c>
      <c r="AN100" s="248" t="s">
        <v>596</v>
      </c>
      <c r="AO100" s="286" t="s">
        <v>135</v>
      </c>
      <c r="AP100" s="286"/>
      <c r="AQ100" s="286" t="s">
        <v>135</v>
      </c>
      <c r="AR100" s="286"/>
      <c r="AS100" s="65"/>
      <c r="AT100" s="65"/>
      <c r="AU100" s="65"/>
      <c r="AV100" s="65"/>
      <c r="AW100" s="65"/>
      <c r="AX100" s="65"/>
      <c r="AY100" s="65"/>
      <c r="AZ100" s="65"/>
      <c r="BA100" s="65"/>
      <c r="BB100" s="65"/>
      <c r="BC100" s="65"/>
      <c r="BD100" s="65"/>
      <c r="BE100" s="65"/>
      <c r="BF100" s="65"/>
      <c r="BG100" s="65"/>
      <c r="BH100" s="65"/>
    </row>
    <row r="101" spans="1:60" ht="136.19999999999999" customHeight="1" x14ac:dyDescent="0.25">
      <c r="A101" s="310"/>
      <c r="B101" s="311"/>
      <c r="C101" s="312"/>
      <c r="D101" s="313"/>
      <c r="E101" s="313"/>
      <c r="F101" s="313"/>
      <c r="G101" s="314"/>
      <c r="H101" s="123" t="s">
        <v>597</v>
      </c>
      <c r="I101" s="316"/>
      <c r="J101" s="308"/>
      <c r="K101" s="309"/>
      <c r="L101" s="308"/>
      <c r="M101" s="309"/>
      <c r="N101" s="329"/>
      <c r="O101" s="58">
        <v>2</v>
      </c>
      <c r="P101" s="96" t="s">
        <v>754</v>
      </c>
      <c r="Q101" s="58" t="str">
        <f t="shared" si="52"/>
        <v>Probabilidad</v>
      </c>
      <c r="R101" s="59" t="s">
        <v>150</v>
      </c>
      <c r="S101" s="59" t="s">
        <v>426</v>
      </c>
      <c r="T101" s="57" t="str">
        <f t="shared" si="49"/>
        <v>30%</v>
      </c>
      <c r="U101" s="59" t="s">
        <v>141</v>
      </c>
      <c r="V101" s="59" t="s">
        <v>146</v>
      </c>
      <c r="W101" s="59" t="s">
        <v>128</v>
      </c>
      <c r="X101" s="64" t="s">
        <v>598</v>
      </c>
      <c r="Y101" s="63">
        <f>IFERROR(IF(AND(Q100="Probabilidad",Q101="Probabilidad"),(AA100-(+AA100*T101)),IF(Q101="Probabilidad",(K100-(+K100*T101)),IF(Q101="Impacto",AA100,""))),"")</f>
        <v>0.33599999999999997</v>
      </c>
      <c r="Z101" s="62" t="str">
        <f t="shared" si="39"/>
        <v>Baja</v>
      </c>
      <c r="AA101" s="57">
        <f t="shared" ref="AA101:AA102" si="57">+Y101</f>
        <v>0.33599999999999997</v>
      </c>
      <c r="AB101" s="62" t="str">
        <f t="shared" ref="AB101:AB102" si="58">IFERROR(IF(AC101="","",IF(AC101&lt;=0.2,"Leve",IF(AC101&lt;=0.4,"Menor",IF(AC101&lt;=0.6,"Moderado",IF(AC101&lt;=0.8,"Mayor","Catastrófico"))))),"")</f>
        <v>Moderado</v>
      </c>
      <c r="AC101" s="57">
        <f>IFERROR(IF(AND(Q100="Impacto",Q101="Impacto"),(AC100-(+AC100*T101)),IF(Q101="Impacto",($M$15-(+$M$15*T101)),IF(Q101="Probabilidad",AC100,""))),"")</f>
        <v>0.6</v>
      </c>
      <c r="AD101" s="308"/>
      <c r="AE101" s="322"/>
      <c r="AF101" s="308"/>
      <c r="AG101" s="322"/>
      <c r="AH101" s="324"/>
      <c r="AI101" s="326"/>
      <c r="AJ101" s="97"/>
      <c r="AK101" s="286"/>
      <c r="AL101" s="141"/>
      <c r="AM101" s="292"/>
      <c r="AN101" s="247"/>
      <c r="AO101" s="286"/>
      <c r="AP101" s="286"/>
      <c r="AQ101" s="286"/>
      <c r="AR101" s="286"/>
      <c r="AS101" s="65"/>
      <c r="AT101" s="65"/>
      <c r="AU101" s="65"/>
      <c r="AV101" s="65"/>
      <c r="AW101" s="65"/>
      <c r="AX101" s="65"/>
      <c r="AY101" s="65"/>
      <c r="AZ101" s="65"/>
      <c r="BA101" s="65"/>
      <c r="BB101" s="65"/>
      <c r="BC101" s="65"/>
      <c r="BD101" s="65"/>
      <c r="BE101" s="65"/>
      <c r="BF101" s="65"/>
      <c r="BG101" s="65"/>
      <c r="BH101" s="65"/>
    </row>
    <row r="102" spans="1:60" ht="136.19999999999999" customHeight="1" x14ac:dyDescent="0.25">
      <c r="A102" s="310"/>
      <c r="B102" s="311"/>
      <c r="C102" s="312"/>
      <c r="D102" s="313"/>
      <c r="E102" s="313"/>
      <c r="F102" s="313"/>
      <c r="G102" s="314"/>
      <c r="H102" s="123"/>
      <c r="I102" s="316"/>
      <c r="J102" s="308"/>
      <c r="K102" s="309"/>
      <c r="L102" s="308"/>
      <c r="M102" s="309"/>
      <c r="N102" s="329"/>
      <c r="O102" s="58">
        <v>3</v>
      </c>
      <c r="P102" s="124"/>
      <c r="Q102" s="58" t="str">
        <f t="shared" si="52"/>
        <v/>
      </c>
      <c r="R102" s="59"/>
      <c r="S102" s="59"/>
      <c r="T102" s="57" t="str">
        <f t="shared" si="49"/>
        <v/>
      </c>
      <c r="U102" s="59"/>
      <c r="V102" s="59"/>
      <c r="W102" s="59"/>
      <c r="X102" s="64"/>
      <c r="Y102" s="63" t="str">
        <f>IFERROR(IF(AND(Q101="Probabilidad",Q102="Probabilidad"),(AA101-(+AA101*T102)),IF(AND(Q101="Impacto",Q102="Probabilidad"),(AC100-(+AC100*T102)),IF(Q102="Impacto",AA101,""))),"")</f>
        <v/>
      </c>
      <c r="Z102" s="62" t="str">
        <f t="shared" si="39"/>
        <v/>
      </c>
      <c r="AA102" s="57" t="str">
        <f t="shared" si="57"/>
        <v/>
      </c>
      <c r="AB102" s="62" t="str">
        <f t="shared" si="58"/>
        <v/>
      </c>
      <c r="AC102" s="57" t="str">
        <f>IFERROR(IF(AND(Q101="Impacto",Q102="Impacto"),(AC101-(+AC101*T102)),IF(AND(Q101="Probabilidad",Q102="Impacto"),(AC100-(+AC100*T102)),IF(Q102="Probabilidad",AC101,""))),"")</f>
        <v/>
      </c>
      <c r="AD102" s="308"/>
      <c r="AE102" s="322"/>
      <c r="AF102" s="308"/>
      <c r="AG102" s="322"/>
      <c r="AH102" s="324"/>
      <c r="AI102" s="326"/>
      <c r="AJ102" s="97"/>
      <c r="AK102" s="286"/>
      <c r="AL102" s="141"/>
      <c r="AM102" s="292"/>
      <c r="AN102" s="247"/>
      <c r="AO102" s="286"/>
      <c r="AP102" s="286"/>
      <c r="AQ102" s="286"/>
      <c r="AR102" s="286"/>
      <c r="AS102" s="65"/>
      <c r="AT102" s="65"/>
      <c r="AU102" s="65"/>
      <c r="AV102" s="65"/>
      <c r="AW102" s="65"/>
      <c r="AX102" s="65"/>
      <c r="AY102" s="65"/>
      <c r="AZ102" s="65"/>
      <c r="BA102" s="65"/>
      <c r="BB102" s="65"/>
      <c r="BC102" s="65"/>
      <c r="BD102" s="65"/>
      <c r="BE102" s="65"/>
      <c r="BF102" s="65"/>
      <c r="BG102" s="65"/>
      <c r="BH102" s="65"/>
    </row>
    <row r="103" spans="1:60" ht="81" customHeight="1" x14ac:dyDescent="0.25">
      <c r="A103" s="317" t="s">
        <v>599</v>
      </c>
      <c r="B103" s="318"/>
      <c r="C103" s="318"/>
      <c r="D103" s="319"/>
      <c r="E103" s="319"/>
      <c r="F103" s="319"/>
      <c r="G103" s="319"/>
      <c r="H103" s="318"/>
      <c r="I103" s="318"/>
      <c r="J103" s="318"/>
      <c r="K103" s="318"/>
      <c r="L103" s="318"/>
      <c r="M103" s="318"/>
      <c r="N103" s="318"/>
      <c r="O103" s="318"/>
      <c r="P103" s="318"/>
      <c r="Q103" s="318"/>
      <c r="R103" s="318"/>
      <c r="S103" s="318"/>
      <c r="T103" s="318"/>
      <c r="U103" s="318"/>
      <c r="V103" s="318"/>
      <c r="W103" s="318"/>
      <c r="X103" s="318"/>
      <c r="Y103" s="318"/>
      <c r="Z103" s="318"/>
      <c r="AA103" s="318"/>
      <c r="AB103" s="318"/>
      <c r="AC103" s="318"/>
      <c r="AD103" s="318"/>
      <c r="AE103" s="318"/>
      <c r="AF103" s="318"/>
      <c r="AG103" s="318"/>
      <c r="AH103" s="318"/>
      <c r="AI103" s="320"/>
      <c r="AK103" s="66"/>
    </row>
    <row r="104" spans="1:60" ht="10.199999999999999" customHeight="1" x14ac:dyDescent="0.25">
      <c r="AK104" s="66"/>
    </row>
    <row r="105" spans="1:60" ht="22.65" customHeight="1" x14ac:dyDescent="0.25">
      <c r="A105" s="116" t="s">
        <v>600</v>
      </c>
      <c r="B105" s="73"/>
      <c r="C105" s="66"/>
      <c r="E105" s="66"/>
      <c r="F105" s="66"/>
      <c r="I105" s="66"/>
      <c r="AK105" s="66"/>
    </row>
    <row r="106" spans="1:60" ht="38.25" customHeight="1" x14ac:dyDescent="0.25">
      <c r="AK106" s="66"/>
    </row>
    <row r="107" spans="1:60" x14ac:dyDescent="0.25">
      <c r="AK107" s="66"/>
    </row>
    <row r="108" spans="1:60" x14ac:dyDescent="0.25">
      <c r="C108" s="72" t="s">
        <v>601</v>
      </c>
      <c r="D108" s="72"/>
      <c r="F108" s="66"/>
      <c r="AK108" s="66"/>
    </row>
    <row r="109" spans="1:60" x14ac:dyDescent="0.25">
      <c r="G109" s="70"/>
      <c r="AK109" s="66"/>
    </row>
    <row r="110" spans="1:60" ht="20.399999999999999" customHeight="1" x14ac:dyDescent="0.25">
      <c r="C110" s="117" t="s">
        <v>602</v>
      </c>
      <c r="D110" s="118" t="s">
        <v>603</v>
      </c>
      <c r="E110" s="306" t="s">
        <v>604</v>
      </c>
      <c r="F110" s="306"/>
      <c r="G110" s="306"/>
      <c r="H110" s="306"/>
      <c r="AK110" s="66"/>
    </row>
    <row r="111" spans="1:60" ht="20.399999999999999" customHeight="1" x14ac:dyDescent="0.25">
      <c r="C111" s="64" t="s">
        <v>155</v>
      </c>
      <c r="D111" s="119">
        <v>44831</v>
      </c>
      <c r="E111" s="285" t="s">
        <v>605</v>
      </c>
      <c r="F111" s="285"/>
      <c r="G111" s="285"/>
      <c r="H111" s="285"/>
      <c r="AK111" s="66"/>
    </row>
    <row r="112" spans="1:60" ht="69.599999999999994" customHeight="1" x14ac:dyDescent="0.25">
      <c r="C112" s="64" t="s">
        <v>259</v>
      </c>
      <c r="D112" s="119">
        <v>44831</v>
      </c>
      <c r="E112" s="285" t="s">
        <v>606</v>
      </c>
      <c r="F112" s="285"/>
      <c r="G112" s="285"/>
      <c r="H112" s="285"/>
      <c r="AK112" s="66"/>
    </row>
    <row r="113" spans="3:37" ht="20.399999999999999" customHeight="1" x14ac:dyDescent="0.25">
      <c r="C113" s="64" t="s">
        <v>259</v>
      </c>
      <c r="D113" s="119">
        <v>44831</v>
      </c>
      <c r="E113" s="285" t="s">
        <v>607</v>
      </c>
      <c r="F113" s="285"/>
      <c r="G113" s="285"/>
      <c r="H113" s="285"/>
      <c r="AK113" s="66"/>
    </row>
    <row r="114" spans="3:37" ht="27.6" customHeight="1" x14ac:dyDescent="0.25">
      <c r="C114" s="64" t="s">
        <v>336</v>
      </c>
      <c r="D114" s="119">
        <v>44831</v>
      </c>
      <c r="E114" s="285" t="s">
        <v>608</v>
      </c>
      <c r="F114" s="285"/>
      <c r="G114" s="285"/>
      <c r="H114" s="285"/>
      <c r="AK114" s="66"/>
    </row>
    <row r="115" spans="3:37" ht="53.4" customHeight="1" x14ac:dyDescent="0.25">
      <c r="C115" s="64" t="s">
        <v>380</v>
      </c>
      <c r="D115" s="119">
        <v>44831</v>
      </c>
      <c r="E115" s="285" t="s">
        <v>609</v>
      </c>
      <c r="F115" s="285"/>
      <c r="G115" s="285"/>
      <c r="H115" s="285"/>
      <c r="AK115" s="66"/>
    </row>
    <row r="116" spans="3:37" ht="20.399999999999999" customHeight="1" x14ac:dyDescent="0.25">
      <c r="C116" s="58" t="s">
        <v>396</v>
      </c>
      <c r="D116" s="119">
        <v>44831</v>
      </c>
      <c r="E116" s="285" t="s">
        <v>610</v>
      </c>
      <c r="F116" s="285"/>
      <c r="G116" s="285"/>
      <c r="H116" s="285"/>
      <c r="AK116" s="66"/>
    </row>
    <row r="117" spans="3:37" ht="20.399999999999999" customHeight="1" x14ac:dyDescent="0.25">
      <c r="C117" s="58" t="s">
        <v>436</v>
      </c>
      <c r="D117" s="119">
        <v>44831</v>
      </c>
      <c r="E117" s="285" t="s">
        <v>611</v>
      </c>
      <c r="F117" s="285"/>
      <c r="G117" s="285"/>
      <c r="H117" s="285"/>
      <c r="AK117" s="66"/>
    </row>
    <row r="118" spans="3:37" ht="20.399999999999999" customHeight="1" x14ac:dyDescent="0.25">
      <c r="C118" s="64" t="s">
        <v>454</v>
      </c>
      <c r="D118" s="119">
        <v>44831</v>
      </c>
      <c r="E118" s="285" t="s">
        <v>612</v>
      </c>
      <c r="F118" s="285"/>
      <c r="G118" s="285"/>
      <c r="H118" s="285"/>
    </row>
    <row r="119" spans="3:37" ht="45.6" customHeight="1" x14ac:dyDescent="0.25">
      <c r="C119" s="58" t="s">
        <v>436</v>
      </c>
      <c r="D119" s="119">
        <v>44944</v>
      </c>
      <c r="E119" s="285" t="s">
        <v>613</v>
      </c>
      <c r="F119" s="285"/>
      <c r="G119" s="285"/>
      <c r="H119" s="285"/>
    </row>
    <row r="120" spans="3:37" ht="48.6" customHeight="1" x14ac:dyDescent="0.25">
      <c r="C120" s="64" t="s">
        <v>483</v>
      </c>
      <c r="D120" s="119">
        <v>44944</v>
      </c>
      <c r="E120" s="285" t="s">
        <v>614</v>
      </c>
      <c r="F120" s="285"/>
      <c r="G120" s="285"/>
      <c r="H120" s="285"/>
    </row>
    <row r="121" spans="3:37" ht="84" customHeight="1" x14ac:dyDescent="0.25">
      <c r="C121" s="64" t="s">
        <v>454</v>
      </c>
      <c r="D121" s="119">
        <v>45006</v>
      </c>
      <c r="E121" s="285" t="s">
        <v>615</v>
      </c>
      <c r="F121" s="285"/>
      <c r="G121" s="285"/>
      <c r="H121" s="285"/>
    </row>
    <row r="122" spans="3:37" ht="106.95" customHeight="1" x14ac:dyDescent="0.25">
      <c r="C122" s="64" t="s">
        <v>315</v>
      </c>
      <c r="D122" s="119">
        <v>45008</v>
      </c>
      <c r="E122" s="285" t="s">
        <v>616</v>
      </c>
      <c r="F122" s="285"/>
      <c r="G122" s="285"/>
      <c r="H122" s="285"/>
    </row>
    <row r="123" spans="3:37" ht="20.399999999999999" customHeight="1" x14ac:dyDescent="0.25">
      <c r="C123" s="64" t="s">
        <v>454</v>
      </c>
      <c r="D123" s="119">
        <v>45009</v>
      </c>
      <c r="E123" s="285" t="s">
        <v>617</v>
      </c>
      <c r="F123" s="285"/>
      <c r="G123" s="285"/>
      <c r="H123" s="285"/>
    </row>
    <row r="124" spans="3:37" ht="20.399999999999999" customHeight="1" x14ac:dyDescent="0.25">
      <c r="C124" s="64" t="s">
        <v>497</v>
      </c>
      <c r="D124" s="119">
        <v>45076</v>
      </c>
      <c r="E124" s="285" t="s">
        <v>618</v>
      </c>
      <c r="F124" s="285"/>
      <c r="G124" s="285"/>
      <c r="H124" s="285"/>
    </row>
    <row r="125" spans="3:37" ht="47.4" customHeight="1" x14ac:dyDescent="0.25">
      <c r="C125" s="58" t="s">
        <v>619</v>
      </c>
      <c r="D125" s="120">
        <v>45471</v>
      </c>
      <c r="E125" s="285" t="s">
        <v>620</v>
      </c>
      <c r="F125" s="285"/>
      <c r="G125" s="285"/>
      <c r="H125" s="285"/>
    </row>
    <row r="126" spans="3:37" ht="69" customHeight="1" x14ac:dyDescent="0.25">
      <c r="C126" s="58" t="s">
        <v>483</v>
      </c>
      <c r="D126" s="120">
        <v>45555</v>
      </c>
      <c r="E126" s="285" t="s">
        <v>621</v>
      </c>
      <c r="F126" s="285"/>
      <c r="G126" s="285"/>
      <c r="H126" s="285"/>
    </row>
    <row r="127" spans="3:37" ht="33.6" customHeight="1" x14ac:dyDescent="0.25">
      <c r="C127" s="58" t="s">
        <v>217</v>
      </c>
      <c r="D127" s="120">
        <v>45555</v>
      </c>
      <c r="E127" s="285" t="s">
        <v>622</v>
      </c>
      <c r="F127" s="285"/>
      <c r="G127" s="285"/>
      <c r="H127" s="285"/>
    </row>
    <row r="128" spans="3:37" ht="33.6" customHeight="1" x14ac:dyDescent="0.25">
      <c r="C128" s="58" t="s">
        <v>285</v>
      </c>
      <c r="D128" s="120">
        <v>45555</v>
      </c>
      <c r="E128" s="285" t="s">
        <v>623</v>
      </c>
      <c r="F128" s="285"/>
      <c r="G128" s="285"/>
      <c r="H128" s="285"/>
    </row>
    <row r="129" spans="3:8" ht="33.6" customHeight="1" x14ac:dyDescent="0.25">
      <c r="C129" s="58" t="s">
        <v>301</v>
      </c>
      <c r="D129" s="120">
        <v>45555</v>
      </c>
      <c r="E129" s="285" t="s">
        <v>624</v>
      </c>
      <c r="F129" s="285"/>
      <c r="G129" s="285"/>
      <c r="H129" s="285"/>
    </row>
    <row r="130" spans="3:8" ht="33.6" customHeight="1" x14ac:dyDescent="0.25">
      <c r="C130" s="58" t="s">
        <v>418</v>
      </c>
      <c r="D130" s="120">
        <v>45555</v>
      </c>
      <c r="E130" s="285" t="s">
        <v>625</v>
      </c>
      <c r="F130" s="285"/>
      <c r="G130" s="285"/>
      <c r="H130" s="285"/>
    </row>
    <row r="131" spans="3:8" ht="33.6" customHeight="1" x14ac:dyDescent="0.25">
      <c r="C131" s="58" t="s">
        <v>528</v>
      </c>
      <c r="D131" s="120">
        <v>45555</v>
      </c>
      <c r="E131" s="285" t="s">
        <v>626</v>
      </c>
      <c r="F131" s="285"/>
      <c r="G131" s="285"/>
      <c r="H131" s="285"/>
    </row>
    <row r="132" spans="3:8" ht="33.6" customHeight="1" x14ac:dyDescent="0.25">
      <c r="C132" s="58" t="s">
        <v>548</v>
      </c>
      <c r="D132" s="120">
        <v>45805</v>
      </c>
      <c r="E132" s="285" t="s">
        <v>627</v>
      </c>
      <c r="F132" s="285"/>
      <c r="G132" s="285"/>
      <c r="H132" s="285"/>
    </row>
    <row r="133" spans="3:8" ht="34.950000000000003" customHeight="1" x14ac:dyDescent="0.25">
      <c r="C133" s="58" t="s">
        <v>566</v>
      </c>
      <c r="D133" s="120">
        <v>45805</v>
      </c>
      <c r="E133" s="285" t="s">
        <v>628</v>
      </c>
      <c r="F133" s="285"/>
      <c r="G133" s="285"/>
      <c r="H133" s="285"/>
    </row>
    <row r="134" spans="3:8" ht="34.950000000000003" customHeight="1" x14ac:dyDescent="0.25">
      <c r="C134" s="58" t="s">
        <v>259</v>
      </c>
      <c r="D134" s="120">
        <v>45975</v>
      </c>
      <c r="E134" s="285" t="s">
        <v>629</v>
      </c>
      <c r="F134" s="285"/>
      <c r="G134" s="285"/>
      <c r="H134" s="285"/>
    </row>
    <row r="135" spans="3:8" ht="61.2" customHeight="1" x14ac:dyDescent="0.25">
      <c r="C135" s="58" t="s">
        <v>583</v>
      </c>
      <c r="D135" s="120">
        <v>45989</v>
      </c>
      <c r="E135" s="285" t="s">
        <v>630</v>
      </c>
      <c r="F135" s="285"/>
      <c r="G135" s="285"/>
      <c r="H135" s="285"/>
    </row>
    <row r="136" spans="3:8" ht="68.400000000000006" customHeight="1" x14ac:dyDescent="0.25">
      <c r="C136" s="58" t="s">
        <v>111</v>
      </c>
      <c r="D136" s="120">
        <v>46155</v>
      </c>
      <c r="E136" s="285" t="s">
        <v>631</v>
      </c>
      <c r="F136" s="285"/>
      <c r="G136" s="285"/>
      <c r="H136" s="285"/>
    </row>
  </sheetData>
  <sheetProtection algorithmName="SHA-512" hashValue="PZlUaOIy3kb3aIqnReBj5VczBSehqOYZeQ/DkiJtY4K0P7CY9YMAbgfcPB+izrkEGXUYxhOC7YQpMkeYLPTqOA==" saltValue="aEEisRNOp8UbMhuFpARsfQ==" spinCount="100000" sheet="1" formatCells="0" formatColumns="0" insertRows="0" deleteColumns="0" deleteRows="0"/>
  <dataConsolidate/>
  <mergeCells count="749">
    <mergeCell ref="AM84:AM90"/>
    <mergeCell ref="AN84:AN90"/>
    <mergeCell ref="AM91:AM93"/>
    <mergeCell ref="AN91:AN93"/>
    <mergeCell ref="AM94:AM96"/>
    <mergeCell ref="AN94:AN96"/>
    <mergeCell ref="AM97:AM99"/>
    <mergeCell ref="AN97:AN99"/>
    <mergeCell ref="AM63:AM66"/>
    <mergeCell ref="AN63:AN66"/>
    <mergeCell ref="AM67:AM69"/>
    <mergeCell ref="AN67:AN69"/>
    <mergeCell ref="AM70:AM73"/>
    <mergeCell ref="AN70:AN73"/>
    <mergeCell ref="AM74:AM80"/>
    <mergeCell ref="AN74:AN80"/>
    <mergeCell ref="AM81:AM83"/>
    <mergeCell ref="AN81:AN83"/>
    <mergeCell ref="AN57:AN58"/>
    <mergeCell ref="AM59:AM60"/>
    <mergeCell ref="AN59:AN60"/>
    <mergeCell ref="AM61:AM62"/>
    <mergeCell ref="AN61:AN62"/>
    <mergeCell ref="AM31:AM34"/>
    <mergeCell ref="AN31:AN34"/>
    <mergeCell ref="AM35:AM38"/>
    <mergeCell ref="AN35:AN38"/>
    <mergeCell ref="AM39:AM43"/>
    <mergeCell ref="AN39:AN43"/>
    <mergeCell ref="AM44:AM45"/>
    <mergeCell ref="AN44:AN45"/>
    <mergeCell ref="AM46:AM48"/>
    <mergeCell ref="AN46:AN48"/>
    <mergeCell ref="AM49:AM52"/>
    <mergeCell ref="AN49:AN52"/>
    <mergeCell ref="AM53:AM56"/>
    <mergeCell ref="AN53:AN56"/>
    <mergeCell ref="AM57:AM58"/>
    <mergeCell ref="AN11:AN14"/>
    <mergeCell ref="AM15:AM21"/>
    <mergeCell ref="AN15:AN21"/>
    <mergeCell ref="AM22:AM25"/>
    <mergeCell ref="AN22:AN25"/>
    <mergeCell ref="AM26:AM28"/>
    <mergeCell ref="AN26:AN28"/>
    <mergeCell ref="AM29:AM30"/>
    <mergeCell ref="AN29:AN30"/>
    <mergeCell ref="AM11:AM14"/>
    <mergeCell ref="AL63:AL66"/>
    <mergeCell ref="AL70:AL73"/>
    <mergeCell ref="AL74:AL80"/>
    <mergeCell ref="AL81:AL83"/>
    <mergeCell ref="AG81:AG83"/>
    <mergeCell ref="AJ74:AJ80"/>
    <mergeCell ref="AJ63:AJ66"/>
    <mergeCell ref="AJ59:AJ60"/>
    <mergeCell ref="AK70:AK73"/>
    <mergeCell ref="AH67:AH69"/>
    <mergeCell ref="AI81:AI83"/>
    <mergeCell ref="AI70:AI73"/>
    <mergeCell ref="AH70:AH73"/>
    <mergeCell ref="AL67:AL69"/>
    <mergeCell ref="AJ67:AJ69"/>
    <mergeCell ref="AI67:AI69"/>
    <mergeCell ref="AK74:AK80"/>
    <mergeCell ref="AK61:AK62"/>
    <mergeCell ref="AI61:AI62"/>
    <mergeCell ref="AH59:AH60"/>
    <mergeCell ref="AK63:AK66"/>
    <mergeCell ref="AJ70:AJ73"/>
    <mergeCell ref="AG61:AG62"/>
    <mergeCell ref="AH61:AH62"/>
    <mergeCell ref="AD39:AD43"/>
    <mergeCell ref="AE49:AE52"/>
    <mergeCell ref="AJ22:AJ25"/>
    <mergeCell ref="AD29:AD30"/>
    <mergeCell ref="AE29:AE30"/>
    <mergeCell ref="AD26:AD28"/>
    <mergeCell ref="AE26:AE28"/>
    <mergeCell ref="AF26:AF28"/>
    <mergeCell ref="AG26:AG28"/>
    <mergeCell ref="AD22:AD25"/>
    <mergeCell ref="AE22:AE25"/>
    <mergeCell ref="AF22:AF25"/>
    <mergeCell ref="AG22:AG25"/>
    <mergeCell ref="AI29:AI30"/>
    <mergeCell ref="AE39:AE43"/>
    <mergeCell ref="AF39:AF43"/>
    <mergeCell ref="AG39:AG43"/>
    <mergeCell ref="AI46:AI48"/>
    <mergeCell ref="AI39:AI43"/>
    <mergeCell ref="AH39:AH43"/>
    <mergeCell ref="AI44:AI45"/>
    <mergeCell ref="AH29:AH30"/>
    <mergeCell ref="AE31:AE34"/>
    <mergeCell ref="AF31:AF34"/>
    <mergeCell ref="AL11:AL14"/>
    <mergeCell ref="AL15:AL21"/>
    <mergeCell ref="AL22:AL25"/>
    <mergeCell ref="AL26:AL28"/>
    <mergeCell ref="AL35:AL38"/>
    <mergeCell ref="AL39:AL43"/>
    <mergeCell ref="AK22:AK25"/>
    <mergeCell ref="AK26:AK28"/>
    <mergeCell ref="AJ39:AJ43"/>
    <mergeCell ref="AK11:AK14"/>
    <mergeCell ref="AI11:AJ11"/>
    <mergeCell ref="AJ13:AJ14"/>
    <mergeCell ref="AK39:AK43"/>
    <mergeCell ref="AK31:AK34"/>
    <mergeCell ref="AK29:AK30"/>
    <mergeCell ref="AL29:AL30"/>
    <mergeCell ref="AL31:AL34"/>
    <mergeCell ref="AD57:AD58"/>
    <mergeCell ref="AF53:AF56"/>
    <mergeCell ref="AH53:AH56"/>
    <mergeCell ref="N53:N56"/>
    <mergeCell ref="AG46:AG48"/>
    <mergeCell ref="AH46:AH48"/>
    <mergeCell ref="AG57:AG58"/>
    <mergeCell ref="AE53:AE56"/>
    <mergeCell ref="AF49:AF52"/>
    <mergeCell ref="AG49:AG52"/>
    <mergeCell ref="AH49:AH52"/>
    <mergeCell ref="AG53:AG56"/>
    <mergeCell ref="AL53:AL56"/>
    <mergeCell ref="AL57:AL58"/>
    <mergeCell ref="AE57:AE58"/>
    <mergeCell ref="AH57:AH58"/>
    <mergeCell ref="AF35:AF38"/>
    <mergeCell ref="AG35:AG38"/>
    <mergeCell ref="AK57:AK58"/>
    <mergeCell ref="AJ61:AJ62"/>
    <mergeCell ref="AI53:AI56"/>
    <mergeCell ref="AI59:AI60"/>
    <mergeCell ref="AJ53:AJ56"/>
    <mergeCell ref="AL44:AL45"/>
    <mergeCell ref="AL46:AL48"/>
    <mergeCell ref="AK46:AK48"/>
    <mergeCell ref="AK44:AK45"/>
    <mergeCell ref="AL49:AL52"/>
    <mergeCell ref="AK49:AK52"/>
    <mergeCell ref="AI49:AI52"/>
    <mergeCell ref="AL59:AL60"/>
    <mergeCell ref="AL61:AL62"/>
    <mergeCell ref="AK59:AK60"/>
    <mergeCell ref="AK53:AK56"/>
    <mergeCell ref="AF57:AF58"/>
    <mergeCell ref="AG31:AG34"/>
    <mergeCell ref="AK35:AK38"/>
    <mergeCell ref="AF29:AF30"/>
    <mergeCell ref="AG29:AG30"/>
    <mergeCell ref="AJ15:AJ21"/>
    <mergeCell ref="AH22:AH25"/>
    <mergeCell ref="AH15:AH21"/>
    <mergeCell ref="AI22:AI25"/>
    <mergeCell ref="AF15:AF21"/>
    <mergeCell ref="AG15:AG21"/>
    <mergeCell ref="AH31:AH34"/>
    <mergeCell ref="AI31:AI34"/>
    <mergeCell ref="AI35:AI38"/>
    <mergeCell ref="AJ26:AJ28"/>
    <mergeCell ref="AI26:AI28"/>
    <mergeCell ref="AJ29:AJ30"/>
    <mergeCell ref="AH35:AH38"/>
    <mergeCell ref="AH26:AH28"/>
    <mergeCell ref="AJ35:AJ38"/>
    <mergeCell ref="AK15:AK21"/>
    <mergeCell ref="B74:B80"/>
    <mergeCell ref="B67:B69"/>
    <mergeCell ref="D67:D69"/>
    <mergeCell ref="E67:E69"/>
    <mergeCell ref="C67:C69"/>
    <mergeCell ref="B81:B83"/>
    <mergeCell ref="I70:I73"/>
    <mergeCell ref="I74:I80"/>
    <mergeCell ref="AD67:AD69"/>
    <mergeCell ref="AD74:AD80"/>
    <mergeCell ref="M81:M83"/>
    <mergeCell ref="F67:F69"/>
    <mergeCell ref="B59:B60"/>
    <mergeCell ref="B49:B52"/>
    <mergeCell ref="G49:G52"/>
    <mergeCell ref="K57:K58"/>
    <mergeCell ref="J59:J60"/>
    <mergeCell ref="K53:K56"/>
    <mergeCell ref="C53:C56"/>
    <mergeCell ref="F53:F56"/>
    <mergeCell ref="G53:G56"/>
    <mergeCell ref="D57:D58"/>
    <mergeCell ref="E57:E58"/>
    <mergeCell ref="K59:K60"/>
    <mergeCell ref="G57:G58"/>
    <mergeCell ref="B57:B58"/>
    <mergeCell ref="D53:D56"/>
    <mergeCell ref="E53:E56"/>
    <mergeCell ref="B53:B56"/>
    <mergeCell ref="I57:I58"/>
    <mergeCell ref="I59:I60"/>
    <mergeCell ref="C57:C58"/>
    <mergeCell ref="M39:M43"/>
    <mergeCell ref="J49:J52"/>
    <mergeCell ref="K49:K52"/>
    <mergeCell ref="L70:L73"/>
    <mergeCell ref="M70:M73"/>
    <mergeCell ref="L81:L83"/>
    <mergeCell ref="H39:H40"/>
    <mergeCell ref="C63:C66"/>
    <mergeCell ref="D63:D66"/>
    <mergeCell ref="E63:E66"/>
    <mergeCell ref="C59:C60"/>
    <mergeCell ref="D59:D60"/>
    <mergeCell ref="E59:E60"/>
    <mergeCell ref="J67:J69"/>
    <mergeCell ref="K67:K69"/>
    <mergeCell ref="L67:L69"/>
    <mergeCell ref="G61:G62"/>
    <mergeCell ref="E61:E62"/>
    <mergeCell ref="F61:F62"/>
    <mergeCell ref="I61:I62"/>
    <mergeCell ref="K81:K83"/>
    <mergeCell ref="I53:I56"/>
    <mergeCell ref="F57:F58"/>
    <mergeCell ref="I49:I52"/>
    <mergeCell ref="A49:A52"/>
    <mergeCell ref="A61:A62"/>
    <mergeCell ref="A67:A69"/>
    <mergeCell ref="G67:G69"/>
    <mergeCell ref="B61:B62"/>
    <mergeCell ref="F59:F60"/>
    <mergeCell ref="G59:G60"/>
    <mergeCell ref="AG59:AG60"/>
    <mergeCell ref="A63:A66"/>
    <mergeCell ref="I67:I69"/>
    <mergeCell ref="AG67:AG69"/>
    <mergeCell ref="F63:F66"/>
    <mergeCell ref="G63:G66"/>
    <mergeCell ref="I63:I66"/>
    <mergeCell ref="L59:L60"/>
    <mergeCell ref="M59:M60"/>
    <mergeCell ref="N59:N60"/>
    <mergeCell ref="L61:L62"/>
    <mergeCell ref="AD61:AD62"/>
    <mergeCell ref="AE59:AE60"/>
    <mergeCell ref="AF59:AF60"/>
    <mergeCell ref="AD59:AD60"/>
    <mergeCell ref="AE61:AE62"/>
    <mergeCell ref="B63:B66"/>
    <mergeCell ref="L29:L30"/>
    <mergeCell ref="M29:M30"/>
    <mergeCell ref="AD35:AD38"/>
    <mergeCell ref="AE35:AE38"/>
    <mergeCell ref="E22:E25"/>
    <mergeCell ref="F22:F25"/>
    <mergeCell ref="N22:N25"/>
    <mergeCell ref="F35:F38"/>
    <mergeCell ref="L39:L43"/>
    <mergeCell ref="J26:J28"/>
    <mergeCell ref="K26:K28"/>
    <mergeCell ref="L26:L28"/>
    <mergeCell ref="M26:M28"/>
    <mergeCell ref="N26:N28"/>
    <mergeCell ref="N31:N34"/>
    <mergeCell ref="N29:N30"/>
    <mergeCell ref="J29:J30"/>
    <mergeCell ref="K29:K30"/>
    <mergeCell ref="L31:L34"/>
    <mergeCell ref="K31:K34"/>
    <mergeCell ref="G35:G38"/>
    <mergeCell ref="I35:I38"/>
    <mergeCell ref="G39:G43"/>
    <mergeCell ref="I39:I43"/>
    <mergeCell ref="AG1:AI1"/>
    <mergeCell ref="AG2:AI2"/>
    <mergeCell ref="AG3:AI3"/>
    <mergeCell ref="AG4:AI4"/>
    <mergeCell ref="D6:E7"/>
    <mergeCell ref="A22:A25"/>
    <mergeCell ref="C22:C25"/>
    <mergeCell ref="D22:D25"/>
    <mergeCell ref="AI15:AI21"/>
    <mergeCell ref="AI12:AI14"/>
    <mergeCell ref="AC13:AC14"/>
    <mergeCell ref="K15:K21"/>
    <mergeCell ref="L15:L21"/>
    <mergeCell ref="M15:M21"/>
    <mergeCell ref="N15:N21"/>
    <mergeCell ref="AD15:AD21"/>
    <mergeCell ref="AE15:AE21"/>
    <mergeCell ref="N13:N14"/>
    <mergeCell ref="A1:C4"/>
    <mergeCell ref="D1:AF4"/>
    <mergeCell ref="A11:I11"/>
    <mergeCell ref="B22:B25"/>
    <mergeCell ref="O13:O14"/>
    <mergeCell ref="J12:N12"/>
    <mergeCell ref="A26:A28"/>
    <mergeCell ref="C26:C28"/>
    <mergeCell ref="B26:B28"/>
    <mergeCell ref="J15:J21"/>
    <mergeCell ref="D15:D21"/>
    <mergeCell ref="D29:D30"/>
    <mergeCell ref="E29:E30"/>
    <mergeCell ref="F29:F30"/>
    <mergeCell ref="G29:G30"/>
    <mergeCell ref="C15:C21"/>
    <mergeCell ref="A29:A30"/>
    <mergeCell ref="C29:C30"/>
    <mergeCell ref="J22:J25"/>
    <mergeCell ref="G22:G25"/>
    <mergeCell ref="D26:D28"/>
    <mergeCell ref="E26:E28"/>
    <mergeCell ref="F26:F28"/>
    <mergeCell ref="G26:G28"/>
    <mergeCell ref="I26:I28"/>
    <mergeCell ref="I29:I30"/>
    <mergeCell ref="B29:B30"/>
    <mergeCell ref="I22:I25"/>
    <mergeCell ref="H15:H16"/>
    <mergeCell ref="K22:K25"/>
    <mergeCell ref="L22:L25"/>
    <mergeCell ref="M22:M25"/>
    <mergeCell ref="AH13:AH14"/>
    <mergeCell ref="J11:AH11"/>
    <mergeCell ref="AD12:AH12"/>
    <mergeCell ref="J13:J14"/>
    <mergeCell ref="Q13:Q14"/>
    <mergeCell ref="P13:P14"/>
    <mergeCell ref="O12:X12"/>
    <mergeCell ref="R13:X13"/>
    <mergeCell ref="K13:K14"/>
    <mergeCell ref="L13:L14"/>
    <mergeCell ref="M13:M14"/>
    <mergeCell ref="AD13:AD14"/>
    <mergeCell ref="AE13:AE14"/>
    <mergeCell ref="AF13:AF14"/>
    <mergeCell ref="AG13:AG14"/>
    <mergeCell ref="Y13:Y14"/>
    <mergeCell ref="Z13:Z14"/>
    <mergeCell ref="AA13:AA14"/>
    <mergeCell ref="AB13:AB14"/>
    <mergeCell ref="G31:G34"/>
    <mergeCell ref="I31:I34"/>
    <mergeCell ref="H31:H32"/>
    <mergeCell ref="AD31:AD34"/>
    <mergeCell ref="M31:M34"/>
    <mergeCell ref="J31:J34"/>
    <mergeCell ref="A31:A34"/>
    <mergeCell ref="E39:E43"/>
    <mergeCell ref="F39:F43"/>
    <mergeCell ref="D39:D43"/>
    <mergeCell ref="B31:B34"/>
    <mergeCell ref="C31:C34"/>
    <mergeCell ref="D31:D34"/>
    <mergeCell ref="E31:E34"/>
    <mergeCell ref="F31:F34"/>
    <mergeCell ref="J35:J38"/>
    <mergeCell ref="K35:K38"/>
    <mergeCell ref="J39:J43"/>
    <mergeCell ref="K39:K43"/>
    <mergeCell ref="B39:B43"/>
    <mergeCell ref="N39:N43"/>
    <mergeCell ref="L35:L38"/>
    <mergeCell ref="M35:M38"/>
    <mergeCell ref="N35:N38"/>
    <mergeCell ref="I46:I48"/>
    <mergeCell ref="C44:C45"/>
    <mergeCell ref="A46:A48"/>
    <mergeCell ref="A35:A38"/>
    <mergeCell ref="C35:C38"/>
    <mergeCell ref="C39:C43"/>
    <mergeCell ref="D35:D38"/>
    <mergeCell ref="E35:E38"/>
    <mergeCell ref="A39:A43"/>
    <mergeCell ref="B35:B38"/>
    <mergeCell ref="B46:B48"/>
    <mergeCell ref="C46:C48"/>
    <mergeCell ref="F46:F48"/>
    <mergeCell ref="G46:G48"/>
    <mergeCell ref="D44:D45"/>
    <mergeCell ref="E44:E45"/>
    <mergeCell ref="F44:F45"/>
    <mergeCell ref="G44:G45"/>
    <mergeCell ref="D46:D48"/>
    <mergeCell ref="E46:E48"/>
    <mergeCell ref="A44:A45"/>
    <mergeCell ref="B44:B45"/>
    <mergeCell ref="I44:I45"/>
    <mergeCell ref="AI84:AI90"/>
    <mergeCell ref="D84:D90"/>
    <mergeCell ref="N74:N80"/>
    <mergeCell ref="N81:N83"/>
    <mergeCell ref="C70:C73"/>
    <mergeCell ref="AG74:AG80"/>
    <mergeCell ref="AH74:AH80"/>
    <mergeCell ref="L84:L90"/>
    <mergeCell ref="I84:I90"/>
    <mergeCell ref="J84:J90"/>
    <mergeCell ref="K84:K90"/>
    <mergeCell ref="D81:D83"/>
    <mergeCell ref="E81:E83"/>
    <mergeCell ref="J74:J80"/>
    <mergeCell ref="K74:K80"/>
    <mergeCell ref="L74:L80"/>
    <mergeCell ref="M74:M80"/>
    <mergeCell ref="I81:I83"/>
    <mergeCell ref="AI63:AI66"/>
    <mergeCell ref="AI57:AI58"/>
    <mergeCell ref="AF61:AF62"/>
    <mergeCell ref="A53:A56"/>
    <mergeCell ref="J44:J45"/>
    <mergeCell ref="J46:J48"/>
    <mergeCell ref="B84:B90"/>
    <mergeCell ref="C74:C80"/>
    <mergeCell ref="D74:D80"/>
    <mergeCell ref="E74:E80"/>
    <mergeCell ref="J53:J56"/>
    <mergeCell ref="J57:J58"/>
    <mergeCell ref="A70:A73"/>
    <mergeCell ref="B70:B73"/>
    <mergeCell ref="A81:A83"/>
    <mergeCell ref="A74:A80"/>
    <mergeCell ref="J81:J83"/>
    <mergeCell ref="A57:A58"/>
    <mergeCell ref="C49:C52"/>
    <mergeCell ref="D49:D52"/>
    <mergeCell ref="E49:E52"/>
    <mergeCell ref="F49:F52"/>
    <mergeCell ref="C61:C62"/>
    <mergeCell ref="C84:C90"/>
    <mergeCell ref="A59:A60"/>
    <mergeCell ref="A6:C7"/>
    <mergeCell ref="A9:C9"/>
    <mergeCell ref="H6:I6"/>
    <mergeCell ref="H7:I7"/>
    <mergeCell ref="F6:G6"/>
    <mergeCell ref="F7:G7"/>
    <mergeCell ref="D8:I8"/>
    <mergeCell ref="D9:I9"/>
    <mergeCell ref="B15:B21"/>
    <mergeCell ref="A8:C8"/>
    <mergeCell ref="F15:F21"/>
    <mergeCell ref="G15:G21"/>
    <mergeCell ref="I15:I21"/>
    <mergeCell ref="E15:E21"/>
    <mergeCell ref="A15:A21"/>
    <mergeCell ref="A12:A14"/>
    <mergeCell ref="C12:C14"/>
    <mergeCell ref="D12:D14"/>
    <mergeCell ref="E12:E14"/>
    <mergeCell ref="F12:F14"/>
    <mergeCell ref="G12:G14"/>
    <mergeCell ref="H12:H14"/>
    <mergeCell ref="I12:I14"/>
    <mergeCell ref="B12:B14"/>
    <mergeCell ref="AL91:AL93"/>
    <mergeCell ref="AK91:AK93"/>
    <mergeCell ref="E84:E90"/>
    <mergeCell ref="F84:F90"/>
    <mergeCell ref="G84:G90"/>
    <mergeCell ref="AD91:AD93"/>
    <mergeCell ref="AE91:AE93"/>
    <mergeCell ref="AF91:AF93"/>
    <mergeCell ref="AL84:AL90"/>
    <mergeCell ref="AK84:AK90"/>
    <mergeCell ref="M84:M90"/>
    <mergeCell ref="N84:N90"/>
    <mergeCell ref="AD84:AD90"/>
    <mergeCell ref="AE84:AE90"/>
    <mergeCell ref="AF84:AF90"/>
    <mergeCell ref="AG84:AG90"/>
    <mergeCell ref="AH84:AH90"/>
    <mergeCell ref="AI91:AI93"/>
    <mergeCell ref="J91:J93"/>
    <mergeCell ref="K91:K93"/>
    <mergeCell ref="I91:I93"/>
    <mergeCell ref="L91:L93"/>
    <mergeCell ref="AK67:AK69"/>
    <mergeCell ref="A91:A93"/>
    <mergeCell ref="B91:B93"/>
    <mergeCell ref="C91:C93"/>
    <mergeCell ref="C81:C83"/>
    <mergeCell ref="A84:A90"/>
    <mergeCell ref="AH81:AH83"/>
    <mergeCell ref="AE70:AE73"/>
    <mergeCell ref="J61:J62"/>
    <mergeCell ref="K61:K62"/>
    <mergeCell ref="K63:K66"/>
    <mergeCell ref="K70:K73"/>
    <mergeCell ref="N70:N73"/>
    <mergeCell ref="J70:J73"/>
    <mergeCell ref="J63:J66"/>
    <mergeCell ref="AF70:AF73"/>
    <mergeCell ref="AG70:AG73"/>
    <mergeCell ref="AF63:AF66"/>
    <mergeCell ref="AG63:AG66"/>
    <mergeCell ref="AH63:AH66"/>
    <mergeCell ref="AF74:AF80"/>
    <mergeCell ref="D61:D62"/>
    <mergeCell ref="M91:M93"/>
    <mergeCell ref="AG91:AG93"/>
    <mergeCell ref="N91:N93"/>
    <mergeCell ref="K46:K48"/>
    <mergeCell ref="L46:L48"/>
    <mergeCell ref="M46:M48"/>
    <mergeCell ref="N46:N48"/>
    <mergeCell ref="AD46:AD48"/>
    <mergeCell ref="AE46:AE48"/>
    <mergeCell ref="AF46:AF48"/>
    <mergeCell ref="AD49:AD52"/>
    <mergeCell ref="AF67:AF69"/>
    <mergeCell ref="AD63:AD66"/>
    <mergeCell ref="AE63:AE66"/>
    <mergeCell ref="AE67:AE69"/>
    <mergeCell ref="N49:N52"/>
    <mergeCell ref="L49:L52"/>
    <mergeCell ref="L53:L56"/>
    <mergeCell ref="M53:M56"/>
    <mergeCell ref="L57:L58"/>
    <mergeCell ref="M57:M58"/>
    <mergeCell ref="M49:M52"/>
    <mergeCell ref="L63:L66"/>
    <mergeCell ref="M61:M62"/>
    <mergeCell ref="N61:N62"/>
    <mergeCell ref="N57:N58"/>
    <mergeCell ref="AD53:AD56"/>
    <mergeCell ref="K44:K45"/>
    <mergeCell ref="L44:L45"/>
    <mergeCell ref="M44:M45"/>
    <mergeCell ref="N44:N45"/>
    <mergeCell ref="AD44:AD45"/>
    <mergeCell ref="AE44:AE45"/>
    <mergeCell ref="AF44:AF45"/>
    <mergeCell ref="AG44:AG45"/>
    <mergeCell ref="AH44:AH45"/>
    <mergeCell ref="N94:N96"/>
    <mergeCell ref="M100:M102"/>
    <mergeCell ref="N100:N102"/>
    <mergeCell ref="AK81:AK83"/>
    <mergeCell ref="AD81:AD83"/>
    <mergeCell ref="AD70:AD73"/>
    <mergeCell ref="M63:M66"/>
    <mergeCell ref="N63:N66"/>
    <mergeCell ref="AI74:AI80"/>
    <mergeCell ref="AH91:AH93"/>
    <mergeCell ref="AF81:AF83"/>
    <mergeCell ref="AE81:AE83"/>
    <mergeCell ref="AE74:AE80"/>
    <mergeCell ref="M67:M69"/>
    <mergeCell ref="N67:N69"/>
    <mergeCell ref="AD94:AD96"/>
    <mergeCell ref="AE94:AE96"/>
    <mergeCell ref="AF94:AF96"/>
    <mergeCell ref="AG94:AG96"/>
    <mergeCell ref="AH94:AH96"/>
    <mergeCell ref="AI94:AI96"/>
    <mergeCell ref="AD97:AD99"/>
    <mergeCell ref="AE97:AE99"/>
    <mergeCell ref="AF97:AF99"/>
    <mergeCell ref="D91:D93"/>
    <mergeCell ref="E91:E93"/>
    <mergeCell ref="F91:F93"/>
    <mergeCell ref="G91:G93"/>
    <mergeCell ref="D70:D73"/>
    <mergeCell ref="E70:E73"/>
    <mergeCell ref="F81:F83"/>
    <mergeCell ref="G81:G83"/>
    <mergeCell ref="M94:M96"/>
    <mergeCell ref="I94:I96"/>
    <mergeCell ref="J94:J96"/>
    <mergeCell ref="K94:K96"/>
    <mergeCell ref="F70:F73"/>
    <mergeCell ref="G70:G73"/>
    <mergeCell ref="F74:F80"/>
    <mergeCell ref="G74:G80"/>
    <mergeCell ref="A94:A96"/>
    <mergeCell ref="B94:B96"/>
    <mergeCell ref="C94:C96"/>
    <mergeCell ref="D94:D96"/>
    <mergeCell ref="E94:E96"/>
    <mergeCell ref="F94:F96"/>
    <mergeCell ref="G94:G96"/>
    <mergeCell ref="AK97:AK99"/>
    <mergeCell ref="AL97:AL99"/>
    <mergeCell ref="AK94:AK96"/>
    <mergeCell ref="AL94:AL96"/>
    <mergeCell ref="A97:A99"/>
    <mergeCell ref="B97:B99"/>
    <mergeCell ref="C97:C99"/>
    <mergeCell ref="D97:D99"/>
    <mergeCell ref="E97:E99"/>
    <mergeCell ref="F97:F99"/>
    <mergeCell ref="G97:G99"/>
    <mergeCell ref="I97:I99"/>
    <mergeCell ref="J97:J99"/>
    <mergeCell ref="K97:K99"/>
    <mergeCell ref="L97:L99"/>
    <mergeCell ref="M97:M99"/>
    <mergeCell ref="N97:N99"/>
    <mergeCell ref="AG97:AG99"/>
    <mergeCell ref="AH97:AH99"/>
    <mergeCell ref="AI97:AI99"/>
    <mergeCell ref="L94:L96"/>
    <mergeCell ref="AO11:AO14"/>
    <mergeCell ref="AP11:AP14"/>
    <mergeCell ref="AO15:AO21"/>
    <mergeCell ref="AP15:AP21"/>
    <mergeCell ref="AO22:AO25"/>
    <mergeCell ref="AP22:AP25"/>
    <mergeCell ref="AO26:AO28"/>
    <mergeCell ref="AP26:AP28"/>
    <mergeCell ref="AO29:AO30"/>
    <mergeCell ref="AP29:AP30"/>
    <mergeCell ref="AO31:AO34"/>
    <mergeCell ref="AP31:AP34"/>
    <mergeCell ref="AO35:AO38"/>
    <mergeCell ref="AP35:AP38"/>
    <mergeCell ref="AO39:AO43"/>
    <mergeCell ref="AP39:AP43"/>
    <mergeCell ref="AO44:AO45"/>
    <mergeCell ref="AP44:AP45"/>
    <mergeCell ref="AO46:AO48"/>
    <mergeCell ref="AP46:AP48"/>
    <mergeCell ref="AO91:AO93"/>
    <mergeCell ref="AP91:AP93"/>
    <mergeCell ref="AO94:AO96"/>
    <mergeCell ref="AP94:AP96"/>
    <mergeCell ref="AO97:AO99"/>
    <mergeCell ref="AP97:AP99"/>
    <mergeCell ref="AO63:AO66"/>
    <mergeCell ref="AP63:AP66"/>
    <mergeCell ref="AO67:AO69"/>
    <mergeCell ref="AP67:AP69"/>
    <mergeCell ref="AO70:AO73"/>
    <mergeCell ref="AP70:AP73"/>
    <mergeCell ref="AO74:AO80"/>
    <mergeCell ref="AP74:AP80"/>
    <mergeCell ref="AO81:AO83"/>
    <mergeCell ref="AP81:AP83"/>
    <mergeCell ref="J100:J102"/>
    <mergeCell ref="K100:K102"/>
    <mergeCell ref="L100:L102"/>
    <mergeCell ref="E112:H112"/>
    <mergeCell ref="E113:H113"/>
    <mergeCell ref="A100:A102"/>
    <mergeCell ref="B100:B102"/>
    <mergeCell ref="C100:C102"/>
    <mergeCell ref="D100:D102"/>
    <mergeCell ref="E100:E102"/>
    <mergeCell ref="F100:F102"/>
    <mergeCell ref="G100:G102"/>
    <mergeCell ref="I100:I102"/>
    <mergeCell ref="A103:AI103"/>
    <mergeCell ref="AD100:AD102"/>
    <mergeCell ref="AE100:AE102"/>
    <mergeCell ref="AF100:AF102"/>
    <mergeCell ref="AG100:AG102"/>
    <mergeCell ref="AH100:AH102"/>
    <mergeCell ref="AI100:AI102"/>
    <mergeCell ref="E134:H134"/>
    <mergeCell ref="E121:H121"/>
    <mergeCell ref="E110:H110"/>
    <mergeCell ref="E111:H111"/>
    <mergeCell ref="E114:H114"/>
    <mergeCell ref="E115:H115"/>
    <mergeCell ref="E119:H119"/>
    <mergeCell ref="E120:H120"/>
    <mergeCell ref="E133:H133"/>
    <mergeCell ref="E128:H128"/>
    <mergeCell ref="E129:H129"/>
    <mergeCell ref="E130:H130"/>
    <mergeCell ref="E131:H131"/>
    <mergeCell ref="E132:H132"/>
    <mergeCell ref="E116:H116"/>
    <mergeCell ref="E118:H118"/>
    <mergeCell ref="E117:H117"/>
    <mergeCell ref="E126:H126"/>
    <mergeCell ref="E127:H127"/>
    <mergeCell ref="E125:H125"/>
    <mergeCell ref="E124:H124"/>
    <mergeCell ref="E123:H123"/>
    <mergeCell ref="E122:H122"/>
    <mergeCell ref="AQ31:AQ34"/>
    <mergeCell ref="AR31:AR34"/>
    <mergeCell ref="AQ35:AQ38"/>
    <mergeCell ref="AR35:AR38"/>
    <mergeCell ref="AQ39:AQ43"/>
    <mergeCell ref="AR39:AR43"/>
    <mergeCell ref="AQ44:AQ45"/>
    <mergeCell ref="AR44:AR45"/>
    <mergeCell ref="AO84:AO90"/>
    <mergeCell ref="AP84:AP90"/>
    <mergeCell ref="AO49:AO52"/>
    <mergeCell ref="AP49:AP52"/>
    <mergeCell ref="AO53:AO56"/>
    <mergeCell ref="AP53:AP56"/>
    <mergeCell ref="AO57:AO58"/>
    <mergeCell ref="AP57:AP58"/>
    <mergeCell ref="AO59:AO60"/>
    <mergeCell ref="AP59:AP60"/>
    <mergeCell ref="AO61:AO62"/>
    <mergeCell ref="AP61:AP62"/>
    <mergeCell ref="AQ46:AQ48"/>
    <mergeCell ref="AR46:AR48"/>
    <mergeCell ref="AQ49:AQ52"/>
    <mergeCell ref="AQ53:AQ56"/>
    <mergeCell ref="AQ11:AQ14"/>
    <mergeCell ref="AR11:AR14"/>
    <mergeCell ref="AQ15:AQ21"/>
    <mergeCell ref="AR15:AR21"/>
    <mergeCell ref="AQ22:AQ25"/>
    <mergeCell ref="AR22:AR25"/>
    <mergeCell ref="AQ26:AQ28"/>
    <mergeCell ref="AR26:AR28"/>
    <mergeCell ref="AQ29:AQ30"/>
    <mergeCell ref="AR29:AR30"/>
    <mergeCell ref="AR53:AR56"/>
    <mergeCell ref="AQ57:AQ58"/>
    <mergeCell ref="AR57:AR58"/>
    <mergeCell ref="AQ59:AQ60"/>
    <mergeCell ref="AR49:AR52"/>
    <mergeCell ref="AQ61:AQ62"/>
    <mergeCell ref="AR61:AR62"/>
    <mergeCell ref="AQ63:AQ66"/>
    <mergeCell ref="AR63:AR66"/>
    <mergeCell ref="AQ67:AQ69"/>
    <mergeCell ref="AR67:AR69"/>
    <mergeCell ref="AQ70:AQ73"/>
    <mergeCell ref="AR70:AR73"/>
    <mergeCell ref="AQ74:AQ80"/>
    <mergeCell ref="AR74:AR80"/>
    <mergeCell ref="E136:H136"/>
    <mergeCell ref="AQ100:AQ102"/>
    <mergeCell ref="AR100:AR102"/>
    <mergeCell ref="AQ81:AQ83"/>
    <mergeCell ref="AR81:AR83"/>
    <mergeCell ref="AQ84:AQ90"/>
    <mergeCell ref="AR84:AR90"/>
    <mergeCell ref="AQ91:AQ93"/>
    <mergeCell ref="AR91:AR93"/>
    <mergeCell ref="AQ94:AQ96"/>
    <mergeCell ref="AR94:AR96"/>
    <mergeCell ref="AQ97:AQ99"/>
    <mergeCell ref="AR97:AR99"/>
    <mergeCell ref="AK100:AK102"/>
    <mergeCell ref="AM100:AM102"/>
    <mergeCell ref="AO100:AO102"/>
    <mergeCell ref="AP100:AP102"/>
    <mergeCell ref="E135:H135"/>
  </mergeCells>
  <phoneticPr fontId="47" type="noConversion"/>
  <conditionalFormatting sqref="J15">
    <cfRule type="cellIs" dxfId="665" priority="2067" operator="equal">
      <formula>"Muy Alta"</formula>
    </cfRule>
    <cfRule type="cellIs" dxfId="664" priority="2068" operator="equal">
      <formula>"Alta"</formula>
    </cfRule>
    <cfRule type="cellIs" dxfId="663" priority="2069" operator="equal">
      <formula>"Media"</formula>
    </cfRule>
    <cfRule type="cellIs" dxfId="662" priority="2071" operator="equal">
      <formula>"Muy Baja"</formula>
    </cfRule>
    <cfRule type="cellIs" dxfId="661" priority="2070" operator="equal">
      <formula>"Baja"</formula>
    </cfRule>
  </conditionalFormatting>
  <conditionalFormatting sqref="J22">
    <cfRule type="cellIs" dxfId="660" priority="1437" operator="equal">
      <formula>"Muy Alta"</formula>
    </cfRule>
    <cfRule type="cellIs" dxfId="659" priority="1439" operator="equal">
      <formula>"Media"</formula>
    </cfRule>
    <cfRule type="cellIs" dxfId="658" priority="1438" operator="equal">
      <formula>"Alta"</formula>
    </cfRule>
    <cfRule type="cellIs" dxfId="657" priority="1440" operator="equal">
      <formula>"Baja"</formula>
    </cfRule>
    <cfRule type="cellIs" dxfId="656" priority="1441" operator="equal">
      <formula>"Muy Baja"</formula>
    </cfRule>
  </conditionalFormatting>
  <conditionalFormatting sqref="J26 J29 J81:J82">
    <cfRule type="cellIs" dxfId="655" priority="1841" operator="equal">
      <formula>"Muy Baja"</formula>
    </cfRule>
    <cfRule type="cellIs" dxfId="654" priority="1837" operator="equal">
      <formula>"Muy Alta"</formula>
    </cfRule>
    <cfRule type="cellIs" dxfId="653" priority="1838" operator="equal">
      <formula>"Alta"</formula>
    </cfRule>
    <cfRule type="cellIs" dxfId="652" priority="1839" operator="equal">
      <formula>"Media"</formula>
    </cfRule>
    <cfRule type="cellIs" dxfId="651" priority="1840" operator="equal">
      <formula>"Baja"</formula>
    </cfRule>
  </conditionalFormatting>
  <conditionalFormatting sqref="J31">
    <cfRule type="cellIs" dxfId="650" priority="367" operator="equal">
      <formula>"Alta"</formula>
    </cfRule>
    <cfRule type="cellIs" dxfId="649" priority="368" operator="equal">
      <formula>"Media"</formula>
    </cfRule>
    <cfRule type="cellIs" dxfId="648" priority="369" operator="equal">
      <formula>"Baja"</formula>
    </cfRule>
    <cfRule type="cellIs" dxfId="647" priority="370" operator="equal">
      <formula>"Muy Baja"</formula>
    </cfRule>
    <cfRule type="cellIs" dxfId="646" priority="366" operator="equal">
      <formula>"Muy Alta"</formula>
    </cfRule>
  </conditionalFormatting>
  <conditionalFormatting sqref="J35">
    <cfRule type="cellIs" dxfId="645" priority="684" operator="equal">
      <formula>"Muy Baja"</formula>
    </cfRule>
    <cfRule type="cellIs" dxfId="644" priority="682" operator="equal">
      <formula>"Media"</formula>
    </cfRule>
    <cfRule type="cellIs" dxfId="643" priority="681" operator="equal">
      <formula>"Alta"</formula>
    </cfRule>
    <cfRule type="cellIs" dxfId="642" priority="683" operator="equal">
      <formula>"Baja"</formula>
    </cfRule>
    <cfRule type="cellIs" dxfId="641" priority="680" operator="equal">
      <formula>"Muy Alta"</formula>
    </cfRule>
  </conditionalFormatting>
  <conditionalFormatting sqref="J39:J42">
    <cfRule type="cellIs" dxfId="640" priority="1090" operator="equal">
      <formula>"Baja"</formula>
    </cfRule>
    <cfRule type="cellIs" dxfId="639" priority="1089" operator="equal">
      <formula>"Media"</formula>
    </cfRule>
    <cfRule type="cellIs" dxfId="638" priority="1087" operator="equal">
      <formula>"Muy Alta"</formula>
    </cfRule>
    <cfRule type="cellIs" dxfId="637" priority="1091" operator="equal">
      <formula>"Muy Baja"</formula>
    </cfRule>
    <cfRule type="cellIs" dxfId="636" priority="1088" operator="equal">
      <formula>"Alta"</formula>
    </cfRule>
  </conditionalFormatting>
  <conditionalFormatting sqref="J44">
    <cfRule type="cellIs" dxfId="635" priority="242" operator="equal">
      <formula>"Muy Alta"</formula>
    </cfRule>
    <cfRule type="cellIs" dxfId="634" priority="243" operator="equal">
      <formula>"Alta"</formula>
    </cfRule>
    <cfRule type="cellIs" dxfId="633" priority="244" operator="equal">
      <formula>"Media"</formula>
    </cfRule>
    <cfRule type="cellIs" dxfId="632" priority="245" operator="equal">
      <formula>"Baja"</formula>
    </cfRule>
    <cfRule type="cellIs" dxfId="631" priority="246" operator="equal">
      <formula>"Muy Baja"</formula>
    </cfRule>
  </conditionalFormatting>
  <conditionalFormatting sqref="J46">
    <cfRule type="cellIs" dxfId="630" priority="201" operator="equal">
      <formula>"Alta"</formula>
    </cfRule>
    <cfRule type="cellIs" dxfId="629" priority="202" operator="equal">
      <formula>"Media"</formula>
    </cfRule>
    <cfRule type="cellIs" dxfId="628" priority="203" operator="equal">
      <formula>"Baja"</formula>
    </cfRule>
    <cfRule type="cellIs" dxfId="627" priority="204" operator="equal">
      <formula>"Muy Baja"</formula>
    </cfRule>
    <cfRule type="cellIs" dxfId="626" priority="200" operator="equal">
      <formula>"Muy Alta"</formula>
    </cfRule>
  </conditionalFormatting>
  <conditionalFormatting sqref="J49">
    <cfRule type="cellIs" dxfId="625" priority="642" operator="equal">
      <formula>"Muy Alta"</formula>
    </cfRule>
    <cfRule type="cellIs" dxfId="624" priority="643" operator="equal">
      <formula>"Alta"</formula>
    </cfRule>
    <cfRule type="cellIs" dxfId="623" priority="644" operator="equal">
      <formula>"Media"</formula>
    </cfRule>
    <cfRule type="cellIs" dxfId="622" priority="645" operator="equal">
      <formula>"Baja"</formula>
    </cfRule>
    <cfRule type="cellIs" dxfId="621" priority="646" operator="equal">
      <formula>"Muy Baja"</formula>
    </cfRule>
  </conditionalFormatting>
  <conditionalFormatting sqref="J53">
    <cfRule type="cellIs" dxfId="620" priority="607" operator="equal">
      <formula>"Baja"</formula>
    </cfRule>
    <cfRule type="cellIs" dxfId="619" priority="606" operator="equal">
      <formula>"Media"</formula>
    </cfRule>
    <cfRule type="cellIs" dxfId="618" priority="605" operator="equal">
      <formula>"Alta"</formula>
    </cfRule>
    <cfRule type="cellIs" dxfId="617" priority="604" operator="equal">
      <formula>"Muy Alta"</formula>
    </cfRule>
    <cfRule type="cellIs" dxfId="616" priority="608" operator="equal">
      <formula>"Muy Baja"</formula>
    </cfRule>
  </conditionalFormatting>
  <conditionalFormatting sqref="J57">
    <cfRule type="cellIs" dxfId="615" priority="494" operator="equal">
      <formula>"Muy Baja"</formula>
    </cfRule>
    <cfRule type="cellIs" dxfId="614" priority="492" operator="equal">
      <formula>"Media"</formula>
    </cfRule>
    <cfRule type="cellIs" dxfId="613" priority="491" operator="equal">
      <formula>"Alta"</formula>
    </cfRule>
    <cfRule type="cellIs" dxfId="612" priority="490" operator="equal">
      <formula>"Muy Alta"</formula>
    </cfRule>
    <cfRule type="cellIs" dxfId="611" priority="493" operator="equal">
      <formula>"Baja"</formula>
    </cfRule>
  </conditionalFormatting>
  <conditionalFormatting sqref="J59">
    <cfRule type="cellIs" dxfId="610" priority="442" operator="equal">
      <formula>"Muy Alta"</formula>
    </cfRule>
    <cfRule type="cellIs" dxfId="609" priority="443" operator="equal">
      <formula>"Alta"</formula>
    </cfRule>
    <cfRule type="cellIs" dxfId="608" priority="444" operator="equal">
      <formula>"Media"</formula>
    </cfRule>
    <cfRule type="cellIs" dxfId="607" priority="445" operator="equal">
      <formula>"Baja"</formula>
    </cfRule>
    <cfRule type="cellIs" dxfId="606" priority="446" operator="equal">
      <formula>"Muy Baja"</formula>
    </cfRule>
  </conditionalFormatting>
  <conditionalFormatting sqref="J61">
    <cfRule type="cellIs" dxfId="605" priority="1352" operator="equal">
      <formula>"Alta"</formula>
    </cfRule>
    <cfRule type="cellIs" dxfId="604" priority="1351" operator="equal">
      <formula>"Muy Alta"</formula>
    </cfRule>
    <cfRule type="cellIs" dxfId="603" priority="1353" operator="equal">
      <formula>"Media"</formula>
    </cfRule>
    <cfRule type="cellIs" dxfId="602" priority="1354" operator="equal">
      <formula>"Baja"</formula>
    </cfRule>
    <cfRule type="cellIs" dxfId="601" priority="1355" operator="equal">
      <formula>"Muy Baja"</formula>
    </cfRule>
  </conditionalFormatting>
  <conditionalFormatting sqref="J63">
    <cfRule type="cellIs" dxfId="600" priority="1197" operator="equal">
      <formula>"Muy Alta"</formula>
    </cfRule>
    <cfRule type="cellIs" dxfId="599" priority="1198" operator="equal">
      <formula>"Alta"</formula>
    </cfRule>
    <cfRule type="cellIs" dxfId="598" priority="1199" operator="equal">
      <formula>"Media"</formula>
    </cfRule>
    <cfRule type="cellIs" dxfId="597" priority="1200" operator="equal">
      <formula>"Baja"</formula>
    </cfRule>
    <cfRule type="cellIs" dxfId="596" priority="1201" operator="equal">
      <formula>"Muy Baja"</formula>
    </cfRule>
  </conditionalFormatting>
  <conditionalFormatting sqref="J67">
    <cfRule type="cellIs" dxfId="595" priority="353" operator="equal">
      <formula>"Alta"</formula>
    </cfRule>
    <cfRule type="cellIs" dxfId="594" priority="356" operator="equal">
      <formula>"Muy Baja"</formula>
    </cfRule>
    <cfRule type="cellIs" dxfId="593" priority="355" operator="equal">
      <formula>"Baja"</formula>
    </cfRule>
    <cfRule type="cellIs" dxfId="592" priority="352" operator="equal">
      <formula>"Muy Alta"</formula>
    </cfRule>
    <cfRule type="cellIs" dxfId="591" priority="354" operator="equal">
      <formula>"Media"</formula>
    </cfRule>
  </conditionalFormatting>
  <conditionalFormatting sqref="J70:J71">
    <cfRule type="cellIs" dxfId="590" priority="1245" operator="equal">
      <formula>"Muy Alta"</formula>
    </cfRule>
    <cfRule type="cellIs" dxfId="589" priority="1246" operator="equal">
      <formula>"Alta"</formula>
    </cfRule>
    <cfRule type="cellIs" dxfId="588" priority="1247" operator="equal">
      <formula>"Media"</formula>
    </cfRule>
    <cfRule type="cellIs" dxfId="587" priority="1248" operator="equal">
      <formula>"Baja"</formula>
    </cfRule>
    <cfRule type="cellIs" dxfId="586" priority="1249" operator="equal">
      <formula>"Muy Baja"</formula>
    </cfRule>
  </conditionalFormatting>
  <conditionalFormatting sqref="J74">
    <cfRule type="cellIs" dxfId="585" priority="170" operator="equal">
      <formula>"Muy Baja"</formula>
    </cfRule>
    <cfRule type="cellIs" dxfId="584" priority="167" operator="equal">
      <formula>"Alta"</formula>
    </cfRule>
    <cfRule type="cellIs" dxfId="583" priority="168" operator="equal">
      <formula>"Media"</formula>
    </cfRule>
    <cfRule type="cellIs" dxfId="582" priority="169" operator="equal">
      <formula>"Baja"</formula>
    </cfRule>
    <cfRule type="cellIs" dxfId="581" priority="166" operator="equal">
      <formula>"Muy Alta"</formula>
    </cfRule>
  </conditionalFormatting>
  <conditionalFormatting sqref="J84">
    <cfRule type="cellIs" dxfId="580" priority="861" operator="equal">
      <formula>"Muy Baja"</formula>
    </cfRule>
    <cfRule type="cellIs" dxfId="579" priority="860" operator="equal">
      <formula>"Baja"</formula>
    </cfRule>
    <cfRule type="cellIs" dxfId="578" priority="859" operator="equal">
      <formula>"Media"</formula>
    </cfRule>
    <cfRule type="cellIs" dxfId="577" priority="858" operator="equal">
      <formula>"Alta"</formula>
    </cfRule>
    <cfRule type="cellIs" dxfId="576" priority="857" operator="equal">
      <formula>"Muy Alta"</formula>
    </cfRule>
  </conditionalFormatting>
  <conditionalFormatting sqref="J91">
    <cfRule type="cellIs" dxfId="575" priority="118" operator="equal">
      <formula>"Muy Baja"</formula>
    </cfRule>
    <cfRule type="cellIs" dxfId="574" priority="117" operator="equal">
      <formula>"Baja"</formula>
    </cfRule>
    <cfRule type="cellIs" dxfId="573" priority="116" operator="equal">
      <formula>"Media"</formula>
    </cfRule>
    <cfRule type="cellIs" dxfId="572" priority="115" operator="equal">
      <formula>"Alta"</formula>
    </cfRule>
    <cfRule type="cellIs" dxfId="571" priority="114" operator="equal">
      <formula>"Muy Alta"</formula>
    </cfRule>
  </conditionalFormatting>
  <conditionalFormatting sqref="J94 J97">
    <cfRule type="cellIs" dxfId="570" priority="92" operator="equal">
      <formula>"Media"</formula>
    </cfRule>
    <cfRule type="cellIs" dxfId="569" priority="90" operator="equal">
      <formula>"Muy Alta"</formula>
    </cfRule>
    <cfRule type="cellIs" dxfId="568" priority="91" operator="equal">
      <formula>"Alta"</formula>
    </cfRule>
    <cfRule type="cellIs" dxfId="567" priority="94" operator="equal">
      <formula>"Muy Baja"</formula>
    </cfRule>
    <cfRule type="cellIs" dxfId="566" priority="93" operator="equal">
      <formula>"Baja"</formula>
    </cfRule>
  </conditionalFormatting>
  <conditionalFormatting sqref="J100">
    <cfRule type="cellIs" dxfId="565" priority="24" operator="equal">
      <formula>"Muy Alta"</formula>
    </cfRule>
    <cfRule type="cellIs" dxfId="564" priority="28" operator="equal">
      <formula>"Muy Baja"</formula>
    </cfRule>
    <cfRule type="cellIs" dxfId="563" priority="27" operator="equal">
      <formula>"Baja"</formula>
    </cfRule>
    <cfRule type="cellIs" dxfId="562" priority="26" operator="equal">
      <formula>"Media"</formula>
    </cfRule>
    <cfRule type="cellIs" dxfId="561" priority="25" operator="equal">
      <formula>"Alta"</formula>
    </cfRule>
  </conditionalFormatting>
  <conditionalFormatting sqref="L15">
    <cfRule type="cellIs" dxfId="560" priority="2062" operator="equal">
      <formula>"Catastrófico"</formula>
    </cfRule>
    <cfRule type="cellIs" dxfId="559" priority="2063" operator="equal">
      <formula>"Mayor"</formula>
    </cfRule>
    <cfRule type="cellIs" dxfId="558" priority="2064" operator="equal">
      <formula>"Moderado"</formula>
    </cfRule>
    <cfRule type="cellIs" dxfId="557" priority="2065" operator="equal">
      <formula>"Menor"</formula>
    </cfRule>
    <cfRule type="cellIs" dxfId="556" priority="2066" operator="equal">
      <formula>"Leve"</formula>
    </cfRule>
  </conditionalFormatting>
  <conditionalFormatting sqref="L22">
    <cfRule type="cellIs" dxfId="555" priority="1432" operator="equal">
      <formula>"Catastrófico"</formula>
    </cfRule>
    <cfRule type="cellIs" dxfId="554" priority="1434" operator="equal">
      <formula>"Moderado"</formula>
    </cfRule>
    <cfRule type="cellIs" dxfId="553" priority="1433" operator="equal">
      <formula>"Mayor"</formula>
    </cfRule>
    <cfRule type="cellIs" dxfId="552" priority="1435" operator="equal">
      <formula>"Menor"</formula>
    </cfRule>
    <cfRule type="cellIs" dxfId="551" priority="1436" operator="equal">
      <formula>"Leve"</formula>
    </cfRule>
  </conditionalFormatting>
  <conditionalFormatting sqref="L26 L29 L81:L82">
    <cfRule type="cellIs" dxfId="550" priority="1834" operator="equal">
      <formula>"Moderado"</formula>
    </cfRule>
    <cfRule type="cellIs" dxfId="549" priority="1832" operator="equal">
      <formula>"Catastrófico"</formula>
    </cfRule>
    <cfRule type="cellIs" dxfId="548" priority="1836" operator="equal">
      <formula>"Leve"</formula>
    </cfRule>
    <cfRule type="cellIs" dxfId="547" priority="1833" operator="equal">
      <formula>"Mayor"</formula>
    </cfRule>
    <cfRule type="cellIs" dxfId="546" priority="1835" operator="equal">
      <formula>"Menor"</formula>
    </cfRule>
  </conditionalFormatting>
  <conditionalFormatting sqref="L31">
    <cfRule type="cellIs" dxfId="545" priority="361" operator="equal">
      <formula>"Catastrófico"</formula>
    </cfRule>
    <cfRule type="cellIs" dxfId="544" priority="363" operator="equal">
      <formula>"Moderado"</formula>
    </cfRule>
    <cfRule type="cellIs" dxfId="543" priority="364" operator="equal">
      <formula>"Menor"</formula>
    </cfRule>
    <cfRule type="cellIs" dxfId="542" priority="365" operator="equal">
      <formula>"Leve"</formula>
    </cfRule>
    <cfRule type="cellIs" dxfId="541" priority="362" operator="equal">
      <formula>"Mayor"</formula>
    </cfRule>
  </conditionalFormatting>
  <conditionalFormatting sqref="L35">
    <cfRule type="cellIs" dxfId="540" priority="675" operator="equal">
      <formula>"Catastrófico"</formula>
    </cfRule>
    <cfRule type="cellIs" dxfId="539" priority="677" operator="equal">
      <formula>"Moderado"</formula>
    </cfRule>
    <cfRule type="cellIs" dxfId="538" priority="679" operator="equal">
      <formula>"Leve"</formula>
    </cfRule>
    <cfRule type="cellIs" dxfId="537" priority="676" operator="equal">
      <formula>"Mayor"</formula>
    </cfRule>
    <cfRule type="cellIs" dxfId="536" priority="678" operator="equal">
      <formula>"Menor"</formula>
    </cfRule>
  </conditionalFormatting>
  <conditionalFormatting sqref="L39:L42">
    <cfRule type="cellIs" dxfId="535" priority="1083" operator="equal">
      <formula>"Mayor"</formula>
    </cfRule>
    <cfRule type="cellIs" dxfId="534" priority="1084" operator="equal">
      <formula>"Moderado"</formula>
    </cfRule>
    <cfRule type="cellIs" dxfId="533" priority="1085" operator="equal">
      <formula>"Menor"</formula>
    </cfRule>
    <cfRule type="cellIs" dxfId="532" priority="1086" operator="equal">
      <formula>"Leve"</formula>
    </cfRule>
    <cfRule type="cellIs" dxfId="531" priority="1082" operator="equal">
      <formula>"Catastrófico"</formula>
    </cfRule>
  </conditionalFormatting>
  <conditionalFormatting sqref="L44">
    <cfRule type="cellIs" dxfId="530" priority="240" operator="equal">
      <formula>"Menor"</formula>
    </cfRule>
    <cfRule type="cellIs" dxfId="529" priority="241" operator="equal">
      <formula>"Leve"</formula>
    </cfRule>
    <cfRule type="cellIs" dxfId="528" priority="237" operator="equal">
      <formula>"Catastrófico"</formula>
    </cfRule>
    <cfRule type="cellIs" dxfId="527" priority="238" operator="equal">
      <formula>"Mayor"</formula>
    </cfRule>
    <cfRule type="cellIs" dxfId="526" priority="239" operator="equal">
      <formula>"Moderado"</formula>
    </cfRule>
  </conditionalFormatting>
  <conditionalFormatting sqref="L46">
    <cfRule type="cellIs" dxfId="525" priority="198" operator="equal">
      <formula>"Menor"</formula>
    </cfRule>
    <cfRule type="cellIs" dxfId="524" priority="199" operator="equal">
      <formula>"Leve"</formula>
    </cfRule>
    <cfRule type="cellIs" dxfId="523" priority="196" operator="equal">
      <formula>"Mayor"</formula>
    </cfRule>
    <cfRule type="cellIs" dxfId="522" priority="197" operator="equal">
      <formula>"Moderado"</formula>
    </cfRule>
    <cfRule type="cellIs" dxfId="521" priority="195" operator="equal">
      <formula>"Catastrófico"</formula>
    </cfRule>
  </conditionalFormatting>
  <conditionalFormatting sqref="L49">
    <cfRule type="cellIs" dxfId="520" priority="641" operator="equal">
      <formula>"Leve"</formula>
    </cfRule>
    <cfRule type="cellIs" dxfId="519" priority="637" operator="equal">
      <formula>"Catastrófico"</formula>
    </cfRule>
    <cfRule type="cellIs" dxfId="518" priority="638" operator="equal">
      <formula>"Mayor"</formula>
    </cfRule>
    <cfRule type="cellIs" dxfId="517" priority="639" operator="equal">
      <formula>"Moderado"</formula>
    </cfRule>
    <cfRule type="cellIs" dxfId="516" priority="640" operator="equal">
      <formula>"Menor"</formula>
    </cfRule>
  </conditionalFormatting>
  <conditionalFormatting sqref="L53">
    <cfRule type="cellIs" dxfId="515" priority="600" operator="equal">
      <formula>"Mayor"</formula>
    </cfRule>
    <cfRule type="cellIs" dxfId="514" priority="603" operator="equal">
      <formula>"Leve"</formula>
    </cfRule>
    <cfRule type="cellIs" dxfId="513" priority="602" operator="equal">
      <formula>"Menor"</formula>
    </cfRule>
    <cfRule type="cellIs" dxfId="512" priority="601" operator="equal">
      <formula>"Moderado"</formula>
    </cfRule>
    <cfRule type="cellIs" dxfId="511" priority="599" operator="equal">
      <formula>"Catastrófico"</formula>
    </cfRule>
  </conditionalFormatting>
  <conditionalFormatting sqref="L57">
    <cfRule type="cellIs" dxfId="510" priority="486" operator="equal">
      <formula>"Mayor"</formula>
    </cfRule>
    <cfRule type="cellIs" dxfId="509" priority="487" operator="equal">
      <formula>"Moderado"</formula>
    </cfRule>
    <cfRule type="cellIs" dxfId="508" priority="488" operator="equal">
      <formula>"Menor"</formula>
    </cfRule>
    <cfRule type="cellIs" dxfId="507" priority="489" operator="equal">
      <formula>"Leve"</formula>
    </cfRule>
    <cfRule type="cellIs" dxfId="506" priority="485" operator="equal">
      <formula>"Catastrófico"</formula>
    </cfRule>
  </conditionalFormatting>
  <conditionalFormatting sqref="L59">
    <cfRule type="cellIs" dxfId="505" priority="437" operator="equal">
      <formula>"Catastrófico"</formula>
    </cfRule>
    <cfRule type="cellIs" dxfId="504" priority="438" operator="equal">
      <formula>"Mayor"</formula>
    </cfRule>
    <cfRule type="cellIs" dxfId="503" priority="439" operator="equal">
      <formula>"Moderado"</formula>
    </cfRule>
    <cfRule type="cellIs" dxfId="502" priority="440" operator="equal">
      <formula>"Menor"</formula>
    </cfRule>
    <cfRule type="cellIs" dxfId="501" priority="441" operator="equal">
      <formula>"Leve"</formula>
    </cfRule>
  </conditionalFormatting>
  <conditionalFormatting sqref="L61">
    <cfRule type="cellIs" dxfId="500" priority="1350" operator="equal">
      <formula>"Leve"</formula>
    </cfRule>
    <cfRule type="cellIs" dxfId="499" priority="1347" operator="equal">
      <formula>"Mayor"</formula>
    </cfRule>
    <cfRule type="cellIs" dxfId="498" priority="1349" operator="equal">
      <formula>"Menor"</formula>
    </cfRule>
    <cfRule type="cellIs" dxfId="497" priority="1348" operator="equal">
      <formula>"Moderado"</formula>
    </cfRule>
    <cfRule type="cellIs" dxfId="496" priority="1346" operator="equal">
      <formula>"Catastrófico"</formula>
    </cfRule>
  </conditionalFormatting>
  <conditionalFormatting sqref="L63">
    <cfRule type="cellIs" dxfId="495" priority="1193" operator="equal">
      <formula>"Mayor"</formula>
    </cfRule>
    <cfRule type="cellIs" dxfId="494" priority="1196" operator="equal">
      <formula>"Leve"</formula>
    </cfRule>
    <cfRule type="cellIs" dxfId="493" priority="1195" operator="equal">
      <formula>"Menor"</formula>
    </cfRule>
    <cfRule type="cellIs" dxfId="492" priority="1194" operator="equal">
      <formula>"Moderado"</formula>
    </cfRule>
    <cfRule type="cellIs" dxfId="491" priority="1192" operator="equal">
      <formula>"Catastrófico"</formula>
    </cfRule>
  </conditionalFormatting>
  <conditionalFormatting sqref="L67">
    <cfRule type="cellIs" dxfId="490" priority="348" operator="equal">
      <formula>"Mayor"</formula>
    </cfRule>
    <cfRule type="cellIs" dxfId="489" priority="349" operator="equal">
      <formula>"Moderado"</formula>
    </cfRule>
    <cfRule type="cellIs" dxfId="488" priority="351" operator="equal">
      <formula>"Leve"</formula>
    </cfRule>
    <cfRule type="cellIs" dxfId="487" priority="350" operator="equal">
      <formula>"Menor"</formula>
    </cfRule>
    <cfRule type="cellIs" dxfId="486" priority="347" operator="equal">
      <formula>"Catastrófico"</formula>
    </cfRule>
  </conditionalFormatting>
  <conditionalFormatting sqref="L70:L71">
    <cfRule type="cellIs" dxfId="485" priority="1244" operator="equal">
      <formula>"Leve"</formula>
    </cfRule>
    <cfRule type="cellIs" dxfId="484" priority="1243" operator="equal">
      <formula>"Menor"</formula>
    </cfRule>
    <cfRule type="cellIs" dxfId="483" priority="1242" operator="equal">
      <formula>"Moderado"</formula>
    </cfRule>
    <cfRule type="cellIs" dxfId="482" priority="1241" operator="equal">
      <formula>"Mayor"</formula>
    </cfRule>
    <cfRule type="cellIs" dxfId="481" priority="1240" operator="equal">
      <formula>"Catastrófico"</formula>
    </cfRule>
  </conditionalFormatting>
  <conditionalFormatting sqref="L74">
    <cfRule type="cellIs" dxfId="480" priority="161" operator="equal">
      <formula>"Catastrófico"</formula>
    </cfRule>
    <cfRule type="cellIs" dxfId="479" priority="162" operator="equal">
      <formula>"Mayor"</formula>
    </cfRule>
    <cfRule type="cellIs" dxfId="478" priority="163" operator="equal">
      <formula>"Moderado"</formula>
    </cfRule>
    <cfRule type="cellIs" dxfId="477" priority="164" operator="equal">
      <formula>"Menor"</formula>
    </cfRule>
    <cfRule type="cellIs" dxfId="476" priority="165" operator="equal">
      <formula>"Leve"</formula>
    </cfRule>
  </conditionalFormatting>
  <conditionalFormatting sqref="L84">
    <cfRule type="cellIs" dxfId="475" priority="856" operator="equal">
      <formula>"Leve"</formula>
    </cfRule>
    <cfRule type="cellIs" dxfId="474" priority="853" operator="equal">
      <formula>"Mayor"</formula>
    </cfRule>
    <cfRule type="cellIs" dxfId="473" priority="852" operator="equal">
      <formula>"Catastrófico"</formula>
    </cfRule>
    <cfRule type="cellIs" dxfId="472" priority="854" operator="equal">
      <formula>"Moderado"</formula>
    </cfRule>
    <cfRule type="cellIs" dxfId="471" priority="855" operator="equal">
      <formula>"Menor"</formula>
    </cfRule>
  </conditionalFormatting>
  <conditionalFormatting sqref="L91">
    <cfRule type="cellIs" dxfId="470" priority="113" operator="equal">
      <formula>"Leve"</formula>
    </cfRule>
    <cfRule type="cellIs" dxfId="469" priority="112" operator="equal">
      <formula>"Menor"</formula>
    </cfRule>
    <cfRule type="cellIs" dxfId="468" priority="111" operator="equal">
      <formula>"Moderado"</formula>
    </cfRule>
    <cfRule type="cellIs" dxfId="467" priority="110" operator="equal">
      <formula>"Mayor"</formula>
    </cfRule>
    <cfRule type="cellIs" dxfId="466" priority="109" operator="equal">
      <formula>"Catastrófico"</formula>
    </cfRule>
  </conditionalFormatting>
  <conditionalFormatting sqref="L94 L97">
    <cfRule type="cellIs" dxfId="465" priority="89" operator="equal">
      <formula>"Leve"</formula>
    </cfRule>
    <cfRule type="cellIs" dxfId="464" priority="88" operator="equal">
      <formula>"Menor"</formula>
    </cfRule>
    <cfRule type="cellIs" dxfId="463" priority="85" operator="equal">
      <formula>"Catastrófico"</formula>
    </cfRule>
    <cfRule type="cellIs" dxfId="462" priority="86" operator="equal">
      <formula>"Mayor"</formula>
    </cfRule>
    <cfRule type="cellIs" dxfId="461" priority="87" operator="equal">
      <formula>"Moderado"</formula>
    </cfRule>
  </conditionalFormatting>
  <conditionalFormatting sqref="L100">
    <cfRule type="cellIs" dxfId="460" priority="19" operator="equal">
      <formula>"Catastrófico"</formula>
    </cfRule>
    <cfRule type="cellIs" dxfId="459" priority="20" operator="equal">
      <formula>"Mayor"</formula>
    </cfRule>
    <cfRule type="cellIs" dxfId="458" priority="21" operator="equal">
      <formula>"Moderado"</formula>
    </cfRule>
    <cfRule type="cellIs" dxfId="457" priority="22" operator="equal">
      <formula>"Menor"</formula>
    </cfRule>
    <cfRule type="cellIs" dxfId="456" priority="23" operator="equal">
      <formula>"Leve"</formula>
    </cfRule>
  </conditionalFormatting>
  <conditionalFormatting sqref="N15">
    <cfRule type="cellIs" dxfId="455" priority="2059" operator="equal">
      <formula>"Alto"</formula>
    </cfRule>
    <cfRule type="cellIs" dxfId="454" priority="2060" operator="equal">
      <formula>"Moderado"</formula>
    </cfRule>
    <cfRule type="cellIs" dxfId="453" priority="2061" operator="equal">
      <formula>"Bajo"</formula>
    </cfRule>
    <cfRule type="cellIs" dxfId="452" priority="2058" operator="equal">
      <formula>"Extremo"</formula>
    </cfRule>
  </conditionalFormatting>
  <conditionalFormatting sqref="N22">
    <cfRule type="cellIs" dxfId="451" priority="1429" operator="equal">
      <formula>"Alto"</formula>
    </cfRule>
    <cfRule type="cellIs" dxfId="450" priority="1428" operator="equal">
      <formula>"Extremo"</formula>
    </cfRule>
    <cfRule type="cellIs" dxfId="449" priority="1430" operator="equal">
      <formula>"Moderado"</formula>
    </cfRule>
    <cfRule type="cellIs" dxfId="448" priority="1431" operator="equal">
      <formula>"Bajo"</formula>
    </cfRule>
  </conditionalFormatting>
  <conditionalFormatting sqref="N26 N29">
    <cfRule type="cellIs" dxfId="447" priority="1700" operator="equal">
      <formula>"Moderado"</formula>
    </cfRule>
    <cfRule type="cellIs" dxfId="446" priority="1699" operator="equal">
      <formula>"Alto"</formula>
    </cfRule>
    <cfRule type="cellIs" dxfId="445" priority="1698" operator="equal">
      <formula>"Extremo"</formula>
    </cfRule>
    <cfRule type="cellIs" dxfId="444" priority="1701" operator="equal">
      <formula>"Bajo"</formula>
    </cfRule>
  </conditionalFormatting>
  <conditionalFormatting sqref="N31">
    <cfRule type="cellIs" dxfId="443" priority="357" operator="equal">
      <formula>"Extremo"</formula>
    </cfRule>
    <cfRule type="cellIs" dxfId="442" priority="358" operator="equal">
      <formula>"Alto"</formula>
    </cfRule>
    <cfRule type="cellIs" dxfId="441" priority="359" operator="equal">
      <formula>"Moderado"</formula>
    </cfRule>
    <cfRule type="cellIs" dxfId="440" priority="360" operator="equal">
      <formula>"Bajo"</formula>
    </cfRule>
  </conditionalFormatting>
  <conditionalFormatting sqref="N35">
    <cfRule type="cellIs" dxfId="439" priority="672" operator="equal">
      <formula>"Alto"</formula>
    </cfRule>
    <cfRule type="cellIs" dxfId="438" priority="671" operator="equal">
      <formula>"Extremo"</formula>
    </cfRule>
    <cfRule type="cellIs" dxfId="437" priority="674" operator="equal">
      <formula>"Bajo"</formula>
    </cfRule>
    <cfRule type="cellIs" dxfId="436" priority="673" operator="equal">
      <formula>"Moderado"</formula>
    </cfRule>
  </conditionalFormatting>
  <conditionalFormatting sqref="N39:N42">
    <cfRule type="cellIs" dxfId="435" priority="1078" operator="equal">
      <formula>"Extremo"</formula>
    </cfRule>
    <cfRule type="cellIs" dxfId="434" priority="1079" operator="equal">
      <formula>"Alto"</formula>
    </cfRule>
    <cfRule type="cellIs" dxfId="433" priority="1080" operator="equal">
      <formula>"Moderado"</formula>
    </cfRule>
    <cfRule type="cellIs" dxfId="432" priority="1081" operator="equal">
      <formula>"Bajo"</formula>
    </cfRule>
  </conditionalFormatting>
  <conditionalFormatting sqref="N44">
    <cfRule type="cellIs" dxfId="431" priority="234" operator="equal">
      <formula>"Alto"</formula>
    </cfRule>
    <cfRule type="cellIs" dxfId="430" priority="233" operator="equal">
      <formula>"Extremo"</formula>
    </cfRule>
    <cfRule type="cellIs" dxfId="429" priority="235" operator="equal">
      <formula>"Moderado"</formula>
    </cfRule>
    <cfRule type="cellIs" dxfId="428" priority="236" operator="equal">
      <formula>"Bajo"</formula>
    </cfRule>
  </conditionalFormatting>
  <conditionalFormatting sqref="N46">
    <cfRule type="cellIs" dxfId="427" priority="193" operator="equal">
      <formula>"Moderado"</formula>
    </cfRule>
    <cfRule type="cellIs" dxfId="426" priority="194" operator="equal">
      <formula>"Bajo"</formula>
    </cfRule>
    <cfRule type="cellIs" dxfId="425" priority="191" operator="equal">
      <formula>"Extremo"</formula>
    </cfRule>
    <cfRule type="cellIs" dxfId="424" priority="192" operator="equal">
      <formula>"Alto"</formula>
    </cfRule>
  </conditionalFormatting>
  <conditionalFormatting sqref="N49">
    <cfRule type="cellIs" dxfId="423" priority="636" operator="equal">
      <formula>"Bajo"</formula>
    </cfRule>
    <cfRule type="cellIs" dxfId="422" priority="635" operator="equal">
      <formula>"Moderado"</formula>
    </cfRule>
    <cfRule type="cellIs" dxfId="421" priority="634" operator="equal">
      <formula>"Alto"</formula>
    </cfRule>
    <cfRule type="cellIs" dxfId="420" priority="633" operator="equal">
      <formula>"Extremo"</formula>
    </cfRule>
  </conditionalFormatting>
  <conditionalFormatting sqref="N53">
    <cfRule type="cellIs" dxfId="419" priority="595" operator="equal">
      <formula>"Extremo"</formula>
    </cfRule>
    <cfRule type="cellIs" dxfId="418" priority="596" operator="equal">
      <formula>"Alto"</formula>
    </cfRule>
    <cfRule type="cellIs" dxfId="417" priority="597" operator="equal">
      <formula>"Moderado"</formula>
    </cfRule>
    <cfRule type="cellIs" dxfId="416" priority="598" operator="equal">
      <formula>"Bajo"</formula>
    </cfRule>
  </conditionalFormatting>
  <conditionalFormatting sqref="N57">
    <cfRule type="cellIs" dxfId="415" priority="481" operator="equal">
      <formula>"Extremo"</formula>
    </cfRule>
    <cfRule type="cellIs" dxfId="414" priority="483" operator="equal">
      <formula>"Moderado"</formula>
    </cfRule>
    <cfRule type="cellIs" dxfId="413" priority="484" operator="equal">
      <formula>"Bajo"</formula>
    </cfRule>
    <cfRule type="cellIs" dxfId="412" priority="482" operator="equal">
      <formula>"Alto"</formula>
    </cfRule>
  </conditionalFormatting>
  <conditionalFormatting sqref="N59">
    <cfRule type="cellIs" dxfId="411" priority="434" operator="equal">
      <formula>"Alto"</formula>
    </cfRule>
    <cfRule type="cellIs" dxfId="410" priority="435" operator="equal">
      <formula>"Moderado"</formula>
    </cfRule>
    <cfRule type="cellIs" dxfId="409" priority="436" operator="equal">
      <formula>"Bajo"</formula>
    </cfRule>
    <cfRule type="cellIs" dxfId="408" priority="433" operator="equal">
      <formula>"Extremo"</formula>
    </cfRule>
  </conditionalFormatting>
  <conditionalFormatting sqref="N61">
    <cfRule type="cellIs" dxfId="407" priority="1345" operator="equal">
      <formula>"Bajo"</formula>
    </cfRule>
    <cfRule type="cellIs" dxfId="406" priority="1344" operator="equal">
      <formula>"Moderado"</formula>
    </cfRule>
    <cfRule type="cellIs" dxfId="405" priority="1342" operator="equal">
      <formula>"Extremo"</formula>
    </cfRule>
    <cfRule type="cellIs" dxfId="404" priority="1343" operator="equal">
      <formula>"Alto"</formula>
    </cfRule>
  </conditionalFormatting>
  <conditionalFormatting sqref="N63">
    <cfRule type="cellIs" dxfId="403" priority="1188" operator="equal">
      <formula>"Extremo"</formula>
    </cfRule>
    <cfRule type="cellIs" dxfId="402" priority="1189" operator="equal">
      <formula>"Alto"</formula>
    </cfRule>
    <cfRule type="cellIs" dxfId="401" priority="1190" operator="equal">
      <formula>"Moderado"</formula>
    </cfRule>
    <cfRule type="cellIs" dxfId="400" priority="1191" operator="equal">
      <formula>"Bajo"</formula>
    </cfRule>
  </conditionalFormatting>
  <conditionalFormatting sqref="N67">
    <cfRule type="cellIs" dxfId="399" priority="345" operator="equal">
      <formula>"Moderado"</formula>
    </cfRule>
    <cfRule type="cellIs" dxfId="398" priority="346" operator="equal">
      <formula>"Bajo"</formula>
    </cfRule>
    <cfRule type="cellIs" dxfId="397" priority="344" operator="equal">
      <formula>"Alto"</formula>
    </cfRule>
    <cfRule type="cellIs" dxfId="396" priority="343" operator="equal">
      <formula>"Extremo"</formula>
    </cfRule>
  </conditionalFormatting>
  <conditionalFormatting sqref="N70:N71">
    <cfRule type="cellIs" dxfId="395" priority="1238" operator="equal">
      <formula>"Moderado"</formula>
    </cfRule>
    <cfRule type="cellIs" dxfId="394" priority="1239" operator="equal">
      <formula>"Bajo"</formula>
    </cfRule>
    <cfRule type="cellIs" dxfId="393" priority="1237" operator="equal">
      <formula>"Alto"</formula>
    </cfRule>
    <cfRule type="cellIs" dxfId="392" priority="1236" operator="equal">
      <formula>"Extremo"</formula>
    </cfRule>
  </conditionalFormatting>
  <conditionalFormatting sqref="N74">
    <cfRule type="cellIs" dxfId="391" priority="157" operator="equal">
      <formula>"Extremo"</formula>
    </cfRule>
    <cfRule type="cellIs" dxfId="390" priority="158" operator="equal">
      <formula>"Alto"</formula>
    </cfRule>
    <cfRule type="cellIs" dxfId="389" priority="159" operator="equal">
      <formula>"Moderado"</formula>
    </cfRule>
    <cfRule type="cellIs" dxfId="388" priority="160" operator="equal">
      <formula>"Bajo"</formula>
    </cfRule>
  </conditionalFormatting>
  <conditionalFormatting sqref="N81:N82">
    <cfRule type="cellIs" dxfId="387" priority="1697" operator="equal">
      <formula>"Bajo"</formula>
    </cfRule>
    <cfRule type="cellIs" dxfId="386" priority="1696" operator="equal">
      <formula>"Moderado"</formula>
    </cfRule>
    <cfRule type="cellIs" dxfId="385" priority="1695" operator="equal">
      <formula>"Alto"</formula>
    </cfRule>
    <cfRule type="cellIs" dxfId="384" priority="1694" operator="equal">
      <formula>"Extremo"</formula>
    </cfRule>
  </conditionalFormatting>
  <conditionalFormatting sqref="N84">
    <cfRule type="cellIs" dxfId="383" priority="848" operator="equal">
      <formula>"Extremo"</formula>
    </cfRule>
    <cfRule type="cellIs" dxfId="382" priority="851" operator="equal">
      <formula>"Bajo"</formula>
    </cfRule>
    <cfRule type="cellIs" dxfId="381" priority="850" operator="equal">
      <formula>"Moderado"</formula>
    </cfRule>
    <cfRule type="cellIs" dxfId="380" priority="849" operator="equal">
      <formula>"Alto"</formula>
    </cfRule>
  </conditionalFormatting>
  <conditionalFormatting sqref="N91">
    <cfRule type="cellIs" dxfId="379" priority="108" operator="equal">
      <formula>"Bajo"</formula>
    </cfRule>
    <cfRule type="cellIs" dxfId="378" priority="107" operator="equal">
      <formula>"Moderado"</formula>
    </cfRule>
    <cfRule type="cellIs" dxfId="377" priority="106" operator="equal">
      <formula>"Alto"</formula>
    </cfRule>
    <cfRule type="cellIs" dxfId="376" priority="105" operator="equal">
      <formula>"Extremo"</formula>
    </cfRule>
  </conditionalFormatting>
  <conditionalFormatting sqref="N94">
    <cfRule type="cellIs" dxfId="375" priority="81" operator="equal">
      <formula>"Extremo"</formula>
    </cfRule>
    <cfRule type="cellIs" dxfId="374" priority="82" operator="equal">
      <formula>"Alto"</formula>
    </cfRule>
    <cfRule type="cellIs" dxfId="373" priority="84" operator="equal">
      <formula>"Bajo"</formula>
    </cfRule>
    <cfRule type="cellIs" dxfId="372" priority="83" operator="equal">
      <formula>"Moderado"</formula>
    </cfRule>
  </conditionalFormatting>
  <conditionalFormatting sqref="N97">
    <cfRule type="cellIs" dxfId="371" priority="63" operator="equal">
      <formula>"Extremo"</formula>
    </cfRule>
    <cfRule type="cellIs" dxfId="370" priority="66" operator="equal">
      <formula>"Bajo"</formula>
    </cfRule>
    <cfRule type="cellIs" dxfId="369" priority="65" operator="equal">
      <formula>"Moderado"</formula>
    </cfRule>
    <cfRule type="cellIs" dxfId="368" priority="64" operator="equal">
      <formula>"Alto"</formula>
    </cfRule>
  </conditionalFormatting>
  <conditionalFormatting sqref="N100">
    <cfRule type="cellIs" dxfId="367" priority="15" operator="equal">
      <formula>"Extremo"</formula>
    </cfRule>
    <cfRule type="cellIs" dxfId="366" priority="16" operator="equal">
      <formula>"Alto"</formula>
    </cfRule>
    <cfRule type="cellIs" dxfId="365" priority="17" operator="equal">
      <formula>"Moderado"</formula>
    </cfRule>
    <cfRule type="cellIs" dxfId="364" priority="18" operator="equal">
      <formula>"Bajo"</formula>
    </cfRule>
  </conditionalFormatting>
  <conditionalFormatting sqref="Z15:Z102">
    <cfRule type="cellIs" dxfId="363" priority="36" operator="equal">
      <formula>"Media"</formula>
    </cfRule>
    <cfRule type="cellIs" dxfId="362" priority="34" operator="equal">
      <formula>"Muy Alta"</formula>
    </cfRule>
    <cfRule type="cellIs" dxfId="361" priority="37" operator="equal">
      <formula>"Baja"</formula>
    </cfRule>
    <cfRule type="cellIs" dxfId="360" priority="38" operator="equal">
      <formula>"Muy Baja"</formula>
    </cfRule>
    <cfRule type="cellIs" dxfId="359" priority="35" operator="equal">
      <formula>"Alta"</formula>
    </cfRule>
  </conditionalFormatting>
  <conditionalFormatting sqref="AB15:AB102">
    <cfRule type="cellIs" dxfId="358" priority="30" operator="equal">
      <formula>"Mayor"</formula>
    </cfRule>
    <cfRule type="cellIs" dxfId="357" priority="29" operator="equal">
      <formula>"Catastrófico"</formula>
    </cfRule>
    <cfRule type="cellIs" dxfId="356" priority="31" operator="equal">
      <formula>"Moderado"</formula>
    </cfRule>
    <cfRule type="cellIs" dxfId="355" priority="32" operator="equal">
      <formula>"Menor"</formula>
    </cfRule>
    <cfRule type="cellIs" dxfId="354" priority="33" operator="equal">
      <formula>"Leve"</formula>
    </cfRule>
  </conditionalFormatting>
  <conditionalFormatting sqref="AD15">
    <cfRule type="cellIs" dxfId="353" priority="1847" operator="equal">
      <formula>"Muy Alta"</formula>
    </cfRule>
    <cfRule type="cellIs" dxfId="352" priority="1848" operator="equal">
      <formula>"Alta"</formula>
    </cfRule>
    <cfRule type="cellIs" dxfId="351" priority="1849" operator="equal">
      <formula>"Media"</formula>
    </cfRule>
    <cfRule type="cellIs" dxfId="350" priority="1850" operator="equal">
      <formula>"Baja"</formula>
    </cfRule>
    <cfRule type="cellIs" dxfId="349" priority="1851" operator="equal">
      <formula>"Muy Baja"</formula>
    </cfRule>
  </conditionalFormatting>
  <conditionalFormatting sqref="AD22">
    <cfRule type="cellIs" dxfId="348" priority="989" operator="equal">
      <formula>"Muy Alta"</formula>
    </cfRule>
    <cfRule type="cellIs" dxfId="347" priority="991" operator="equal">
      <formula>"Media"</formula>
    </cfRule>
    <cfRule type="cellIs" dxfId="346" priority="990" operator="equal">
      <formula>"Alta"</formula>
    </cfRule>
    <cfRule type="cellIs" dxfId="345" priority="992" operator="equal">
      <formula>"Baja"</formula>
    </cfRule>
    <cfRule type="cellIs" dxfId="344" priority="993" operator="equal">
      <formula>"Muy Baja"</formula>
    </cfRule>
  </conditionalFormatting>
  <conditionalFormatting sqref="AD26 AD29 AD81:AD82">
    <cfRule type="cellIs" dxfId="343" priority="1666" operator="equal">
      <formula>"Alta"</formula>
    </cfRule>
    <cfRule type="cellIs" dxfId="342" priority="1669" operator="equal">
      <formula>"Muy Baja"</formula>
    </cfRule>
    <cfRule type="cellIs" dxfId="341" priority="1667" operator="equal">
      <formula>"Media"</formula>
    </cfRule>
    <cfRule type="cellIs" dxfId="340" priority="1668" operator="equal">
      <formula>"Baja"</formula>
    </cfRule>
    <cfRule type="cellIs" dxfId="339" priority="1665" operator="equal">
      <formula>"Muy Alta"</formula>
    </cfRule>
  </conditionalFormatting>
  <conditionalFormatting sqref="AD31:AD32">
    <cfRule type="cellIs" dxfId="338" priority="380" operator="equal">
      <formula>"Muy Baja"</formula>
    </cfRule>
    <cfRule type="cellIs" dxfId="337" priority="379" operator="equal">
      <formula>"Baja"</formula>
    </cfRule>
    <cfRule type="cellIs" dxfId="336" priority="378" operator="equal">
      <formula>"Media"</formula>
    </cfRule>
    <cfRule type="cellIs" dxfId="335" priority="376" operator="equal">
      <formula>"Muy Alta"</formula>
    </cfRule>
    <cfRule type="cellIs" dxfId="334" priority="377" operator="equal">
      <formula>"Alta"</formula>
    </cfRule>
  </conditionalFormatting>
  <conditionalFormatting sqref="AD35">
    <cfRule type="cellIs" dxfId="333" priority="670" operator="equal">
      <formula>"Muy Baja"</formula>
    </cfRule>
    <cfRule type="cellIs" dxfId="332" priority="669" operator="equal">
      <formula>"Baja"</formula>
    </cfRule>
    <cfRule type="cellIs" dxfId="331" priority="666" operator="equal">
      <formula>"Muy Alta"</formula>
    </cfRule>
    <cfRule type="cellIs" dxfId="330" priority="667" operator="equal">
      <formula>"Alta"</formula>
    </cfRule>
    <cfRule type="cellIs" dxfId="329" priority="668" operator="equal">
      <formula>"Media"</formula>
    </cfRule>
  </conditionalFormatting>
  <conditionalFormatting sqref="AD39:AD42">
    <cfRule type="cellIs" dxfId="328" priority="1073" operator="equal">
      <formula>"Muy Alta"</formula>
    </cfRule>
    <cfRule type="cellIs" dxfId="327" priority="1076" operator="equal">
      <formula>"Baja"</formula>
    </cfRule>
    <cfRule type="cellIs" dxfId="326" priority="1077" operator="equal">
      <formula>"Muy Baja"</formula>
    </cfRule>
    <cfRule type="cellIs" dxfId="325" priority="1075" operator="equal">
      <formula>"Media"</formula>
    </cfRule>
    <cfRule type="cellIs" dxfId="324" priority="1074" operator="equal">
      <formula>"Alta"</formula>
    </cfRule>
  </conditionalFormatting>
  <conditionalFormatting sqref="AD44">
    <cfRule type="cellIs" dxfId="323" priority="225" operator="equal">
      <formula>"Alta"</formula>
    </cfRule>
    <cfRule type="cellIs" dxfId="322" priority="224" operator="equal">
      <formula>"Muy Alta"</formula>
    </cfRule>
    <cfRule type="cellIs" dxfId="321" priority="226" operator="equal">
      <formula>"Media"</formula>
    </cfRule>
    <cfRule type="cellIs" dxfId="320" priority="227" operator="equal">
      <formula>"Baja"</formula>
    </cfRule>
    <cfRule type="cellIs" dxfId="319" priority="228" operator="equal">
      <formula>"Muy Baja"</formula>
    </cfRule>
  </conditionalFormatting>
  <conditionalFormatting sqref="AD46">
    <cfRule type="cellIs" dxfId="318" priority="217" operator="equal">
      <formula>"Baja"</formula>
    </cfRule>
    <cfRule type="cellIs" dxfId="317" priority="218" operator="equal">
      <formula>"Muy Baja"</formula>
    </cfRule>
    <cfRule type="cellIs" dxfId="316" priority="214" operator="equal">
      <formula>"Muy Alta"</formula>
    </cfRule>
    <cfRule type="cellIs" dxfId="315" priority="215" operator="equal">
      <formula>"Alta"</formula>
    </cfRule>
    <cfRule type="cellIs" dxfId="314" priority="216" operator="equal">
      <formula>"Media"</formula>
    </cfRule>
  </conditionalFormatting>
  <conditionalFormatting sqref="AD49">
    <cfRule type="cellIs" dxfId="313" priority="628" operator="equal">
      <formula>"Muy Alta"</formula>
    </cfRule>
    <cfRule type="cellIs" dxfId="312" priority="629" operator="equal">
      <formula>"Alta"</formula>
    </cfRule>
    <cfRule type="cellIs" dxfId="311" priority="630" operator="equal">
      <formula>"Media"</formula>
    </cfRule>
    <cfRule type="cellIs" dxfId="310" priority="631" operator="equal">
      <formula>"Baja"</formula>
    </cfRule>
    <cfRule type="cellIs" dxfId="309" priority="632" operator="equal">
      <formula>"Muy Baja"</formula>
    </cfRule>
  </conditionalFormatting>
  <conditionalFormatting sqref="AD53">
    <cfRule type="cellIs" dxfId="308" priority="594" operator="equal">
      <formula>"Muy Baja"</formula>
    </cfRule>
    <cfRule type="cellIs" dxfId="307" priority="593" operator="equal">
      <formula>"Baja"</formula>
    </cfRule>
    <cfRule type="cellIs" dxfId="306" priority="592" operator="equal">
      <formula>"Media"</formula>
    </cfRule>
    <cfRule type="cellIs" dxfId="305" priority="591" operator="equal">
      <formula>"Alta"</formula>
    </cfRule>
    <cfRule type="cellIs" dxfId="304" priority="590" operator="equal">
      <formula>"Muy Alta"</formula>
    </cfRule>
  </conditionalFormatting>
  <conditionalFormatting sqref="AD57">
    <cfRule type="cellIs" dxfId="303" priority="479" operator="equal">
      <formula>"Baja"</formula>
    </cfRule>
    <cfRule type="cellIs" dxfId="302" priority="478" operator="equal">
      <formula>"Media"</formula>
    </cfRule>
    <cfRule type="cellIs" dxfId="301" priority="476" operator="equal">
      <formula>"Muy Alta"</formula>
    </cfRule>
    <cfRule type="cellIs" dxfId="300" priority="480" operator="equal">
      <formula>"Muy Baja"</formula>
    </cfRule>
    <cfRule type="cellIs" dxfId="299" priority="477" operator="equal">
      <formula>"Alta"</formula>
    </cfRule>
  </conditionalFormatting>
  <conditionalFormatting sqref="AD59">
    <cfRule type="cellIs" dxfId="298" priority="429" operator="equal">
      <formula>"Alta"</formula>
    </cfRule>
    <cfRule type="cellIs" dxfId="297" priority="432" operator="equal">
      <formula>"Muy Baja"</formula>
    </cfRule>
    <cfRule type="cellIs" dxfId="296" priority="431" operator="equal">
      <formula>"Baja"</formula>
    </cfRule>
    <cfRule type="cellIs" dxfId="295" priority="430" operator="equal">
      <formula>"Media"</formula>
    </cfRule>
    <cfRule type="cellIs" dxfId="294" priority="428" operator="equal">
      <formula>"Muy Alta"</formula>
    </cfRule>
  </conditionalFormatting>
  <conditionalFormatting sqref="AD61">
    <cfRule type="cellIs" dxfId="293" priority="1339" operator="equal">
      <formula>"Media"</formula>
    </cfRule>
    <cfRule type="cellIs" dxfId="292" priority="1341" operator="equal">
      <formula>"Muy Baja"</formula>
    </cfRule>
    <cfRule type="cellIs" dxfId="291" priority="1340" operator="equal">
      <formula>"Baja"</formula>
    </cfRule>
    <cfRule type="cellIs" dxfId="290" priority="1338" operator="equal">
      <formula>"Alta"</formula>
    </cfRule>
    <cfRule type="cellIs" dxfId="289" priority="1337" operator="equal">
      <formula>"Muy Alta"</formula>
    </cfRule>
  </conditionalFormatting>
  <conditionalFormatting sqref="AD63">
    <cfRule type="cellIs" dxfId="288" priority="1187" operator="equal">
      <formula>"Muy Baja"</formula>
    </cfRule>
    <cfRule type="cellIs" dxfId="287" priority="1183" operator="equal">
      <formula>"Muy Alta"</formula>
    </cfRule>
    <cfRule type="cellIs" dxfId="286" priority="1184" operator="equal">
      <formula>"Alta"</formula>
    </cfRule>
    <cfRule type="cellIs" dxfId="285" priority="1185" operator="equal">
      <formula>"Media"</formula>
    </cfRule>
    <cfRule type="cellIs" dxfId="284" priority="1186" operator="equal">
      <formula>"Baja"</formula>
    </cfRule>
  </conditionalFormatting>
  <conditionalFormatting sqref="AD67">
    <cfRule type="cellIs" dxfId="283" priority="260" operator="equal">
      <formula>"Muy Baja"</formula>
    </cfRule>
    <cfRule type="cellIs" dxfId="282" priority="256" operator="equal">
      <formula>"Muy Alta"</formula>
    </cfRule>
    <cfRule type="cellIs" dxfId="281" priority="257" operator="equal">
      <formula>"Alta"</formula>
    </cfRule>
    <cfRule type="cellIs" dxfId="280" priority="258" operator="equal">
      <formula>"Media"</formula>
    </cfRule>
    <cfRule type="cellIs" dxfId="279" priority="259" operator="equal">
      <formula>"Baja"</formula>
    </cfRule>
  </conditionalFormatting>
  <conditionalFormatting sqref="AD70:AD71">
    <cfRule type="cellIs" dxfId="278" priority="1235" operator="equal">
      <formula>"Muy Baja"</formula>
    </cfRule>
    <cfRule type="cellIs" dxfId="277" priority="1234" operator="equal">
      <formula>"Baja"</formula>
    </cfRule>
    <cfRule type="cellIs" dxfId="276" priority="1231" operator="equal">
      <formula>"Muy Alta"</formula>
    </cfRule>
    <cfRule type="cellIs" dxfId="275" priority="1232" operator="equal">
      <formula>"Alta"</formula>
    </cfRule>
    <cfRule type="cellIs" dxfId="274" priority="1233" operator="equal">
      <formula>"Media"</formula>
    </cfRule>
  </conditionalFormatting>
  <conditionalFormatting sqref="AD74">
    <cfRule type="cellIs" dxfId="273" priority="155" operator="equal">
      <formula>"Baja"</formula>
    </cfRule>
    <cfRule type="cellIs" dxfId="272" priority="154" operator="equal">
      <formula>"Media"</formula>
    </cfRule>
    <cfRule type="cellIs" dxfId="271" priority="153" operator="equal">
      <formula>"Alta"</formula>
    </cfRule>
    <cfRule type="cellIs" dxfId="270" priority="156" operator="equal">
      <formula>"Muy Baja"</formula>
    </cfRule>
    <cfRule type="cellIs" dxfId="269" priority="152" operator="equal">
      <formula>"Muy Alta"</formula>
    </cfRule>
  </conditionalFormatting>
  <conditionalFormatting sqref="AD84">
    <cfRule type="cellIs" dxfId="268" priority="877" operator="equal">
      <formula>"Muy Alta"</formula>
    </cfRule>
    <cfRule type="cellIs" dxfId="267" priority="881" operator="equal">
      <formula>"Muy Baja"</formula>
    </cfRule>
    <cfRule type="cellIs" dxfId="266" priority="878" operator="equal">
      <formula>"Alta"</formula>
    </cfRule>
    <cfRule type="cellIs" dxfId="265" priority="879" operator="equal">
      <formula>"Media"</formula>
    </cfRule>
    <cfRule type="cellIs" dxfId="264" priority="880" operator="equal">
      <formula>"Baja"</formula>
    </cfRule>
  </conditionalFormatting>
  <conditionalFormatting sqref="AD91">
    <cfRule type="cellIs" dxfId="263" priority="125" operator="equal">
      <formula>"Alta"</formula>
    </cfRule>
    <cfRule type="cellIs" dxfId="262" priority="124" operator="equal">
      <formula>"Muy Alta"</formula>
    </cfRule>
    <cfRule type="cellIs" dxfId="261" priority="128" operator="equal">
      <formula>"Muy Baja"</formula>
    </cfRule>
    <cfRule type="cellIs" dxfId="260" priority="127" operator="equal">
      <formula>"Baja"</formula>
    </cfRule>
    <cfRule type="cellIs" dxfId="259" priority="126" operator="equal">
      <formula>"Media"</formula>
    </cfRule>
  </conditionalFormatting>
  <conditionalFormatting sqref="AD94">
    <cfRule type="cellIs" dxfId="258" priority="80" operator="equal">
      <formula>"Muy Baja"</formula>
    </cfRule>
    <cfRule type="cellIs" dxfId="257" priority="79" operator="equal">
      <formula>"Baja"</formula>
    </cfRule>
    <cfRule type="cellIs" dxfId="256" priority="78" operator="equal">
      <formula>"Media"</formula>
    </cfRule>
    <cfRule type="cellIs" dxfId="255" priority="77" operator="equal">
      <formula>"Alta"</formula>
    </cfRule>
    <cfRule type="cellIs" dxfId="254" priority="76" operator="equal">
      <formula>"Muy Alta"</formula>
    </cfRule>
  </conditionalFormatting>
  <conditionalFormatting sqref="AD97">
    <cfRule type="cellIs" dxfId="253" priority="58" operator="equal">
      <formula>"Muy Alta"</formula>
    </cfRule>
    <cfRule type="cellIs" dxfId="252" priority="59" operator="equal">
      <formula>"Alta"</formula>
    </cfRule>
    <cfRule type="cellIs" dxfId="251" priority="60" operator="equal">
      <formula>"Media"</formula>
    </cfRule>
    <cfRule type="cellIs" dxfId="250" priority="61" operator="equal">
      <formula>"Baja"</formula>
    </cfRule>
    <cfRule type="cellIs" dxfId="249" priority="62" operator="equal">
      <formula>"Muy Baja"</formula>
    </cfRule>
  </conditionalFormatting>
  <conditionalFormatting sqref="AD100">
    <cfRule type="cellIs" dxfId="248" priority="10" operator="equal">
      <formula>"Muy Alta"</formula>
    </cfRule>
    <cfRule type="cellIs" dxfId="247" priority="11" operator="equal">
      <formula>"Alta"</formula>
    </cfRule>
    <cfRule type="cellIs" dxfId="246" priority="12" operator="equal">
      <formula>"Media"</formula>
    </cfRule>
    <cfRule type="cellIs" dxfId="245" priority="14" operator="equal">
      <formula>"Muy Baja"</formula>
    </cfRule>
    <cfRule type="cellIs" dxfId="244" priority="13" operator="equal">
      <formula>"Baja"</formula>
    </cfRule>
  </conditionalFormatting>
  <conditionalFormatting sqref="AF15">
    <cfRule type="cellIs" dxfId="243" priority="1842" operator="equal">
      <formula>"Catastrófico"</formula>
    </cfRule>
    <cfRule type="cellIs" dxfId="242" priority="1843" operator="equal">
      <formula>"Mayor"</formula>
    </cfRule>
    <cfRule type="cellIs" dxfId="241" priority="1844" operator="equal">
      <formula>"Moderado"</formula>
    </cfRule>
    <cfRule type="cellIs" dxfId="240" priority="1846" operator="equal">
      <formula>"Leve"</formula>
    </cfRule>
    <cfRule type="cellIs" dxfId="239" priority="1845" operator="equal">
      <formula>"Menor"</formula>
    </cfRule>
  </conditionalFormatting>
  <conditionalFormatting sqref="AF22">
    <cfRule type="cellIs" dxfId="238" priority="988" operator="equal">
      <formula>"Leve"</formula>
    </cfRule>
    <cfRule type="cellIs" dxfId="237" priority="984" operator="equal">
      <formula>"Catastrófico"</formula>
    </cfRule>
    <cfRule type="cellIs" dxfId="236" priority="987" operator="equal">
      <formula>"Menor"</formula>
    </cfRule>
    <cfRule type="cellIs" dxfId="235" priority="986" operator="equal">
      <formula>"Moderado"</formula>
    </cfRule>
    <cfRule type="cellIs" dxfId="234" priority="985" operator="equal">
      <formula>"Mayor"</formula>
    </cfRule>
  </conditionalFormatting>
  <conditionalFormatting sqref="AF26 AF29 AF81:AF82">
    <cfRule type="cellIs" dxfId="233" priority="1663" operator="equal">
      <formula>"Menor"</formula>
    </cfRule>
    <cfRule type="cellIs" dxfId="232" priority="1662" operator="equal">
      <formula>"Moderado"</formula>
    </cfRule>
    <cfRule type="cellIs" dxfId="231" priority="1661" operator="equal">
      <formula>"Mayor"</formula>
    </cfRule>
    <cfRule type="cellIs" dxfId="230" priority="1660" operator="equal">
      <formula>"Catastrófico"</formula>
    </cfRule>
    <cfRule type="cellIs" dxfId="229" priority="1664" operator="equal">
      <formula>"Leve"</formula>
    </cfRule>
  </conditionalFormatting>
  <conditionalFormatting sqref="AF31:AF32">
    <cfRule type="cellIs" dxfId="228" priority="371" operator="equal">
      <formula>"Catastrófico"</formula>
    </cfRule>
    <cfRule type="cellIs" dxfId="227" priority="375" operator="equal">
      <formula>"Leve"</formula>
    </cfRule>
    <cfRule type="cellIs" dxfId="226" priority="374" operator="equal">
      <formula>"Menor"</formula>
    </cfRule>
    <cfRule type="cellIs" dxfId="225" priority="373" operator="equal">
      <formula>"Moderado"</formula>
    </cfRule>
    <cfRule type="cellIs" dxfId="224" priority="372" operator="equal">
      <formula>"Mayor"</formula>
    </cfRule>
  </conditionalFormatting>
  <conditionalFormatting sqref="AF35">
    <cfRule type="cellIs" dxfId="223" priority="662" operator="equal">
      <formula>"Mayor"</formula>
    </cfRule>
    <cfRule type="cellIs" dxfId="222" priority="661" operator="equal">
      <formula>"Catastrófico"</formula>
    </cfRule>
    <cfRule type="cellIs" dxfId="221" priority="663" operator="equal">
      <formula>"Moderado"</formula>
    </cfRule>
    <cfRule type="cellIs" dxfId="220" priority="664" operator="equal">
      <formula>"Menor"</formula>
    </cfRule>
    <cfRule type="cellIs" dxfId="219" priority="665" operator="equal">
      <formula>"Leve"</formula>
    </cfRule>
  </conditionalFormatting>
  <conditionalFormatting sqref="AF39:AF42">
    <cfRule type="cellIs" dxfId="218" priority="1072" operator="equal">
      <formula>"Leve"</formula>
    </cfRule>
    <cfRule type="cellIs" dxfId="217" priority="1071" operator="equal">
      <formula>"Menor"</formula>
    </cfRule>
    <cfRule type="cellIs" dxfId="216" priority="1070" operator="equal">
      <formula>"Moderado"</formula>
    </cfRule>
    <cfRule type="cellIs" dxfId="215" priority="1069" operator="equal">
      <formula>"Mayor"</formula>
    </cfRule>
    <cfRule type="cellIs" dxfId="214" priority="1068" operator="equal">
      <formula>"Catastrófico"</formula>
    </cfRule>
  </conditionalFormatting>
  <conditionalFormatting sqref="AF44">
    <cfRule type="cellIs" dxfId="213" priority="223" operator="equal">
      <formula>"Leve"</formula>
    </cfRule>
    <cfRule type="cellIs" dxfId="212" priority="222" operator="equal">
      <formula>"Menor"</formula>
    </cfRule>
    <cfRule type="cellIs" dxfId="211" priority="221" operator="equal">
      <formula>"Moderado"</formula>
    </cfRule>
    <cfRule type="cellIs" dxfId="210" priority="219" operator="equal">
      <formula>"Catastrófico"</formula>
    </cfRule>
    <cfRule type="cellIs" dxfId="209" priority="220" operator="equal">
      <formula>"Mayor"</formula>
    </cfRule>
  </conditionalFormatting>
  <conditionalFormatting sqref="AF46">
    <cfRule type="cellIs" dxfId="208" priority="212" operator="equal">
      <formula>"Menor"</formula>
    </cfRule>
    <cfRule type="cellIs" dxfId="207" priority="209" operator="equal">
      <formula>"Catastrófico"</formula>
    </cfRule>
    <cfRule type="cellIs" dxfId="206" priority="211" operator="equal">
      <formula>"Moderado"</formula>
    </cfRule>
    <cfRule type="cellIs" dxfId="205" priority="210" operator="equal">
      <formula>"Mayor"</formula>
    </cfRule>
    <cfRule type="cellIs" dxfId="204" priority="213" operator="equal">
      <formula>"Leve"</formula>
    </cfRule>
  </conditionalFormatting>
  <conditionalFormatting sqref="AF49">
    <cfRule type="cellIs" dxfId="203" priority="623" operator="equal">
      <formula>"Catastrófico"</formula>
    </cfRule>
    <cfRule type="cellIs" dxfId="202" priority="625" operator="equal">
      <formula>"Moderado"</formula>
    </cfRule>
    <cfRule type="cellIs" dxfId="201" priority="624" operator="equal">
      <formula>"Mayor"</formula>
    </cfRule>
    <cfRule type="cellIs" dxfId="200" priority="627" operator="equal">
      <formula>"Leve"</formula>
    </cfRule>
    <cfRule type="cellIs" dxfId="199" priority="626" operator="equal">
      <formula>"Menor"</formula>
    </cfRule>
  </conditionalFormatting>
  <conditionalFormatting sqref="AF53">
    <cfRule type="cellIs" dxfId="198" priority="589" operator="equal">
      <formula>"Leve"</formula>
    </cfRule>
    <cfRule type="cellIs" dxfId="197" priority="586" operator="equal">
      <formula>"Mayor"</formula>
    </cfRule>
    <cfRule type="cellIs" dxfId="196" priority="588" operator="equal">
      <formula>"Menor"</formula>
    </cfRule>
    <cfRule type="cellIs" dxfId="195" priority="587" operator="equal">
      <formula>"Moderado"</formula>
    </cfRule>
    <cfRule type="cellIs" dxfId="194" priority="585" operator="equal">
      <formula>"Catastrófico"</formula>
    </cfRule>
  </conditionalFormatting>
  <conditionalFormatting sqref="AF57">
    <cfRule type="cellIs" dxfId="193" priority="473" operator="equal">
      <formula>"Moderado"</formula>
    </cfRule>
    <cfRule type="cellIs" dxfId="192" priority="472" operator="equal">
      <formula>"Mayor"</formula>
    </cfRule>
    <cfRule type="cellIs" dxfId="191" priority="471" operator="equal">
      <formula>"Catastrófico"</formula>
    </cfRule>
    <cfRule type="cellIs" dxfId="190" priority="474" operator="equal">
      <formula>"Menor"</formula>
    </cfRule>
    <cfRule type="cellIs" dxfId="189" priority="475" operator="equal">
      <formula>"Leve"</formula>
    </cfRule>
  </conditionalFormatting>
  <conditionalFormatting sqref="AF59">
    <cfRule type="cellIs" dxfId="188" priority="425" operator="equal">
      <formula>"Moderado"</formula>
    </cfRule>
    <cfRule type="cellIs" dxfId="187" priority="423" operator="equal">
      <formula>"Catastrófico"</formula>
    </cfRule>
    <cfRule type="cellIs" dxfId="186" priority="424" operator="equal">
      <formula>"Mayor"</formula>
    </cfRule>
    <cfRule type="cellIs" dxfId="185" priority="427" operator="equal">
      <formula>"Leve"</formula>
    </cfRule>
    <cfRule type="cellIs" dxfId="184" priority="426" operator="equal">
      <formula>"Menor"</formula>
    </cfRule>
  </conditionalFormatting>
  <conditionalFormatting sqref="AF61">
    <cfRule type="cellIs" dxfId="183" priority="1336" operator="equal">
      <formula>"Leve"</formula>
    </cfRule>
    <cfRule type="cellIs" dxfId="182" priority="1335" operator="equal">
      <formula>"Menor"</formula>
    </cfRule>
    <cfRule type="cellIs" dxfId="181" priority="1334" operator="equal">
      <formula>"Moderado"</formula>
    </cfRule>
    <cfRule type="cellIs" dxfId="180" priority="1333" operator="equal">
      <formula>"Mayor"</formula>
    </cfRule>
    <cfRule type="cellIs" dxfId="179" priority="1332" operator="equal">
      <formula>"Catastrófico"</formula>
    </cfRule>
  </conditionalFormatting>
  <conditionalFormatting sqref="AF63">
    <cfRule type="cellIs" dxfId="178" priority="1179" operator="equal">
      <formula>"Mayor"</formula>
    </cfRule>
    <cfRule type="cellIs" dxfId="177" priority="1181" operator="equal">
      <formula>"Menor"</formula>
    </cfRule>
    <cfRule type="cellIs" dxfId="176" priority="1178" operator="equal">
      <formula>"Catastrófico"</formula>
    </cfRule>
    <cfRule type="cellIs" dxfId="175" priority="1182" operator="equal">
      <formula>"Leve"</formula>
    </cfRule>
    <cfRule type="cellIs" dxfId="174" priority="1180" operator="equal">
      <formula>"Moderado"</formula>
    </cfRule>
  </conditionalFormatting>
  <conditionalFormatting sqref="AF67">
    <cfRule type="cellIs" dxfId="173" priority="251" operator="equal">
      <formula>"Catastrófico"</formula>
    </cfRule>
    <cfRule type="cellIs" dxfId="172" priority="252" operator="equal">
      <formula>"Mayor"</formula>
    </cfRule>
    <cfRule type="cellIs" dxfId="171" priority="253" operator="equal">
      <formula>"Moderado"</formula>
    </cfRule>
    <cfRule type="cellIs" dxfId="170" priority="254" operator="equal">
      <formula>"Menor"</formula>
    </cfRule>
    <cfRule type="cellIs" dxfId="169" priority="255" operator="equal">
      <formula>"Leve"</formula>
    </cfRule>
  </conditionalFormatting>
  <conditionalFormatting sqref="AF70:AF71">
    <cfRule type="cellIs" dxfId="168" priority="1229" operator="equal">
      <formula>"Menor"</formula>
    </cfRule>
    <cfRule type="cellIs" dxfId="167" priority="1230" operator="equal">
      <formula>"Leve"</formula>
    </cfRule>
    <cfRule type="cellIs" dxfId="166" priority="1228" operator="equal">
      <formula>"Moderado"</formula>
    </cfRule>
    <cfRule type="cellIs" dxfId="165" priority="1226" operator="equal">
      <formula>"Catastrófico"</formula>
    </cfRule>
    <cfRule type="cellIs" dxfId="164" priority="1227" operator="equal">
      <formula>"Mayor"</formula>
    </cfRule>
  </conditionalFormatting>
  <conditionalFormatting sqref="AF74">
    <cfRule type="cellIs" dxfId="163" priority="147" operator="equal">
      <formula>"Catastrófico"</formula>
    </cfRule>
    <cfRule type="cellIs" dxfId="162" priority="150" operator="equal">
      <formula>"Menor"</formula>
    </cfRule>
    <cfRule type="cellIs" dxfId="161" priority="151" operator="equal">
      <formula>"Leve"</formula>
    </cfRule>
    <cfRule type="cellIs" dxfId="160" priority="148" operator="equal">
      <formula>"Mayor"</formula>
    </cfRule>
    <cfRule type="cellIs" dxfId="159" priority="149" operator="equal">
      <formula>"Moderado"</formula>
    </cfRule>
  </conditionalFormatting>
  <conditionalFormatting sqref="AF84">
    <cfRule type="cellIs" dxfId="158" priority="876" operator="equal">
      <formula>"Leve"</formula>
    </cfRule>
    <cfRule type="cellIs" dxfId="157" priority="874" operator="equal">
      <formula>"Moderado"</formula>
    </cfRule>
    <cfRule type="cellIs" dxfId="156" priority="873" operator="equal">
      <formula>"Mayor"</formula>
    </cfRule>
    <cfRule type="cellIs" dxfId="155" priority="875" operator="equal">
      <formula>"Menor"</formula>
    </cfRule>
    <cfRule type="cellIs" dxfId="154" priority="872" operator="equal">
      <formula>"Catastrófico"</formula>
    </cfRule>
  </conditionalFormatting>
  <conditionalFormatting sqref="AF91">
    <cfRule type="cellIs" dxfId="153" priority="122" operator="equal">
      <formula>"Menor"</formula>
    </cfRule>
    <cfRule type="cellIs" dxfId="152" priority="120" operator="equal">
      <formula>"Mayor"</formula>
    </cfRule>
    <cfRule type="cellIs" dxfId="151" priority="119" operator="equal">
      <formula>"Catastrófico"</formula>
    </cfRule>
    <cfRule type="cellIs" dxfId="150" priority="121" operator="equal">
      <formula>"Moderado"</formula>
    </cfRule>
    <cfRule type="cellIs" dxfId="149" priority="123" operator="equal">
      <formula>"Leve"</formula>
    </cfRule>
  </conditionalFormatting>
  <conditionalFormatting sqref="AF94">
    <cfRule type="cellIs" dxfId="148" priority="75" operator="equal">
      <formula>"Leve"</formula>
    </cfRule>
    <cfRule type="cellIs" dxfId="147" priority="72" operator="equal">
      <formula>"Mayor"</formula>
    </cfRule>
    <cfRule type="cellIs" dxfId="146" priority="71" operator="equal">
      <formula>"Catastrófico"</formula>
    </cfRule>
    <cfRule type="cellIs" dxfId="145" priority="73" operator="equal">
      <formula>"Moderado"</formula>
    </cfRule>
    <cfRule type="cellIs" dxfId="144" priority="74" operator="equal">
      <formula>"Menor"</formula>
    </cfRule>
  </conditionalFormatting>
  <conditionalFormatting sqref="AF97">
    <cfRule type="cellIs" dxfId="143" priority="57" operator="equal">
      <formula>"Leve"</formula>
    </cfRule>
    <cfRule type="cellIs" dxfId="142" priority="54" operator="equal">
      <formula>"Mayor"</formula>
    </cfRule>
    <cfRule type="cellIs" dxfId="141" priority="53" operator="equal">
      <formula>"Catastrófico"</formula>
    </cfRule>
    <cfRule type="cellIs" dxfId="140" priority="56" operator="equal">
      <formula>"Menor"</formula>
    </cfRule>
    <cfRule type="cellIs" dxfId="139" priority="55" operator="equal">
      <formula>"Moderado"</formula>
    </cfRule>
  </conditionalFormatting>
  <conditionalFormatting sqref="AF100">
    <cfRule type="cellIs" dxfId="138" priority="8" operator="equal">
      <formula>"Menor"</formula>
    </cfRule>
    <cfRule type="cellIs" dxfId="137" priority="7" operator="equal">
      <formula>"Moderado"</formula>
    </cfRule>
    <cfRule type="cellIs" dxfId="136" priority="6" operator="equal">
      <formula>"Mayor"</formula>
    </cfRule>
    <cfRule type="cellIs" dxfId="135" priority="5" operator="equal">
      <formula>"Catastrófico"</formula>
    </cfRule>
    <cfRule type="cellIs" dxfId="134" priority="9" operator="equal">
      <formula>"Leve"</formula>
    </cfRule>
  </conditionalFormatting>
  <conditionalFormatting sqref="AH15">
    <cfRule type="cellIs" dxfId="133" priority="2044" operator="equal">
      <formula>"Extremo"</formula>
    </cfRule>
    <cfRule type="cellIs" dxfId="132" priority="2045" operator="equal">
      <formula>"Alto"</formula>
    </cfRule>
    <cfRule type="cellIs" dxfId="131" priority="2047" operator="equal">
      <formula>"Bajo"</formula>
    </cfRule>
    <cfRule type="cellIs" dxfId="130" priority="2046" operator="equal">
      <formula>"Moderado"</formula>
    </cfRule>
  </conditionalFormatting>
  <conditionalFormatting sqref="AH22">
    <cfRule type="cellIs" dxfId="129" priority="981" operator="equal">
      <formula>"Alto"</formula>
    </cfRule>
    <cfRule type="cellIs" dxfId="128" priority="983" operator="equal">
      <formula>"Bajo"</formula>
    </cfRule>
    <cfRule type="cellIs" dxfId="127" priority="982" operator="equal">
      <formula>"Moderado"</formula>
    </cfRule>
    <cfRule type="cellIs" dxfId="126" priority="980" operator="equal">
      <formula>"Extremo"</formula>
    </cfRule>
  </conditionalFormatting>
  <conditionalFormatting sqref="AH26 AH29 AH81:AH82">
    <cfRule type="cellIs" dxfId="125" priority="1654" operator="equal">
      <formula>"Moderado"</formula>
    </cfRule>
    <cfRule type="cellIs" dxfId="124" priority="1653" operator="equal">
      <formula>"Alto"</formula>
    </cfRule>
    <cfRule type="cellIs" dxfId="123" priority="1652" operator="equal">
      <formula>"Extremo"</formula>
    </cfRule>
    <cfRule type="cellIs" dxfId="122" priority="1655" operator="equal">
      <formula>"Bajo"</formula>
    </cfRule>
  </conditionalFormatting>
  <conditionalFormatting sqref="AH31:AH32">
    <cfRule type="cellIs" dxfId="121" priority="393" operator="equal">
      <formula>"Moderado"</formula>
    </cfRule>
    <cfRule type="cellIs" dxfId="120" priority="392" operator="equal">
      <formula>"Alto"</formula>
    </cfRule>
    <cfRule type="cellIs" dxfId="119" priority="391" operator="equal">
      <formula>"Extremo"</formula>
    </cfRule>
    <cfRule type="cellIs" dxfId="118" priority="394" operator="equal">
      <formula>"Bajo"</formula>
    </cfRule>
  </conditionalFormatting>
  <conditionalFormatting sqref="AH35">
    <cfRule type="cellIs" dxfId="117" priority="660" operator="equal">
      <formula>"Bajo"</formula>
    </cfRule>
    <cfRule type="cellIs" dxfId="116" priority="659" operator="equal">
      <formula>"Moderado"</formula>
    </cfRule>
    <cfRule type="cellIs" dxfId="115" priority="658" operator="equal">
      <formula>"Alto"</formula>
    </cfRule>
    <cfRule type="cellIs" dxfId="114" priority="657" operator="equal">
      <formula>"Extremo"</formula>
    </cfRule>
  </conditionalFormatting>
  <conditionalFormatting sqref="AH39:AH42">
    <cfRule type="cellIs" dxfId="113" priority="1067" operator="equal">
      <formula>"Bajo"</formula>
    </cfRule>
    <cfRule type="cellIs" dxfId="112" priority="1066" operator="equal">
      <formula>"Moderado"</formula>
    </cfRule>
    <cfRule type="cellIs" dxfId="111" priority="1065" operator="equal">
      <formula>"Alto"</formula>
    </cfRule>
    <cfRule type="cellIs" dxfId="110" priority="1064" operator="equal">
      <formula>"Extremo"</formula>
    </cfRule>
  </conditionalFormatting>
  <conditionalFormatting sqref="AH44">
    <cfRule type="cellIs" dxfId="109" priority="231" operator="equal">
      <formula>"Moderado"</formula>
    </cfRule>
    <cfRule type="cellIs" dxfId="108" priority="232" operator="equal">
      <formula>"Bajo"</formula>
    </cfRule>
    <cfRule type="cellIs" dxfId="107" priority="229" operator="equal">
      <formula>"Extremo"</formula>
    </cfRule>
    <cfRule type="cellIs" dxfId="106" priority="230" operator="equal">
      <formula>"Alto"</formula>
    </cfRule>
  </conditionalFormatting>
  <conditionalFormatting sqref="AH46">
    <cfRule type="cellIs" dxfId="105" priority="206" operator="equal">
      <formula>"Alto"</formula>
    </cfRule>
    <cfRule type="cellIs" dxfId="104" priority="207" operator="equal">
      <formula>"Moderado"</formula>
    </cfRule>
    <cfRule type="cellIs" dxfId="103" priority="208" operator="equal">
      <formula>"Bajo"</formula>
    </cfRule>
    <cfRule type="cellIs" dxfId="102" priority="205" operator="equal">
      <formula>"Extremo"</formula>
    </cfRule>
  </conditionalFormatting>
  <conditionalFormatting sqref="AH49">
    <cfRule type="cellIs" dxfId="101" priority="621" operator="equal">
      <formula>"Moderado"</formula>
    </cfRule>
    <cfRule type="cellIs" dxfId="100" priority="622" operator="equal">
      <formula>"Bajo"</formula>
    </cfRule>
    <cfRule type="cellIs" dxfId="99" priority="619" operator="equal">
      <formula>"Extremo"</formula>
    </cfRule>
    <cfRule type="cellIs" dxfId="98" priority="620" operator="equal">
      <formula>"Alto"</formula>
    </cfRule>
  </conditionalFormatting>
  <conditionalFormatting sqref="AH53">
    <cfRule type="cellIs" dxfId="97" priority="582" operator="equal">
      <formula>"Alto"</formula>
    </cfRule>
    <cfRule type="cellIs" dxfId="96" priority="583" operator="equal">
      <formula>"Moderado"</formula>
    </cfRule>
    <cfRule type="cellIs" dxfId="95" priority="581" operator="equal">
      <formula>"Extremo"</formula>
    </cfRule>
    <cfRule type="cellIs" dxfId="94" priority="584" operator="equal">
      <formula>"Bajo"</formula>
    </cfRule>
  </conditionalFormatting>
  <conditionalFormatting sqref="AH57">
    <cfRule type="cellIs" dxfId="93" priority="469" operator="equal">
      <formula>"Moderado"</formula>
    </cfRule>
    <cfRule type="cellIs" dxfId="92" priority="470" operator="equal">
      <formula>"Bajo"</formula>
    </cfRule>
    <cfRule type="cellIs" dxfId="91" priority="468" operator="equal">
      <formula>"Alto"</formula>
    </cfRule>
    <cfRule type="cellIs" dxfId="90" priority="467" operator="equal">
      <formula>"Extremo"</formula>
    </cfRule>
  </conditionalFormatting>
  <conditionalFormatting sqref="AH59">
    <cfRule type="cellIs" dxfId="89" priority="422" operator="equal">
      <formula>"Bajo"</formula>
    </cfRule>
    <cfRule type="cellIs" dxfId="88" priority="420" operator="equal">
      <formula>"Alto"</formula>
    </cfRule>
    <cfRule type="cellIs" dxfId="87" priority="419" operator="equal">
      <formula>"Extremo"</formula>
    </cfRule>
    <cfRule type="cellIs" dxfId="86" priority="421" operator="equal">
      <formula>"Moderado"</formula>
    </cfRule>
  </conditionalFormatting>
  <conditionalFormatting sqref="AH61">
    <cfRule type="cellIs" dxfId="85" priority="1331" operator="equal">
      <formula>"Bajo"</formula>
    </cfRule>
    <cfRule type="cellIs" dxfId="84" priority="1329" operator="equal">
      <formula>"Alto"</formula>
    </cfRule>
    <cfRule type="cellIs" dxfId="83" priority="1330" operator="equal">
      <formula>"Moderado"</formula>
    </cfRule>
    <cfRule type="cellIs" dxfId="82" priority="1328" operator="equal">
      <formula>"Extremo"</formula>
    </cfRule>
  </conditionalFormatting>
  <conditionalFormatting sqref="AH63">
    <cfRule type="cellIs" dxfId="81" priority="1175" operator="equal">
      <formula>"Alto"</formula>
    </cfRule>
    <cfRule type="cellIs" dxfId="80" priority="1177" operator="equal">
      <formula>"Bajo"</formula>
    </cfRule>
    <cfRule type="cellIs" dxfId="79" priority="1176" operator="equal">
      <formula>"Moderado"</formula>
    </cfRule>
    <cfRule type="cellIs" dxfId="78" priority="1174" operator="equal">
      <formula>"Extremo"</formula>
    </cfRule>
  </conditionalFormatting>
  <conditionalFormatting sqref="AH67">
    <cfRule type="cellIs" dxfId="77" priority="247" operator="equal">
      <formula>"Extremo"</formula>
    </cfRule>
    <cfRule type="cellIs" dxfId="76" priority="248" operator="equal">
      <formula>"Alto"</formula>
    </cfRule>
    <cfRule type="cellIs" dxfId="75" priority="249" operator="equal">
      <formula>"Moderado"</formula>
    </cfRule>
    <cfRule type="cellIs" dxfId="74" priority="250" operator="equal">
      <formula>"Bajo"</formula>
    </cfRule>
  </conditionalFormatting>
  <conditionalFormatting sqref="AH70:AH71">
    <cfRule type="cellIs" dxfId="73" priority="1225" operator="equal">
      <formula>"Bajo"</formula>
    </cfRule>
    <cfRule type="cellIs" dxfId="72" priority="1224" operator="equal">
      <formula>"Moderado"</formula>
    </cfRule>
    <cfRule type="cellIs" dxfId="71" priority="1222" operator="equal">
      <formula>"Extremo"</formula>
    </cfRule>
    <cfRule type="cellIs" dxfId="70" priority="1223" operator="equal">
      <formula>"Alto"</formula>
    </cfRule>
  </conditionalFormatting>
  <conditionalFormatting sqref="AH74">
    <cfRule type="cellIs" dxfId="69" priority="146" operator="equal">
      <formula>"Bajo"</formula>
    </cfRule>
    <cfRule type="cellIs" dxfId="68" priority="143" operator="equal">
      <formula>"Extremo"</formula>
    </cfRule>
    <cfRule type="cellIs" dxfId="67" priority="144" operator="equal">
      <formula>"Alto"</formula>
    </cfRule>
    <cfRule type="cellIs" dxfId="66" priority="145" operator="equal">
      <formula>"Moderado"</formula>
    </cfRule>
  </conditionalFormatting>
  <conditionalFormatting sqref="AH84">
    <cfRule type="cellIs" dxfId="65" priority="883" operator="equal">
      <formula>"Alto"</formula>
    </cfRule>
    <cfRule type="cellIs" dxfId="64" priority="884" operator="equal">
      <formula>"Moderado"</formula>
    </cfRule>
    <cfRule type="cellIs" dxfId="63" priority="885" operator="equal">
      <formula>"Bajo"</formula>
    </cfRule>
    <cfRule type="cellIs" dxfId="62" priority="882" operator="equal">
      <formula>"Extremo"</formula>
    </cfRule>
  </conditionalFormatting>
  <conditionalFormatting sqref="AH91">
    <cfRule type="cellIs" dxfId="61" priority="129" operator="equal">
      <formula>"Extremo"</formula>
    </cfRule>
    <cfRule type="cellIs" dxfId="60" priority="130" operator="equal">
      <formula>"Alto"</formula>
    </cfRule>
    <cfRule type="cellIs" dxfId="59" priority="131" operator="equal">
      <formula>"Moderado"</formula>
    </cfRule>
    <cfRule type="cellIs" dxfId="58" priority="132" operator="equal">
      <formula>"Bajo"</formula>
    </cfRule>
  </conditionalFormatting>
  <conditionalFormatting sqref="AH94">
    <cfRule type="cellIs" dxfId="57" priority="70" operator="equal">
      <formula>"Bajo"</formula>
    </cfRule>
    <cfRule type="cellIs" dxfId="56" priority="67" operator="equal">
      <formula>"Extremo"</formula>
    </cfRule>
    <cfRule type="cellIs" dxfId="55" priority="69" operator="equal">
      <formula>"Moderado"</formula>
    </cfRule>
    <cfRule type="cellIs" dxfId="54" priority="68" operator="equal">
      <formula>"Alto"</formula>
    </cfRule>
  </conditionalFormatting>
  <conditionalFormatting sqref="AH97">
    <cfRule type="cellIs" dxfId="53" priority="49" operator="equal">
      <formula>"Extremo"</formula>
    </cfRule>
    <cfRule type="cellIs" dxfId="52" priority="50" operator="equal">
      <formula>"Alto"</formula>
    </cfRule>
    <cfRule type="cellIs" dxfId="51" priority="51" operator="equal">
      <formula>"Moderado"</formula>
    </cfRule>
    <cfRule type="cellIs" dxfId="50" priority="52" operator="equal">
      <formula>"Bajo"</formula>
    </cfRule>
  </conditionalFormatting>
  <conditionalFormatting sqref="AH100">
    <cfRule type="cellIs" dxfId="49" priority="1" operator="equal">
      <formula>"Extremo"</formula>
    </cfRule>
    <cfRule type="cellIs" dxfId="48" priority="4" operator="equal">
      <formula>"Bajo"</formula>
    </cfRule>
    <cfRule type="cellIs" dxfId="47" priority="3" operator="equal">
      <formula>"Moderado"</formula>
    </cfRule>
    <cfRule type="cellIs" dxfId="46" priority="2" operator="equal">
      <formula>"Alto"</formula>
    </cfRule>
  </conditionalFormatting>
  <hyperlinks>
    <hyperlink ref="AL15" r:id="rId1" xr:uid="{4BE68785-FB26-426C-A87D-EF2637916890}"/>
    <hyperlink ref="AN100" r:id="rId2" xr:uid="{458AFECE-7684-4C45-BCA6-EC156D696806}"/>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0000000}">
          <x14:formula1>
            <xm:f>'Opciones Tratamiento'!$B$23:$B$35</xm:f>
          </x14:formula1>
          <xm:sqref>D6:E7</xm:sqref>
        </x14:dataValidation>
        <x14:dataValidation type="list" allowBlank="1" showInputMessage="1" showErrorMessage="1" xr:uid="{00000000-0002-0000-0200-000002000000}">
          <x14:formula1>
            <xm:f>'Opciones Tratamiento'!$E$9:$E$13</xm:f>
          </x14:formula1>
          <xm:sqref>J15:J21 J81:J83 J26:J31 J61:J73 J39:J43</xm:sqref>
        </x14:dataValidation>
        <x14:dataValidation type="list" allowBlank="1" showInputMessage="1" showErrorMessage="1" xr:uid="{00000000-0002-0000-0200-000003000000}">
          <x14:formula1>
            <xm:f>'Opciones Tratamiento'!$F$9:$F$13</xm:f>
          </x14:formula1>
          <xm:sqref>L15:L21 L81:L83 L26:L31 L61:L73 L39:L43</xm:sqref>
        </x14:dataValidation>
        <x14:dataValidation type="list" allowBlank="1" showInputMessage="1" showErrorMessage="1" xr:uid="{00000000-0002-0000-0200-000004000000}">
          <x14:formula1>
            <xm:f>'Opciones Tratamiento'!$B$2:$B$5</xm:f>
          </x14:formula1>
          <xm:sqref>AI15:AI21 AI26:AI30 AI61:AI66 AI70:AI73 AI81:AI83 AI39:AI43</xm:sqref>
        </x14:dataValidation>
        <x14:dataValidation type="list" allowBlank="1" showInputMessage="1" showErrorMessage="1" xr:uid="{00000000-0002-0000-0200-000005000000}">
          <x14:formula1>
            <xm:f>'Tabla Valoración controles'!$D$4:$D$7</xm:f>
          </x14:formula1>
          <xm:sqref>R15:R20 R22:R27 R70:R73 R29:R34 R61:R66 R81:R83 R39:R43</xm:sqref>
        </x14:dataValidation>
        <x14:dataValidation type="list" allowBlank="1" showInputMessage="1" showErrorMessage="1" xr:uid="{00000000-0002-0000-0200-000006000000}">
          <x14:formula1>
            <xm:f>'Tabla Valoración controles'!$D$8:$D$10</xm:f>
          </x14:formula1>
          <xm:sqref>S29:S34 S15:S20 S22:S27 S70:S73 S61:S66 S81:S83 S39:S43</xm:sqref>
        </x14:dataValidation>
        <x14:dataValidation type="list" allowBlank="1" showInputMessage="1" showErrorMessage="1" xr:uid="{00000000-0002-0000-0200-000007000000}">
          <x14:formula1>
            <xm:f>'Tabla Valoración controles'!$D$11:$D$13</xm:f>
          </x14:formula1>
          <xm:sqref>U29:U34 U15:U20 U22:U27 U70:U73 U61:U66 U81:U83 U39:U43</xm:sqref>
        </x14:dataValidation>
        <x14:dataValidation type="list" allowBlank="1" showInputMessage="1" showErrorMessage="1" xr:uid="{00000000-0002-0000-0200-000008000000}">
          <x14:formula1>
            <xm:f>'Tabla Valoración controles'!$D$14:$D$16</xm:f>
          </x14:formula1>
          <xm:sqref>V29:V34 V15:V20 V22:V27 V70:V73 V61:V66 V81:V83 V39:V43</xm:sqref>
        </x14:dataValidation>
        <x14:dataValidation type="list" allowBlank="1" showInputMessage="1" showErrorMessage="1" xr:uid="{00000000-0002-0000-0200-000009000000}">
          <x14:formula1>
            <xm:f>'Tabla Valoración controles'!$D$17:$D$19</xm:f>
          </x14:formula1>
          <xm:sqref>W29:W34 W15:W20 W22:W27 W70:W73 W61:W66 W81:W83 W39:W43</xm:sqref>
        </x14:dataValidation>
        <x14:dataValidation type="list" allowBlank="1" showInputMessage="1" showErrorMessage="1" xr:uid="{5E5D4CB6-7D52-45CA-A8CB-343D81538215}">
          <x14:formula1>
            <xm:f>'Opciones Tratamiento'!$B$13:$B$17</xm:f>
          </x14:formula1>
          <xm:sqref>I15:I102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C16BA-ADB8-4985-8F5E-4835EC8EDFEA}">
  <dimension ref="A1:JF33"/>
  <sheetViews>
    <sheetView showGridLines="0" topLeftCell="A25" zoomScaleNormal="70" workbookViewId="0">
      <selection activeCell="A28" sqref="A28"/>
    </sheetView>
  </sheetViews>
  <sheetFormatPr baseColWidth="10" defaultColWidth="0" defaultRowHeight="13.2" x14ac:dyDescent="0.3"/>
  <cols>
    <col min="1" max="1" width="15.6640625" style="170" customWidth="1"/>
    <col min="2" max="2" width="42.5546875" style="174" customWidth="1"/>
    <col min="3" max="3" width="16.44140625" style="170" customWidth="1"/>
    <col min="4" max="4" width="12.44140625" style="174" customWidth="1"/>
    <col min="5" max="5" width="25" style="174" customWidth="1"/>
    <col min="6" max="6" width="3.6640625" style="174" customWidth="1"/>
    <col min="7" max="7" width="7.44140625" style="174" customWidth="1"/>
    <col min="8" max="8" width="14" style="174" customWidth="1"/>
    <col min="9" max="9" width="13.6640625" style="174" customWidth="1"/>
    <col min="10" max="13" width="12.44140625" style="174" customWidth="1"/>
    <col min="14" max="14" width="3.6640625" style="174" customWidth="1"/>
    <col min="15" max="15" width="4.6640625" style="170" hidden="1" customWidth="1"/>
    <col min="16" max="16" width="6.44140625" style="170" hidden="1" customWidth="1"/>
    <col min="17" max="17" width="11" style="170" hidden="1" customWidth="1"/>
    <col min="18" max="22" width="12" style="170" hidden="1" customWidth="1"/>
    <col min="23" max="23" width="11.44140625" style="170" customWidth="1"/>
    <col min="24" max="27" width="11.44140625" style="170" hidden="1" customWidth="1"/>
    <col min="28" max="28" width="5.44140625" style="170" hidden="1" customWidth="1"/>
    <col min="29" max="29" width="26.6640625" style="170" hidden="1" customWidth="1"/>
    <col min="30" max="34" width="22.6640625" style="174" hidden="1" customWidth="1"/>
    <col min="35" max="35" width="23.44140625" style="170" hidden="1" customWidth="1"/>
    <col min="36" max="263" width="11.44140625" style="170" hidden="1" customWidth="1"/>
    <col min="264" max="264" width="12.44140625" style="170" hidden="1" customWidth="1"/>
    <col min="265" max="265" width="47" style="170" hidden="1" customWidth="1"/>
    <col min="266" max="266" width="35" style="170" hidden="1" customWidth="1"/>
    <col min="267" max="16384" width="14.44140625" style="170" hidden="1"/>
  </cols>
  <sheetData>
    <row r="1" spans="1:36" s="150" customFormat="1" ht="54" customHeight="1" x14ac:dyDescent="0.25">
      <c r="A1" s="444" t="s">
        <v>632</v>
      </c>
      <c r="B1" s="444"/>
      <c r="C1" s="444"/>
      <c r="D1" s="444"/>
      <c r="E1" s="144"/>
      <c r="F1" s="144"/>
      <c r="G1" s="144"/>
      <c r="H1" s="145"/>
      <c r="I1" s="146"/>
      <c r="J1" s="147"/>
      <c r="K1" s="246"/>
      <c r="L1" s="148"/>
      <c r="M1" s="149"/>
      <c r="N1" s="144"/>
      <c r="AD1" s="151"/>
      <c r="AE1" s="151"/>
      <c r="AF1" s="151"/>
      <c r="AG1" s="151"/>
      <c r="AH1" s="151"/>
    </row>
    <row r="2" spans="1:36" s="150" customFormat="1" ht="15.6" customHeight="1" x14ac:dyDescent="0.25">
      <c r="A2" s="152"/>
      <c r="B2" s="144"/>
      <c r="C2" s="153"/>
      <c r="D2" s="149"/>
      <c r="E2" s="144"/>
      <c r="F2" s="144"/>
      <c r="G2" s="144"/>
      <c r="I2" s="154"/>
      <c r="J2" s="155"/>
      <c r="K2" s="156"/>
      <c r="L2" s="157"/>
      <c r="M2" s="149"/>
      <c r="N2" s="144"/>
      <c r="AD2" s="151"/>
      <c r="AE2" s="151"/>
      <c r="AF2" s="151"/>
      <c r="AG2" s="151"/>
      <c r="AH2" s="151"/>
    </row>
    <row r="3" spans="1:36" s="150" customFormat="1" ht="20.399999999999999" customHeight="1" thickBot="1" x14ac:dyDescent="0.3">
      <c r="A3" s="158" t="s">
        <v>61</v>
      </c>
      <c r="B3" s="445" t="str">
        <f>'2. MATRIZ DE RIESGOS'!D6</f>
        <v>Gestión Jurídica</v>
      </c>
      <c r="C3" s="445"/>
      <c r="D3" s="445"/>
      <c r="K3" s="152"/>
      <c r="AD3" s="151"/>
      <c r="AE3" s="151"/>
      <c r="AF3" s="151"/>
      <c r="AG3" s="151"/>
      <c r="AH3" s="151"/>
    </row>
    <row r="4" spans="1:36" s="150" customFormat="1" ht="14.4" thickBot="1" x14ac:dyDescent="0.3">
      <c r="A4" s="159"/>
      <c r="B4" s="160"/>
      <c r="C4" s="160"/>
      <c r="D4" s="149"/>
      <c r="G4" s="446" t="s">
        <v>633</v>
      </c>
      <c r="H4" s="447"/>
      <c r="I4" s="447"/>
      <c r="J4" s="447"/>
      <c r="K4" s="447"/>
      <c r="L4" s="447"/>
      <c r="M4" s="448"/>
      <c r="O4" s="161"/>
      <c r="P4" s="161"/>
      <c r="Q4" s="162"/>
      <c r="R4" s="437" t="s">
        <v>313</v>
      </c>
      <c r="S4" s="437"/>
      <c r="T4" s="437"/>
      <c r="U4" s="437"/>
      <c r="V4" s="438"/>
      <c r="AD4" s="151"/>
      <c r="AE4" s="151"/>
      <c r="AF4" s="151"/>
      <c r="AG4" s="151"/>
      <c r="AH4" s="151"/>
    </row>
    <row r="5" spans="1:36" x14ac:dyDescent="0.3">
      <c r="A5" s="163"/>
      <c r="B5" s="164"/>
      <c r="C5" s="439" t="s">
        <v>634</v>
      </c>
      <c r="D5" s="439"/>
      <c r="E5" s="439"/>
      <c r="F5" s="166"/>
      <c r="G5" s="167"/>
      <c r="H5" s="168"/>
      <c r="I5" s="437" t="s">
        <v>313</v>
      </c>
      <c r="J5" s="437"/>
      <c r="K5" s="437"/>
      <c r="L5" s="437"/>
      <c r="M5" s="438"/>
      <c r="N5" s="166"/>
      <c r="O5" s="169"/>
      <c r="P5" s="169"/>
      <c r="R5" s="171">
        <v>0.2</v>
      </c>
      <c r="S5" s="171">
        <v>0.4</v>
      </c>
      <c r="T5" s="171">
        <v>0.6</v>
      </c>
      <c r="U5" s="171">
        <v>0.8</v>
      </c>
      <c r="V5" s="172">
        <v>1</v>
      </c>
      <c r="W5" s="173"/>
      <c r="X5" s="173"/>
      <c r="Y5" s="173"/>
      <c r="Z5" s="173"/>
      <c r="AA5" s="173"/>
      <c r="AB5" s="173"/>
      <c r="AC5" s="173"/>
    </row>
    <row r="6" spans="1:36" ht="26.4" x14ac:dyDescent="0.25">
      <c r="A6" s="175" t="s">
        <v>635</v>
      </c>
      <c r="B6" s="176" t="s">
        <v>636</v>
      </c>
      <c r="C6" s="165" t="s">
        <v>637</v>
      </c>
      <c r="D6" s="165" t="s">
        <v>638</v>
      </c>
      <c r="E6" s="177" t="s">
        <v>639</v>
      </c>
      <c r="F6" s="166"/>
      <c r="G6" s="169"/>
      <c r="H6" s="178"/>
      <c r="I6" s="179" t="s">
        <v>640</v>
      </c>
      <c r="J6" s="179" t="s">
        <v>641</v>
      </c>
      <c r="K6" s="179" t="s">
        <v>188</v>
      </c>
      <c r="L6" s="179" t="s">
        <v>121</v>
      </c>
      <c r="M6" s="180" t="s">
        <v>165</v>
      </c>
      <c r="N6" s="166"/>
      <c r="O6" s="169"/>
      <c r="P6" s="169"/>
      <c r="Q6" s="181"/>
      <c r="R6" s="182" t="s">
        <v>640</v>
      </c>
      <c r="S6" s="182" t="s">
        <v>641</v>
      </c>
      <c r="T6" s="182" t="s">
        <v>188</v>
      </c>
      <c r="U6" s="182" t="s">
        <v>121</v>
      </c>
      <c r="V6" s="183" t="s">
        <v>165</v>
      </c>
      <c r="Y6" s="173"/>
      <c r="Z6" s="173"/>
      <c r="AA6" s="184"/>
      <c r="AB6" s="184"/>
      <c r="AC6" s="184"/>
      <c r="AD6" s="184"/>
      <c r="AE6" s="184"/>
      <c r="AF6" s="184"/>
      <c r="AG6" s="184"/>
      <c r="AH6" s="184"/>
      <c r="AI6" s="184"/>
      <c r="AJ6" s="184"/>
    </row>
    <row r="7" spans="1:36" ht="125.25" customHeight="1" x14ac:dyDescent="0.25">
      <c r="A7" s="185" t="str">
        <f>'2. MATRIZ DE RIESGOS'!A15</f>
        <v>GJ11</v>
      </c>
      <c r="B7" s="186" t="str">
        <f>'2. MATRIZ DE RIESGOS'!G15</f>
        <v>Posibilidad de afectación reputacional reflejada en que las unidades prediales que ocupan los lotes fiscales no pueden ser beneficiadas con la titulación y con otros programas como reconocimiento de edificaciones y mejoramiento de vivienda, asi como en el incumplimiento de metas relacionadas con el Plan de Desarrollo Distrital a cargo del Instituto. Lo anterior, debido a que no es posible titular los lotes fiscales que han sido ocupados con vivienda de interés social.</v>
      </c>
      <c r="C7" s="187" t="str">
        <f>'2. MATRIZ DE RIESGOS'!J15</f>
        <v>Media</v>
      </c>
      <c r="D7" s="187" t="str">
        <f>'2. MATRIZ DE RIESGOS'!L15</f>
        <v>Mayor</v>
      </c>
      <c r="E7" s="186" t="str">
        <f>+IF(C7=$Q$7,IF(D7=$R$6,$R$7,IF(D7=$S$6,$S$7,IF(D7=$T$6,$T$7,IF(D7=$U$6,$U$7,IF(D7=$V$6,$V$7))))),IF(C7=$Q$8,IF(D7=$R$6,$R$8,IF(D7=$S$6,$S$8,IF(D7=$T$6,$T$8,IF(D7=$U$6,$U$8,IF(D7=$V$6,$V$8))))),IF(C7=$Q$9,IF(D7=$R$6,$R$9,IF(D7=$S$6,$S$9,IF(D7=$T$6,$T$9,IF(D7=$U$6,$U$9,IF(D7=$V$6,$V$9))))),IF(C7=$Q$10,IF(D7=$R$6,$R$10,IF(D7=$S$6,$S$10,IF(D7=$T$6,$T$10,IF(D7=$U$6,$U$10,IF(D7=$V$6,$V$10))))),IF(C7=$Q$11,IF(D7=$R$6,$R$11,IF(D7=$S$6,$S$11,IF(D7=$T$6,$T$11,IF(D7=$U$6,$U$11,IF(D7=$V$6,$V$11))))),"")))))</f>
        <v>Alto</v>
      </c>
      <c r="F7" s="188"/>
      <c r="G7" s="440" t="s">
        <v>293</v>
      </c>
      <c r="H7" s="179" t="s">
        <v>642</v>
      </c>
      <c r="I7" s="189"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89"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89"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89"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90"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88"/>
      <c r="O7" s="442" t="s">
        <v>293</v>
      </c>
      <c r="P7" s="191">
        <v>1</v>
      </c>
      <c r="Q7" s="182" t="s">
        <v>642</v>
      </c>
      <c r="R7" s="189" t="s">
        <v>291</v>
      </c>
      <c r="S7" s="189" t="s">
        <v>291</v>
      </c>
      <c r="T7" s="189" t="s">
        <v>291</v>
      </c>
      <c r="U7" s="189" t="s">
        <v>291</v>
      </c>
      <c r="V7" s="190" t="s">
        <v>166</v>
      </c>
      <c r="Y7" s="173"/>
      <c r="Z7" s="173"/>
      <c r="AA7" s="184"/>
      <c r="AB7" s="184"/>
      <c r="AC7" s="184"/>
      <c r="AD7" s="192"/>
      <c r="AE7" s="192"/>
      <c r="AF7" s="192"/>
      <c r="AG7" s="192"/>
      <c r="AH7" s="192"/>
      <c r="AI7" s="184"/>
      <c r="AJ7" s="184"/>
    </row>
    <row r="8" spans="1:36" ht="138.6" customHeight="1" x14ac:dyDescent="0.25">
      <c r="A8" s="185" t="str">
        <f>'2. MATRIZ DE RIESGOS'!A22</f>
        <v>GJ12</v>
      </c>
      <c r="B8" s="186" t="str">
        <f>'2. MATRIZ DE RIESGOS'!G22</f>
        <v>Posibilidad de afectación económica y reputacional del Instituto reflejada en la imposibilidad de establecer la responsabilidad disciplinaria a los funcionarios / contratistas involucrados en el incumplimiento de los deberes funcionales / obligaciones contractuales para aplicar la sanción correspondiente,  lo cual puede llevar a hallazgos disciplinarios y penales por parte de los entes de control, y posible impunidad frente a los sujetos investigados.
Lo anterior, debido a que el servidor público encargado del proceso disciplinario administrativo o sancionatorio, retarde u omita un acto propio de su cargo, o para ejecutar uno contrario a sus deberes oficiales, para el beneficio particular o de un tercero.</v>
      </c>
      <c r="C8" s="187" t="str">
        <f>'2. MATRIZ DE RIESGOS'!J22</f>
        <v>Baja</v>
      </c>
      <c r="D8" s="187" t="str">
        <f>'2. MATRIZ DE RIESGOS'!L22</f>
        <v>Catastrófico</v>
      </c>
      <c r="E8" s="186" t="str">
        <f>+IF(C8=$Q$7,IF(D8=$R$6,$R$7,IF(D8=$S$6,$S$7,IF(D8=$T$6,$T$7,IF(D8=$U$6,$U$7,IF(D8=$V$6,$V$7))))),IF(C8=$Q$8,IF(D8=$R$6,$R$8,IF(D8=$S$6,$S$8,IF(D8=$T$6,$T$8,IF(D8=$U$6,$U$8,IF(D8=$V$6,$V$8))))),IF(C8=$Q$9,IF(D8=$R$6,$R$9,IF(D8=$S$6,$S$9,IF(D8=$T$6,$T$9,IF(D8=$U$6,$U$9,IF(D8=$V$6,$V$9))))),IF(C8=$Q$10,IF(D8=$R$6,$R$10,IF(D8=$S$6,$S$10,IF(D8=$T$6,$T$10,IF(D8=$U$6,$U$10,IF(D8=$V$6,$V$10))))),IF(C8=$Q$11,IF(D8=$R$6,$R$11,IF(D8=$S$6,$S$11,IF(D8=$T$6,$T$11,IF(D8=$U$6,$U$11,IF(D8=$V$6,$V$11))))),"")))))</f>
        <v>Extremo</v>
      </c>
      <c r="F8" s="188"/>
      <c r="G8" s="440"/>
      <c r="H8" s="179" t="s">
        <v>322</v>
      </c>
      <c r="I8" s="193"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93"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89"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GJ19 GJ20       </v>
      </c>
      <c r="L8" s="189"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GJ17          </v>
      </c>
      <c r="M8" s="190"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GJ18         </v>
      </c>
      <c r="N8" s="188"/>
      <c r="O8" s="442"/>
      <c r="P8" s="191">
        <v>0.8</v>
      </c>
      <c r="Q8" s="182" t="s">
        <v>322</v>
      </c>
      <c r="R8" s="193" t="s">
        <v>188</v>
      </c>
      <c r="S8" s="193" t="s">
        <v>188</v>
      </c>
      <c r="T8" s="189" t="s">
        <v>291</v>
      </c>
      <c r="U8" s="189" t="s">
        <v>291</v>
      </c>
      <c r="V8" s="190" t="s">
        <v>166</v>
      </c>
      <c r="Y8" s="173"/>
      <c r="Z8" s="173"/>
      <c r="AA8" s="184"/>
      <c r="AB8" s="194"/>
      <c r="AC8" s="195"/>
      <c r="AD8" s="192"/>
      <c r="AE8" s="192"/>
      <c r="AF8" s="192"/>
      <c r="AG8" s="192"/>
      <c r="AH8" s="192"/>
      <c r="AI8" s="184"/>
      <c r="AJ8" s="184"/>
    </row>
    <row r="9" spans="1:36" ht="135" customHeight="1" x14ac:dyDescent="0.25">
      <c r="A9" s="185" t="str">
        <f>'2. MATRIZ DE RIESGOS'!A26</f>
        <v>GJ13</v>
      </c>
      <c r="B9" s="186" t="str">
        <f>'2. MATRIZ DE RIESGOS'!G26</f>
        <v>Posibilidad de afectación económica y reputacional del Instituto, reflejada en la imposibilidad de establecer la responsabilidad a los funcionarios implicados en faltas disciplinarias (emitir el fallo) y aplicar la sanción correspondiente (Detrimento Patrimonial), lo cual l puede conllevar a hallazgos por parte de los entes de control frente a la gestión del proceso disciplinario en el Instituto y posible impunidad frente a los sujetos disciplinables. Lo anterior, debido al vencimiento del término legal establecido para adelantar las acciones disciplinarias.</v>
      </c>
      <c r="C9" s="187" t="str">
        <f>'2. MATRIZ DE RIESGOS'!J26</f>
        <v>Baja</v>
      </c>
      <c r="D9" s="187" t="str">
        <f>'2. MATRIZ DE RIESGOS'!L26</f>
        <v>Moderado</v>
      </c>
      <c r="E9" s="186" t="str">
        <f>+IF(C9=$Q$7,IF(D9=$R$6,$R$7,IF(D9=$S$6,$S$7,IF(D9=$T$6,$T$7,IF(D9=$U$6,$U$7,IF(D9=$V$6,$V$7))))),IF(C9=$Q$8,IF(D9=$R$6,$R$8,IF(D9=$S$6,$S$8,IF(D9=$T$6,$T$8,IF(D9=$U$6,$U$8,IF(D9=$V$6,$V$8))))),IF(C9=$Q$9,IF(D9=$R$6,$R$9,IF(D9=$S$6,$S$9,IF(D9=$T$6,$T$9,IF(D9=$U$6,$U$9,IF(D9=$V$6,$V$9))))),IF(C9=$Q$10,IF(D9=$R$6,$R$10,IF(D9=$S$6,$S$10,IF(D9=$T$6,$T$10,IF(D9=$U$6,$U$10,IF(D9=$V$6,$V$10))))),IF(C9=$Q$11,IF(D9=$R$6,$R$11,IF(D9=$S$6,$S$11,IF(D9=$T$6,$T$11,IF(D9=$U$6,$U$11,IF(D9=$V$6,$V$11))))),"")))))</f>
        <v>Moderado</v>
      </c>
      <c r="F9" s="188"/>
      <c r="G9" s="440"/>
      <c r="H9" s="179" t="s">
        <v>120</v>
      </c>
      <c r="I9" s="193"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93"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93"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GJ21  GJ30    </v>
      </c>
      <c r="L9" s="189"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GJ11     GJ15 GJ16        GJ22     </v>
      </c>
      <c r="M9" s="190"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GJ24 GJ26 GJ31 </v>
      </c>
      <c r="N9" s="188"/>
      <c r="O9" s="442"/>
      <c r="P9" s="191">
        <v>0.6</v>
      </c>
      <c r="Q9" s="182" t="s">
        <v>120</v>
      </c>
      <c r="R9" s="193" t="s">
        <v>188</v>
      </c>
      <c r="S9" s="193" t="s">
        <v>188</v>
      </c>
      <c r="T9" s="193" t="s">
        <v>188</v>
      </c>
      <c r="U9" s="189" t="s">
        <v>291</v>
      </c>
      <c r="V9" s="190" t="s">
        <v>166</v>
      </c>
      <c r="Y9" s="173"/>
      <c r="Z9" s="173"/>
      <c r="AA9" s="184"/>
      <c r="AB9" s="194"/>
      <c r="AC9" s="195"/>
      <c r="AD9" s="192"/>
      <c r="AE9" s="192"/>
      <c r="AF9" s="192"/>
      <c r="AG9" s="192"/>
      <c r="AH9" s="196"/>
      <c r="AI9" s="184"/>
      <c r="AJ9" s="184"/>
    </row>
    <row r="10" spans="1:36" ht="139.94999999999999" customHeight="1" x14ac:dyDescent="0.25">
      <c r="A10" s="185" t="str">
        <f>'2. MATRIZ DE RIESGOS'!A29</f>
        <v>GJ14</v>
      </c>
      <c r="B10" s="186" t="str">
        <f>'2. MATRIZ DE RIESGOS'!G29</f>
        <v>Posibilidad de afectación económica y reputacional del Instituto, reflejada en la imposibilidad de la recuperación de los recursos, los amparos y las indemnizaciones a las que haya lugar, por incumplimiento contractual de contratistas y asociados, así como por hallazgos por parte de los entes de control frente a la gestión del proceso administrativo sancionatorio en el Instituto.
Lo anterior, debido al Incumplimiento del debido proceso administrativo sancionatorio según los lineamientos establecidos en el art. 86 de la ley 1474 de 2011</v>
      </c>
      <c r="C10" s="187" t="str">
        <f>'2. MATRIZ DE RIESGOS'!J29</f>
        <v>Baja</v>
      </c>
      <c r="D10" s="187" t="str">
        <f>'2. MATRIZ DE RIESGOS'!L29</f>
        <v>Moderado</v>
      </c>
      <c r="E10" s="186"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Moderado</v>
      </c>
      <c r="F10" s="188"/>
      <c r="G10" s="440"/>
      <c r="H10" s="179" t="s">
        <v>164</v>
      </c>
      <c r="I10" s="197"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93"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93"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GJ13 GJ14                GJ32</v>
      </c>
      <c r="L10" s="189"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GJ27   GJ28 GJ29           </v>
      </c>
      <c r="M10" s="190"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GJ12                  </v>
      </c>
      <c r="N10" s="188"/>
      <c r="O10" s="442"/>
      <c r="P10" s="191">
        <v>0.4</v>
      </c>
      <c r="Q10" s="182" t="s">
        <v>164</v>
      </c>
      <c r="R10" s="197" t="s">
        <v>643</v>
      </c>
      <c r="S10" s="193" t="s">
        <v>188</v>
      </c>
      <c r="T10" s="193" t="s">
        <v>188</v>
      </c>
      <c r="U10" s="189" t="s">
        <v>291</v>
      </c>
      <c r="V10" s="190" t="s">
        <v>166</v>
      </c>
      <c r="Y10" s="173"/>
      <c r="Z10" s="173"/>
      <c r="AA10" s="184"/>
      <c r="AB10" s="194"/>
      <c r="AC10" s="195"/>
      <c r="AD10" s="192"/>
      <c r="AE10" s="192"/>
      <c r="AF10" s="192"/>
      <c r="AG10" s="196"/>
      <c r="AH10" s="192"/>
      <c r="AI10" s="184"/>
      <c r="AJ10" s="184"/>
    </row>
    <row r="11" spans="1:36" ht="93" customHeight="1" thickBot="1" x14ac:dyDescent="0.3">
      <c r="A11" s="185" t="str">
        <f>'2. MATRIZ DE RIESGOS'!A31</f>
        <v>GJ27</v>
      </c>
      <c r="B11" s="186" t="str">
        <f>'2. MATRIZ DE RIESGOS'!G31</f>
        <v>Posibilidad de efecto dañoso sobre recursos públicos por perdida de recursos relacionados con la caducidad de la acción sancionatoria, debido a la omisión en la obligación de impulsar  proceso sancionatorio contractual para hacer efectiva la clausula penal, las pólizas u otro perjucio.</v>
      </c>
      <c r="C11" s="187" t="str">
        <f>'2. MATRIZ DE RIESGOS'!J31</f>
        <v>Baja</v>
      </c>
      <c r="D11" s="187" t="str">
        <f>'2. MATRIZ DE RIESGOS'!L31</f>
        <v>Mayor</v>
      </c>
      <c r="E11" s="186" t="str">
        <f t="shared" si="0"/>
        <v>Alto</v>
      </c>
      <c r="F11" s="188"/>
      <c r="G11" s="441"/>
      <c r="H11" s="198" t="s">
        <v>295</v>
      </c>
      <c r="I11" s="199"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99"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200"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201"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202"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88"/>
      <c r="O11" s="443"/>
      <c r="P11" s="203">
        <v>0.2</v>
      </c>
      <c r="Q11" s="204" t="s">
        <v>295</v>
      </c>
      <c r="R11" s="199" t="s">
        <v>643</v>
      </c>
      <c r="S11" s="199" t="s">
        <v>643</v>
      </c>
      <c r="T11" s="200" t="s">
        <v>188</v>
      </c>
      <c r="U11" s="201" t="s">
        <v>291</v>
      </c>
      <c r="V11" s="202" t="s">
        <v>166</v>
      </c>
      <c r="Y11" s="173"/>
      <c r="Z11" s="173"/>
      <c r="AA11" s="184"/>
      <c r="AB11" s="194"/>
      <c r="AC11" s="195"/>
      <c r="AD11" s="192"/>
      <c r="AE11" s="192"/>
      <c r="AF11" s="192"/>
      <c r="AG11" s="205"/>
      <c r="AH11" s="192"/>
      <c r="AI11" s="184"/>
      <c r="AJ11" s="184"/>
    </row>
    <row r="12" spans="1:36" ht="93" customHeight="1" x14ac:dyDescent="0.25">
      <c r="A12" s="185" t="str">
        <f>'2. MATRIZ DE RIESGOS'!A35</f>
        <v>GJ15</v>
      </c>
      <c r="B12" s="186" t="str">
        <f>'2. MATRIZ DE RIESGOS'!G35</f>
        <v>Posibilidad de afectación reputacional reflejada en fallos en contra del Instituto por cuenta de tutelas, desacatos y demandas, debido a que no se realice la transferencia del inmueble a los adjudicatarios de aquellos bienes que pertenecían a CORVIDE</v>
      </c>
      <c r="C12" s="187" t="str">
        <f>'2. MATRIZ DE RIESGOS'!J35</f>
        <v>Media</v>
      </c>
      <c r="D12" s="187" t="str">
        <f>'2. MATRIZ DE RIESGOS'!L35</f>
        <v>mayor</v>
      </c>
      <c r="E12" s="186" t="str">
        <f t="shared" si="0"/>
        <v>Alto</v>
      </c>
      <c r="F12" s="188"/>
      <c r="G12" s="188"/>
      <c r="H12" s="188"/>
      <c r="I12" s="188"/>
      <c r="J12" s="188"/>
      <c r="L12" s="188"/>
      <c r="M12" s="188"/>
      <c r="N12" s="188"/>
      <c r="Y12" s="173"/>
      <c r="Z12" s="173"/>
      <c r="AA12" s="184"/>
      <c r="AB12" s="194"/>
      <c r="AC12" s="195"/>
      <c r="AD12" s="192"/>
      <c r="AE12" s="192"/>
      <c r="AF12" s="192"/>
      <c r="AG12" s="192"/>
      <c r="AH12" s="192"/>
      <c r="AI12" s="184"/>
      <c r="AJ12" s="184"/>
    </row>
    <row r="13" spans="1:36" ht="93" customHeight="1" x14ac:dyDescent="0.25">
      <c r="A13" s="185" t="str">
        <f>'2. MATRIZ DE RIESGOS'!A39</f>
        <v>GJ16</v>
      </c>
      <c r="B13" s="186" t="str">
        <f>'2. MATRIZ DE RIESGOS'!G39</f>
        <v>Posibilidad de afectación económica y reputacional del Instituto por desembolsos que deba realizar la entidad por concepto de sentencias judiciales, así como por la creación de precedentes judiciales en contravía de los intereses de la entidad. Lo anterior, debido a la existencia de tres (3) ó más sentencias en contra de la entidad ejecutoriadas en cada semestre.</v>
      </c>
      <c r="C13" s="187" t="str">
        <f>'2. MATRIZ DE RIESGOS'!J39</f>
        <v>Media</v>
      </c>
      <c r="D13" s="187" t="str">
        <f>'2. MATRIZ DE RIESGOS'!L39</f>
        <v>Mayor</v>
      </c>
      <c r="E13" s="186" t="str">
        <f t="shared" si="0"/>
        <v>Alto</v>
      </c>
      <c r="F13" s="188"/>
      <c r="G13" s="188"/>
      <c r="H13" s="188"/>
      <c r="I13" s="188"/>
      <c r="J13" s="188"/>
      <c r="L13" s="188"/>
      <c r="M13" s="188"/>
      <c r="N13" s="188"/>
      <c r="R13" s="165" t="s">
        <v>644</v>
      </c>
      <c r="T13" s="173"/>
      <c r="U13" s="173"/>
      <c r="V13" s="173"/>
      <c r="W13" s="173"/>
      <c r="X13" s="173"/>
      <c r="Y13" s="173"/>
      <c r="Z13" s="173"/>
      <c r="AA13" s="184"/>
      <c r="AB13" s="194"/>
      <c r="AC13" s="184"/>
      <c r="AD13" s="195"/>
      <c r="AE13" s="195"/>
      <c r="AF13" s="195"/>
      <c r="AG13" s="195"/>
      <c r="AH13" s="195"/>
      <c r="AI13" s="184"/>
      <c r="AJ13" s="184"/>
    </row>
    <row r="14" spans="1:36" ht="93" customHeight="1" x14ac:dyDescent="0.25">
      <c r="A14" s="185" t="str">
        <f>'2. MATRIZ DE RIESGOS'!A44</f>
        <v>GJ28</v>
      </c>
      <c r="B14" s="186" t="str">
        <f>'2. MATRIZ DE RIESGOS'!G44</f>
        <v>Posibilidad de efecto dañoso sobre los recursos públicos por saldos o recursos a favor no cobrados, debido a la falta de seguimiento de las sentencias a favor de la entidad.</v>
      </c>
      <c r="C14" s="187" t="str">
        <f>'2. MATRIZ DE RIESGOS'!J44</f>
        <v>Baja</v>
      </c>
      <c r="D14" s="187" t="str">
        <f>'2. MATRIZ DE RIESGOS'!L44</f>
        <v>Mayor</v>
      </c>
      <c r="E14" s="186" t="str">
        <f t="shared" si="0"/>
        <v>Alto</v>
      </c>
      <c r="F14" s="188"/>
      <c r="G14" s="188"/>
      <c r="H14" s="188"/>
      <c r="I14" s="188"/>
      <c r="J14" s="188"/>
      <c r="L14" s="188"/>
      <c r="M14" s="188"/>
      <c r="N14" s="188"/>
      <c r="R14" s="206" t="s">
        <v>166</v>
      </c>
      <c r="T14" s="173"/>
      <c r="U14" s="173"/>
      <c r="V14" s="173"/>
      <c r="W14" s="173"/>
      <c r="X14" s="173"/>
      <c r="Y14" s="173"/>
      <c r="Z14" s="173"/>
      <c r="AA14" s="184"/>
      <c r="AB14" s="184"/>
      <c r="AC14" s="184"/>
      <c r="AD14" s="192"/>
      <c r="AE14" s="192"/>
      <c r="AF14" s="192"/>
      <c r="AG14" s="192"/>
      <c r="AH14" s="192"/>
      <c r="AI14" s="184"/>
      <c r="AJ14" s="184"/>
    </row>
    <row r="15" spans="1:36" ht="93" customHeight="1" x14ac:dyDescent="0.25">
      <c r="A15" s="185" t="str">
        <f>'2. MATRIZ DE RIESGOS'!A46</f>
        <v>GJ29</v>
      </c>
      <c r="B15" s="186" t="str">
        <f>'2. MATRIZ DE RIESGOS'!G46</f>
        <v>Posibilidad de efecto dañoso sobre los recursos públicos por pago de intereses moratorios de sentencias y conciliaciones, debido a una autorización tardía para el pago</v>
      </c>
      <c r="C15" s="187" t="str">
        <f>'2. MATRIZ DE RIESGOS'!J46</f>
        <v>Baja</v>
      </c>
      <c r="D15" s="187" t="str">
        <f>'2. MATRIZ DE RIESGOS'!L46</f>
        <v>Mayor</v>
      </c>
      <c r="E15" s="186" t="str">
        <f t="shared" si="0"/>
        <v>Alto</v>
      </c>
      <c r="F15" s="188"/>
      <c r="G15" s="188"/>
      <c r="H15" s="188"/>
      <c r="I15" s="188"/>
      <c r="J15" s="188"/>
      <c r="L15" s="188"/>
      <c r="M15" s="188"/>
      <c r="N15" s="188"/>
      <c r="R15" s="189" t="s">
        <v>291</v>
      </c>
      <c r="S15" s="173"/>
      <c r="T15" s="173"/>
      <c r="U15" s="173"/>
      <c r="V15" s="173"/>
      <c r="W15" s="173"/>
      <c r="X15" s="173"/>
      <c r="Y15" s="173"/>
      <c r="Z15" s="173"/>
      <c r="AA15" s="184"/>
      <c r="AB15" s="184"/>
      <c r="AC15" s="184"/>
      <c r="AD15" s="192"/>
      <c r="AE15" s="192"/>
      <c r="AF15" s="192"/>
      <c r="AG15" s="192"/>
      <c r="AH15" s="192"/>
      <c r="AI15" s="184"/>
      <c r="AJ15" s="184"/>
    </row>
    <row r="16" spans="1:36" ht="93" customHeight="1" x14ac:dyDescent="0.25">
      <c r="A16" s="185" t="str">
        <f>'2. MATRIZ DE RIESGOS'!A49</f>
        <v>GJ17</v>
      </c>
      <c r="B16" s="186" t="str">
        <f>'2. MATRIZ DE RIESGOS'!G49</f>
        <v xml:space="preserve">Posibilidad de afectación económica y reputacional del Instituto reflejada en  la indebida asignación de recursos públicos (detrimento patrimonial), en hallazgos disciplinarios y penales por parte de los entes de control, así como en el costo social (perdida del derecho) asociado a la perdida de la oportunidad para la asignación del subsidio Municipal de Vivienda a hogares que cumplen con los requisitos legales. Lo anterior, debido a la asignación / destinación del subsidio Municipal de Vivienda sin el cumplimiento de los requisitos legales (Vivienda Nueva, Vivienda Usada ). </v>
      </c>
      <c r="C16" s="187" t="str">
        <f>'2. MATRIZ DE RIESGOS'!J49</f>
        <v>Alta</v>
      </c>
      <c r="D16" s="187" t="str">
        <f>'2. MATRIZ DE RIESGOS'!L49</f>
        <v>Mayor</v>
      </c>
      <c r="E16" s="186" t="str">
        <f t="shared" si="0"/>
        <v>Alto</v>
      </c>
      <c r="F16" s="188"/>
      <c r="G16" s="188"/>
      <c r="H16" s="188"/>
      <c r="I16" s="188"/>
      <c r="J16" s="188"/>
      <c r="L16" s="188"/>
      <c r="M16" s="188"/>
      <c r="N16" s="188"/>
      <c r="Q16" s="207"/>
      <c r="R16" s="193" t="s">
        <v>188</v>
      </c>
      <c r="S16" s="207"/>
      <c r="T16" s="207"/>
      <c r="U16" s="207"/>
      <c r="V16" s="207"/>
      <c r="W16" s="207"/>
      <c r="X16" s="207"/>
      <c r="Y16" s="207"/>
      <c r="Z16" s="207"/>
      <c r="AA16" s="184"/>
      <c r="AB16" s="184"/>
      <c r="AC16" s="208"/>
      <c r="AD16" s="208"/>
      <c r="AE16" s="208"/>
      <c r="AF16" s="208"/>
      <c r="AG16" s="208"/>
      <c r="AH16" s="208"/>
      <c r="AI16" s="184"/>
      <c r="AJ16" s="184"/>
    </row>
    <row r="17" spans="1:36" ht="93" customHeight="1" x14ac:dyDescent="0.25">
      <c r="A17" s="185" t="str">
        <f>'2. MATRIZ DE RIESGOS'!A53</f>
        <v>GJ18</v>
      </c>
      <c r="B17" s="186" t="str">
        <f>'2. MATRIZ DE RIESGOS'!G53</f>
        <v>Posibilidad de afectación económica y reputacional del Instituto reflejada en la a indebida asignación de recursos públicos (detrimento patrimonial) con posibles hallazgos disciplinarios y penales por parte de los entes de control, ddebido a la asignación del subsidio distrital de vivienda que se obtiene como resultado de tráfico de influencias de servidor público y  particulares con intereses en tal asignación</v>
      </c>
      <c r="C17" s="187" t="str">
        <f>'2. MATRIZ DE RIESGOS'!J53</f>
        <v>Alta</v>
      </c>
      <c r="D17" s="187" t="str">
        <f>'2. MATRIZ DE RIESGOS'!L53</f>
        <v>Catastrófico</v>
      </c>
      <c r="E17" s="186" t="str">
        <f t="shared" si="0"/>
        <v>Extremo</v>
      </c>
      <c r="F17" s="188"/>
      <c r="G17" s="188"/>
      <c r="H17" s="188"/>
      <c r="I17" s="188"/>
      <c r="J17" s="188"/>
      <c r="L17" s="188"/>
      <c r="M17" s="188"/>
      <c r="N17" s="188"/>
      <c r="Q17" s="207"/>
      <c r="R17" s="197" t="s">
        <v>643</v>
      </c>
      <c r="Y17" s="207"/>
      <c r="Z17" s="207"/>
      <c r="AA17" s="184"/>
      <c r="AB17" s="184"/>
      <c r="AC17" s="184"/>
      <c r="AD17" s="192"/>
      <c r="AE17" s="192"/>
      <c r="AF17" s="192"/>
      <c r="AG17" s="192"/>
      <c r="AH17" s="192"/>
      <c r="AI17" s="184"/>
      <c r="AJ17" s="184"/>
    </row>
    <row r="18" spans="1:36" ht="93" customHeight="1" x14ac:dyDescent="0.25">
      <c r="A18" s="185" t="str">
        <f>'2. MATRIZ DE RIESGOS'!A57</f>
        <v>GJ19</v>
      </c>
      <c r="B18" s="186" t="str">
        <f>'2. MATRIZ DE RIESGOS'!G57</f>
        <v>Posibilidad de afectación financiera del Instituto reflejada en sobrecostos asociados al mantenimiento de inmuebles que no se han podido entregar, costos financieros por comisiones fiduciarias relacionadas con la administración de recursos relacionados con subsidios no aplicados, y por restitución de los recursos a la entidad otorgante y la sustitución del cupo, derivada del vencimiento de plazos para la aplicación del Subsidio Nacional y el Subsidio Municipal de Vivienda. Lo anterior, debido a que el subsidio que ya se encuentra asignado no puede ser aplicado, de conformidad con lo establecido en la normatividad vigente</v>
      </c>
      <c r="C18" s="187" t="str">
        <f>'2. MATRIZ DE RIESGOS'!J57</f>
        <v>Alta</v>
      </c>
      <c r="D18" s="187" t="str">
        <f>'2. MATRIZ DE RIESGOS'!L57</f>
        <v>Moderado</v>
      </c>
      <c r="E18" s="186" t="str">
        <f t="shared" si="0"/>
        <v>Alto</v>
      </c>
      <c r="F18" s="188"/>
      <c r="G18" s="188"/>
      <c r="H18" s="188"/>
      <c r="I18" s="188"/>
      <c r="J18" s="188"/>
      <c r="L18" s="188"/>
      <c r="M18" s="188"/>
      <c r="N18" s="188"/>
      <c r="O18" s="209"/>
      <c r="P18" s="209"/>
      <c r="Q18" s="207"/>
      <c r="Y18" s="207"/>
      <c r="Z18" s="207"/>
      <c r="AA18" s="184"/>
      <c r="AB18" s="184"/>
      <c r="AC18" s="184"/>
      <c r="AD18" s="192"/>
      <c r="AE18" s="192"/>
      <c r="AF18" s="192"/>
      <c r="AG18" s="192"/>
      <c r="AH18" s="192"/>
      <c r="AI18" s="184"/>
      <c r="AJ18" s="184"/>
    </row>
    <row r="19" spans="1:36" ht="93" customHeight="1" x14ac:dyDescent="0.25">
      <c r="A19" s="185" t="str">
        <f>'2. MATRIZ DE RIESGOS'!A59</f>
        <v>GJ20</v>
      </c>
      <c r="B19" s="186" t="str">
        <f>'2. MATRIZ DE RIESGOS'!G59</f>
        <v>Posibilidad de afectación económica y reputacional del Instituto reflejada en el aumento de los costos de escrituración (Costos de aclaración o adición de patrimonio de familia de las Escrituras Públicas), en el mal desempeño institucional derivado del incumplimiento de objetivos y metas relacionados con el Plan de Desarrollo DIstrital a cargo del Instituto referentes a la asignación del subsidio municipal de vivienda y en la existencia de PQRSD relacionadas con retrasos en los tiempos de respuesta de los procesos de asignación de subsidios y escrituración. Lo anterior, debido a inconsistencias en el contenido de la Escritura Pública o actos administrativos.</v>
      </c>
      <c r="C19" s="187" t="str">
        <f>'2. MATRIZ DE RIESGOS'!J59</f>
        <v>Alta</v>
      </c>
      <c r="D19" s="187" t="str">
        <f>'2. MATRIZ DE RIESGOS'!L59</f>
        <v>Moderado</v>
      </c>
      <c r="E19" s="186" t="str">
        <f t="shared" si="0"/>
        <v>Alto</v>
      </c>
      <c r="F19" s="188"/>
      <c r="G19" s="188"/>
      <c r="H19" s="188"/>
      <c r="I19" s="188"/>
      <c r="J19" s="188"/>
      <c r="L19" s="188"/>
      <c r="M19" s="188"/>
      <c r="N19" s="188"/>
      <c r="O19" s="209"/>
      <c r="P19" s="209"/>
      <c r="Q19" s="210"/>
      <c r="Y19" s="207"/>
      <c r="Z19" s="207"/>
      <c r="AA19" s="184"/>
      <c r="AB19" s="205"/>
      <c r="AC19" s="205"/>
      <c r="AD19" s="205"/>
      <c r="AE19" s="205"/>
      <c r="AF19" s="205"/>
      <c r="AG19" s="205"/>
      <c r="AH19" s="192"/>
      <c r="AI19" s="184"/>
      <c r="AJ19" s="184"/>
    </row>
    <row r="20" spans="1:36" ht="93" customHeight="1" x14ac:dyDescent="0.25">
      <c r="A20" s="185" t="str">
        <f>'2. MATRIZ DE RIESGOS'!A61</f>
        <v>GJ21</v>
      </c>
      <c r="B20" s="186" t="str">
        <f>'2. MATRIZ DE RIESGOS'!G61</f>
        <v>Posibilidad de afectación económica y reputacional del Instituto reflejada en el mal desempeño institucional derivado del incumplimiento de objetivos, metas y servicios, así como en apertura de procesos disciplinarios y administrativos sancionatorios en contra de los funcionarios que ejercen supervisión contractual. Lo anterior, debido al incumplimiento del objeto y de las obligaciones establecidas en los contratos y convenios suscritos por el Isvimed para la realización de su objeto social.</v>
      </c>
      <c r="C20" s="187" t="str">
        <f>'2. MATRIZ DE RIESGOS'!J61</f>
        <v>Media</v>
      </c>
      <c r="D20" s="187" t="str">
        <f>'2. MATRIZ DE RIESGOS'!L61</f>
        <v>Moderado</v>
      </c>
      <c r="E20" s="186" t="str">
        <f t="shared" si="0"/>
        <v>Moderado</v>
      </c>
      <c r="F20" s="188"/>
      <c r="G20" s="188"/>
      <c r="H20" s="188"/>
      <c r="I20" s="188"/>
      <c r="J20" s="188"/>
      <c r="L20" s="188"/>
      <c r="M20" s="188"/>
      <c r="N20" s="188"/>
      <c r="O20" s="209"/>
      <c r="P20" s="209"/>
      <c r="AA20" s="184"/>
      <c r="AB20" s="211"/>
      <c r="AC20" s="211"/>
      <c r="AD20" s="211"/>
      <c r="AE20" s="211"/>
      <c r="AF20" s="211"/>
      <c r="AG20" s="211"/>
      <c r="AH20" s="192"/>
      <c r="AI20" s="184"/>
      <c r="AJ20" s="184"/>
    </row>
    <row r="21" spans="1:36" ht="93" customHeight="1" x14ac:dyDescent="0.25">
      <c r="A21" s="185" t="str">
        <f>'2. MATRIZ DE RIESGOS'!A63</f>
        <v>GJ22</v>
      </c>
      <c r="B21" s="186" t="str">
        <f>'2. MATRIZ DE RIESGOS'!G63</f>
        <v>Posibilidad de afectación económica del Instituto por multas y sanciones del ente regulador, debido a la adjudicación de contratos sin el cumplimiento de requisitos legales</v>
      </c>
      <c r="C21" s="187" t="str">
        <f>'2. MATRIZ DE RIESGOS'!J63</f>
        <v>Media</v>
      </c>
      <c r="D21" s="187" t="str">
        <f>'2. MATRIZ DE RIESGOS'!L63</f>
        <v>Mayor</v>
      </c>
      <c r="E21" s="186" t="str">
        <f t="shared" si="0"/>
        <v>Alto</v>
      </c>
      <c r="F21" s="188"/>
      <c r="G21" s="188"/>
      <c r="H21" s="188"/>
      <c r="I21" s="188"/>
      <c r="J21" s="188"/>
      <c r="L21" s="188"/>
      <c r="M21" s="188"/>
      <c r="N21" s="188"/>
      <c r="O21" s="209"/>
      <c r="P21" s="209"/>
      <c r="AA21" s="184"/>
      <c r="AB21" s="205"/>
      <c r="AC21" s="205"/>
      <c r="AD21" s="205"/>
      <c r="AE21" s="205"/>
      <c r="AF21" s="205"/>
      <c r="AG21" s="205"/>
      <c r="AH21" s="192"/>
      <c r="AI21" s="184"/>
      <c r="AJ21" s="184"/>
    </row>
    <row r="22" spans="1:36" ht="93" customHeight="1" x14ac:dyDescent="0.25">
      <c r="A22" s="185" t="str">
        <f>'2. MATRIZ DE RIESGOS'!A67</f>
        <v>GJ30</v>
      </c>
      <c r="B22" s="186" t="str">
        <f>'2. MATRIZ DE RIESGOS'!G67</f>
        <v>Posiblidad de afectación económica por imposiblidad de utilizar el recurso que se puede ahorrar para cumplir otros fines esenciales del Instituto, debido a que no logren ahorros en la contratación de Bienes y servicios distintos a la prestación de servicios profesionales, en las que se define una modalidad de selección objetiva, con respecto al valor de presupuesto oficial de cada proceso</v>
      </c>
      <c r="C22" s="187" t="str">
        <f>'2. MATRIZ DE RIESGOS'!J67</f>
        <v>Media</v>
      </c>
      <c r="D22" s="187" t="str">
        <f>'2. MATRIZ DE RIESGOS'!L67</f>
        <v>Moderado</v>
      </c>
      <c r="E22" s="186" t="str">
        <f t="shared" si="0"/>
        <v>Moderado</v>
      </c>
      <c r="F22" s="188"/>
      <c r="G22" s="188"/>
      <c r="H22" s="188"/>
      <c r="I22" s="188"/>
      <c r="J22" s="188"/>
      <c r="L22" s="188"/>
      <c r="M22" s="188"/>
      <c r="N22" s="188"/>
      <c r="AA22" s="184"/>
      <c r="AB22" s="205"/>
      <c r="AC22" s="205"/>
      <c r="AD22" s="205"/>
      <c r="AE22" s="205"/>
      <c r="AF22" s="205"/>
      <c r="AG22" s="205"/>
      <c r="AH22" s="192"/>
      <c r="AI22" s="184"/>
      <c r="AJ22" s="184"/>
    </row>
    <row r="23" spans="1:36" ht="93" customHeight="1" x14ac:dyDescent="0.3">
      <c r="A23" s="185" t="str">
        <f>'2. MATRIZ DE RIESGOS'!A74</f>
        <v>GJ24</v>
      </c>
      <c r="B23" s="186" t="str">
        <f>'2. MATRIZ DE RIESGOS'!G74</f>
        <v>Posibilidad de afectación económica y reputacional del Instituto reflejada en multas, sanciones y hallazgos de los entes de control por violación del principio de transparencia en la contratación estatal o en régimen exceptuado, así como detrimento patrimonial por contratación indebida. Lo anterior, debido al direccionamiento de los procesos de contratación hacia determinados oferentes o eludir la modalidad de contratación legalmente aplicable. Lo anterior para el beneficio particular.</v>
      </c>
      <c r="C23" s="187" t="str">
        <f>'2. MATRIZ DE RIESGOS'!J74</f>
        <v>Media</v>
      </c>
      <c r="D23" s="187" t="str">
        <f>'2. MATRIZ DE RIESGOS'!L74</f>
        <v>Catastrófico</v>
      </c>
      <c r="E23" s="186" t="str">
        <f t="shared" si="0"/>
        <v>Extremo</v>
      </c>
      <c r="F23" s="188"/>
      <c r="G23" s="188"/>
      <c r="H23" s="188"/>
      <c r="I23" s="188"/>
      <c r="J23" s="188"/>
      <c r="L23" s="188"/>
      <c r="M23" s="188"/>
      <c r="N23" s="188"/>
    </row>
    <row r="24" spans="1:36" ht="93" customHeight="1" x14ac:dyDescent="0.3">
      <c r="A24" s="185" t="str">
        <f>'2. MATRIZ DE RIESGOS'!A84</f>
        <v>GJ26</v>
      </c>
      <c r="B24" s="186" t="str">
        <f>'2. MATRIZ DE RIESGOS'!G84</f>
        <v>Posibilidad de afectación económica o reputacional por materialización de actos de corrupción, asi como por  hallazgos por parte de los entes de control, debido a que los contratistas del Instituto no declaren sus posibles conflictos de intereses.</v>
      </c>
      <c r="C24" s="187" t="str">
        <f>'2. MATRIZ DE RIESGOS'!J84</f>
        <v>Media</v>
      </c>
      <c r="D24" s="187" t="str">
        <f>'2. MATRIZ DE RIESGOS'!L84</f>
        <v>Catastrófico</v>
      </c>
      <c r="E24" s="186" t="str">
        <f t="shared" si="0"/>
        <v>Extremo</v>
      </c>
      <c r="F24" s="188"/>
      <c r="G24" s="188"/>
      <c r="H24" s="188"/>
      <c r="I24" s="188"/>
      <c r="J24" s="188"/>
      <c r="L24" s="188"/>
      <c r="M24" s="188"/>
      <c r="N24" s="188"/>
    </row>
    <row r="25" spans="1:36" ht="93" customHeight="1" x14ac:dyDescent="0.3">
      <c r="A25" s="185" t="str">
        <f>'2. MATRIZ DE RIESGOS'!A91</f>
        <v>GJ31</v>
      </c>
      <c r="B25" s="186" t="str">
        <f>'2. MATRIZ DE RIESGOS'!G91</f>
        <v>Posiblidad de afectación económica y reputacional por pérdida de recursos derivada de la pérdida de la competencia para solicitar los reintegros cuando a ellos hubiera lugar, asi como por hallazgos de los entes de control, debido a que no se logre liquidar los contratos en los plazos estipulados por la ley</v>
      </c>
      <c r="C25" s="187" t="str">
        <f>'2. MATRIZ DE RIESGOS'!J91</f>
        <v>Media</v>
      </c>
      <c r="D25" s="187" t="str">
        <f>'2. MATRIZ DE RIESGOS'!L91</f>
        <v>Catastrófico</v>
      </c>
      <c r="E25" s="186" t="str">
        <f t="shared" si="0"/>
        <v>Extremo</v>
      </c>
      <c r="F25" s="188"/>
      <c r="G25" s="188"/>
      <c r="H25" s="188"/>
      <c r="I25" s="188"/>
      <c r="J25" s="188"/>
      <c r="L25" s="188"/>
      <c r="M25" s="188"/>
      <c r="N25" s="188"/>
    </row>
    <row r="26" spans="1:36" ht="118.2" customHeight="1" x14ac:dyDescent="0.3">
      <c r="A26" s="185" t="str">
        <f>'2. MATRIZ DE RIESGOS'!A94</f>
        <v>GJ32</v>
      </c>
      <c r="B26" s="186" t="str">
        <f>'2. MATRIZ DE RIESGOS'!G94</f>
        <v>Posiblidad de afectación reputacional del Instituto reflejada en requerimientos por parte del Concejo Distrital, Entes de control y  veedurias ciudadana, asi como en notificación de acciones contitucionales y procesos judiciales, debido a que se seleccione el fiduciario incumpliendo principios de la función administrativa tales como:
participación, imparcialidad, transparencia, responsabilidad, economía, debido proceso y moralidad.</v>
      </c>
      <c r="C26" s="187" t="str">
        <f>'2. MATRIZ DE RIESGOS'!J94</f>
        <v>Baja</v>
      </c>
      <c r="D26" s="187" t="str">
        <f>'2. MATRIZ DE RIESGOS'!L94</f>
        <v>Moderado</v>
      </c>
      <c r="E26" s="186" t="str">
        <f t="shared" si="0"/>
        <v>Moderado</v>
      </c>
      <c r="F26" s="188"/>
      <c r="G26" s="188"/>
      <c r="H26" s="188"/>
      <c r="I26" s="188"/>
      <c r="J26" s="188"/>
      <c r="L26" s="188"/>
      <c r="M26" s="188"/>
      <c r="N26" s="188"/>
    </row>
    <row r="27" spans="1:36" ht="93.6" customHeight="1" x14ac:dyDescent="0.3">
      <c r="A27" s="185" t="str">
        <f>'2. MATRIZ DE RIESGOS'!A97</f>
        <v>GJ33</v>
      </c>
      <c r="B27" s="186" t="str">
        <f>'2. MATRIZ DE RIESGOS'!G97</f>
        <v>Posibilidad de afectación economica y reputacional del Instituto reflejada en  nayores costos de obra en una nueva contratación, asignación de subsidios por cuantías superores a la incialmente pactadas, condenas en contra del Instituo en procesos judiciales, tribunales de arbitramento, asi como en requerimientos por incumplimiento por parte del Distrito, entes de control, entidades de control político y ciudadanía en general. lo anterior, debido al vencimiento de los contratos derivados del contrato de fiducias por gestión inoportuna de las modificaciones contractuales.</v>
      </c>
      <c r="C27" s="187" t="str">
        <f>'2. MATRIZ DE RIESGOS'!J97</f>
        <v>Media</v>
      </c>
      <c r="D27" s="187" t="str">
        <f>'2. MATRIZ DE RIESGOS'!L97</f>
        <v>Mayor</v>
      </c>
      <c r="E27" s="186" t="str">
        <f t="shared" ref="E27:E28" si="1">+IF(C27=$Q$7,IF(D27=$R$6,$R$7,IF(D27=$S$6,$S$7,IF(D27=$T$6,$T$7,IF(D27=$U$6,$U$7,IF(D27=$V$6,$V$7))))),IF(C27=$Q$8,IF(D27=$R$6,$R$8,IF(D27=$S$6,$S$8,IF(D27=$T$6,$T$8,IF(D27=$U$6,$U$8,IF(D27=$V$6,$V$8))))),IF(C27=$Q$9,IF(D27=$R$6,$R$9,IF(D27=$S$6,$S$9,IF(D27=$T$6,$T$9,IF(D27=$U$6,$U$9,IF(D27=$V$6,$V$9))))),IF(C27=$Q$10,IF(D27=$R$6,$R$10,IF(D27=$S$6,$S$10,IF(D27=$T$6,$T$10,IF(D27=$U$6,$U$10,IF(D27=$V$6,$V$10))))),IF(C27=$Q$11,IF(D27=$R$6,$R$11,IF(D27=$S$6,$S$11,IF(D27=$T$6,$T$11,IF(D27=$U$6,$U$11,IF(D27=$V$6,$V$11))))),"")))))</f>
        <v>Alto</v>
      </c>
      <c r="F27" s="170"/>
      <c r="G27" s="170"/>
      <c r="H27" s="170"/>
      <c r="I27" s="170"/>
      <c r="J27" s="170"/>
      <c r="L27" s="170"/>
      <c r="M27" s="170"/>
      <c r="N27" s="170"/>
      <c r="Y27" s="174"/>
      <c r="Z27" s="174"/>
      <c r="AA27" s="174"/>
      <c r="AB27" s="174"/>
      <c r="AC27" s="174"/>
      <c r="AD27" s="170"/>
      <c r="AE27" s="170"/>
      <c r="AF27" s="170"/>
      <c r="AG27" s="170"/>
      <c r="AH27" s="170"/>
    </row>
    <row r="28" spans="1:36" ht="112.95" customHeight="1" x14ac:dyDescent="0.3">
      <c r="A28" s="185" t="str">
        <f>'2. MATRIZ DE RIESGOS'!A100</f>
        <v>GJ34</v>
      </c>
      <c r="B28" s="186" t="str">
        <f>'2. MATRIZ DE RIESGOS'!G100</f>
        <v>Posibilidad de afectación reputacional del Instituto reflejada en Peticiones por parte de la ciudadanía y hallazgos de los entes de control, debido a la publicación extemporánea en el SECOP II de las actuaciones durante la etapa de ejecución contractual.</v>
      </c>
      <c r="C28" s="187" t="str">
        <f>'2. MATRIZ DE RIESGOS'!J100</f>
        <v>alta</v>
      </c>
      <c r="D28" s="187" t="str">
        <f>'2. MATRIZ DE RIESGOS'!L100</f>
        <v>moderado</v>
      </c>
      <c r="E28" s="186" t="str">
        <f t="shared" si="1"/>
        <v>Alto</v>
      </c>
      <c r="F28" s="170"/>
      <c r="G28" s="170"/>
      <c r="H28" s="170"/>
      <c r="I28" s="170"/>
      <c r="J28" s="170"/>
      <c r="L28" s="170"/>
      <c r="M28" s="170"/>
      <c r="N28" s="170"/>
      <c r="Y28" s="174"/>
      <c r="Z28" s="174"/>
      <c r="AA28" s="174"/>
      <c r="AB28" s="174"/>
      <c r="AC28" s="174"/>
      <c r="AD28" s="170"/>
      <c r="AE28" s="170"/>
      <c r="AF28" s="170"/>
      <c r="AG28" s="170"/>
      <c r="AH28" s="170"/>
    </row>
    <row r="29" spans="1:36" ht="19.5" customHeight="1" x14ac:dyDescent="0.3">
      <c r="B29" s="170"/>
      <c r="D29" s="170"/>
      <c r="E29" s="170"/>
      <c r="F29" s="170"/>
      <c r="G29" s="170"/>
      <c r="H29" s="170"/>
      <c r="I29" s="170"/>
      <c r="J29" s="170"/>
      <c r="L29" s="170"/>
      <c r="M29" s="170"/>
      <c r="N29" s="170"/>
      <c r="Y29" s="174"/>
      <c r="Z29" s="174"/>
      <c r="AA29" s="174"/>
      <c r="AB29" s="174"/>
      <c r="AC29" s="174"/>
      <c r="AD29" s="170"/>
      <c r="AE29" s="170"/>
      <c r="AF29" s="170"/>
      <c r="AG29" s="170"/>
      <c r="AH29" s="170"/>
    </row>
    <row r="30" spans="1:36" ht="19.5" customHeight="1" x14ac:dyDescent="0.3">
      <c r="B30" s="170"/>
      <c r="D30" s="170"/>
      <c r="E30" s="170"/>
      <c r="F30" s="170"/>
      <c r="G30" s="170"/>
      <c r="H30" s="170"/>
      <c r="I30" s="170"/>
      <c r="J30" s="170"/>
      <c r="L30" s="170"/>
      <c r="M30" s="170"/>
      <c r="N30" s="170"/>
      <c r="Y30" s="174"/>
      <c r="Z30" s="174"/>
      <c r="AA30" s="174"/>
      <c r="AB30" s="174"/>
      <c r="AC30" s="174"/>
      <c r="AD30" s="170"/>
      <c r="AE30" s="170"/>
      <c r="AF30" s="170"/>
      <c r="AG30" s="170"/>
      <c r="AH30" s="170"/>
    </row>
    <row r="31" spans="1:36" ht="19.5" customHeight="1" x14ac:dyDescent="0.3">
      <c r="B31" s="170"/>
      <c r="D31" s="170"/>
      <c r="E31" s="170"/>
      <c r="F31" s="170"/>
      <c r="G31" s="170"/>
      <c r="H31" s="170"/>
      <c r="I31" s="170"/>
      <c r="J31" s="170"/>
      <c r="L31" s="170"/>
      <c r="M31" s="170"/>
      <c r="N31" s="170"/>
      <c r="Y31" s="174"/>
      <c r="Z31" s="174"/>
      <c r="AA31" s="174"/>
      <c r="AB31" s="174"/>
      <c r="AC31" s="174"/>
      <c r="AD31" s="170"/>
      <c r="AE31" s="170"/>
      <c r="AF31" s="170"/>
      <c r="AG31" s="170"/>
      <c r="AH31" s="170"/>
    </row>
    <row r="32" spans="1:36" ht="19.5" customHeight="1" x14ac:dyDescent="0.3">
      <c r="B32" s="170"/>
      <c r="D32" s="170"/>
      <c r="E32" s="170"/>
      <c r="F32" s="170"/>
      <c r="G32" s="170"/>
      <c r="H32" s="170"/>
      <c r="I32" s="170"/>
      <c r="J32" s="170"/>
      <c r="L32" s="170"/>
      <c r="M32" s="170"/>
      <c r="N32" s="170"/>
      <c r="Y32" s="174"/>
      <c r="Z32" s="174"/>
      <c r="AA32" s="174"/>
      <c r="AB32" s="174"/>
      <c r="AC32" s="174"/>
      <c r="AD32" s="170"/>
      <c r="AE32" s="170"/>
      <c r="AF32" s="170"/>
      <c r="AG32" s="170"/>
      <c r="AH32" s="170"/>
    </row>
    <row r="33" spans="11:29" s="170" customFormat="1" ht="19.5" customHeight="1" x14ac:dyDescent="0.3">
      <c r="K33" s="174"/>
      <c r="Y33" s="174"/>
      <c r="Z33" s="174"/>
      <c r="AA33" s="174"/>
      <c r="AB33" s="174"/>
      <c r="AC33" s="174"/>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8">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8">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8">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4B314984-F856-4F6C-B9A6-F53D0A72D656}"/>
    <dataValidation allowBlank="1" showInputMessage="1" showErrorMessage="1" prompt="La probabilidad se encuentra determinada por una escala de 1 a 3, siendo 1 la menor probabilidad de ocurrencia del riesgo y 3 la mayor probabilidad de  ocurrencia." sqref="JA6" xr:uid="{722DE8A2-625C-4BF2-B948-1B8BDB6479F1}"/>
    <dataValidation type="list" allowBlank="1" showInputMessage="1" showErrorMessage="1" sqref="JB7:JH14" xr:uid="{8D8642AD-1649-49A9-89E4-16CA952FC2E2}">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05786-599D-4C1C-AC77-FBD99FF713D1}">
  <dimension ref="A1:XFC36"/>
  <sheetViews>
    <sheetView showGridLines="0" topLeftCell="A23" zoomScale="85" zoomScaleNormal="85" workbookViewId="0">
      <selection activeCell="D28" sqref="D28"/>
    </sheetView>
  </sheetViews>
  <sheetFormatPr baseColWidth="10" defaultColWidth="14.44140625" defaultRowHeight="13.2" customHeight="1" zeroHeight="1" x14ac:dyDescent="0.3"/>
  <cols>
    <col min="1" max="1" width="16.109375" style="170" customWidth="1"/>
    <col min="2" max="2" width="40.6640625" style="174" customWidth="1"/>
    <col min="3" max="3" width="13.44140625" style="174" customWidth="1"/>
    <col min="4" max="4" width="13" style="174" customWidth="1"/>
    <col min="5" max="5" width="16.44140625" style="220" customWidth="1"/>
    <col min="6" max="6" width="11.33203125" style="220" customWidth="1"/>
    <col min="7" max="7" width="15.44140625" style="174" customWidth="1"/>
    <col min="8" max="8" width="10.33203125" style="174" bestFit="1" customWidth="1"/>
    <col min="9" max="9" width="7.44140625" style="174" customWidth="1"/>
    <col min="10" max="10" width="14" style="174" customWidth="1"/>
    <col min="11" max="15" width="12.44140625" style="174" customWidth="1"/>
    <col min="16" max="16" width="3.6640625" style="174" customWidth="1"/>
    <col min="17" max="17" width="4.6640625" style="170" hidden="1" customWidth="1"/>
    <col min="18" max="18" width="5.6640625" style="170" hidden="1" customWidth="1"/>
    <col min="19" max="24" width="14" style="170" hidden="1" customWidth="1"/>
    <col min="25" max="25" width="11.44140625" style="170" customWidth="1"/>
    <col min="26" max="29" width="11.44140625" style="170" hidden="1" customWidth="1"/>
    <col min="30" max="30" width="5.44140625" style="170" hidden="1" customWidth="1"/>
    <col min="31" max="31" width="26.6640625" style="170" hidden="1" customWidth="1"/>
    <col min="32" max="36" width="22.6640625" style="174" hidden="1" customWidth="1"/>
    <col min="37" max="37" width="23.44140625" style="170" hidden="1" customWidth="1"/>
    <col min="38" max="265" width="11.44140625" style="170" hidden="1" customWidth="1"/>
    <col min="266" max="266" width="12.44140625" style="170" hidden="1" customWidth="1"/>
    <col min="267" max="267" width="47" style="170" hidden="1" customWidth="1"/>
    <col min="268" max="268" width="35" style="170" hidden="1" customWidth="1"/>
    <col min="269" max="16383" width="14.44140625" style="170"/>
    <col min="16384" max="16384" width="14.44140625" style="170" hidden="1" customWidth="1"/>
  </cols>
  <sheetData>
    <row r="1" spans="1:38" s="150" customFormat="1" ht="72" customHeight="1" x14ac:dyDescent="0.25">
      <c r="A1" s="444" t="s">
        <v>645</v>
      </c>
      <c r="B1" s="444"/>
      <c r="C1" s="444"/>
      <c r="D1" s="444"/>
      <c r="E1" s="212"/>
      <c r="G1" s="154"/>
      <c r="H1" s="155"/>
      <c r="I1" s="156"/>
      <c r="J1" s="157"/>
      <c r="K1" s="149"/>
      <c r="L1" s="149"/>
      <c r="M1" s="149"/>
      <c r="N1" s="149"/>
      <c r="O1" s="149"/>
      <c r="P1" s="144"/>
      <c r="AF1" s="151"/>
      <c r="AG1" s="151"/>
      <c r="AH1" s="151"/>
      <c r="AI1" s="151"/>
      <c r="AJ1" s="151"/>
    </row>
    <row r="2" spans="1:38" s="150" customFormat="1" x14ac:dyDescent="0.25">
      <c r="A2" s="152"/>
      <c r="B2" s="144"/>
      <c r="C2" s="213"/>
      <c r="D2" s="213"/>
      <c r="E2" s="212"/>
      <c r="F2" s="214"/>
      <c r="G2" s="214"/>
      <c r="H2" s="155"/>
      <c r="I2" s="156"/>
      <c r="J2" s="157"/>
      <c r="K2" s="149"/>
      <c r="L2" s="149"/>
      <c r="M2" s="149"/>
      <c r="N2" s="149"/>
      <c r="O2" s="149"/>
      <c r="P2" s="144"/>
      <c r="AF2" s="151"/>
      <c r="AG2" s="151"/>
      <c r="AH2" s="151"/>
      <c r="AI2" s="151"/>
      <c r="AJ2" s="151"/>
    </row>
    <row r="3" spans="1:38" s="150" customFormat="1" ht="30.6" thickBot="1" x14ac:dyDescent="0.55000000000000004">
      <c r="A3" s="158" t="s">
        <v>61</v>
      </c>
      <c r="B3" s="445" t="str">
        <f>'2. MATRIZ DE RIESGOS'!D6</f>
        <v>Gestión Jurídica</v>
      </c>
      <c r="C3" s="445"/>
      <c r="D3" s="445"/>
      <c r="E3" s="215"/>
      <c r="F3" s="216"/>
      <c r="K3" s="452"/>
      <c r="L3" s="452"/>
      <c r="M3" s="452"/>
      <c r="N3" s="452"/>
      <c r="O3" s="452"/>
      <c r="P3" s="452"/>
      <c r="Q3" s="452"/>
      <c r="R3" s="452"/>
      <c r="S3" s="452"/>
      <c r="T3" s="452"/>
      <c r="U3" s="452"/>
      <c r="V3" s="452"/>
      <c r="AF3" s="151"/>
      <c r="AG3" s="151"/>
      <c r="AH3" s="151"/>
      <c r="AI3" s="151"/>
      <c r="AJ3" s="151"/>
    </row>
    <row r="4" spans="1:38" s="150" customFormat="1" ht="13.8" hidden="1" thickBot="1" x14ac:dyDescent="0.3">
      <c r="D4" s="144"/>
      <c r="E4" s="153"/>
      <c r="F4" s="216"/>
      <c r="I4" s="446" t="s">
        <v>646</v>
      </c>
      <c r="J4" s="447"/>
      <c r="K4" s="447"/>
      <c r="L4" s="447"/>
      <c r="M4" s="447"/>
      <c r="N4" s="447"/>
      <c r="O4" s="448"/>
      <c r="R4" s="161"/>
      <c r="S4" s="162"/>
      <c r="T4" s="453" t="s">
        <v>313</v>
      </c>
      <c r="U4" s="454"/>
      <c r="V4" s="454"/>
      <c r="W4" s="454"/>
      <c r="X4" s="455"/>
      <c r="AF4" s="151"/>
      <c r="AG4" s="151"/>
      <c r="AH4" s="151"/>
      <c r="AI4" s="151"/>
      <c r="AJ4" s="151"/>
    </row>
    <row r="5" spans="1:38" x14ac:dyDescent="0.3">
      <c r="A5" s="217"/>
      <c r="B5" s="217"/>
      <c r="C5" s="166"/>
      <c r="D5" s="217"/>
      <c r="E5" s="439" t="s">
        <v>647</v>
      </c>
      <c r="F5" s="439"/>
      <c r="G5" s="439"/>
      <c r="H5" s="166"/>
      <c r="I5" s="167"/>
      <c r="J5" s="168"/>
      <c r="K5" s="437" t="s">
        <v>313</v>
      </c>
      <c r="L5" s="437"/>
      <c r="M5" s="437"/>
      <c r="N5" s="437"/>
      <c r="O5" s="438"/>
      <c r="P5" s="166"/>
      <c r="R5" s="169"/>
      <c r="T5" s="171">
        <v>0.2</v>
      </c>
      <c r="U5" s="171">
        <v>0.4</v>
      </c>
      <c r="V5" s="171">
        <v>0.6</v>
      </c>
      <c r="W5" s="171">
        <v>0.8</v>
      </c>
      <c r="X5" s="172">
        <v>1</v>
      </c>
      <c r="Y5" s="173"/>
      <c r="Z5" s="173"/>
      <c r="AA5" s="173"/>
      <c r="AB5" s="173"/>
      <c r="AC5" s="173"/>
      <c r="AD5" s="173"/>
      <c r="AE5" s="173"/>
    </row>
    <row r="6" spans="1:38" ht="40.200000000000003" customHeight="1" x14ac:dyDescent="0.25">
      <c r="A6" s="165" t="s">
        <v>648</v>
      </c>
      <c r="B6" s="165" t="s">
        <v>636</v>
      </c>
      <c r="C6" s="165" t="s">
        <v>97</v>
      </c>
      <c r="D6" s="165" t="s">
        <v>99</v>
      </c>
      <c r="E6" s="165" t="s">
        <v>293</v>
      </c>
      <c r="F6" s="165" t="s">
        <v>313</v>
      </c>
      <c r="G6" s="165" t="s">
        <v>649</v>
      </c>
      <c r="H6" s="166"/>
      <c r="I6" s="169"/>
      <c r="J6" s="178"/>
      <c r="K6" s="179" t="s">
        <v>640</v>
      </c>
      <c r="L6" s="179" t="s">
        <v>641</v>
      </c>
      <c r="M6" s="179" t="s">
        <v>188</v>
      </c>
      <c r="N6" s="179" t="s">
        <v>121</v>
      </c>
      <c r="O6" s="180" t="s">
        <v>165</v>
      </c>
      <c r="P6" s="166"/>
      <c r="R6" s="169"/>
      <c r="S6" s="181"/>
      <c r="T6" s="182" t="s">
        <v>640</v>
      </c>
      <c r="U6" s="182" t="s">
        <v>641</v>
      </c>
      <c r="V6" s="182" t="s">
        <v>188</v>
      </c>
      <c r="W6" s="182" t="s">
        <v>121</v>
      </c>
      <c r="X6" s="183" t="s">
        <v>165</v>
      </c>
      <c r="AA6" s="173"/>
      <c r="AB6" s="173"/>
      <c r="AC6" s="184"/>
      <c r="AD6" s="184"/>
      <c r="AE6" s="184"/>
      <c r="AF6" s="184"/>
      <c r="AG6" s="184"/>
      <c r="AH6" s="184"/>
      <c r="AI6" s="184"/>
      <c r="AJ6" s="184"/>
      <c r="AK6" s="184"/>
      <c r="AL6" s="184"/>
    </row>
    <row r="7" spans="1:38" ht="99" customHeight="1" x14ac:dyDescent="0.25">
      <c r="A7" s="185" t="str">
        <f>'2. MATRIZ DE RIESGOS'!A15</f>
        <v>GJ11</v>
      </c>
      <c r="B7" s="186" t="str">
        <f>'2. MATRIZ DE RIESGOS'!G15</f>
        <v>Posibilidad de afectación reputacional reflejada en que las unidades prediales que ocupan los lotes fiscales no pueden ser beneficiadas con la titulación y con otros programas como reconocimiento de edificaciones y mejoramiento de vivienda, asi como en el incumplimiento de metas relacionadas con el Plan de Desarrollo Distrital a cargo del Instituto. Lo anterior, debido a que no es posible titular los lotes fiscales que han sido ocupados con vivienda de interés social.</v>
      </c>
      <c r="C7" s="218">
        <f>'2. MATRIZ DE RIESGOS'!AE15</f>
        <v>0.1512</v>
      </c>
      <c r="D7" s="187">
        <f>'2. MATRIZ DE RIESGOS'!AG15</f>
        <v>0.33750000000000002</v>
      </c>
      <c r="E7" s="219" t="str">
        <f t="shared" ref="E7:E9" si="0">+IF(C7=0,"",IF(C7&lt;=$R$11,$S$11,IF(C7&lt;=$R$10,$S$10,IF(C7&lt;=$R$9,$S$9,IF(C7&lt;=$R$8,$S$8,IF(C7&lt;=$R$7,$S$7,""))))))</f>
        <v>Muy Baja</v>
      </c>
      <c r="F7" s="219" t="str">
        <f t="shared" ref="F7:F9" si="1">+IF(D7=0,"",IF(D7&lt;=$T$5,$T$6,IF(D7&lt;=$U$5,$U$6,IF(D7&lt;=$V$5,$V$6,IF(D7&lt;=$W$5,$W$6,IF(D7&lt;=$X$5,$X$6,""))))))</f>
        <v>Menor</v>
      </c>
      <c r="G7" s="186" t="str">
        <f t="shared" ref="G7:G9" si="2">+IF(E7=$S$7,IF(F7=$T$6,$T$7,IF(F7=$U$6,$U$7,IF(F7=$V$6,$V$7,IF(F7=$W$6,$W$7,IF(F7=$X$6,$X$7))))),IF(E7=$S$8,IF(F7=$T$6,$T$8,IF(F7=$U$6,$U$8,IF(F7=$V$6,$V$8,IF(F7=$W$6,$W$8,IF(F7=$X$6,$X$8))))),IF(E7=$S$9,IF(F7=$T$6,$T$9,IF(F7=$U$6,$U$9,IF(F7=$V$6,$V$9,IF(F7=$W$6,$W$9,IF(F7=$X$6,$X$9))))),IF(E7=$S$10,IF(F7=$T$6,$T$10,IF(F7=$U$6,$U$10,IF(F7=$V$6,$V$10,IF(F7=$W$6,$W$10,IF(F7=$X$6,$X$10))))),IF(E7=$S$11,IF(F7=$T$6,$T$11,IF(F7=$U$6,$U$11,IF(F7=$V$6,$V$11,IF(F7=$W$6,$W$11,IF(F7=$X$6,$X$11))))),"")))))</f>
        <v>Bajo</v>
      </c>
      <c r="H7" s="188"/>
      <c r="I7" s="440" t="s">
        <v>293</v>
      </c>
      <c r="J7" s="179" t="s">
        <v>642</v>
      </c>
      <c r="K7" s="189"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89"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89"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89"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90"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88"/>
      <c r="Q7" s="449" t="s">
        <v>293</v>
      </c>
      <c r="R7" s="191">
        <v>1</v>
      </c>
      <c r="S7" s="182" t="s">
        <v>642</v>
      </c>
      <c r="T7" s="189" t="s">
        <v>291</v>
      </c>
      <c r="U7" s="189" t="s">
        <v>291</v>
      </c>
      <c r="V7" s="189" t="s">
        <v>291</v>
      </c>
      <c r="W7" s="189" t="s">
        <v>291</v>
      </c>
      <c r="X7" s="190" t="s">
        <v>166</v>
      </c>
      <c r="AA7" s="173"/>
      <c r="AB7" s="173"/>
      <c r="AC7" s="184"/>
      <c r="AD7" s="184"/>
      <c r="AE7" s="184"/>
      <c r="AF7" s="192"/>
      <c r="AG7" s="192"/>
      <c r="AH7" s="192"/>
      <c r="AI7" s="192"/>
      <c r="AJ7" s="192"/>
      <c r="AK7" s="184"/>
      <c r="AL7" s="184"/>
    </row>
    <row r="8" spans="1:38" ht="117" customHeight="1" x14ac:dyDescent="0.25">
      <c r="A8" s="185" t="str">
        <f>'2. MATRIZ DE RIESGOS'!A22</f>
        <v>GJ12</v>
      </c>
      <c r="B8" s="186" t="str">
        <f>'2. MATRIZ DE RIESGOS'!G22</f>
        <v>Posibilidad de afectación económica y reputacional del Instituto reflejada en la imposibilidad de establecer la responsabilidad disciplinaria a los funcionarios / contratistas involucrados en el incumplimiento de los deberes funcionales / obligaciones contractuales para aplicar la sanción correspondiente,  lo cual puede llevar a hallazgos disciplinarios y penales por parte de los entes de control, y posible impunidad frente a los sujetos investigados.
Lo anterior, debido a que el servidor público encargado del proceso disciplinario administrativo o sancionatorio, retarde u omita un acto propio de su cargo, o para ejecutar uno contrario a sus deberes oficiales, para el beneficio particular o de un tercero.</v>
      </c>
      <c r="C8" s="218">
        <f>'2. MATRIZ DE RIESGOS'!AE22</f>
        <v>0.1008</v>
      </c>
      <c r="D8" s="187">
        <f>'2. MATRIZ DE RIESGOS'!AG22</f>
        <v>0.75</v>
      </c>
      <c r="E8" s="219" t="str">
        <f t="shared" si="0"/>
        <v>Muy Baja</v>
      </c>
      <c r="F8" s="219" t="str">
        <f t="shared" si="1"/>
        <v>Mayor</v>
      </c>
      <c r="G8" s="186" t="str">
        <f t="shared" si="2"/>
        <v>Alto</v>
      </c>
      <c r="H8" s="188"/>
      <c r="I8" s="440"/>
      <c r="J8" s="179" t="s">
        <v>322</v>
      </c>
      <c r="K8" s="193"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93"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89"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89"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90"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88"/>
      <c r="Q8" s="450"/>
      <c r="R8" s="191">
        <v>0.8</v>
      </c>
      <c r="S8" s="182" t="s">
        <v>322</v>
      </c>
      <c r="T8" s="193" t="s">
        <v>188</v>
      </c>
      <c r="U8" s="193" t="s">
        <v>188</v>
      </c>
      <c r="V8" s="189" t="s">
        <v>291</v>
      </c>
      <c r="W8" s="189" t="s">
        <v>291</v>
      </c>
      <c r="X8" s="190" t="s">
        <v>166</v>
      </c>
      <c r="AA8" s="173"/>
      <c r="AB8" s="173"/>
      <c r="AC8" s="184"/>
      <c r="AD8" s="194"/>
      <c r="AE8" s="195"/>
      <c r="AF8" s="192"/>
      <c r="AG8" s="192"/>
      <c r="AH8" s="192"/>
      <c r="AI8" s="192"/>
      <c r="AJ8" s="192"/>
      <c r="AK8" s="184"/>
      <c r="AL8" s="184"/>
    </row>
    <row r="9" spans="1:38" ht="102" customHeight="1" x14ac:dyDescent="0.25">
      <c r="A9" s="185" t="str">
        <f>'2. MATRIZ DE RIESGOS'!A26</f>
        <v>GJ13</v>
      </c>
      <c r="B9" s="186" t="str">
        <f>'2. MATRIZ DE RIESGOS'!G26</f>
        <v>Posibilidad de afectación económica y reputacional del Instituto, reflejada en la imposibilidad de establecer la responsabilidad a los funcionarios implicados en faltas disciplinarias (emitir el fallo) y aplicar la sanción correspondiente (Detrimento Patrimonial), lo cual l puede conllevar a hallazgos por parte de los entes de control frente a la gestión del proceso disciplinario en el Instituto y posible impunidad frente a los sujetos disciplinables. Lo anterior, debido al vencimiento del término legal establecido para adelantar las acciones disciplinarias.</v>
      </c>
      <c r="C9" s="218">
        <f>'2. MATRIZ DE RIESGOS'!AE26</f>
        <v>0.16799999999999998</v>
      </c>
      <c r="D9" s="187">
        <f>'2. MATRIZ DE RIESGOS'!AG26</f>
        <v>0.6</v>
      </c>
      <c r="E9" s="219" t="str">
        <f t="shared" si="0"/>
        <v>Muy Baja</v>
      </c>
      <c r="F9" s="219" t="str">
        <f t="shared" si="1"/>
        <v>Moderado</v>
      </c>
      <c r="G9" s="186" t="str">
        <f t="shared" si="2"/>
        <v>Moderado</v>
      </c>
      <c r="H9" s="188"/>
      <c r="I9" s="440"/>
      <c r="J9" s="179" t="s">
        <v>120</v>
      </c>
      <c r="K9" s="193"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93"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93"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GJ15      GJ19        </v>
      </c>
      <c r="N9" s="189"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90"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88"/>
      <c r="Q9" s="450"/>
      <c r="R9" s="191">
        <v>0.6</v>
      </c>
      <c r="S9" s="182" t="s">
        <v>120</v>
      </c>
      <c r="T9" s="193" t="s">
        <v>188</v>
      </c>
      <c r="U9" s="193" t="s">
        <v>188</v>
      </c>
      <c r="V9" s="193" t="s">
        <v>188</v>
      </c>
      <c r="W9" s="189" t="s">
        <v>291</v>
      </c>
      <c r="X9" s="190" t="s">
        <v>166</v>
      </c>
      <c r="AA9" s="173"/>
      <c r="AB9" s="173"/>
      <c r="AC9" s="184"/>
      <c r="AD9" s="194"/>
      <c r="AE9" s="195"/>
      <c r="AF9" s="192"/>
      <c r="AG9" s="192"/>
      <c r="AH9" s="192"/>
      <c r="AI9" s="192"/>
      <c r="AJ9" s="196"/>
      <c r="AK9" s="184"/>
      <c r="AL9" s="184"/>
    </row>
    <row r="10" spans="1:38" ht="118.95" customHeight="1" x14ac:dyDescent="0.25">
      <c r="A10" s="185" t="str">
        <f>'2. MATRIZ DE RIESGOS'!A29</f>
        <v>GJ14</v>
      </c>
      <c r="B10" s="186" t="str">
        <f>'2. MATRIZ DE RIESGOS'!G29</f>
        <v>Posibilidad de afectación económica y reputacional del Instituto, reflejada en la imposibilidad de la recuperación de los recursos, los amparos y las indemnizaciones a las que haya lugar, por incumplimiento contractual de contratistas y asociados, así como por hallazgos por parte de los entes de control frente a la gestión del proceso administrativo sancionatorio en el Instituto.
Lo anterior, debido al Incumplimiento del debido proceso administrativo sancionatorio según los lineamientos establecidos en el art. 86 de la ley 1474 de 2011</v>
      </c>
      <c r="C10" s="218">
        <f>'2. MATRIZ DE RIESGOS'!AE29</f>
        <v>0.16799999999999998</v>
      </c>
      <c r="D10" s="187">
        <f>'2. MATRIZ DE RIESGOS'!AG29</f>
        <v>0.6</v>
      </c>
      <c r="E10" s="219" t="str">
        <f t="shared" ref="E10" si="3">+IF(C10=0,"",IF(C10&lt;=$R$11,$S$11,IF(C10&lt;=$R$10,$S$10,IF(C10&lt;=$R$9,$S$9,IF(C10&lt;=$R$8,$S$8,IF(C10&lt;=$R$7,$S$7,""))))))</f>
        <v>Muy Baja</v>
      </c>
      <c r="F10" s="219" t="str">
        <f t="shared" ref="F10" si="4">+IF(D10=0,"",IF(D10&lt;=$T$5,$T$6,IF(D10&lt;=$U$5,$U$6,IF(D10&lt;=$V$5,$V$6,IF(D10&lt;=$W$5,$W$6,IF(D10&lt;=$X$5,$X$6,""))))))</f>
        <v>Moderado</v>
      </c>
      <c r="G10" s="186" t="str">
        <f t="shared" ref="G10" si="5">+IF(E10=$S$7,IF(F10=$T$6,$T$7,IF(F10=$U$6,$U$7,IF(F10=$V$6,$V$7,IF(F10=$W$6,$W$7,IF(F10=$X$6,$X$7))))),IF(E10=$S$8,IF(F10=$T$6,$T$8,IF(F10=$U$6,$U$8,IF(F10=$V$6,$V$8,IF(F10=$W$6,$W$8,IF(F10=$X$6,$X$8))))),IF(E10=$S$9,IF(F10=$T$6,$T$9,IF(F10=$U$6,$U$9,IF(F10=$V$6,$V$9,IF(F10=$W$6,$W$9,IF(F10=$X$6,$X$9))))),IF(E10=$S$10,IF(F10=$T$6,$T$10,IF(F10=$U$6,$U$10,IF(F10=$V$6,$V$10,IF(F10=$W$6,$W$10,IF(F10=$X$6,$X$10))))),IF(E10=$S$11,IF(F10=$T$6,$T$11,IF(F10=$U$6,$U$11,IF(F10=$V$6,$V$11,IF(F10=$W$6,$W$11,IF(F10=$X$6,$X$11))))),"")))))</f>
        <v>Moderado</v>
      </c>
      <c r="H10" s="188"/>
      <c r="I10" s="440"/>
      <c r="J10" s="179" t="s">
        <v>164</v>
      </c>
      <c r="K10" s="197"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93"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93"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GJ17   GJ20 GJ21  GJ30    </v>
      </c>
      <c r="N10" s="189"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GJ18        GJ31 </v>
      </c>
      <c r="O10" s="190"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88"/>
      <c r="Q10" s="450"/>
      <c r="R10" s="191">
        <v>0.4</v>
      </c>
      <c r="S10" s="182" t="s">
        <v>164</v>
      </c>
      <c r="T10" s="197" t="s">
        <v>643</v>
      </c>
      <c r="U10" s="193" t="s">
        <v>188</v>
      </c>
      <c r="V10" s="193" t="s">
        <v>188</v>
      </c>
      <c r="W10" s="189" t="s">
        <v>291</v>
      </c>
      <c r="X10" s="190" t="s">
        <v>166</v>
      </c>
      <c r="AA10" s="173"/>
      <c r="AB10" s="173"/>
      <c r="AC10" s="184"/>
      <c r="AD10" s="194"/>
      <c r="AE10" s="195"/>
      <c r="AF10" s="192"/>
      <c r="AG10" s="192"/>
      <c r="AH10" s="192"/>
      <c r="AI10" s="196"/>
      <c r="AJ10" s="192"/>
      <c r="AK10" s="184"/>
      <c r="AL10" s="184"/>
    </row>
    <row r="11" spans="1:38" ht="93" customHeight="1" thickBot="1" x14ac:dyDescent="0.3">
      <c r="A11" s="185" t="str">
        <f>'2. MATRIZ DE RIESGOS'!A31</f>
        <v>GJ27</v>
      </c>
      <c r="B11" s="186" t="str">
        <f>'2. MATRIZ DE RIESGOS'!G31</f>
        <v>Posibilidad de efecto dañoso sobre recursos públicos por perdida de recursos relacionados con la caducidad de la acción sancionatoria, debido a la omisión en la obligación de impulsar  proceso sancionatorio contractual para hacer efectiva la clausula penal, las pólizas u otro perjucio.</v>
      </c>
      <c r="C11" s="218">
        <f>'2. MATRIZ DE RIESGOS'!AE31</f>
        <v>0.1008</v>
      </c>
      <c r="D11" s="187">
        <f>'2. MATRIZ DE RIESGOS'!AG31</f>
        <v>0.60000000000000009</v>
      </c>
      <c r="E11" s="219" t="str">
        <f t="shared" ref="E11:E28" si="6">+IF(C11=0,"",IF(C11&lt;=$R$11,$S$11,IF(C11&lt;=$R$10,$S$10,IF(C11&lt;=$R$9,$S$9,IF(C11&lt;=$R$8,$S$8,IF(C11&lt;=$R$7,$S$7,""))))))</f>
        <v>Muy Baja</v>
      </c>
      <c r="F11" s="219" t="str">
        <f t="shared" ref="F11:F28" si="7">+IF(D11=0,"",IF(D11&lt;=$T$5,$T$6,IF(D11&lt;=$U$5,$U$6,IF(D11&lt;=$V$5,$V$6,IF(D11&lt;=$W$5,$W$6,IF(D11&lt;=$X$5,$X$6,""))))))</f>
        <v>Moderado</v>
      </c>
      <c r="G11" s="186" t="str">
        <f t="shared" ref="G11:G28" si="8">+IF(E11=$S$7,IF(F11=$T$6,$T$7,IF(F11=$U$6,$U$7,IF(F11=$V$6,$V$7,IF(F11=$W$6,$W$7,IF(F11=$X$6,$X$7))))),IF(E11=$S$8,IF(F11=$T$6,$T$8,IF(F11=$U$6,$U$8,IF(F11=$V$6,$V$8,IF(F11=$W$6,$W$8,IF(F11=$X$6,$X$8))))),IF(E11=$S$9,IF(F11=$T$6,$T$9,IF(F11=$U$6,$U$9,IF(F11=$V$6,$V$9,IF(F11=$W$6,$W$9,IF(F11=$X$6,$X$9))))),IF(E11=$S$10,IF(F11=$T$6,$T$10,IF(F11=$U$6,$U$10,IF(F11=$V$6,$V$10,IF(F11=$W$6,$W$10,IF(F11=$X$6,$X$10))))),IF(E11=$S$11,IF(F11=$T$6,$T$11,IF(F11=$U$6,$U$11,IF(F11=$V$6,$V$11,IF(F11=$W$6,$W$11,IF(F11=$X$6,$X$11))))),"")))))</f>
        <v>Moderado</v>
      </c>
      <c r="H11" s="188"/>
      <c r="I11" s="441"/>
      <c r="J11" s="198" t="s">
        <v>295</v>
      </c>
      <c r="K11" s="199"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99"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GJ11                   </v>
      </c>
      <c r="M11" s="200"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GJ13 GJ14 GJ27  GJ16  GJ29      GJ22     GJ32</v>
      </c>
      <c r="N11" s="201"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GJ12      GJ28         GJ24 GJ26  </v>
      </c>
      <c r="O11" s="202"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88"/>
      <c r="Q11" s="451"/>
      <c r="R11" s="203">
        <v>0.2</v>
      </c>
      <c r="S11" s="204" t="s">
        <v>295</v>
      </c>
      <c r="T11" s="199" t="s">
        <v>643</v>
      </c>
      <c r="U11" s="199" t="s">
        <v>643</v>
      </c>
      <c r="V11" s="200" t="s">
        <v>188</v>
      </c>
      <c r="W11" s="201" t="s">
        <v>291</v>
      </c>
      <c r="X11" s="202" t="s">
        <v>166</v>
      </c>
      <c r="AA11" s="173"/>
      <c r="AB11" s="173"/>
      <c r="AC11" s="184"/>
      <c r="AD11" s="194"/>
      <c r="AE11" s="195"/>
      <c r="AF11" s="192"/>
      <c r="AG11" s="192"/>
      <c r="AH11" s="192"/>
      <c r="AI11" s="205"/>
      <c r="AJ11" s="192"/>
      <c r="AK11" s="184"/>
      <c r="AL11" s="184"/>
    </row>
    <row r="12" spans="1:38" ht="93" customHeight="1" x14ac:dyDescent="0.25">
      <c r="A12" s="185" t="str">
        <f>'2. MATRIZ DE RIESGOS'!A35</f>
        <v>GJ15</v>
      </c>
      <c r="B12" s="186" t="str">
        <f>'2. MATRIZ DE RIESGOS'!G35</f>
        <v>Posibilidad de afectación reputacional reflejada en fallos en contra del Instituto por cuenta de tutelas, desacatos y demandas, debido a que no se realice la transferencia del inmueble a los adjudicatarios de aquellos bienes que pertenecían a CORVIDE</v>
      </c>
      <c r="C12" s="218">
        <f>'2. MATRIZ DE RIESGOS'!AE35</f>
        <v>0.42</v>
      </c>
      <c r="D12" s="187">
        <f>'2. MATRIZ DE RIESGOS'!AG35</f>
        <v>0.60000000000000009</v>
      </c>
      <c r="E12" s="219" t="str">
        <f t="shared" si="6"/>
        <v>Media</v>
      </c>
      <c r="F12" s="219" t="str">
        <f t="shared" si="7"/>
        <v>Moderado</v>
      </c>
      <c r="G12" s="186" t="str">
        <f t="shared" si="8"/>
        <v>Moderado</v>
      </c>
      <c r="H12" s="188"/>
      <c r="I12" s="188"/>
      <c r="J12" s="188"/>
      <c r="K12" s="188"/>
      <c r="L12" s="188"/>
      <c r="M12" s="188"/>
      <c r="N12" s="188"/>
      <c r="O12" s="188"/>
      <c r="P12" s="188"/>
      <c r="AA12" s="173"/>
      <c r="AB12" s="173"/>
      <c r="AC12" s="184"/>
      <c r="AD12" s="194"/>
      <c r="AE12" s="195"/>
      <c r="AF12" s="192"/>
      <c r="AG12" s="192"/>
      <c r="AH12" s="192"/>
      <c r="AI12" s="192"/>
      <c r="AJ12" s="192"/>
      <c r="AK12" s="184"/>
      <c r="AL12" s="184"/>
    </row>
    <row r="13" spans="1:38" ht="93" customHeight="1" x14ac:dyDescent="0.25">
      <c r="A13" s="185" t="str">
        <f>'2. MATRIZ DE RIESGOS'!A39</f>
        <v>GJ16</v>
      </c>
      <c r="B13" s="186" t="str">
        <f>'2. MATRIZ DE RIESGOS'!G39</f>
        <v>Posibilidad de afectación económica y reputacional del Instituto por desembolsos que deba realizar la entidad por concepto de sentencias judiciales, así como por la creación de precedentes judiciales en contravía de los intereses de la entidad. Lo anterior, debido a la existencia de tres (3) ó más sentencias en contra de la entidad ejecutoriadas en cada semestre.</v>
      </c>
      <c r="C13" s="218">
        <f>'2. MATRIZ DE RIESGOS'!AE39</f>
        <v>7.7759999999999996E-2</v>
      </c>
      <c r="D13" s="187">
        <f>'2. MATRIZ DE RIESGOS'!AG39</f>
        <v>0.60000000000000009</v>
      </c>
      <c r="E13" s="219" t="str">
        <f t="shared" si="6"/>
        <v>Muy Baja</v>
      </c>
      <c r="F13" s="219" t="str">
        <f t="shared" si="7"/>
        <v>Moderado</v>
      </c>
      <c r="G13" s="186" t="str">
        <f t="shared" si="8"/>
        <v>Moderado</v>
      </c>
      <c r="H13" s="188"/>
      <c r="I13" s="188"/>
      <c r="J13" s="165" t="s">
        <v>644</v>
      </c>
      <c r="K13" s="188"/>
      <c r="L13" s="188"/>
      <c r="M13" s="188"/>
      <c r="N13" s="188"/>
      <c r="O13" s="188"/>
      <c r="P13" s="188"/>
      <c r="V13" s="173"/>
      <c r="W13" s="173"/>
      <c r="X13" s="173"/>
      <c r="Y13" s="173"/>
      <c r="Z13" s="173"/>
      <c r="AA13" s="173"/>
      <c r="AB13" s="173"/>
      <c r="AC13" s="184"/>
      <c r="AD13" s="194"/>
      <c r="AE13" s="184"/>
      <c r="AF13" s="195"/>
      <c r="AG13" s="195"/>
      <c r="AH13" s="195"/>
      <c r="AI13" s="195"/>
      <c r="AJ13" s="195"/>
      <c r="AK13" s="184"/>
      <c r="AL13" s="184"/>
    </row>
    <row r="14" spans="1:38" ht="93" customHeight="1" x14ac:dyDescent="0.25">
      <c r="A14" s="185" t="str">
        <f>'2. MATRIZ DE RIESGOS'!A44</f>
        <v>GJ28</v>
      </c>
      <c r="B14" s="186" t="str">
        <f>'2. MATRIZ DE RIESGOS'!G44</f>
        <v>Posibilidad de efecto dañoso sobre los recursos públicos por saldos o recursos a favor no cobrados, debido a la falta de seguimiento de las sentencias a favor de la entidad.</v>
      </c>
      <c r="C14" s="218">
        <f>'2. MATRIZ DE RIESGOS'!AE44</f>
        <v>0.16799999999999998</v>
      </c>
      <c r="D14" s="187">
        <f>'2. MATRIZ DE RIESGOS'!AG44</f>
        <v>0.8</v>
      </c>
      <c r="E14" s="219" t="str">
        <f t="shared" si="6"/>
        <v>Muy Baja</v>
      </c>
      <c r="F14" s="219" t="str">
        <f t="shared" si="7"/>
        <v>Mayor</v>
      </c>
      <c r="G14" s="186" t="str">
        <f t="shared" si="8"/>
        <v>Alto</v>
      </c>
      <c r="H14" s="188"/>
      <c r="I14" s="188"/>
      <c r="J14" s="206" t="s">
        <v>166</v>
      </c>
      <c r="K14" s="188"/>
      <c r="L14" s="188"/>
      <c r="M14" s="188"/>
      <c r="N14" s="188"/>
      <c r="O14" s="188"/>
      <c r="P14" s="188"/>
      <c r="V14" s="173"/>
      <c r="W14" s="173"/>
      <c r="X14" s="173"/>
      <c r="Y14" s="173"/>
      <c r="Z14" s="173"/>
      <c r="AA14" s="173"/>
      <c r="AB14" s="173"/>
      <c r="AC14" s="184"/>
      <c r="AD14" s="184"/>
      <c r="AE14" s="184"/>
      <c r="AF14" s="192"/>
      <c r="AG14" s="192"/>
      <c r="AH14" s="192"/>
      <c r="AI14" s="192"/>
      <c r="AJ14" s="192"/>
      <c r="AK14" s="184"/>
      <c r="AL14" s="184"/>
    </row>
    <row r="15" spans="1:38" ht="93" customHeight="1" x14ac:dyDescent="0.25">
      <c r="A15" s="185" t="str">
        <f>'2. MATRIZ DE RIESGOS'!A46</f>
        <v>GJ29</v>
      </c>
      <c r="B15" s="186" t="str">
        <f>'2. MATRIZ DE RIESGOS'!G46</f>
        <v>Posibilidad de efecto dañoso sobre los recursos públicos por pago de intereses moratorios de sentencias y conciliaciones, debido a una autorización tardía para el pago</v>
      </c>
      <c r="C15" s="218">
        <f>'2. MATRIZ DE RIESGOS'!AE46</f>
        <v>0.14399999999999999</v>
      </c>
      <c r="D15" s="187">
        <f>'2. MATRIZ DE RIESGOS'!AG46</f>
        <v>0.60000000000000009</v>
      </c>
      <c r="E15" s="219" t="str">
        <f t="shared" si="6"/>
        <v>Muy Baja</v>
      </c>
      <c r="F15" s="219" t="str">
        <f t="shared" si="7"/>
        <v>Moderado</v>
      </c>
      <c r="G15" s="186" t="str">
        <f t="shared" si="8"/>
        <v>Moderado</v>
      </c>
      <c r="H15" s="188"/>
      <c r="I15" s="188"/>
      <c r="J15" s="189" t="s">
        <v>291</v>
      </c>
      <c r="K15" s="188"/>
      <c r="L15" s="188"/>
      <c r="M15" s="188"/>
      <c r="N15" s="188"/>
      <c r="O15" s="188"/>
      <c r="P15" s="188"/>
      <c r="U15" s="173"/>
      <c r="V15" s="173"/>
      <c r="W15" s="173"/>
      <c r="X15" s="173"/>
      <c r="Y15" s="173"/>
      <c r="Z15" s="173"/>
      <c r="AA15" s="173"/>
      <c r="AB15" s="173"/>
      <c r="AC15" s="184"/>
      <c r="AD15" s="184"/>
      <c r="AE15" s="184"/>
      <c r="AF15" s="192"/>
      <c r="AG15" s="192"/>
      <c r="AH15" s="192"/>
      <c r="AI15" s="192"/>
      <c r="AJ15" s="192"/>
      <c r="AK15" s="184"/>
      <c r="AL15" s="184"/>
    </row>
    <row r="16" spans="1:38" ht="93" customHeight="1" x14ac:dyDescent="0.25">
      <c r="A16" s="185" t="str">
        <f>'2. MATRIZ DE RIESGOS'!A49</f>
        <v>GJ17</v>
      </c>
      <c r="B16" s="186" t="str">
        <f>'2. MATRIZ DE RIESGOS'!G49</f>
        <v xml:space="preserve">Posibilidad de afectación económica y reputacional del Instituto reflejada en  la indebida asignación de recursos públicos (detrimento patrimonial), en hallazgos disciplinarios y penales por parte de los entes de control, así como en el costo social (perdida del derecho) asociado a la perdida de la oportunidad para la asignación del subsidio Municipal de Vivienda a hogares que cumplen con los requisitos legales. Lo anterior, debido a la asignación / destinación del subsidio Municipal de Vivienda sin el cumplimiento de los requisitos legales (Vivienda Nueva, Vivienda Usada ). </v>
      </c>
      <c r="C16" s="218">
        <f>'2. MATRIZ DE RIESGOS'!AE49</f>
        <v>0.28799999999999998</v>
      </c>
      <c r="D16" s="187">
        <f>'2. MATRIZ DE RIESGOS'!AG49</f>
        <v>0.60000000000000009</v>
      </c>
      <c r="E16" s="219" t="str">
        <f t="shared" si="6"/>
        <v>Baja</v>
      </c>
      <c r="F16" s="219" t="str">
        <f t="shared" si="7"/>
        <v>Moderado</v>
      </c>
      <c r="G16" s="186" t="str">
        <f t="shared" si="8"/>
        <v>Moderado</v>
      </c>
      <c r="H16" s="188"/>
      <c r="I16" s="188"/>
      <c r="J16" s="193" t="s">
        <v>188</v>
      </c>
      <c r="K16" s="188"/>
      <c r="L16" s="188"/>
      <c r="M16" s="188"/>
      <c r="N16" s="188"/>
      <c r="O16" s="188"/>
      <c r="P16" s="188"/>
      <c r="S16" s="207"/>
      <c r="U16" s="207"/>
      <c r="V16" s="207"/>
      <c r="W16" s="207"/>
      <c r="X16" s="207"/>
      <c r="Y16" s="207"/>
      <c r="Z16" s="207"/>
      <c r="AA16" s="207"/>
      <c r="AB16" s="207"/>
      <c r="AC16" s="184"/>
      <c r="AD16" s="184"/>
      <c r="AE16" s="208"/>
      <c r="AF16" s="208"/>
      <c r="AG16" s="208"/>
      <c r="AH16" s="208"/>
      <c r="AI16" s="208"/>
      <c r="AJ16" s="208"/>
      <c r="AK16" s="184"/>
      <c r="AL16" s="184"/>
    </row>
    <row r="17" spans="1:38" ht="93" customHeight="1" x14ac:dyDescent="0.25">
      <c r="A17" s="185" t="str">
        <f>'2. MATRIZ DE RIESGOS'!A53</f>
        <v>GJ18</v>
      </c>
      <c r="B17" s="186" t="str">
        <f>'2. MATRIZ DE RIESGOS'!G53</f>
        <v>Posibilidad de afectación económica y reputacional del Instituto reflejada en la a indebida asignación de recursos públicos (detrimento patrimonial) con posibles hallazgos disciplinarios y penales por parte de los entes de control, ddebido a la asignación del subsidio distrital de vivienda que se obtiene como resultado de tráfico de influencias de servidor público y  particulares con intereses en tal asignación</v>
      </c>
      <c r="C17" s="218">
        <f>'2. MATRIZ DE RIESGOS'!AE53</f>
        <v>0.2016</v>
      </c>
      <c r="D17" s="187">
        <f>'2. MATRIZ DE RIESGOS'!AG53</f>
        <v>0.75</v>
      </c>
      <c r="E17" s="219" t="str">
        <f t="shared" si="6"/>
        <v>Baja</v>
      </c>
      <c r="F17" s="219" t="str">
        <f t="shared" si="7"/>
        <v>Mayor</v>
      </c>
      <c r="G17" s="186" t="str">
        <f t="shared" si="8"/>
        <v>Alto</v>
      </c>
      <c r="H17" s="188"/>
      <c r="I17" s="188"/>
      <c r="J17" s="197" t="s">
        <v>643</v>
      </c>
      <c r="K17" s="188"/>
      <c r="L17" s="188"/>
      <c r="M17" s="188"/>
      <c r="N17" s="188"/>
      <c r="O17" s="188"/>
      <c r="P17" s="188"/>
      <c r="S17" s="207"/>
      <c r="AA17" s="207"/>
      <c r="AB17" s="207"/>
      <c r="AC17" s="184"/>
      <c r="AD17" s="184"/>
      <c r="AE17" s="184"/>
      <c r="AF17" s="192"/>
      <c r="AG17" s="192"/>
      <c r="AH17" s="192"/>
      <c r="AI17" s="192"/>
      <c r="AJ17" s="192"/>
      <c r="AK17" s="184"/>
      <c r="AL17" s="184"/>
    </row>
    <row r="18" spans="1:38" ht="93" customHeight="1" x14ac:dyDescent="0.25">
      <c r="A18" s="185" t="str">
        <f>'2. MATRIZ DE RIESGOS'!A57</f>
        <v>GJ19</v>
      </c>
      <c r="B18" s="186" t="str">
        <f>'2. MATRIZ DE RIESGOS'!G57</f>
        <v>Posibilidad de afectación financiera del Instituto reflejada en sobrecostos asociados al mantenimiento de inmuebles que no se han podido entregar, costos financieros por comisiones fiduciarias relacionadas con la administración de recursos relacionados con subsidios no aplicados, y por restitución de los recursos a la entidad otorgante y la sustitución del cupo, derivada del vencimiento de plazos para la aplicación del Subsidio Nacional y el Subsidio Municipal de Vivienda. Lo anterior, debido a que el subsidio que ya se encuentra asignado no puede ser aplicado, de conformidad con lo establecido en la normatividad vigente</v>
      </c>
      <c r="C18" s="218">
        <f>'2. MATRIZ DE RIESGOS'!AE57</f>
        <v>0.56000000000000005</v>
      </c>
      <c r="D18" s="187">
        <f>'2. MATRIZ DE RIESGOS'!AG57</f>
        <v>0.6</v>
      </c>
      <c r="E18" s="219" t="str">
        <f t="shared" si="6"/>
        <v>Media</v>
      </c>
      <c r="F18" s="219" t="str">
        <f t="shared" si="7"/>
        <v>Moderado</v>
      </c>
      <c r="G18" s="186" t="str">
        <f t="shared" si="8"/>
        <v>Moderado</v>
      </c>
      <c r="H18" s="188"/>
      <c r="I18" s="188"/>
      <c r="J18" s="188"/>
      <c r="K18" s="188"/>
      <c r="L18" s="188"/>
      <c r="M18" s="188"/>
      <c r="N18" s="188"/>
      <c r="O18" s="188"/>
      <c r="P18" s="188"/>
      <c r="Q18" s="209"/>
      <c r="R18" s="209"/>
      <c r="S18" s="207"/>
      <c r="AA18" s="207"/>
      <c r="AB18" s="207"/>
      <c r="AC18" s="184"/>
      <c r="AD18" s="184"/>
      <c r="AE18" s="184"/>
      <c r="AF18" s="192"/>
      <c r="AG18" s="192"/>
      <c r="AH18" s="192"/>
      <c r="AI18" s="192"/>
      <c r="AJ18" s="192"/>
      <c r="AK18" s="184"/>
      <c r="AL18" s="184"/>
    </row>
    <row r="19" spans="1:38" ht="93" customHeight="1" x14ac:dyDescent="0.25">
      <c r="A19" s="185" t="str">
        <f>'2. MATRIZ DE RIESGOS'!A59</f>
        <v>GJ20</v>
      </c>
      <c r="B19" s="186" t="str">
        <f>'2. MATRIZ DE RIESGOS'!G59</f>
        <v>Posibilidad de afectación económica y reputacional del Instituto reflejada en el aumento de los costos de escrituración (Costos de aclaración o adición de patrimonio de familia de las Escrituras Públicas), en el mal desempeño institucional derivado del incumplimiento de objetivos y metas relacionados con el Plan de Desarrollo DIstrital a cargo del Instituto referentes a la asignación del subsidio municipal de vivienda y en la existencia de PQRSD relacionadas con retrasos en los tiempos de respuesta de los procesos de asignación de subsidios y escrituración. Lo anterior, debido a inconsistencias en el contenido de la Escritura Pública o actos administrativos.</v>
      </c>
      <c r="C19" s="218">
        <f>'2. MATRIZ DE RIESGOS'!AE59</f>
        <v>0.28799999999999998</v>
      </c>
      <c r="D19" s="187">
        <f>'2. MATRIZ DE RIESGOS'!AG59</f>
        <v>0.6</v>
      </c>
      <c r="E19" s="219" t="str">
        <f t="shared" si="6"/>
        <v>Baja</v>
      </c>
      <c r="F19" s="219" t="str">
        <f t="shared" si="7"/>
        <v>Moderado</v>
      </c>
      <c r="G19" s="186" t="str">
        <f t="shared" si="8"/>
        <v>Moderado</v>
      </c>
      <c r="H19" s="188"/>
      <c r="I19" s="188"/>
      <c r="J19" s="188"/>
      <c r="K19" s="188"/>
      <c r="L19" s="188"/>
      <c r="M19" s="188"/>
      <c r="N19" s="188"/>
      <c r="O19" s="188"/>
      <c r="P19" s="188"/>
      <c r="Q19" s="209"/>
      <c r="R19" s="209"/>
      <c r="S19" s="210"/>
      <c r="AA19" s="207"/>
      <c r="AB19" s="207"/>
      <c r="AC19" s="184"/>
      <c r="AD19" s="205"/>
      <c r="AE19" s="205"/>
      <c r="AF19" s="205"/>
      <c r="AG19" s="205"/>
      <c r="AH19" s="205"/>
      <c r="AI19" s="205"/>
      <c r="AJ19" s="192"/>
      <c r="AK19" s="184"/>
      <c r="AL19" s="184"/>
    </row>
    <row r="20" spans="1:38" ht="93" customHeight="1" x14ac:dyDescent="0.25">
      <c r="A20" s="185" t="str">
        <f>'2. MATRIZ DE RIESGOS'!A61</f>
        <v>GJ21</v>
      </c>
      <c r="B20" s="186" t="str">
        <f>'2. MATRIZ DE RIESGOS'!G61</f>
        <v>Posibilidad de afectación económica y reputacional del Instituto reflejada en el mal desempeño institucional derivado del incumplimiento de objetivos, metas y servicios, así como en apertura de procesos disciplinarios y administrativos sancionatorios en contra de los funcionarios que ejercen supervisión contractual. Lo anterior, debido al incumplimiento del objeto y de las obligaciones establecidas en los contratos y convenios suscritos por el Isvimed para la realización de su objeto social.</v>
      </c>
      <c r="C20" s="218">
        <f>'2. MATRIZ DE RIESGOS'!AE61</f>
        <v>0.216</v>
      </c>
      <c r="D20" s="187">
        <f>'2. MATRIZ DE RIESGOS'!AG61</f>
        <v>0.6</v>
      </c>
      <c r="E20" s="219" t="str">
        <f t="shared" si="6"/>
        <v>Baja</v>
      </c>
      <c r="F20" s="219" t="str">
        <f t="shared" si="7"/>
        <v>Moderado</v>
      </c>
      <c r="G20" s="186" t="str">
        <f t="shared" si="8"/>
        <v>Moderado</v>
      </c>
      <c r="H20" s="188"/>
      <c r="I20" s="188"/>
      <c r="J20" s="188"/>
      <c r="K20" s="188"/>
      <c r="L20" s="188"/>
      <c r="M20" s="188"/>
      <c r="N20" s="188"/>
      <c r="O20" s="188"/>
      <c r="P20" s="188"/>
      <c r="Q20" s="209"/>
      <c r="R20" s="209"/>
      <c r="AC20" s="184"/>
      <c r="AD20" s="211"/>
      <c r="AE20" s="211"/>
      <c r="AF20" s="211"/>
      <c r="AG20" s="211"/>
      <c r="AH20" s="211"/>
      <c r="AI20" s="211"/>
      <c r="AJ20" s="192"/>
      <c r="AK20" s="184"/>
      <c r="AL20" s="184"/>
    </row>
    <row r="21" spans="1:38" ht="93" customHeight="1" x14ac:dyDescent="0.25">
      <c r="A21" s="185" t="str">
        <f>'2. MATRIZ DE RIESGOS'!A63</f>
        <v>GJ22</v>
      </c>
      <c r="B21" s="186" t="str">
        <f>'2. MATRIZ DE RIESGOS'!G63</f>
        <v>Posibilidad de afectación económica del Instituto por multas y sanciones del ente regulador, debido a la adjudicación de contratos sin el cumplimiento de requisitos legales</v>
      </c>
      <c r="C21" s="218">
        <f>'2. MATRIZ DE RIESGOS'!AE63</f>
        <v>0.1512</v>
      </c>
      <c r="D21" s="187">
        <f>'2. MATRIZ DE RIESGOS'!AG63</f>
        <v>0.60000000000000009</v>
      </c>
      <c r="E21" s="219" t="str">
        <f t="shared" si="6"/>
        <v>Muy Baja</v>
      </c>
      <c r="F21" s="219" t="str">
        <f t="shared" si="7"/>
        <v>Moderado</v>
      </c>
      <c r="G21" s="186" t="str">
        <f t="shared" si="8"/>
        <v>Moderado</v>
      </c>
      <c r="H21" s="188"/>
      <c r="I21" s="188"/>
      <c r="J21" s="188"/>
      <c r="K21" s="188"/>
      <c r="L21" s="188"/>
      <c r="M21" s="188"/>
      <c r="N21" s="188"/>
      <c r="O21" s="188"/>
      <c r="P21" s="188"/>
      <c r="Q21" s="209"/>
      <c r="R21" s="209"/>
      <c r="AC21" s="184"/>
      <c r="AD21" s="205"/>
      <c r="AE21" s="205"/>
      <c r="AF21" s="205"/>
      <c r="AG21" s="205"/>
      <c r="AH21" s="205"/>
      <c r="AI21" s="205"/>
      <c r="AJ21" s="192"/>
      <c r="AK21" s="184"/>
      <c r="AL21" s="184"/>
    </row>
    <row r="22" spans="1:38" ht="93" customHeight="1" x14ac:dyDescent="0.25">
      <c r="A22" s="185" t="str">
        <f>'2. MATRIZ DE RIESGOS'!A67</f>
        <v>GJ30</v>
      </c>
      <c r="B22" s="186" t="str">
        <f>'2. MATRIZ DE RIESGOS'!G67</f>
        <v>Posiblidad de afectación económica por imposiblidad de utilizar el recurso que se puede ahorrar para cumplir otros fines esenciales del Instituto, debido a que no logren ahorros en la contratación de Bienes y servicios distintos a la prestación de servicios profesionales, en las que se define una modalidad de selección objetiva, con respecto al valor de presupuesto oficial de cada proceso</v>
      </c>
      <c r="C22" s="218">
        <f>'2. MATRIZ DE RIESGOS'!AE67</f>
        <v>0.216</v>
      </c>
      <c r="D22" s="187">
        <f>'2. MATRIZ DE RIESGOS'!AG67</f>
        <v>0.44999999999999996</v>
      </c>
      <c r="E22" s="219" t="str">
        <f t="shared" si="6"/>
        <v>Baja</v>
      </c>
      <c r="F22" s="219" t="str">
        <f t="shared" si="7"/>
        <v>Moderado</v>
      </c>
      <c r="G22" s="186" t="str">
        <f t="shared" si="8"/>
        <v>Moderado</v>
      </c>
      <c r="H22" s="188"/>
      <c r="I22" s="188"/>
      <c r="J22" s="188"/>
      <c r="K22" s="188"/>
      <c r="L22" s="188"/>
      <c r="M22" s="188"/>
      <c r="N22" s="188"/>
      <c r="O22" s="188"/>
      <c r="P22" s="188"/>
      <c r="AC22" s="184"/>
      <c r="AD22" s="205"/>
      <c r="AE22" s="205"/>
      <c r="AF22" s="205"/>
      <c r="AG22" s="205"/>
      <c r="AH22" s="205"/>
      <c r="AI22" s="205"/>
      <c r="AJ22" s="192"/>
      <c r="AK22" s="184"/>
      <c r="AL22" s="184"/>
    </row>
    <row r="23" spans="1:38" ht="93" customHeight="1" x14ac:dyDescent="0.3">
      <c r="A23" s="185" t="str">
        <f>'2. MATRIZ DE RIESGOS'!A74</f>
        <v>GJ24</v>
      </c>
      <c r="B23" s="186" t="str">
        <f>'2. MATRIZ DE RIESGOS'!G74</f>
        <v>Posibilidad de afectación económica y reputacional del Instituto reflejada en multas, sanciones y hallazgos de los entes de control por violación del principio de transparencia en la contratación estatal o en régimen exceptuado, así como detrimento patrimonial por contratación indebida. Lo anterior, debido al direccionamiento de los procesos de contratación hacia determinados oferentes o eludir la modalidad de contratación legalmente aplicable. Lo anterior para el beneficio particular.</v>
      </c>
      <c r="C23" s="218">
        <f>'2. MATRIZ DE RIESGOS'!AE74</f>
        <v>2.3327999999999998E-2</v>
      </c>
      <c r="D23" s="187">
        <f>'2. MATRIZ DE RIESGOS'!AG74</f>
        <v>0.75</v>
      </c>
      <c r="E23" s="219" t="str">
        <f t="shared" si="6"/>
        <v>Muy Baja</v>
      </c>
      <c r="F23" s="219" t="str">
        <f t="shared" si="7"/>
        <v>Mayor</v>
      </c>
      <c r="G23" s="186" t="str">
        <f t="shared" si="8"/>
        <v>Alto</v>
      </c>
      <c r="H23" s="188"/>
      <c r="I23" s="188"/>
      <c r="J23" s="188"/>
      <c r="K23" s="188"/>
      <c r="L23" s="188"/>
      <c r="M23" s="188"/>
      <c r="N23" s="188"/>
      <c r="O23" s="188"/>
      <c r="P23" s="188"/>
    </row>
    <row r="24" spans="1:38" ht="93" customHeight="1" x14ac:dyDescent="0.3">
      <c r="A24" s="185" t="str">
        <f>'2. MATRIZ DE RIESGOS'!A84</f>
        <v>GJ26</v>
      </c>
      <c r="B24" s="186" t="str">
        <f>'2. MATRIZ DE RIESGOS'!G84</f>
        <v>Posibilidad de afectación económica o reputacional por materialización de actos de corrupción, asi como por  hallazgos por parte de los entes de control, debido a que los contratistas del Instituto no declaren sus posibles conflictos de intereses.</v>
      </c>
      <c r="C24" s="218">
        <f>'2. MATRIZ DE RIESGOS'!AE84</f>
        <v>3.8102400000000002E-2</v>
      </c>
      <c r="D24" s="187">
        <f>'2. MATRIZ DE RIESGOS'!AG84</f>
        <v>0.75</v>
      </c>
      <c r="E24" s="219" t="str">
        <f t="shared" si="6"/>
        <v>Muy Baja</v>
      </c>
      <c r="F24" s="219" t="str">
        <f t="shared" si="7"/>
        <v>Mayor</v>
      </c>
      <c r="G24" s="186" t="str">
        <f t="shared" si="8"/>
        <v>Alto</v>
      </c>
      <c r="H24" s="188"/>
      <c r="I24" s="188"/>
      <c r="J24" s="188"/>
      <c r="K24" s="188"/>
      <c r="L24" s="188"/>
      <c r="M24" s="188"/>
      <c r="N24" s="188"/>
      <c r="O24" s="188"/>
      <c r="P24" s="188"/>
    </row>
    <row r="25" spans="1:38" ht="93" customHeight="1" x14ac:dyDescent="0.3">
      <c r="A25" s="185" t="str">
        <f>'2. MATRIZ DE RIESGOS'!A91</f>
        <v>GJ31</v>
      </c>
      <c r="B25" s="186" t="str">
        <f>'2. MATRIZ DE RIESGOS'!G91</f>
        <v>Posiblidad de afectación económica y reputacional por pérdida de recursos derivada de la pérdida de la competencia para solicitar los reintegros cuando a ellos hubiera lugar, asi como por hallazgos de los entes de control, debido a que no se logre liquidar los contratos en los plazos estipulados por la ley</v>
      </c>
      <c r="C25" s="218">
        <f>'2. MATRIZ DE RIESGOS'!AE91</f>
        <v>0.252</v>
      </c>
      <c r="D25" s="187">
        <f>'2. MATRIZ DE RIESGOS'!AG91</f>
        <v>0.75</v>
      </c>
      <c r="E25" s="219" t="str">
        <f t="shared" si="6"/>
        <v>Baja</v>
      </c>
      <c r="F25" s="219" t="str">
        <f t="shared" si="7"/>
        <v>Mayor</v>
      </c>
      <c r="G25" s="186" t="str">
        <f t="shared" si="8"/>
        <v>Alto</v>
      </c>
      <c r="H25" s="188"/>
      <c r="I25" s="188"/>
      <c r="J25" s="188"/>
      <c r="K25" s="188"/>
      <c r="L25" s="188"/>
      <c r="M25" s="188"/>
      <c r="N25" s="188"/>
      <c r="O25" s="188"/>
      <c r="P25" s="188"/>
    </row>
    <row r="26" spans="1:38" ht="93" customHeight="1" x14ac:dyDescent="0.3">
      <c r="A26" s="185" t="str">
        <f>'2. MATRIZ DE RIESGOS'!A94</f>
        <v>GJ32</v>
      </c>
      <c r="B26" s="186" t="str">
        <f>'2. MATRIZ DE RIESGOS'!G94</f>
        <v>Posiblidad de afectación reputacional del Instituto reflejada en requerimientos por parte del Concejo Distrital, Entes de control y  veedurias ciudadana, asi como en notificación de acciones contitucionales y procesos judiciales, debido a que se seleccione el fiduciario incumpliendo principios de la función administrativa tales como:
participación, imparcialidad, transparencia, responsabilidad, economía, debido proceso y moralidad.</v>
      </c>
      <c r="C26" s="218">
        <f>'2. MATRIZ DE RIESGOS'!AE94</f>
        <v>8.6399999999999991E-2</v>
      </c>
      <c r="D26" s="187">
        <f>'2. MATRIZ DE RIESGOS'!AG94</f>
        <v>0.6</v>
      </c>
      <c r="E26" s="219" t="str">
        <f t="shared" si="6"/>
        <v>Muy Baja</v>
      </c>
      <c r="F26" s="219" t="str">
        <f t="shared" si="7"/>
        <v>Moderado</v>
      </c>
      <c r="G26" s="186" t="str">
        <f t="shared" si="8"/>
        <v>Moderado</v>
      </c>
      <c r="H26" s="188"/>
      <c r="I26" s="188"/>
      <c r="J26" s="188"/>
      <c r="K26" s="188"/>
      <c r="L26" s="188"/>
      <c r="M26" s="188"/>
      <c r="N26" s="188"/>
      <c r="O26" s="188"/>
      <c r="P26" s="188"/>
    </row>
    <row r="27" spans="1:38" ht="76.95" customHeight="1" x14ac:dyDescent="0.3">
      <c r="A27" s="185" t="str">
        <f>'2. MATRIZ DE RIESGOS'!A97</f>
        <v>GJ33</v>
      </c>
      <c r="B27" s="186" t="str">
        <f>'2. MATRIZ DE RIESGOS'!G97</f>
        <v>Posibilidad de afectación economica y reputacional del Instituto reflejada en  nayores costos de obra en una nueva contratación, asignación de subsidios por cuantías superores a la incialmente pactadas, condenas en contra del Instituo en procesos judiciales, tribunales de arbitramento, asi como en requerimientos por incumplimiento por parte del Distrito, entes de control, entidades de control político y ciudadanía en general. lo anterior, debido al vencimiento de los contratos derivados del contrato de fiducias por gestión inoportuna de las modificaciones contractuales.</v>
      </c>
      <c r="C27" s="218">
        <f>'2. MATRIZ DE RIESGOS'!AE97</f>
        <v>0.12959999999999999</v>
      </c>
      <c r="D27" s="187">
        <f>'2. MATRIZ DE RIESGOS'!AG97</f>
        <v>0.8</v>
      </c>
      <c r="E27" s="219" t="str">
        <f t="shared" si="6"/>
        <v>Muy Baja</v>
      </c>
      <c r="F27" s="219" t="str">
        <f t="shared" si="7"/>
        <v>Mayor</v>
      </c>
      <c r="G27" s="186" t="str">
        <f t="shared" si="8"/>
        <v>Alto</v>
      </c>
      <c r="H27" s="170"/>
      <c r="I27" s="170"/>
      <c r="J27" s="170"/>
      <c r="K27" s="170"/>
      <c r="L27" s="170"/>
      <c r="M27" s="170"/>
      <c r="N27" s="170"/>
      <c r="O27" s="170"/>
      <c r="P27" s="170"/>
      <c r="AA27" s="174"/>
      <c r="AB27" s="174"/>
      <c r="AC27" s="174"/>
      <c r="AD27" s="174"/>
      <c r="AE27" s="174"/>
      <c r="AF27" s="170"/>
      <c r="AG27" s="170"/>
      <c r="AH27" s="170"/>
      <c r="AI27" s="170"/>
      <c r="AJ27" s="170"/>
    </row>
    <row r="28" spans="1:38" ht="91.2" customHeight="1" x14ac:dyDescent="0.3">
      <c r="A28" s="185" t="str">
        <f>'2. MATRIZ DE RIESGOS'!A100</f>
        <v>GJ34</v>
      </c>
      <c r="B28" s="186" t="str">
        <f>'2. MATRIZ DE RIESGOS'!G100</f>
        <v>Posibilidad de afectación reputacional del Instituto reflejada en Peticiones por parte de la ciudadanía y hallazgos de los entes de control, debido a la publicación extemporánea en el SECOP II de las actuaciones durante la etapa de ejecución contractual.</v>
      </c>
      <c r="C28" s="218">
        <f>'2. MATRIZ DE RIESGOS'!AE100</f>
        <v>0.33599999999999997</v>
      </c>
      <c r="D28" s="187">
        <f>'2. MATRIZ DE RIESGOS'!AG100</f>
        <v>0.6</v>
      </c>
      <c r="E28" s="219" t="str">
        <f t="shared" si="6"/>
        <v>Baja</v>
      </c>
      <c r="F28" s="219" t="str">
        <f t="shared" si="7"/>
        <v>Moderado</v>
      </c>
      <c r="G28" s="186" t="str">
        <f t="shared" si="8"/>
        <v>Moderado</v>
      </c>
      <c r="H28" s="170"/>
      <c r="I28" s="170"/>
      <c r="J28" s="170"/>
      <c r="K28" s="170"/>
      <c r="L28" s="170"/>
      <c r="M28" s="170"/>
      <c r="N28" s="170"/>
      <c r="O28" s="170"/>
      <c r="P28" s="170"/>
      <c r="AA28" s="174"/>
      <c r="AB28" s="174"/>
      <c r="AC28" s="174"/>
      <c r="AD28" s="174"/>
      <c r="AE28" s="174"/>
      <c r="AF28" s="170"/>
      <c r="AG28" s="170"/>
      <c r="AH28" s="170"/>
      <c r="AI28" s="170"/>
      <c r="AJ28" s="170"/>
    </row>
    <row r="29" spans="1:38" ht="19.5" customHeight="1" x14ac:dyDescent="0.3">
      <c r="B29" s="170"/>
      <c r="D29" s="170"/>
      <c r="G29" s="170"/>
      <c r="H29" s="170"/>
      <c r="I29" s="170"/>
      <c r="J29" s="170"/>
      <c r="K29" s="170"/>
      <c r="L29" s="170"/>
      <c r="M29" s="170"/>
      <c r="N29" s="170"/>
      <c r="O29" s="170"/>
      <c r="P29" s="170"/>
      <c r="AA29" s="174"/>
      <c r="AB29" s="174"/>
      <c r="AC29" s="174"/>
      <c r="AD29" s="174"/>
      <c r="AE29" s="174"/>
      <c r="AF29" s="170"/>
      <c r="AG29" s="170"/>
      <c r="AH29" s="170"/>
      <c r="AI29" s="170"/>
      <c r="AJ29" s="170"/>
    </row>
    <row r="30" spans="1:38" ht="19.5" customHeight="1" x14ac:dyDescent="0.3">
      <c r="B30" s="170"/>
      <c r="D30" s="170"/>
      <c r="G30" s="170"/>
      <c r="H30" s="170"/>
      <c r="I30" s="170"/>
      <c r="J30" s="170"/>
      <c r="K30" s="170"/>
      <c r="L30" s="170"/>
      <c r="M30" s="170"/>
      <c r="N30" s="170"/>
      <c r="O30" s="170"/>
      <c r="P30" s="170"/>
      <c r="AA30" s="174"/>
      <c r="AB30" s="174"/>
      <c r="AC30" s="174"/>
      <c r="AD30" s="174"/>
      <c r="AE30" s="174"/>
      <c r="AF30" s="170"/>
      <c r="AG30" s="170"/>
      <c r="AH30" s="170"/>
      <c r="AI30" s="170"/>
      <c r="AJ30" s="170"/>
    </row>
    <row r="31" spans="1:38" ht="19.5" customHeight="1" x14ac:dyDescent="0.3">
      <c r="B31" s="170"/>
      <c r="D31" s="170"/>
      <c r="G31" s="170"/>
      <c r="H31" s="170"/>
      <c r="I31" s="170"/>
      <c r="J31" s="170"/>
      <c r="K31" s="170"/>
      <c r="L31" s="170"/>
      <c r="M31" s="170"/>
      <c r="N31" s="170"/>
      <c r="O31" s="170"/>
      <c r="P31" s="170"/>
      <c r="AA31" s="174"/>
      <c r="AB31" s="174"/>
      <c r="AC31" s="174"/>
      <c r="AD31" s="174"/>
      <c r="AE31" s="174"/>
      <c r="AF31" s="170"/>
      <c r="AG31" s="170"/>
      <c r="AH31" s="170"/>
      <c r="AI31" s="170"/>
      <c r="AJ31" s="170"/>
    </row>
    <row r="32" spans="1:38" ht="19.5" customHeight="1" x14ac:dyDescent="0.3">
      <c r="B32" s="170"/>
      <c r="D32" s="170"/>
      <c r="G32" s="170"/>
      <c r="H32" s="170"/>
      <c r="I32" s="170"/>
      <c r="J32" s="170"/>
      <c r="K32" s="170"/>
      <c r="L32" s="170"/>
      <c r="M32" s="170"/>
      <c r="N32" s="170"/>
      <c r="O32" s="170"/>
      <c r="P32" s="170"/>
      <c r="AA32" s="174"/>
      <c r="AB32" s="174"/>
      <c r="AC32" s="174"/>
      <c r="AD32" s="174"/>
      <c r="AE32" s="174"/>
      <c r="AF32" s="170"/>
      <c r="AG32" s="170"/>
      <c r="AH32" s="170"/>
      <c r="AI32" s="170"/>
      <c r="AJ32" s="170"/>
    </row>
    <row r="33" spans="2:36" ht="19.5" customHeight="1" x14ac:dyDescent="0.3">
      <c r="B33" s="170"/>
      <c r="D33" s="170"/>
      <c r="G33" s="170"/>
      <c r="H33" s="170"/>
      <c r="I33" s="170"/>
      <c r="J33" s="170"/>
      <c r="K33" s="170"/>
      <c r="L33" s="170"/>
      <c r="M33" s="170"/>
      <c r="N33" s="170"/>
      <c r="O33" s="170"/>
      <c r="P33" s="170"/>
      <c r="AA33" s="174"/>
      <c r="AB33" s="174"/>
      <c r="AC33" s="174"/>
      <c r="AD33" s="174"/>
      <c r="AE33" s="174"/>
      <c r="AF33" s="170"/>
      <c r="AG33" s="170"/>
      <c r="AH33" s="170"/>
      <c r="AI33" s="170"/>
      <c r="AJ33" s="170"/>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8">
    <cfRule type="cellIs" dxfId="31" priority="6" operator="equal">
      <formula>$S$11</formula>
    </cfRule>
    <cfRule type="cellIs" dxfId="30" priority="7" operator="equal">
      <formula>$S$10</formula>
    </cfRule>
    <cfRule type="cellIs" dxfId="29" priority="8" operator="equal">
      <formula>$S$9</formula>
    </cfRule>
    <cfRule type="cellIs" dxfId="28" priority="9" operator="equal">
      <formula>$S$8</formula>
    </cfRule>
    <cfRule type="cellIs" dxfId="27" priority="10" operator="equal">
      <formula>$S$7</formula>
    </cfRule>
  </conditionalFormatting>
  <conditionalFormatting sqref="F7:F28">
    <cfRule type="cellIs" dxfId="26" priority="11" operator="equal">
      <formula>$T$6</formula>
    </cfRule>
    <cfRule type="cellIs" dxfId="25" priority="12" operator="equal">
      <formula>$U$6</formula>
    </cfRule>
    <cfRule type="cellIs" dxfId="24" priority="13" operator="equal">
      <formula>$V$6</formula>
    </cfRule>
    <cfRule type="cellIs" dxfId="23" priority="14" operator="equal">
      <formula>$W$6</formula>
    </cfRule>
    <cfRule type="cellIs" dxfId="22" priority="15" operator="equal">
      <formula>$X$6</formula>
    </cfRule>
  </conditionalFormatting>
  <conditionalFormatting sqref="G7:G28">
    <cfRule type="cellIs" dxfId="21" priority="16" operator="equal">
      <formula>$J$14</formula>
    </cfRule>
    <cfRule type="cellIs" dxfId="20" priority="17" operator="equal">
      <formula>$J$15</formula>
    </cfRule>
    <cfRule type="cellIs" dxfId="19" priority="18" operator="equal">
      <formula>$J$16</formula>
    </cfRule>
    <cfRule type="cellIs" dxfId="18" priority="19" operator="equal">
      <formula>$J$17</formula>
    </cfRule>
  </conditionalFormatting>
  <dataValidations count="3">
    <dataValidation type="list" allowBlank="1" showInputMessage="1" showErrorMessage="1" sqref="JD7:JJ14" xr:uid="{7A00FC85-C8D2-4AE3-8783-DF429642C71B}">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626B2CD6-99A9-4EF4-9898-E8BC9773C87B}"/>
    <dataValidation allowBlank="1" showInputMessage="1" showErrorMessage="1" prompt="Es la materialización del riesgo y las consecuencias de su aparición. Su escala es: 5 bajo impacto, 10 medio, 20 alto impacto._x000a_" sqref="JD6:JJ6" xr:uid="{7EAC1134-8FF8-4A89-BD4B-1378E585ED7C}"/>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2D790-4FA5-43F2-917E-D57332DB2729}">
  <dimension ref="A1:JH72"/>
  <sheetViews>
    <sheetView showGridLines="0" topLeftCell="A2" zoomScaleNormal="100" workbookViewId="0">
      <selection activeCell="Y9" sqref="Y9"/>
    </sheetView>
  </sheetViews>
  <sheetFormatPr baseColWidth="10" defaultColWidth="0" defaultRowHeight="0" customHeight="1" zeroHeight="1" x14ac:dyDescent="0.3"/>
  <cols>
    <col min="1" max="1" width="6.88671875" style="170" customWidth="1"/>
    <col min="2" max="2" width="9.33203125" style="174" bestFit="1" customWidth="1"/>
    <col min="3" max="4" width="12.44140625" style="174" customWidth="1"/>
    <col min="5" max="5" width="12.33203125" style="220" customWidth="1"/>
    <col min="6" max="6" width="10.88671875" style="220" customWidth="1"/>
    <col min="7" max="7" width="11.5546875" style="174" customWidth="1"/>
    <col min="8" max="8" width="2.33203125" style="174" customWidth="1"/>
    <col min="9" max="9" width="7.44140625" style="174" customWidth="1"/>
    <col min="10" max="10" width="14" style="174" customWidth="1"/>
    <col min="11" max="11" width="12.33203125" style="174" customWidth="1"/>
    <col min="12" max="12" width="11.6640625" style="174" customWidth="1"/>
    <col min="13" max="13" width="11.109375" style="174" customWidth="1"/>
    <col min="14" max="14" width="11.44140625" style="174" customWidth="1"/>
    <col min="15" max="15" width="11.88671875" style="174" customWidth="1"/>
    <col min="16" max="16" width="3.6640625" style="174" customWidth="1"/>
    <col min="17" max="17" width="4.6640625" style="170" hidden="1" customWidth="1"/>
    <col min="18" max="18" width="6.33203125" style="170" hidden="1" customWidth="1"/>
    <col min="19" max="24" width="14" style="170" hidden="1" customWidth="1"/>
    <col min="25" max="29" width="11.44140625" style="170" customWidth="1"/>
    <col min="30" max="30" width="5.44140625" style="170" bestFit="1" customWidth="1"/>
    <col min="31" max="31" width="26.6640625" style="170" customWidth="1"/>
    <col min="32" max="32" width="22.6640625" style="174" customWidth="1"/>
    <col min="33" max="36" width="22.6640625" style="174" hidden="1" customWidth="1"/>
    <col min="37" max="37" width="23.44140625" style="170" hidden="1" customWidth="1"/>
    <col min="38" max="265" width="11.44140625" style="170" hidden="1" customWidth="1"/>
    <col min="266" max="266" width="12.44140625" style="170" hidden="1" customWidth="1"/>
    <col min="267" max="267" width="47" style="170" hidden="1" customWidth="1"/>
    <col min="268" max="268" width="35" style="170" hidden="1" customWidth="1"/>
    <col min="269" max="16384" width="14.44140625" style="170" hidden="1"/>
  </cols>
  <sheetData>
    <row r="1" spans="1:38" s="150" customFormat="1" ht="13.2" x14ac:dyDescent="0.25">
      <c r="A1" s="152"/>
      <c r="B1" s="144"/>
      <c r="C1" s="144"/>
      <c r="D1" s="144"/>
      <c r="E1" s="213"/>
      <c r="F1" s="213"/>
      <c r="G1" s="144"/>
      <c r="H1" s="144"/>
      <c r="N1" s="149"/>
      <c r="O1" s="149"/>
      <c r="P1" s="144"/>
      <c r="AF1" s="151"/>
      <c r="AG1" s="151"/>
      <c r="AH1" s="151"/>
      <c r="AI1" s="151"/>
      <c r="AJ1" s="151"/>
    </row>
    <row r="2" spans="1:38" s="150" customFormat="1" ht="33" customHeight="1" x14ac:dyDescent="0.25">
      <c r="A2" s="456" t="s">
        <v>650</v>
      </c>
      <c r="B2" s="457"/>
      <c r="C2" s="457"/>
      <c r="D2" s="458"/>
      <c r="E2" s="215"/>
      <c r="F2" s="213"/>
      <c r="G2" s="144"/>
      <c r="H2" s="144"/>
      <c r="I2" s="221"/>
      <c r="J2" s="221"/>
      <c r="K2" s="160"/>
      <c r="L2" s="160"/>
      <c r="M2" s="160"/>
      <c r="N2" s="149"/>
      <c r="O2" s="149"/>
      <c r="P2" s="144"/>
      <c r="AF2" s="151"/>
      <c r="AG2" s="151"/>
      <c r="AH2" s="151"/>
      <c r="AI2" s="151"/>
      <c r="AJ2" s="151"/>
    </row>
    <row r="3" spans="1:38" s="150" customFormat="1" ht="33" customHeight="1" x14ac:dyDescent="0.25">
      <c r="A3" s="158" t="s">
        <v>61</v>
      </c>
      <c r="B3" s="445" t="str">
        <f>'2. MATRIZ DE RIESGOS'!D6</f>
        <v>Gestión Jurídica</v>
      </c>
      <c r="C3" s="459"/>
      <c r="D3" s="459"/>
      <c r="E3" s="215"/>
      <c r="F3" s="213"/>
      <c r="G3" s="144"/>
      <c r="H3" s="144"/>
      <c r="I3" s="221"/>
      <c r="J3" s="221"/>
      <c r="K3" s="160"/>
      <c r="L3" s="160"/>
      <c r="M3" s="160"/>
      <c r="N3" s="149"/>
      <c r="O3" s="149"/>
      <c r="P3" s="144"/>
      <c r="AF3" s="151"/>
      <c r="AG3" s="151"/>
      <c r="AH3" s="151"/>
      <c r="AI3" s="151"/>
      <c r="AJ3" s="151"/>
    </row>
    <row r="4" spans="1:38" s="150" customFormat="1" ht="14.4" thickBot="1" x14ac:dyDescent="0.3">
      <c r="D4" s="215"/>
      <c r="E4" s="215"/>
      <c r="F4" s="216"/>
      <c r="AF4" s="151"/>
      <c r="AG4" s="151"/>
      <c r="AH4" s="151"/>
      <c r="AI4" s="151"/>
      <c r="AJ4" s="151"/>
    </row>
    <row r="5" spans="1:38" s="150" customFormat="1" ht="13.8" thickBot="1" x14ac:dyDescent="0.3">
      <c r="A5" s="460" t="s">
        <v>651</v>
      </c>
      <c r="B5" s="461"/>
      <c r="C5" s="461"/>
      <c r="D5" s="461"/>
      <c r="E5" s="461"/>
      <c r="F5" s="461"/>
      <c r="G5" s="462"/>
      <c r="I5" s="460" t="s">
        <v>652</v>
      </c>
      <c r="J5" s="461"/>
      <c r="K5" s="461"/>
      <c r="L5" s="461"/>
      <c r="M5" s="461"/>
      <c r="N5" s="461"/>
      <c r="O5" s="462"/>
      <c r="R5" s="161"/>
      <c r="S5" s="162"/>
      <c r="T5" s="437" t="s">
        <v>313</v>
      </c>
      <c r="U5" s="437"/>
      <c r="V5" s="437"/>
      <c r="W5" s="437"/>
      <c r="X5" s="438"/>
      <c r="AF5" s="151"/>
      <c r="AG5" s="151"/>
      <c r="AH5" s="151"/>
      <c r="AI5" s="151"/>
      <c r="AJ5" s="151"/>
    </row>
    <row r="6" spans="1:38" ht="13.2" x14ac:dyDescent="0.3">
      <c r="A6" s="167"/>
      <c r="B6" s="168"/>
      <c r="C6" s="437" t="s">
        <v>313</v>
      </c>
      <c r="D6" s="437"/>
      <c r="E6" s="437"/>
      <c r="F6" s="437"/>
      <c r="G6" s="438"/>
      <c r="H6" s="166"/>
      <c r="I6" s="167"/>
      <c r="J6" s="168"/>
      <c r="K6" s="437" t="s">
        <v>313</v>
      </c>
      <c r="L6" s="437"/>
      <c r="M6" s="437"/>
      <c r="N6" s="437"/>
      <c r="O6" s="438"/>
      <c r="P6" s="166"/>
      <c r="R6" s="169"/>
      <c r="T6" s="171">
        <v>0.2</v>
      </c>
      <c r="U6" s="171">
        <v>0.4</v>
      </c>
      <c r="V6" s="171">
        <v>0.6</v>
      </c>
      <c r="W6" s="171">
        <v>0.8</v>
      </c>
      <c r="X6" s="172">
        <v>1</v>
      </c>
      <c r="Y6" s="173"/>
      <c r="Z6" s="173"/>
      <c r="AA6" s="173"/>
      <c r="AB6" s="173"/>
      <c r="AC6" s="173"/>
      <c r="AD6" s="173"/>
      <c r="AE6" s="173"/>
    </row>
    <row r="7" spans="1:38" ht="26.4" x14ac:dyDescent="0.25">
      <c r="A7" s="169"/>
      <c r="B7" s="178"/>
      <c r="C7" s="179" t="s">
        <v>640</v>
      </c>
      <c r="D7" s="179" t="s">
        <v>641</v>
      </c>
      <c r="E7" s="179" t="s">
        <v>188</v>
      </c>
      <c r="F7" s="179" t="s">
        <v>121</v>
      </c>
      <c r="G7" s="180" t="s">
        <v>165</v>
      </c>
      <c r="H7" s="166"/>
      <c r="I7" s="169"/>
      <c r="J7" s="178"/>
      <c r="K7" s="179" t="s">
        <v>640</v>
      </c>
      <c r="L7" s="179" t="s">
        <v>641</v>
      </c>
      <c r="M7" s="179" t="s">
        <v>188</v>
      </c>
      <c r="N7" s="179" t="s">
        <v>121</v>
      </c>
      <c r="O7" s="180" t="s">
        <v>165</v>
      </c>
      <c r="P7" s="166"/>
      <c r="R7" s="169"/>
      <c r="S7" s="181"/>
      <c r="T7" s="182" t="s">
        <v>640</v>
      </c>
      <c r="U7" s="182" t="s">
        <v>641</v>
      </c>
      <c r="V7" s="182" t="s">
        <v>188</v>
      </c>
      <c r="W7" s="182" t="s">
        <v>121</v>
      </c>
      <c r="X7" s="183" t="s">
        <v>165</v>
      </c>
      <c r="AA7" s="173"/>
      <c r="AB7" s="173"/>
      <c r="AC7" s="184"/>
      <c r="AD7" s="184"/>
      <c r="AE7" s="184"/>
      <c r="AF7" s="184"/>
      <c r="AG7" s="184"/>
      <c r="AH7" s="184"/>
      <c r="AI7" s="184"/>
      <c r="AJ7" s="184"/>
      <c r="AK7" s="184"/>
      <c r="AL7" s="184"/>
    </row>
    <row r="8" spans="1:38" ht="55.5" customHeight="1" x14ac:dyDescent="0.25">
      <c r="A8" s="440" t="s">
        <v>293</v>
      </c>
      <c r="B8" s="179" t="s">
        <v>642</v>
      </c>
      <c r="C8" s="189" t="str">
        <f>+'MAPA CALOR INHERENTE'!I7</f>
        <v xml:space="preserve">                   </v>
      </c>
      <c r="D8" s="189" t="str">
        <f>+'MAPA CALOR INHERENTE'!J7</f>
        <v xml:space="preserve">                   </v>
      </c>
      <c r="E8" s="189" t="str">
        <f>+'MAPA CALOR INHERENTE'!K7</f>
        <v xml:space="preserve">                   </v>
      </c>
      <c r="F8" s="189" t="str">
        <f>+'MAPA CALOR INHERENTE'!L7</f>
        <v xml:space="preserve">                   </v>
      </c>
      <c r="G8" s="190" t="str">
        <f>+'MAPA CALOR INHERENTE'!M7</f>
        <v xml:space="preserve">                   </v>
      </c>
      <c r="H8" s="188"/>
      <c r="I8" s="440" t="s">
        <v>293</v>
      </c>
      <c r="J8" s="179" t="s">
        <v>642</v>
      </c>
      <c r="K8" s="189" t="str">
        <f>+'MAPA CALOR RESIDUAL'!K7</f>
        <v xml:space="preserve">                   </v>
      </c>
      <c r="L8" s="189" t="str">
        <f>+'MAPA CALOR RESIDUAL'!L7</f>
        <v xml:space="preserve">                   </v>
      </c>
      <c r="M8" s="189" t="str">
        <f>+'MAPA CALOR RESIDUAL'!M7</f>
        <v xml:space="preserve">                   </v>
      </c>
      <c r="N8" s="189" t="str">
        <f>+'MAPA CALOR RESIDUAL'!N7</f>
        <v xml:space="preserve">                   </v>
      </c>
      <c r="O8" s="190" t="str">
        <f>+'MAPA CALOR RESIDUAL'!O7</f>
        <v xml:space="preserve">                   </v>
      </c>
      <c r="P8" s="188"/>
      <c r="Q8" s="463" t="s">
        <v>293</v>
      </c>
      <c r="R8" s="191">
        <v>1</v>
      </c>
      <c r="S8" s="182" t="s">
        <v>642</v>
      </c>
      <c r="T8" s="189" t="s">
        <v>291</v>
      </c>
      <c r="U8" s="189" t="s">
        <v>291</v>
      </c>
      <c r="V8" s="189" t="s">
        <v>291</v>
      </c>
      <c r="W8" s="189" t="s">
        <v>291</v>
      </c>
      <c r="X8" s="190" t="s">
        <v>166</v>
      </c>
      <c r="AA8" s="173"/>
      <c r="AB8" s="173"/>
      <c r="AC8" s="184"/>
      <c r="AD8" s="184"/>
      <c r="AE8" s="184"/>
      <c r="AF8" s="192"/>
      <c r="AG8" s="192"/>
      <c r="AH8" s="192"/>
      <c r="AI8" s="192"/>
      <c r="AJ8" s="192"/>
      <c r="AK8" s="184"/>
      <c r="AL8" s="184"/>
    </row>
    <row r="9" spans="1:38" ht="55.5" customHeight="1" x14ac:dyDescent="0.25">
      <c r="A9" s="440"/>
      <c r="B9" s="179" t="s">
        <v>322</v>
      </c>
      <c r="C9" s="193" t="str">
        <f>+'MAPA CALOR INHERENTE'!I8</f>
        <v xml:space="preserve">                   </v>
      </c>
      <c r="D9" s="193" t="str">
        <f>+'MAPA CALOR INHERENTE'!J8</f>
        <v xml:space="preserve">                   </v>
      </c>
      <c r="E9" s="189" t="str">
        <f>+'MAPA CALOR INHERENTE'!K8</f>
        <v xml:space="preserve">           GJ19 GJ20       </v>
      </c>
      <c r="F9" s="189" t="str">
        <f>+'MAPA CALOR INHERENTE'!L8</f>
        <v xml:space="preserve">         GJ17          </v>
      </c>
      <c r="G9" s="190" t="str">
        <f>+'MAPA CALOR INHERENTE'!M8</f>
        <v xml:space="preserve">          GJ18         </v>
      </c>
      <c r="H9" s="188"/>
      <c r="I9" s="440"/>
      <c r="J9" s="179" t="s">
        <v>322</v>
      </c>
      <c r="K9" s="193" t="str">
        <f>+'MAPA CALOR RESIDUAL'!K8</f>
        <v xml:space="preserve">                   </v>
      </c>
      <c r="L9" s="193" t="str">
        <f>+'MAPA CALOR RESIDUAL'!L8</f>
        <v xml:space="preserve">                   </v>
      </c>
      <c r="M9" s="189" t="s">
        <v>653</v>
      </c>
      <c r="N9" s="189" t="str">
        <f>+'MAPA CALOR RESIDUAL'!N8</f>
        <v xml:space="preserve">                   </v>
      </c>
      <c r="O9" s="190" t="str">
        <f>+'MAPA CALOR RESIDUAL'!O8</f>
        <v xml:space="preserve">                   </v>
      </c>
      <c r="P9" s="188"/>
      <c r="Q9" s="463"/>
      <c r="R9" s="191">
        <v>0.8</v>
      </c>
      <c r="S9" s="182" t="s">
        <v>322</v>
      </c>
      <c r="T9" s="193" t="s">
        <v>188</v>
      </c>
      <c r="U9" s="193" t="s">
        <v>188</v>
      </c>
      <c r="V9" s="189" t="s">
        <v>291</v>
      </c>
      <c r="W9" s="189" t="s">
        <v>291</v>
      </c>
      <c r="X9" s="190" t="s">
        <v>166</v>
      </c>
      <c r="AA9" s="173"/>
      <c r="AB9" s="173"/>
      <c r="AC9" s="184"/>
      <c r="AD9" s="194"/>
      <c r="AE9" s="195"/>
      <c r="AF9" s="192"/>
      <c r="AG9" s="192"/>
      <c r="AH9" s="192"/>
      <c r="AI9" s="192"/>
      <c r="AJ9" s="192"/>
      <c r="AK9" s="184"/>
      <c r="AL9" s="184"/>
    </row>
    <row r="10" spans="1:38" ht="55.5" customHeight="1" x14ac:dyDescent="0.25">
      <c r="A10" s="440"/>
      <c r="B10" s="179" t="s">
        <v>120</v>
      </c>
      <c r="C10" s="193" t="str">
        <f>+'MAPA CALOR INHERENTE'!I9</f>
        <v xml:space="preserve">                   </v>
      </c>
      <c r="D10" s="193" t="str">
        <f>+'MAPA CALOR INHERENTE'!J9</f>
        <v xml:space="preserve">                   </v>
      </c>
      <c r="E10" s="193" t="str">
        <f>+'MAPA CALOR INHERENTE'!K9</f>
        <v xml:space="preserve">             GJ21  GJ30    </v>
      </c>
      <c r="F10" s="189" t="str">
        <f>+'MAPA CALOR INHERENTE'!L9</f>
        <v xml:space="preserve">GJ11     GJ15 GJ16        GJ22     </v>
      </c>
      <c r="G10" s="190" t="str">
        <f>+'MAPA CALOR INHERENTE'!M9</f>
        <v xml:space="preserve">                GJ24 GJ26 GJ31 </v>
      </c>
      <c r="H10" s="188"/>
      <c r="I10" s="440"/>
      <c r="J10" s="179" t="s">
        <v>120</v>
      </c>
      <c r="K10" s="193" t="str">
        <f>+'MAPA CALOR RESIDUAL'!K9</f>
        <v xml:space="preserve">                   </v>
      </c>
      <c r="L10" s="193" t="str">
        <f>+'MAPA CALOR RESIDUAL'!L9</f>
        <v xml:space="preserve">                   </v>
      </c>
      <c r="M10" s="193" t="str">
        <f>+'MAPA CALOR RESIDUAL'!M9</f>
        <v xml:space="preserve">     GJ15      GJ19        </v>
      </c>
      <c r="N10" s="189" t="str">
        <f>+'MAPA CALOR RESIDUAL'!N9</f>
        <v xml:space="preserve">                   </v>
      </c>
      <c r="O10" s="190" t="str">
        <f>+'MAPA CALOR RESIDUAL'!O9</f>
        <v xml:space="preserve">                   </v>
      </c>
      <c r="P10" s="188"/>
      <c r="Q10" s="463"/>
      <c r="R10" s="191">
        <v>0.6</v>
      </c>
      <c r="S10" s="182" t="s">
        <v>120</v>
      </c>
      <c r="T10" s="193" t="s">
        <v>188</v>
      </c>
      <c r="U10" s="193" t="s">
        <v>188</v>
      </c>
      <c r="V10" s="193" t="s">
        <v>188</v>
      </c>
      <c r="W10" s="189" t="s">
        <v>291</v>
      </c>
      <c r="X10" s="190" t="s">
        <v>166</v>
      </c>
      <c r="AA10" s="173"/>
      <c r="AB10" s="173"/>
      <c r="AC10" s="184"/>
      <c r="AD10" s="194"/>
      <c r="AE10" s="195"/>
      <c r="AF10" s="192"/>
      <c r="AG10" s="192"/>
      <c r="AH10" s="192"/>
      <c r="AI10" s="192"/>
      <c r="AJ10" s="196"/>
      <c r="AK10" s="184"/>
      <c r="AL10" s="184"/>
    </row>
    <row r="11" spans="1:38" ht="55.5" customHeight="1" x14ac:dyDescent="0.25">
      <c r="A11" s="440"/>
      <c r="B11" s="179" t="s">
        <v>164</v>
      </c>
      <c r="C11" s="197" t="s">
        <v>653</v>
      </c>
      <c r="D11" s="193" t="str">
        <f>+'MAPA CALOR INHERENTE'!J10</f>
        <v xml:space="preserve">                   </v>
      </c>
      <c r="E11" s="193" t="str">
        <f>+'MAPA CALOR INHERENTE'!K10</f>
        <v xml:space="preserve">  GJ13 GJ14                GJ32</v>
      </c>
      <c r="F11" s="189" t="str">
        <f>+'MAPA CALOR INHERENTE'!L10</f>
        <v xml:space="preserve">    GJ27   GJ28 GJ29           </v>
      </c>
      <c r="G11" s="190" t="str">
        <f>+'MAPA CALOR INHERENTE'!M10</f>
        <v xml:space="preserve"> GJ12                  </v>
      </c>
      <c r="H11" s="188"/>
      <c r="I11" s="440"/>
      <c r="J11" s="179" t="s">
        <v>164</v>
      </c>
      <c r="K11" s="197" t="str">
        <f>+'MAPA CALOR RESIDUAL'!K10</f>
        <v xml:space="preserve">                   </v>
      </c>
      <c r="L11" s="193" t="str">
        <f>+'MAPA CALOR RESIDUAL'!L10</f>
        <v xml:space="preserve">                   </v>
      </c>
      <c r="M11" s="193" t="str">
        <f>+'MAPA CALOR RESIDUAL'!M10</f>
        <v xml:space="preserve">         GJ17   GJ20 GJ21  GJ30    </v>
      </c>
      <c r="N11" s="189" t="str">
        <f>+'MAPA CALOR RESIDUAL'!N10</f>
        <v xml:space="preserve">          GJ18        GJ31 </v>
      </c>
      <c r="O11" s="190" t="str">
        <f>+'MAPA CALOR RESIDUAL'!O10</f>
        <v xml:space="preserve">                   </v>
      </c>
      <c r="P11" s="188"/>
      <c r="Q11" s="463"/>
      <c r="R11" s="191">
        <v>0.4</v>
      </c>
      <c r="S11" s="182" t="s">
        <v>164</v>
      </c>
      <c r="T11" s="197" t="s">
        <v>643</v>
      </c>
      <c r="U11" s="193" t="s">
        <v>188</v>
      </c>
      <c r="V11" s="193" t="s">
        <v>188</v>
      </c>
      <c r="W11" s="189" t="s">
        <v>291</v>
      </c>
      <c r="X11" s="190" t="s">
        <v>166</v>
      </c>
      <c r="AA11" s="173"/>
      <c r="AB11" s="173"/>
      <c r="AC11" s="184"/>
      <c r="AD11" s="194"/>
      <c r="AE11" s="195"/>
      <c r="AF11" s="192"/>
      <c r="AG11" s="192"/>
      <c r="AH11" s="192"/>
      <c r="AI11" s="196"/>
      <c r="AJ11" s="192"/>
      <c r="AK11" s="184"/>
      <c r="AL11" s="184"/>
    </row>
    <row r="12" spans="1:38" ht="70.2" customHeight="1" thickBot="1" x14ac:dyDescent="0.3">
      <c r="A12" s="441"/>
      <c r="B12" s="198" t="s">
        <v>295</v>
      </c>
      <c r="C12" s="199" t="str">
        <f>+'MAPA CALOR INHERENTE'!I11</f>
        <v xml:space="preserve">                   </v>
      </c>
      <c r="D12" s="199" t="str">
        <f>+'MAPA CALOR INHERENTE'!J11</f>
        <v xml:space="preserve">                   </v>
      </c>
      <c r="E12" s="200" t="str">
        <f>+'MAPA CALOR INHERENTE'!K11</f>
        <v xml:space="preserve">                   </v>
      </c>
      <c r="F12" s="201" t="str">
        <f>+'MAPA CALOR INHERENTE'!L11</f>
        <v xml:space="preserve">                   </v>
      </c>
      <c r="G12" s="202" t="str">
        <f>+'MAPA CALOR INHERENTE'!M11</f>
        <v xml:space="preserve">                   </v>
      </c>
      <c r="H12" s="188"/>
      <c r="I12" s="441"/>
      <c r="J12" s="198" t="s">
        <v>295</v>
      </c>
      <c r="K12" s="199" t="str">
        <f>+'MAPA CALOR RESIDUAL'!K11</f>
        <v xml:space="preserve">                   </v>
      </c>
      <c r="L12" s="199" t="str">
        <f>+'MAPA CALOR RESIDUAL'!L11</f>
        <v xml:space="preserve">GJ11                   </v>
      </c>
      <c r="M12" s="200" t="str">
        <f>+'MAPA CALOR RESIDUAL'!M11</f>
        <v xml:space="preserve">  GJ13 GJ14 GJ27  GJ16  GJ29      GJ22     GJ32</v>
      </c>
      <c r="N12" s="201" t="str">
        <f>+'MAPA CALOR RESIDUAL'!N11</f>
        <v xml:space="preserve"> GJ12      GJ28         GJ24 GJ26  </v>
      </c>
      <c r="O12" s="202" t="str">
        <f>+'MAPA CALOR RESIDUAL'!O11</f>
        <v xml:space="preserve">                   </v>
      </c>
      <c r="P12" s="188"/>
      <c r="Q12" s="463"/>
      <c r="R12" s="203">
        <v>0.2</v>
      </c>
      <c r="S12" s="204" t="s">
        <v>295</v>
      </c>
      <c r="T12" s="199" t="s">
        <v>643</v>
      </c>
      <c r="U12" s="199" t="s">
        <v>643</v>
      </c>
      <c r="V12" s="200" t="s">
        <v>188</v>
      </c>
      <c r="W12" s="201" t="s">
        <v>291</v>
      </c>
      <c r="X12" s="202" t="s">
        <v>166</v>
      </c>
      <c r="AA12" s="173"/>
      <c r="AB12" s="173"/>
      <c r="AC12" s="184"/>
      <c r="AD12" s="194"/>
      <c r="AE12" s="195"/>
      <c r="AF12" s="192"/>
      <c r="AG12" s="192"/>
      <c r="AH12" s="192"/>
      <c r="AI12" s="205"/>
      <c r="AJ12" s="192"/>
      <c r="AK12" s="184"/>
      <c r="AL12" s="184"/>
    </row>
    <row r="13" spans="1:38" ht="13.2" x14ac:dyDescent="0.25">
      <c r="A13" s="174"/>
      <c r="B13" s="188"/>
      <c r="C13" s="222"/>
      <c r="D13" s="223"/>
      <c r="E13" s="224"/>
      <c r="F13" s="224"/>
      <c r="G13" s="188"/>
      <c r="H13" s="188"/>
      <c r="I13" s="188"/>
      <c r="J13" s="188"/>
      <c r="K13" s="188"/>
      <c r="L13" s="188"/>
      <c r="M13" s="188"/>
      <c r="N13" s="188"/>
      <c r="O13" s="188"/>
      <c r="P13" s="188"/>
      <c r="AA13" s="173"/>
      <c r="AB13" s="173"/>
      <c r="AC13" s="184"/>
      <c r="AD13" s="194"/>
      <c r="AE13" s="195"/>
      <c r="AF13" s="192"/>
      <c r="AG13" s="192"/>
      <c r="AH13" s="192"/>
      <c r="AI13" s="192"/>
      <c r="AJ13" s="192"/>
      <c r="AK13" s="184"/>
      <c r="AL13" s="184"/>
    </row>
    <row r="14" spans="1:38" ht="26.4" x14ac:dyDescent="0.25">
      <c r="A14" s="174"/>
      <c r="B14" s="188"/>
      <c r="C14" s="222"/>
      <c r="D14" s="223"/>
      <c r="E14" s="224"/>
      <c r="F14" s="224"/>
      <c r="G14" s="188"/>
      <c r="H14" s="188"/>
      <c r="I14" s="188"/>
      <c r="J14" s="188"/>
      <c r="K14" s="188"/>
      <c r="L14" s="188"/>
      <c r="M14" s="188"/>
      <c r="N14" s="188"/>
      <c r="O14" s="188"/>
      <c r="P14" s="188"/>
      <c r="T14" s="165" t="s">
        <v>644</v>
      </c>
      <c r="V14" s="173"/>
      <c r="W14" s="173"/>
      <c r="X14" s="173"/>
      <c r="Y14" s="173"/>
      <c r="Z14" s="173"/>
      <c r="AA14" s="173"/>
      <c r="AB14" s="173"/>
      <c r="AC14" s="184"/>
      <c r="AD14" s="194"/>
      <c r="AE14" s="184"/>
      <c r="AF14" s="195"/>
      <c r="AG14" s="195"/>
      <c r="AH14" s="195"/>
      <c r="AI14" s="195"/>
      <c r="AJ14" s="195"/>
      <c r="AK14" s="184"/>
      <c r="AL14" s="184"/>
    </row>
    <row r="15" spans="1:38" ht="13.2" x14ac:dyDescent="0.25">
      <c r="A15" s="174"/>
      <c r="B15" s="188"/>
      <c r="C15" s="222"/>
      <c r="D15" s="223"/>
      <c r="E15" s="224"/>
      <c r="F15" s="224"/>
      <c r="G15" s="188"/>
      <c r="H15" s="188"/>
      <c r="I15" s="188"/>
      <c r="J15" s="188"/>
      <c r="K15" s="188"/>
      <c r="L15" s="188"/>
      <c r="M15" s="188"/>
      <c r="N15" s="188"/>
      <c r="O15" s="188"/>
      <c r="P15" s="188"/>
      <c r="T15" s="206" t="s">
        <v>166</v>
      </c>
      <c r="V15" s="173"/>
      <c r="W15" s="173"/>
      <c r="X15" s="173"/>
      <c r="Y15" s="173"/>
      <c r="Z15" s="173"/>
      <c r="AA15" s="173"/>
      <c r="AB15" s="173"/>
      <c r="AC15" s="184"/>
      <c r="AD15" s="184"/>
      <c r="AE15" s="184"/>
      <c r="AF15" s="192"/>
      <c r="AG15" s="192"/>
      <c r="AH15" s="192"/>
      <c r="AI15" s="192"/>
      <c r="AJ15" s="192"/>
      <c r="AK15" s="184"/>
      <c r="AL15" s="184"/>
    </row>
    <row r="16" spans="1:38" ht="13.2" x14ac:dyDescent="0.25">
      <c r="A16" s="174"/>
      <c r="B16" s="188"/>
      <c r="C16" s="222"/>
      <c r="D16" s="223"/>
      <c r="E16" s="224"/>
      <c r="F16" s="224"/>
      <c r="G16" s="188"/>
      <c r="H16" s="188"/>
      <c r="I16" s="188"/>
      <c r="J16" s="188"/>
      <c r="K16" s="188"/>
      <c r="L16" s="188"/>
      <c r="M16" s="188"/>
      <c r="N16" s="188"/>
      <c r="O16" s="188"/>
      <c r="P16" s="188"/>
      <c r="T16" s="189" t="s">
        <v>291</v>
      </c>
      <c r="U16" s="173"/>
      <c r="V16" s="173"/>
      <c r="W16" s="173"/>
      <c r="X16" s="173"/>
      <c r="Y16" s="173"/>
      <c r="Z16" s="173"/>
      <c r="AA16" s="173"/>
      <c r="AB16" s="173"/>
      <c r="AC16" s="184"/>
      <c r="AD16" s="184"/>
      <c r="AE16" s="184"/>
      <c r="AF16" s="192"/>
      <c r="AG16" s="192"/>
      <c r="AH16" s="192"/>
      <c r="AI16" s="192"/>
      <c r="AJ16" s="192"/>
      <c r="AK16" s="184"/>
      <c r="AL16" s="184"/>
    </row>
    <row r="17" spans="1:38" ht="13.2" x14ac:dyDescent="0.25">
      <c r="A17" s="174"/>
      <c r="B17" s="188"/>
      <c r="C17" s="222"/>
      <c r="D17" s="223"/>
      <c r="E17" s="224"/>
      <c r="F17" s="224"/>
      <c r="G17" s="188"/>
      <c r="H17" s="188"/>
      <c r="I17" s="188"/>
      <c r="J17" s="188"/>
      <c r="K17" s="188"/>
      <c r="L17" s="188"/>
      <c r="M17" s="188"/>
      <c r="N17" s="188"/>
      <c r="O17" s="188"/>
      <c r="P17" s="188"/>
      <c r="S17" s="207"/>
      <c r="T17" s="193" t="s">
        <v>188</v>
      </c>
      <c r="U17" s="207"/>
      <c r="V17" s="207"/>
      <c r="W17" s="207"/>
      <c r="X17" s="207"/>
      <c r="Y17" s="207"/>
      <c r="Z17" s="207"/>
      <c r="AA17" s="207"/>
      <c r="AB17" s="207"/>
      <c r="AC17" s="184"/>
      <c r="AD17" s="184"/>
      <c r="AE17" s="208"/>
      <c r="AF17" s="208"/>
      <c r="AG17" s="208"/>
      <c r="AH17" s="208"/>
      <c r="AI17" s="208"/>
      <c r="AJ17" s="208"/>
      <c r="AK17" s="184"/>
      <c r="AL17" s="184"/>
    </row>
    <row r="18" spans="1:38" ht="13.2" x14ac:dyDescent="0.25">
      <c r="A18" s="174"/>
      <c r="B18" s="188"/>
      <c r="C18" s="222"/>
      <c r="D18" s="223"/>
      <c r="E18" s="224"/>
      <c r="F18" s="224"/>
      <c r="G18" s="188"/>
      <c r="H18" s="188"/>
      <c r="I18" s="188"/>
      <c r="J18" s="188"/>
      <c r="K18" s="188"/>
      <c r="L18" s="188"/>
      <c r="M18" s="188"/>
      <c r="N18" s="188"/>
      <c r="O18" s="188"/>
      <c r="P18" s="188"/>
      <c r="S18" s="207"/>
      <c r="T18" s="197" t="s">
        <v>643</v>
      </c>
      <c r="AA18" s="207"/>
      <c r="AB18" s="207"/>
      <c r="AC18" s="184"/>
      <c r="AD18" s="184"/>
      <c r="AE18" s="184"/>
      <c r="AF18" s="192"/>
      <c r="AG18" s="192"/>
      <c r="AH18" s="192"/>
      <c r="AI18" s="192"/>
      <c r="AJ18" s="192"/>
      <c r="AK18" s="184"/>
      <c r="AL18" s="184"/>
    </row>
    <row r="19" spans="1:38" ht="13.2" x14ac:dyDescent="0.25">
      <c r="A19" s="174"/>
      <c r="B19" s="188"/>
      <c r="C19" s="222"/>
      <c r="D19" s="223"/>
      <c r="E19" s="224"/>
      <c r="F19" s="224"/>
      <c r="G19" s="188"/>
      <c r="H19" s="188"/>
      <c r="I19" s="188"/>
      <c r="J19" s="188"/>
      <c r="K19" s="188"/>
      <c r="L19" s="188"/>
      <c r="M19" s="188"/>
      <c r="N19" s="188"/>
      <c r="O19" s="188"/>
      <c r="P19" s="188"/>
      <c r="Q19" s="209"/>
      <c r="R19" s="209"/>
      <c r="S19" s="207"/>
      <c r="AA19" s="207"/>
      <c r="AB19" s="207"/>
      <c r="AC19" s="184"/>
      <c r="AD19" s="184"/>
      <c r="AE19" s="184"/>
      <c r="AF19" s="192"/>
      <c r="AG19" s="192"/>
      <c r="AH19" s="192"/>
      <c r="AI19" s="192"/>
      <c r="AJ19" s="192"/>
      <c r="AK19" s="184"/>
      <c r="AL19" s="184"/>
    </row>
    <row r="20" spans="1:38" ht="13.2" x14ac:dyDescent="0.25">
      <c r="A20" s="174"/>
      <c r="B20" s="188"/>
      <c r="C20" s="222"/>
      <c r="D20" s="223"/>
      <c r="E20" s="224"/>
      <c r="F20" s="224"/>
      <c r="G20" s="188"/>
      <c r="H20" s="188"/>
      <c r="I20" s="188"/>
      <c r="J20" s="188"/>
      <c r="K20" s="188"/>
      <c r="L20" s="188"/>
      <c r="M20" s="188"/>
      <c r="N20" s="188"/>
      <c r="O20" s="188"/>
      <c r="P20" s="188"/>
      <c r="Q20" s="209"/>
      <c r="R20" s="209"/>
      <c r="S20" s="210"/>
      <c r="AA20" s="207"/>
      <c r="AB20" s="207"/>
      <c r="AC20" s="184"/>
      <c r="AD20" s="205"/>
      <c r="AE20" s="205"/>
      <c r="AF20" s="205"/>
      <c r="AG20" s="205"/>
      <c r="AH20" s="205"/>
      <c r="AI20" s="205"/>
      <c r="AJ20" s="192"/>
      <c r="AK20" s="184"/>
      <c r="AL20" s="184"/>
    </row>
    <row r="21" spans="1:38" ht="13.2" x14ac:dyDescent="0.25">
      <c r="A21" s="174"/>
      <c r="B21" s="188"/>
      <c r="C21" s="222"/>
      <c r="D21" s="223"/>
      <c r="E21" s="224"/>
      <c r="F21" s="224"/>
      <c r="G21" s="188"/>
      <c r="H21" s="188"/>
      <c r="I21" s="188"/>
      <c r="J21" s="188"/>
      <c r="K21" s="188"/>
      <c r="L21" s="188"/>
      <c r="M21" s="188"/>
      <c r="N21" s="188"/>
      <c r="O21" s="188"/>
      <c r="P21" s="188"/>
      <c r="Q21" s="209"/>
      <c r="R21" s="209"/>
      <c r="AC21" s="184"/>
      <c r="AD21" s="211"/>
      <c r="AE21" s="211"/>
      <c r="AF21" s="211"/>
      <c r="AG21" s="211"/>
      <c r="AH21" s="211"/>
      <c r="AI21" s="211"/>
      <c r="AJ21" s="192"/>
      <c r="AK21" s="184"/>
      <c r="AL21" s="184"/>
    </row>
    <row r="22" spans="1:38" ht="13.2" x14ac:dyDescent="0.25">
      <c r="A22" s="174"/>
      <c r="B22" s="188"/>
      <c r="C22" s="222"/>
      <c r="D22" s="223"/>
      <c r="E22" s="224"/>
      <c r="F22" s="224"/>
      <c r="G22" s="188"/>
      <c r="H22" s="188"/>
      <c r="I22" s="188"/>
      <c r="J22" s="188"/>
      <c r="K22" s="188"/>
      <c r="L22" s="188"/>
      <c r="M22" s="188"/>
      <c r="N22" s="188"/>
      <c r="O22" s="188"/>
      <c r="P22" s="188"/>
      <c r="Q22" s="209"/>
      <c r="R22" s="209"/>
      <c r="AC22" s="184"/>
      <c r="AD22" s="205"/>
      <c r="AE22" s="205"/>
      <c r="AF22" s="205"/>
      <c r="AG22" s="205"/>
      <c r="AH22" s="205"/>
      <c r="AI22" s="205"/>
      <c r="AJ22" s="192"/>
      <c r="AK22" s="184"/>
      <c r="AL22" s="184"/>
    </row>
    <row r="23" spans="1:38" ht="13.2" x14ac:dyDescent="0.25">
      <c r="A23" s="174"/>
      <c r="B23" s="188"/>
      <c r="C23" s="222"/>
      <c r="D23" s="223"/>
      <c r="E23" s="224"/>
      <c r="F23" s="224"/>
      <c r="G23" s="188"/>
      <c r="H23" s="188"/>
      <c r="I23" s="188"/>
      <c r="J23" s="188"/>
      <c r="K23" s="188"/>
      <c r="L23" s="188"/>
      <c r="M23" s="188"/>
      <c r="N23" s="188"/>
      <c r="O23" s="188"/>
      <c r="P23" s="188"/>
      <c r="AC23" s="184"/>
      <c r="AD23" s="205"/>
      <c r="AE23" s="205"/>
      <c r="AF23" s="205"/>
      <c r="AG23" s="205"/>
      <c r="AH23" s="205"/>
      <c r="AI23" s="205"/>
      <c r="AJ23" s="192"/>
      <c r="AK23" s="184"/>
      <c r="AL23" s="184"/>
    </row>
    <row r="24" spans="1:38" ht="13.2" x14ac:dyDescent="0.3">
      <c r="A24" s="174"/>
      <c r="B24" s="188"/>
      <c r="C24" s="222"/>
      <c r="D24" s="223"/>
      <c r="E24" s="224"/>
      <c r="F24" s="224"/>
      <c r="G24" s="188"/>
      <c r="H24" s="188"/>
      <c r="I24" s="188"/>
      <c r="J24" s="188"/>
      <c r="K24" s="188"/>
      <c r="L24" s="188"/>
      <c r="M24" s="188"/>
      <c r="N24" s="188"/>
      <c r="O24" s="188"/>
      <c r="P24" s="188"/>
    </row>
    <row r="25" spans="1:38" ht="13.2" x14ac:dyDescent="0.3">
      <c r="A25" s="174"/>
      <c r="B25" s="188"/>
      <c r="C25" s="222"/>
      <c r="D25" s="223"/>
      <c r="E25" s="224"/>
      <c r="F25" s="224"/>
      <c r="G25" s="188"/>
      <c r="H25" s="188"/>
      <c r="I25" s="188"/>
      <c r="J25" s="188"/>
      <c r="K25" s="188"/>
      <c r="L25" s="188"/>
      <c r="M25" s="188"/>
      <c r="N25" s="188"/>
      <c r="O25" s="188"/>
      <c r="P25" s="188"/>
    </row>
    <row r="26" spans="1:38" ht="13.2" x14ac:dyDescent="0.3">
      <c r="A26" s="174"/>
      <c r="B26" s="188"/>
      <c r="C26" s="222"/>
      <c r="D26" s="223"/>
      <c r="E26" s="224"/>
      <c r="F26" s="224"/>
      <c r="G26" s="188"/>
      <c r="H26" s="188"/>
      <c r="I26" s="188"/>
      <c r="J26" s="188"/>
      <c r="K26" s="188"/>
      <c r="L26" s="188"/>
      <c r="M26" s="188"/>
      <c r="N26" s="188"/>
      <c r="O26" s="188"/>
      <c r="P26" s="188"/>
    </row>
    <row r="27" spans="1:38" ht="13.2" x14ac:dyDescent="0.3">
      <c r="A27" s="174"/>
      <c r="B27" s="188"/>
      <c r="C27" s="222"/>
      <c r="D27" s="223"/>
      <c r="E27" s="224"/>
      <c r="F27" s="224"/>
      <c r="G27" s="188"/>
      <c r="H27" s="188"/>
      <c r="I27" s="188"/>
      <c r="J27" s="188"/>
      <c r="K27" s="188"/>
      <c r="L27" s="188"/>
      <c r="M27" s="188"/>
      <c r="N27" s="188"/>
      <c r="O27" s="188"/>
      <c r="P27" s="188"/>
    </row>
    <row r="28" spans="1:38" ht="14.7" customHeight="1" x14ac:dyDescent="0.3">
      <c r="B28" s="170"/>
      <c r="D28" s="170"/>
      <c r="G28" s="170"/>
      <c r="H28" s="170"/>
      <c r="I28" s="170"/>
      <c r="J28" s="170"/>
      <c r="K28" s="170"/>
      <c r="L28" s="170"/>
      <c r="M28" s="170"/>
      <c r="N28" s="170"/>
      <c r="O28" s="170"/>
      <c r="P28" s="170"/>
      <c r="AA28" s="174"/>
      <c r="AB28" s="174"/>
      <c r="AC28" s="174"/>
      <c r="AD28" s="174"/>
      <c r="AE28" s="174"/>
      <c r="AF28" s="170"/>
      <c r="AG28" s="170"/>
      <c r="AH28" s="170"/>
      <c r="AI28" s="170"/>
      <c r="AJ28" s="170"/>
    </row>
    <row r="29" spans="1:38" ht="39" customHeight="1" x14ac:dyDescent="0.3">
      <c r="B29" s="170"/>
      <c r="D29" s="170"/>
      <c r="G29" s="170"/>
      <c r="H29" s="170"/>
      <c r="I29" s="170"/>
      <c r="J29" s="170"/>
      <c r="K29" s="170"/>
      <c r="L29" s="170"/>
      <c r="M29" s="170"/>
      <c r="N29" s="170"/>
      <c r="O29" s="170"/>
      <c r="P29" s="170"/>
      <c r="AA29" s="174"/>
      <c r="AB29" s="174"/>
      <c r="AC29" s="174"/>
      <c r="AD29" s="174"/>
      <c r="AE29" s="174"/>
      <c r="AF29" s="170"/>
      <c r="AG29" s="170"/>
      <c r="AH29" s="170"/>
      <c r="AI29" s="170"/>
      <c r="AJ29" s="170"/>
    </row>
    <row r="30" spans="1:38" ht="19.5" customHeight="1" x14ac:dyDescent="0.3">
      <c r="B30" s="170"/>
      <c r="D30" s="170"/>
      <c r="G30" s="170"/>
      <c r="H30" s="170"/>
      <c r="I30" s="170"/>
      <c r="J30" s="170"/>
      <c r="K30" s="170"/>
      <c r="L30" s="170"/>
      <c r="M30" s="170"/>
      <c r="N30" s="170"/>
      <c r="O30" s="170"/>
      <c r="P30" s="170"/>
      <c r="AA30" s="174"/>
      <c r="AB30" s="174"/>
      <c r="AC30" s="174"/>
      <c r="AD30" s="174"/>
      <c r="AE30" s="174"/>
      <c r="AF30" s="170"/>
      <c r="AG30" s="170"/>
      <c r="AH30" s="170"/>
      <c r="AI30" s="170"/>
      <c r="AJ30" s="170"/>
    </row>
    <row r="31" spans="1:38" ht="19.5" customHeight="1" x14ac:dyDescent="0.3">
      <c r="B31" s="170"/>
      <c r="D31" s="170"/>
      <c r="G31" s="170"/>
      <c r="H31" s="170"/>
      <c r="I31" s="170"/>
      <c r="J31" s="170"/>
      <c r="K31" s="170"/>
      <c r="L31" s="170"/>
      <c r="M31" s="170"/>
      <c r="N31" s="170"/>
      <c r="O31" s="170"/>
      <c r="P31" s="170"/>
      <c r="AA31" s="174"/>
      <c r="AB31" s="174"/>
      <c r="AC31" s="174"/>
      <c r="AD31" s="174"/>
      <c r="AE31" s="174"/>
      <c r="AF31" s="170"/>
      <c r="AG31" s="170"/>
      <c r="AH31" s="170"/>
      <c r="AI31" s="170"/>
      <c r="AJ31" s="170"/>
    </row>
    <row r="32" spans="1:38" ht="19.5" customHeight="1" x14ac:dyDescent="0.3">
      <c r="B32" s="170"/>
      <c r="D32" s="170"/>
      <c r="G32" s="170"/>
      <c r="H32" s="170"/>
      <c r="I32" s="170"/>
      <c r="J32" s="170"/>
      <c r="K32" s="170"/>
      <c r="L32" s="170"/>
      <c r="M32" s="170"/>
      <c r="N32" s="170"/>
      <c r="O32" s="170"/>
      <c r="P32" s="170"/>
      <c r="AA32" s="174"/>
      <c r="AB32" s="174"/>
      <c r="AC32" s="174"/>
      <c r="AD32" s="174"/>
      <c r="AE32" s="174"/>
      <c r="AF32" s="170"/>
      <c r="AG32" s="170"/>
      <c r="AH32" s="170"/>
      <c r="AI32" s="170"/>
      <c r="AJ32" s="170"/>
    </row>
    <row r="33" spans="2:36" ht="19.5" customHeight="1" x14ac:dyDescent="0.3">
      <c r="B33" s="170"/>
      <c r="D33" s="170"/>
      <c r="G33" s="170"/>
      <c r="H33" s="170"/>
      <c r="I33" s="170"/>
      <c r="J33" s="170"/>
      <c r="K33" s="170"/>
      <c r="L33" s="170"/>
      <c r="M33" s="170"/>
      <c r="N33" s="170"/>
      <c r="O33" s="170"/>
      <c r="P33" s="170"/>
      <c r="AA33" s="174"/>
      <c r="AB33" s="174"/>
      <c r="AC33" s="174"/>
      <c r="AD33" s="174"/>
      <c r="AE33" s="174"/>
      <c r="AF33" s="170"/>
      <c r="AG33" s="170"/>
      <c r="AH33" s="170"/>
      <c r="AI33" s="170"/>
      <c r="AJ33" s="170"/>
    </row>
    <row r="34" spans="2:36" ht="19.5" customHeight="1" x14ac:dyDescent="0.3">
      <c r="B34" s="170"/>
      <c r="D34" s="170"/>
      <c r="G34" s="170"/>
      <c r="H34" s="170"/>
      <c r="I34" s="170"/>
      <c r="J34" s="170"/>
      <c r="K34" s="170"/>
      <c r="L34" s="170"/>
      <c r="M34" s="170"/>
      <c r="N34" s="170"/>
      <c r="O34" s="170"/>
      <c r="P34" s="170"/>
      <c r="AA34" s="174"/>
      <c r="AB34" s="174"/>
      <c r="AC34" s="174"/>
      <c r="AD34" s="174"/>
      <c r="AE34" s="174"/>
      <c r="AF34" s="170"/>
      <c r="AG34" s="170"/>
      <c r="AH34" s="170"/>
      <c r="AI34" s="170"/>
      <c r="AJ34" s="170"/>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A2:D2"/>
    <mergeCell ref="B3:D3"/>
    <mergeCell ref="A5:G5"/>
    <mergeCell ref="I5:O5"/>
    <mergeCell ref="T5:X5"/>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38218ECE-DC95-4F18-9863-0BA175C7BF40}"/>
    <dataValidation allowBlank="1" showInputMessage="1" showErrorMessage="1" prompt="La probabilidad se encuentra determinada por una escala de 1 a 3, siendo 1 la menor probabilidad de ocurrencia del riesgo y 3 la mayor probabilidad de  ocurrencia." sqref="JC7" xr:uid="{FF2907C6-3087-42A1-AC0D-9BD3C67870A3}"/>
    <dataValidation type="list" allowBlank="1" showInputMessage="1" showErrorMessage="1" sqref="JD8:JJ15" xr:uid="{89FD5B40-262C-4174-979A-2915FE3EE468}">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B78B-8DAA-43C2-A242-47FE997DF726}">
  <dimension ref="A1:L26"/>
  <sheetViews>
    <sheetView showGridLines="0" topLeftCell="A9" zoomScale="85" zoomScaleNormal="85" workbookViewId="0">
      <selection activeCell="D24" sqref="D24"/>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45" customFormat="1" ht="8.25" customHeight="1" x14ac:dyDescent="0.25">
      <c r="A1" s="225"/>
      <c r="B1" s="225"/>
      <c r="C1" s="225"/>
      <c r="D1" s="153"/>
      <c r="F1" s="226"/>
    </row>
    <row r="2" spans="1:11" s="229" customFormat="1" ht="38.4" customHeight="1" x14ac:dyDescent="0.3">
      <c r="A2" s="473" t="s">
        <v>654</v>
      </c>
      <c r="B2" s="474"/>
      <c r="C2" s="474"/>
      <c r="D2" s="475"/>
      <c r="E2" s="227"/>
      <c r="F2" s="228"/>
    </row>
    <row r="3" spans="1:11" s="229" customFormat="1" ht="11.4" customHeight="1" x14ac:dyDescent="0.3">
      <c r="A3" s="230"/>
      <c r="B3" s="231"/>
      <c r="C3" s="231"/>
      <c r="D3" s="231"/>
      <c r="E3" s="227"/>
      <c r="F3" s="228"/>
    </row>
    <row r="4" spans="1:11" ht="21.6" customHeight="1" thickBot="1" x14ac:dyDescent="0.35">
      <c r="A4" s="232" t="s">
        <v>61</v>
      </c>
      <c r="B4" s="445" t="str">
        <f>'2. MATRIZ DE RIESGOS'!D6</f>
        <v>Gestión Jurídica</v>
      </c>
      <c r="C4" s="459"/>
      <c r="D4" s="459"/>
    </row>
    <row r="5" spans="1:11" ht="15" thickBot="1" x14ac:dyDescent="0.35">
      <c r="A5" s="476" t="s">
        <v>655</v>
      </c>
      <c r="B5" s="477"/>
      <c r="C5" s="477"/>
      <c r="D5" s="477"/>
      <c r="E5" s="477"/>
      <c r="F5" s="477"/>
      <c r="G5" s="477"/>
      <c r="H5" s="477"/>
      <c r="I5" s="477"/>
      <c r="J5" s="477"/>
      <c r="K5" s="478"/>
    </row>
    <row r="6" spans="1:11" ht="6" customHeight="1" thickBot="1" x14ac:dyDescent="0.35">
      <c r="A6" s="476"/>
      <c r="B6" s="477"/>
      <c r="C6" s="477"/>
      <c r="D6" s="477"/>
      <c r="E6" s="477"/>
      <c r="F6" s="477"/>
      <c r="G6" s="477"/>
      <c r="H6" s="477"/>
      <c r="I6" s="477"/>
      <c r="J6" s="477"/>
      <c r="K6" s="478"/>
    </row>
    <row r="7" spans="1:11" ht="34.5" customHeight="1" x14ac:dyDescent="0.3">
      <c r="A7" s="479" t="s">
        <v>656</v>
      </c>
      <c r="B7" s="480"/>
      <c r="C7" s="480"/>
      <c r="D7" s="480"/>
      <c r="E7" s="480"/>
      <c r="F7" s="480"/>
      <c r="G7" s="480"/>
      <c r="H7" s="480"/>
      <c r="I7" s="480"/>
      <c r="J7" s="480"/>
      <c r="K7" s="481"/>
    </row>
    <row r="8" spans="1:11" ht="18.75" customHeight="1" x14ac:dyDescent="0.3">
      <c r="A8" s="482" t="s">
        <v>657</v>
      </c>
      <c r="B8" s="483"/>
      <c r="C8" s="483"/>
      <c r="D8" s="483"/>
      <c r="E8" s="483"/>
      <c r="F8" s="483"/>
      <c r="G8" s="483"/>
      <c r="H8" s="483"/>
      <c r="I8" s="483"/>
      <c r="J8" s="483"/>
      <c r="K8" s="484"/>
    </row>
    <row r="9" spans="1:11" ht="34.5" customHeight="1" x14ac:dyDescent="0.3">
      <c r="A9" s="464" t="s">
        <v>658</v>
      </c>
      <c r="B9" s="465"/>
      <c r="C9" s="465"/>
      <c r="D9" s="465"/>
      <c r="E9" s="465"/>
      <c r="F9" s="465"/>
      <c r="G9" s="465"/>
      <c r="H9" s="465"/>
      <c r="I9" s="465"/>
      <c r="J9" s="465"/>
      <c r="K9" s="466"/>
    </row>
    <row r="10" spans="1:11" ht="50.25" customHeight="1" thickBot="1" x14ac:dyDescent="0.35">
      <c r="A10" s="467" t="s">
        <v>659</v>
      </c>
      <c r="B10" s="468"/>
      <c r="C10" s="468"/>
      <c r="D10" s="468"/>
      <c r="E10" s="468"/>
      <c r="F10" s="468"/>
      <c r="G10" s="468"/>
      <c r="H10" s="468"/>
      <c r="I10" s="468"/>
      <c r="J10" s="468"/>
      <c r="K10" s="469"/>
    </row>
    <row r="11" spans="1:11" x14ac:dyDescent="0.3">
      <c r="A11" s="233"/>
      <c r="B11" s="233"/>
      <c r="C11" s="233"/>
      <c r="D11" s="233"/>
      <c r="E11" s="233"/>
      <c r="F11" s="233"/>
      <c r="G11" s="233"/>
      <c r="H11" s="233"/>
      <c r="I11" s="233"/>
      <c r="J11" s="233"/>
      <c r="K11" s="233"/>
    </row>
    <row r="12" spans="1:11" s="235" customFormat="1" ht="39.6" x14ac:dyDescent="0.3">
      <c r="A12" s="234"/>
      <c r="B12" s="470" t="s">
        <v>660</v>
      </c>
      <c r="C12" s="471"/>
      <c r="D12" s="472" t="s">
        <v>661</v>
      </c>
      <c r="E12" s="472"/>
      <c r="G12" s="165" t="s">
        <v>644</v>
      </c>
    </row>
    <row r="13" spans="1:11" x14ac:dyDescent="0.3">
      <c r="A13" s="236" t="s">
        <v>662</v>
      </c>
      <c r="B13" s="237">
        <f>+COUNTIF('MAPA CALOR INHERENTE'!$E$6:$E$26,'4. PEFIL RIESGO DEL PROCESO'!G13)</f>
        <v>5</v>
      </c>
      <c r="C13" s="238">
        <f>+B13/$B$17</f>
        <v>0.25</v>
      </c>
      <c r="D13" s="237">
        <f>+COUNTIF('MAPA CALOR RESIDUAL'!$G$7:$G$26,'4. PEFIL RIESGO DEL PROCESO'!G13)</f>
        <v>0</v>
      </c>
      <c r="E13" s="238">
        <f>+D13/$D$17</f>
        <v>0</v>
      </c>
      <c r="G13" s="206" t="s">
        <v>166</v>
      </c>
    </row>
    <row r="14" spans="1:11" x14ac:dyDescent="0.3">
      <c r="A14" s="236" t="s">
        <v>663</v>
      </c>
      <c r="B14" s="237">
        <f>+COUNTIF('MAPA CALOR INHERENTE'!$E$6:$E$26,'4. PEFIL RIESGO DEL PROCESO'!G14)</f>
        <v>10</v>
      </c>
      <c r="C14" s="238">
        <f>+B14/$B$17</f>
        <v>0.5</v>
      </c>
      <c r="D14" s="237">
        <f>+COUNTIF('MAPA CALOR RESIDUAL'!$G$7:$G$26,'4. PEFIL RIESGO DEL PROCESO'!G14)</f>
        <v>6</v>
      </c>
      <c r="E14" s="238">
        <f>+D14/$D$17</f>
        <v>0.3</v>
      </c>
      <c r="G14" s="189" t="s">
        <v>291</v>
      </c>
    </row>
    <row r="15" spans="1:11" x14ac:dyDescent="0.3">
      <c r="A15" s="236" t="s">
        <v>664</v>
      </c>
      <c r="B15" s="237">
        <f>+COUNTIF('MAPA CALOR INHERENTE'!$E$6:$E$26,'4. PEFIL RIESGO DEL PROCESO'!G15)</f>
        <v>5</v>
      </c>
      <c r="C15" s="238">
        <f>+B15/$B$17</f>
        <v>0.25</v>
      </c>
      <c r="D15" s="237">
        <f>+COUNTIF('MAPA CALOR RESIDUAL'!$G$7:$G$26,'4. PEFIL RIESGO DEL PROCESO'!G15)</f>
        <v>13</v>
      </c>
      <c r="E15" s="238">
        <f>+D15/$D$17</f>
        <v>0.65</v>
      </c>
      <c r="G15" s="193" t="s">
        <v>188</v>
      </c>
    </row>
    <row r="16" spans="1:11" x14ac:dyDescent="0.3">
      <c r="A16" s="236" t="s">
        <v>665</v>
      </c>
      <c r="B16" s="237">
        <f>+COUNTIF('MAPA CALOR INHERENTE'!$E$6:$E$26,'4. PEFIL RIESGO DEL PROCESO'!G16)</f>
        <v>0</v>
      </c>
      <c r="C16" s="238">
        <f>+B16/$B$17</f>
        <v>0</v>
      </c>
      <c r="D16" s="237">
        <f>+COUNTIF('MAPA CALOR RESIDUAL'!$G$7:$G$26,'4. PEFIL RIESGO DEL PROCESO'!G16)</f>
        <v>1</v>
      </c>
      <c r="E16" s="238">
        <f>+D16/$D$17</f>
        <v>0.05</v>
      </c>
      <c r="G16" s="197" t="s">
        <v>643</v>
      </c>
    </row>
    <row r="17" spans="1:5" x14ac:dyDescent="0.3">
      <c r="A17" s="236" t="s">
        <v>666</v>
      </c>
      <c r="B17" s="237">
        <f>+SUM(B13:B16)</f>
        <v>20</v>
      </c>
      <c r="C17" s="238">
        <f>+B17/$B$17</f>
        <v>1</v>
      </c>
      <c r="D17" s="237">
        <f>+SUM(D13:D16)</f>
        <v>20</v>
      </c>
      <c r="E17" s="238">
        <f>+D17/$D$17</f>
        <v>1</v>
      </c>
    </row>
    <row r="18" spans="1:5" x14ac:dyDescent="0.3"/>
    <row r="19" spans="1:5" s="239" customFormat="1" x14ac:dyDescent="0.3">
      <c r="B19" s="240" t="s">
        <v>660</v>
      </c>
      <c r="D19" s="240" t="s">
        <v>661</v>
      </c>
    </row>
    <row r="20" spans="1:5" s="239" customFormat="1" ht="41.7" customHeight="1" x14ac:dyDescent="0.3">
      <c r="B20" s="241" t="str">
        <f>+IF((B13/B17)&gt;=0.2,G13,+IF(((B13/B17)+(B14/B17))&gt;=0.3,G14,+IF(((B13/B17)+(B14/B17)+(B15/B17))&gt;=0.4,G15,+IF((B13/B17)+(B14/B17)+(B15/B17)+(B16/B17)&gt;=0.5,G16,""))))</f>
        <v>Extremo</v>
      </c>
      <c r="D20" s="241" t="str">
        <f>+IF((D13/D17)&gt;=0.2,G13,+IF(((D13/D17)+(D14/D17))&gt;=0.3,G14,+IF(((D13/D17)+(D14/D17)+(D15/D17))&gt;=0.4,G15,+IF((D13/D17)+(D14/D17)+(D15/D17)+(D16/D17)&gt;=0.5,G16,""))))</f>
        <v>Alto</v>
      </c>
    </row>
    <row r="21" spans="1:5" x14ac:dyDescent="0.3"/>
    <row r="22" spans="1:5" ht="18" x14ac:dyDescent="0.35">
      <c r="D22" s="242" t="s">
        <v>667</v>
      </c>
      <c r="E22" s="243">
        <f>SUM(D13:D14)</f>
        <v>6</v>
      </c>
    </row>
    <row r="23" spans="1:5" x14ac:dyDescent="0.3">
      <c r="D23" s="244"/>
      <c r="E23" s="245"/>
    </row>
    <row r="24" spans="1:5" x14ac:dyDescent="0.3">
      <c r="D24" s="244"/>
      <c r="E24" s="245"/>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zoomScalePageLayoutView="80" workbookViewId="0">
      <selection activeCell="B6" sqref="B6"/>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8"/>
      <c r="B1" s="485" t="s">
        <v>668</v>
      </c>
      <c r="C1" s="485"/>
      <c r="D1" s="485"/>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5" t="s">
        <v>669</v>
      </c>
      <c r="D3" s="35" t="s">
        <v>293</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38" t="s">
        <v>295</v>
      </c>
      <c r="C4" s="36" t="s">
        <v>670</v>
      </c>
      <c r="D4" s="37">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39" t="s">
        <v>164</v>
      </c>
      <c r="C5" s="36" t="s">
        <v>671</v>
      </c>
      <c r="D5" s="37">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0" t="s">
        <v>120</v>
      </c>
      <c r="C6" s="36" t="s">
        <v>672</v>
      </c>
      <c r="D6" s="37">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1" t="s">
        <v>322</v>
      </c>
      <c r="C7" s="36" t="s">
        <v>673</v>
      </c>
      <c r="D7" s="37">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2" t="s">
        <v>642</v>
      </c>
      <c r="C8" s="36" t="s">
        <v>674</v>
      </c>
      <c r="D8" s="37">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00"/>
  <sheetViews>
    <sheetView zoomScale="70" zoomScaleNormal="70" zoomScalePageLayoutView="70" workbookViewId="0">
      <selection activeCell="B8" sqref="B8"/>
    </sheetView>
  </sheetViews>
  <sheetFormatPr baseColWidth="10" defaultColWidth="11.44140625" defaultRowHeight="14.4" x14ac:dyDescent="0.3"/>
  <cols>
    <col min="2" max="2" width="40.44140625" customWidth="1"/>
    <col min="3" max="3" width="45.6640625" customWidth="1"/>
    <col min="4" max="5" width="47" customWidth="1"/>
    <col min="6" max="6" width="135" bestFit="1" customWidth="1"/>
    <col min="7" max="7" width="144.44140625" bestFit="1" customWidth="1"/>
  </cols>
  <sheetData>
    <row r="1" spans="1:23" ht="32.4" x14ac:dyDescent="0.3">
      <c r="A1" s="8"/>
      <c r="B1" s="28" t="s">
        <v>675</v>
      </c>
      <c r="C1" s="28"/>
      <c r="D1" s="26"/>
      <c r="E1" s="26"/>
      <c r="F1" s="28"/>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486" t="s">
        <v>638</v>
      </c>
      <c r="C3" s="487"/>
      <c r="D3" s="487"/>
      <c r="E3" s="488"/>
      <c r="F3" s="29"/>
      <c r="G3" s="8"/>
      <c r="H3" s="8"/>
      <c r="I3" s="8"/>
      <c r="J3" s="8"/>
      <c r="K3" s="8"/>
      <c r="L3" s="8"/>
      <c r="M3" s="8"/>
      <c r="N3" s="8"/>
      <c r="O3" s="8"/>
      <c r="P3" s="8"/>
      <c r="Q3" s="8"/>
    </row>
    <row r="4" spans="1:23" ht="20.399999999999999" x14ac:dyDescent="0.3">
      <c r="A4" s="22"/>
      <c r="B4" s="125" t="s">
        <v>676</v>
      </c>
      <c r="C4" s="126" t="s">
        <v>677</v>
      </c>
      <c r="D4" s="126" t="s">
        <v>678</v>
      </c>
      <c r="E4" s="127" t="s">
        <v>679</v>
      </c>
      <c r="F4" s="29"/>
      <c r="G4" s="8"/>
      <c r="H4" s="8"/>
      <c r="I4" s="8"/>
      <c r="J4" s="8"/>
      <c r="K4" s="8"/>
      <c r="L4" s="8"/>
      <c r="M4" s="8"/>
      <c r="N4" s="8"/>
      <c r="O4" s="8"/>
      <c r="P4" s="8"/>
      <c r="Q4" s="8"/>
    </row>
    <row r="5" spans="1:23" ht="68.400000000000006" customHeight="1" x14ac:dyDescent="0.3">
      <c r="A5" s="22"/>
      <c r="B5" s="128" t="s">
        <v>640</v>
      </c>
      <c r="C5" s="129">
        <v>0.2</v>
      </c>
      <c r="D5" s="130" t="s">
        <v>680</v>
      </c>
      <c r="E5" s="131" t="s">
        <v>681</v>
      </c>
      <c r="F5" s="29"/>
      <c r="G5" s="8"/>
      <c r="H5" s="8"/>
      <c r="I5" s="8"/>
      <c r="J5" s="8"/>
      <c r="K5" s="8"/>
      <c r="L5" s="8"/>
      <c r="M5" s="8"/>
      <c r="N5" s="8"/>
      <c r="O5" s="8"/>
      <c r="P5" s="8"/>
      <c r="Q5" s="8"/>
    </row>
    <row r="6" spans="1:23" ht="68.400000000000006" customHeight="1" x14ac:dyDescent="0.3">
      <c r="A6" s="22"/>
      <c r="B6" s="132" t="s">
        <v>641</v>
      </c>
      <c r="C6" s="129">
        <v>0.4</v>
      </c>
      <c r="D6" s="133" t="s">
        <v>682</v>
      </c>
      <c r="E6" s="134" t="s">
        <v>683</v>
      </c>
      <c r="F6" s="29"/>
      <c r="G6" s="8"/>
      <c r="H6" s="8"/>
      <c r="I6" s="8"/>
      <c r="J6" s="8"/>
      <c r="K6" s="8"/>
      <c r="L6" s="8"/>
      <c r="M6" s="8"/>
      <c r="N6" s="8"/>
      <c r="O6" s="8"/>
      <c r="P6" s="8"/>
      <c r="Q6" s="8"/>
    </row>
    <row r="7" spans="1:23" ht="68.400000000000006" customHeight="1" x14ac:dyDescent="0.3">
      <c r="A7" s="22"/>
      <c r="B7" s="135" t="s">
        <v>188</v>
      </c>
      <c r="C7" s="129">
        <v>0.6</v>
      </c>
      <c r="D7" s="133" t="s">
        <v>684</v>
      </c>
      <c r="E7" s="134" t="s">
        <v>685</v>
      </c>
      <c r="F7" s="29"/>
      <c r="G7" s="8"/>
      <c r="H7" s="8"/>
      <c r="I7" s="8"/>
      <c r="J7" s="8"/>
      <c r="K7" s="8"/>
      <c r="L7" s="8"/>
      <c r="M7" s="8"/>
      <c r="N7" s="8"/>
      <c r="O7" s="8"/>
      <c r="P7" s="8"/>
      <c r="Q7" s="8"/>
    </row>
    <row r="8" spans="1:23" ht="68.400000000000006" customHeight="1" x14ac:dyDescent="0.3">
      <c r="A8" s="22"/>
      <c r="B8" s="136" t="s">
        <v>121</v>
      </c>
      <c r="C8" s="129">
        <v>0.8</v>
      </c>
      <c r="D8" s="133" t="s">
        <v>686</v>
      </c>
      <c r="E8" s="134" t="s">
        <v>687</v>
      </c>
      <c r="F8" s="29"/>
      <c r="G8" s="8"/>
      <c r="H8" s="8"/>
      <c r="I8" s="8"/>
      <c r="J8" s="8"/>
      <c r="K8" s="8"/>
      <c r="L8" s="8"/>
      <c r="M8" s="8"/>
      <c r="N8" s="8"/>
      <c r="O8" s="8"/>
      <c r="P8" s="8"/>
      <c r="Q8" s="8"/>
    </row>
    <row r="9" spans="1:23" ht="68.400000000000006" customHeight="1" x14ac:dyDescent="0.3">
      <c r="A9" s="22"/>
      <c r="B9" s="137" t="s">
        <v>165</v>
      </c>
      <c r="C9" s="129">
        <v>1</v>
      </c>
      <c r="D9" s="133" t="s">
        <v>688</v>
      </c>
      <c r="E9" s="134" t="s">
        <v>689</v>
      </c>
      <c r="F9" s="29"/>
      <c r="G9" s="8"/>
      <c r="H9" s="8"/>
      <c r="I9" s="8"/>
      <c r="J9" s="8"/>
      <c r="K9" s="8"/>
      <c r="L9" s="8"/>
      <c r="M9" s="8"/>
      <c r="N9" s="8"/>
      <c r="O9" s="8"/>
      <c r="P9" s="8"/>
      <c r="Q9" s="8"/>
    </row>
    <row r="10" spans="1:23" ht="20.399999999999999" x14ac:dyDescent="0.3">
      <c r="A10" s="22"/>
      <c r="B10" s="22"/>
      <c r="C10" s="29"/>
      <c r="D10" s="29"/>
      <c r="E10" s="29"/>
      <c r="F10" s="29"/>
      <c r="G10" s="8"/>
      <c r="H10" s="8"/>
      <c r="I10" s="8"/>
      <c r="J10" s="8"/>
      <c r="K10" s="8"/>
      <c r="L10" s="8"/>
      <c r="M10" s="8"/>
      <c r="N10" s="8"/>
      <c r="O10" s="8"/>
      <c r="P10" s="8"/>
      <c r="Q10" s="8"/>
    </row>
    <row r="11" spans="1:23" ht="20.399999999999999" x14ac:dyDescent="0.3">
      <c r="A11" s="22"/>
      <c r="B11" s="22"/>
      <c r="C11" s="29"/>
      <c r="D11" s="29"/>
      <c r="E11" s="29"/>
      <c r="F11" s="29"/>
      <c r="G11" s="8"/>
      <c r="H11" s="8"/>
      <c r="I11" s="8"/>
      <c r="J11" s="8"/>
      <c r="K11" s="8"/>
      <c r="L11" s="8"/>
      <c r="M11" s="8"/>
      <c r="N11" s="8"/>
      <c r="O11" s="8"/>
      <c r="P11" s="8"/>
      <c r="Q11" s="8"/>
    </row>
    <row r="12" spans="1:23" ht="20.399999999999999" x14ac:dyDescent="0.3">
      <c r="A12" s="22"/>
      <c r="B12" s="22"/>
      <c r="C12" s="29"/>
      <c r="D12" s="29"/>
      <c r="E12" s="29"/>
      <c r="F12" s="29"/>
      <c r="G12" s="8"/>
      <c r="H12" s="8"/>
      <c r="I12" s="8"/>
      <c r="J12" s="8"/>
      <c r="K12" s="8"/>
      <c r="L12" s="8"/>
      <c r="M12" s="8"/>
      <c r="N12" s="8"/>
      <c r="O12" s="8"/>
      <c r="P12" s="8"/>
      <c r="Q12" s="8"/>
    </row>
    <row r="13" spans="1:23" ht="20.399999999999999" x14ac:dyDescent="0.3">
      <c r="A13" s="22"/>
      <c r="B13" s="22"/>
      <c r="C13" s="29"/>
      <c r="D13" s="29"/>
      <c r="E13" s="29"/>
      <c r="F13" s="29"/>
      <c r="G13" s="8"/>
      <c r="H13" s="8"/>
      <c r="I13" s="8"/>
      <c r="J13" s="8"/>
      <c r="K13" s="8"/>
      <c r="L13" s="8"/>
      <c r="M13" s="8"/>
      <c r="N13" s="8"/>
      <c r="O13" s="8"/>
      <c r="P13" s="8"/>
      <c r="Q13" s="8"/>
    </row>
    <row r="14" spans="1:23" ht="20.399999999999999" x14ac:dyDescent="0.3">
      <c r="A14" s="22"/>
      <c r="B14" s="22"/>
      <c r="C14" s="29"/>
      <c r="D14" s="29"/>
      <c r="E14" s="29"/>
      <c r="F14" s="29"/>
      <c r="G14" s="8"/>
      <c r="H14" s="8"/>
      <c r="I14" s="8"/>
      <c r="J14" s="8"/>
      <c r="K14" s="8"/>
      <c r="L14" s="8"/>
      <c r="M14" s="8"/>
      <c r="N14" s="8"/>
      <c r="O14" s="8"/>
      <c r="P14" s="8"/>
      <c r="Q14" s="8"/>
    </row>
    <row r="15" spans="1:23" ht="20.399999999999999" x14ac:dyDescent="0.3">
      <c r="A15" s="22"/>
      <c r="B15" s="22"/>
      <c r="C15" s="29"/>
      <c r="D15" s="29"/>
      <c r="E15" s="29"/>
      <c r="F15" s="29"/>
      <c r="G15" s="8"/>
      <c r="H15" s="8"/>
      <c r="I15" s="8"/>
      <c r="J15" s="8"/>
      <c r="K15" s="8"/>
      <c r="L15" s="8"/>
      <c r="M15" s="8"/>
      <c r="N15" s="8"/>
      <c r="O15" s="8"/>
      <c r="P15" s="8"/>
      <c r="Q15" s="8"/>
    </row>
    <row r="16" spans="1:23" ht="20.399999999999999" x14ac:dyDescent="0.3">
      <c r="A16" s="22"/>
      <c r="B16" s="22"/>
      <c r="C16" s="29"/>
      <c r="D16" s="29"/>
      <c r="E16" s="29"/>
      <c r="F16" s="29"/>
      <c r="G16" s="8"/>
      <c r="H16" s="8"/>
      <c r="I16" s="8"/>
      <c r="J16" s="8"/>
      <c r="K16" s="8"/>
      <c r="L16" s="8"/>
      <c r="M16" s="8"/>
      <c r="N16" s="8"/>
      <c r="O16" s="8"/>
      <c r="P16" s="8"/>
      <c r="Q16" s="8"/>
    </row>
    <row r="17" spans="1:17" ht="20.399999999999999" x14ac:dyDescent="0.3">
      <c r="A17" s="22"/>
      <c r="B17" s="22"/>
      <c r="C17" s="29"/>
      <c r="D17" s="29"/>
      <c r="E17" s="29"/>
      <c r="F17" s="29"/>
      <c r="G17" s="8"/>
      <c r="H17" s="8"/>
      <c r="I17" s="8"/>
      <c r="J17" s="8"/>
      <c r="K17" s="8"/>
      <c r="L17" s="8"/>
      <c r="M17" s="8"/>
      <c r="N17" s="8"/>
      <c r="O17" s="8"/>
      <c r="P17" s="8"/>
      <c r="Q17" s="8"/>
    </row>
    <row r="18" spans="1:17" ht="20.399999999999999" x14ac:dyDescent="0.3">
      <c r="A18" s="22"/>
      <c r="B18" s="22"/>
      <c r="C18" s="29"/>
      <c r="D18" s="29"/>
      <c r="E18" s="29"/>
      <c r="F18" s="29"/>
      <c r="G18" s="8"/>
      <c r="H18" s="8"/>
      <c r="I18" s="8"/>
      <c r="J18" s="8"/>
      <c r="K18" s="8"/>
      <c r="L18" s="8"/>
      <c r="M18" s="8"/>
      <c r="N18" s="8"/>
      <c r="O18" s="8"/>
      <c r="P18" s="8"/>
      <c r="Q18" s="8"/>
    </row>
    <row r="19" spans="1:17" ht="20.399999999999999" x14ac:dyDescent="0.3">
      <c r="A19" s="22"/>
      <c r="B19" s="22"/>
      <c r="C19" s="29"/>
      <c r="D19" s="29"/>
      <c r="E19" s="29"/>
      <c r="F19" s="29"/>
      <c r="G19" s="8"/>
      <c r="H19" s="8"/>
      <c r="I19" s="8"/>
      <c r="J19" s="8"/>
      <c r="K19" s="8"/>
      <c r="L19" s="8"/>
      <c r="M19" s="8"/>
      <c r="N19" s="8"/>
      <c r="O19" s="8"/>
      <c r="P19" s="8"/>
      <c r="Q19" s="8"/>
    </row>
    <row r="20" spans="1:17" ht="20.399999999999999" x14ac:dyDescent="0.3">
      <c r="A20" s="22"/>
      <c r="B20" s="5"/>
      <c r="C20" s="30"/>
      <c r="D20" s="30"/>
      <c r="E20" s="30"/>
      <c r="F20" s="30"/>
    </row>
    <row r="21" spans="1:17" ht="20.399999999999999" x14ac:dyDescent="0.3">
      <c r="A21" s="22"/>
      <c r="B21" s="5"/>
      <c r="C21" s="30"/>
      <c r="D21" s="30"/>
      <c r="E21" s="30"/>
      <c r="F21" s="30"/>
    </row>
    <row r="22" spans="1:17" ht="20.399999999999999" x14ac:dyDescent="0.3">
      <c r="A22" s="22"/>
      <c r="B22" s="5"/>
      <c r="C22" s="30"/>
      <c r="D22" s="30"/>
      <c r="E22" s="30"/>
      <c r="F22" s="30"/>
    </row>
    <row r="23" spans="1:17" ht="20.399999999999999" x14ac:dyDescent="0.3">
      <c r="A23" s="22"/>
      <c r="B23" s="5"/>
      <c r="C23" s="30"/>
      <c r="D23" s="30"/>
      <c r="E23" s="30"/>
      <c r="F23" s="30"/>
    </row>
    <row r="24" spans="1:17" ht="20.399999999999999" x14ac:dyDescent="0.3">
      <c r="A24" s="22"/>
      <c r="B24" s="5"/>
      <c r="C24" s="30"/>
      <c r="D24" s="30"/>
      <c r="E24" s="30"/>
      <c r="F24" s="30"/>
    </row>
    <row r="25" spans="1:17" ht="20.399999999999999" x14ac:dyDescent="0.3">
      <c r="A25" s="22"/>
      <c r="B25" s="5"/>
      <c r="C25" s="30"/>
      <c r="D25" s="30"/>
      <c r="E25" s="30"/>
      <c r="F25" s="30"/>
    </row>
    <row r="26" spans="1:17" ht="20.399999999999999" x14ac:dyDescent="0.3">
      <c r="A26" s="22"/>
      <c r="B26" s="5"/>
      <c r="C26" s="30"/>
      <c r="D26" s="30"/>
      <c r="E26" s="30"/>
      <c r="F26" s="30"/>
    </row>
    <row r="27" spans="1:17" ht="20.399999999999999" x14ac:dyDescent="0.3">
      <c r="A27" s="22"/>
      <c r="B27" s="5"/>
      <c r="C27" s="30"/>
      <c r="D27" s="30"/>
      <c r="E27" s="30"/>
      <c r="F27" s="30"/>
    </row>
    <row r="28" spans="1:17" ht="20.399999999999999" x14ac:dyDescent="0.3">
      <c r="A28" s="22"/>
      <c r="B28" s="5"/>
      <c r="C28" s="30"/>
      <c r="D28" s="30"/>
      <c r="E28" s="30"/>
      <c r="F28" s="30"/>
    </row>
    <row r="29" spans="1:17" ht="20.399999999999999" x14ac:dyDescent="0.3">
      <c r="A29" s="22"/>
      <c r="B29" s="5"/>
      <c r="C29" s="30"/>
      <c r="D29" s="30"/>
      <c r="E29" s="30"/>
      <c r="F29" s="30"/>
    </row>
    <row r="30" spans="1:17" ht="20.399999999999999" x14ac:dyDescent="0.3">
      <c r="A30" s="22"/>
      <c r="B30" s="5"/>
      <c r="C30" s="30"/>
      <c r="D30" s="30"/>
      <c r="E30" s="30"/>
      <c r="F30" s="30"/>
    </row>
    <row r="31" spans="1:17" ht="20.399999999999999" x14ac:dyDescent="0.3">
      <c r="A31" s="22"/>
      <c r="B31" s="5"/>
      <c r="C31" s="30"/>
      <c r="D31" s="30"/>
      <c r="E31" s="30"/>
      <c r="F31" s="30"/>
    </row>
    <row r="32" spans="1:17" ht="20.399999999999999" x14ac:dyDescent="0.3">
      <c r="A32" s="22"/>
      <c r="B32" s="5"/>
      <c r="C32" s="30"/>
      <c r="D32" s="30"/>
      <c r="E32" s="30"/>
      <c r="F32" s="30"/>
    </row>
    <row r="33" spans="1:6" ht="20.399999999999999" x14ac:dyDescent="0.3">
      <c r="A33" s="22"/>
      <c r="B33" s="5"/>
      <c r="C33" s="30"/>
      <c r="D33" s="30"/>
      <c r="E33" s="30"/>
      <c r="F33" s="30"/>
    </row>
    <row r="34" spans="1:6" ht="20.399999999999999" x14ac:dyDescent="0.3">
      <c r="A34" s="22"/>
      <c r="B34" s="5"/>
      <c r="C34" s="30"/>
      <c r="D34" s="30"/>
      <c r="E34" s="30"/>
      <c r="F34" s="30"/>
    </row>
    <row r="35" spans="1:6" ht="20.399999999999999" x14ac:dyDescent="0.3">
      <c r="A35" s="22"/>
      <c r="B35" s="5"/>
      <c r="C35" s="30"/>
      <c r="D35" s="30"/>
      <c r="E35" s="30"/>
      <c r="F35" s="30"/>
    </row>
    <row r="36" spans="1:6" ht="20.399999999999999" x14ac:dyDescent="0.3">
      <c r="A36" s="22"/>
      <c r="B36" s="5"/>
      <c r="C36" s="30"/>
      <c r="D36" s="30"/>
      <c r="E36" s="30"/>
      <c r="F36" s="30"/>
    </row>
    <row r="37" spans="1:6" ht="20.399999999999999" x14ac:dyDescent="0.3">
      <c r="A37" s="22"/>
      <c r="B37" s="5"/>
      <c r="C37" s="30"/>
      <c r="D37" s="30"/>
      <c r="E37" s="30"/>
      <c r="F37" s="30"/>
    </row>
    <row r="38" spans="1:6" ht="20.399999999999999" x14ac:dyDescent="0.3">
      <c r="A38" s="22"/>
      <c r="B38" s="5"/>
      <c r="C38" s="30"/>
      <c r="D38" s="30"/>
      <c r="E38" s="30"/>
      <c r="F38" s="30"/>
    </row>
    <row r="39" spans="1:6" ht="20.399999999999999" x14ac:dyDescent="0.3">
      <c r="A39" s="22"/>
      <c r="B39" s="5"/>
      <c r="C39" s="30"/>
      <c r="D39" s="30"/>
      <c r="E39" s="30"/>
      <c r="F39" s="30"/>
    </row>
    <row r="40" spans="1:6" ht="20.399999999999999" x14ac:dyDescent="0.3">
      <c r="A40" s="22"/>
      <c r="B40" s="5"/>
      <c r="C40" s="30"/>
      <c r="D40" s="30"/>
      <c r="E40" s="30"/>
      <c r="F40" s="30"/>
    </row>
    <row r="41" spans="1:6" ht="20.399999999999999" x14ac:dyDescent="0.3">
      <c r="A41" s="22"/>
      <c r="B41" s="5"/>
      <c r="C41" s="30"/>
      <c r="D41" s="30"/>
      <c r="E41" s="30"/>
      <c r="F41" s="30"/>
    </row>
    <row r="42" spans="1:6" ht="20.399999999999999" x14ac:dyDescent="0.3">
      <c r="A42" s="22"/>
      <c r="B42" s="5"/>
      <c r="C42" s="30"/>
      <c r="D42" s="30"/>
      <c r="E42" s="30"/>
      <c r="F42" s="30"/>
    </row>
    <row r="43" spans="1:6" ht="20.399999999999999" x14ac:dyDescent="0.3">
      <c r="A43" s="22"/>
      <c r="B43" s="5"/>
      <c r="C43" s="30"/>
      <c r="D43" s="30"/>
      <c r="E43" s="30"/>
      <c r="F43" s="30"/>
    </row>
    <row r="44" spans="1:6" ht="20.399999999999999" x14ac:dyDescent="0.3">
      <c r="A44" s="22"/>
      <c r="B44" s="5"/>
      <c r="C44" s="30"/>
      <c r="D44" s="30"/>
      <c r="E44" s="30"/>
      <c r="F44" s="30"/>
    </row>
    <row r="45" spans="1:6" ht="20.399999999999999" x14ac:dyDescent="0.3">
      <c r="A45" s="22"/>
      <c r="B45" s="5"/>
      <c r="C45" s="30"/>
      <c r="D45" s="30"/>
      <c r="E45" s="30"/>
      <c r="F45" s="30"/>
    </row>
    <row r="46" spans="1:6" ht="20.399999999999999" x14ac:dyDescent="0.3">
      <c r="A46" s="22"/>
      <c r="B46" s="5"/>
      <c r="C46" s="30"/>
      <c r="D46" s="30"/>
      <c r="E46" s="30"/>
      <c r="F46" s="30"/>
    </row>
    <row r="47" spans="1:6" ht="20.399999999999999" x14ac:dyDescent="0.3">
      <c r="A47" s="22"/>
      <c r="B47" s="5"/>
      <c r="C47" s="30"/>
      <c r="D47" s="30"/>
      <c r="E47" s="30"/>
      <c r="F47" s="30"/>
    </row>
    <row r="48" spans="1:6" ht="20.399999999999999" x14ac:dyDescent="0.3">
      <c r="A48" s="22"/>
      <c r="B48" s="5"/>
      <c r="C48" s="30"/>
      <c r="D48" s="30"/>
      <c r="E48" s="30"/>
      <c r="F48" s="30"/>
    </row>
    <row r="49" spans="1:6" ht="20.399999999999999" x14ac:dyDescent="0.3">
      <c r="A49" s="22"/>
      <c r="B49" s="5"/>
      <c r="C49" s="30"/>
      <c r="D49" s="30"/>
      <c r="E49" s="30"/>
      <c r="F49" s="30"/>
    </row>
    <row r="50" spans="1:6" ht="20.399999999999999" x14ac:dyDescent="0.3">
      <c r="A50" s="22"/>
      <c r="B50" s="5"/>
      <c r="C50" s="30"/>
      <c r="D50" s="30"/>
      <c r="E50" s="30"/>
      <c r="F50" s="30"/>
    </row>
    <row r="51" spans="1:6" ht="20.399999999999999" x14ac:dyDescent="0.3">
      <c r="A51" s="22"/>
      <c r="B51" s="5"/>
      <c r="C51" s="30"/>
      <c r="D51" s="30"/>
      <c r="E51" s="30"/>
      <c r="F51" s="30"/>
    </row>
    <row r="52" spans="1:6" ht="20.399999999999999" x14ac:dyDescent="0.3">
      <c r="A52" s="22"/>
      <c r="B52" s="5"/>
      <c r="C52" s="30"/>
      <c r="D52" s="30"/>
      <c r="E52" s="30"/>
      <c r="F52" s="30"/>
    </row>
    <row r="53" spans="1:6" ht="20.399999999999999" x14ac:dyDescent="0.3">
      <c r="A53" s="22"/>
      <c r="B53" s="5"/>
      <c r="C53" s="30"/>
      <c r="D53" s="30"/>
      <c r="E53" s="30"/>
      <c r="F53" s="30"/>
    </row>
    <row r="54" spans="1:6" ht="20.399999999999999" x14ac:dyDescent="0.3">
      <c r="A54" s="22"/>
      <c r="B54" s="5"/>
      <c r="C54" s="30"/>
      <c r="D54" s="30"/>
      <c r="E54" s="30"/>
      <c r="F54" s="30"/>
    </row>
    <row r="55" spans="1:6" ht="20.399999999999999" x14ac:dyDescent="0.3">
      <c r="A55" s="22"/>
      <c r="B55" s="5"/>
      <c r="C55" s="30"/>
      <c r="D55" s="30"/>
      <c r="E55" s="30"/>
      <c r="F55" s="30"/>
    </row>
    <row r="56" spans="1:6" ht="20.399999999999999" x14ac:dyDescent="0.3">
      <c r="A56" s="22"/>
      <c r="B56" s="5"/>
      <c r="C56" s="30"/>
      <c r="D56" s="30"/>
      <c r="E56" s="30"/>
      <c r="F56" s="30"/>
    </row>
    <row r="57" spans="1:6" ht="20.399999999999999" x14ac:dyDescent="0.3">
      <c r="A57" s="22"/>
      <c r="B57" s="5"/>
      <c r="C57" s="30"/>
      <c r="D57" s="30"/>
      <c r="E57" s="30"/>
      <c r="F57" s="30"/>
    </row>
    <row r="58" spans="1:6" ht="20.399999999999999" x14ac:dyDescent="0.3">
      <c r="A58" s="22"/>
      <c r="B58" s="5"/>
      <c r="C58" s="30"/>
      <c r="D58" s="30"/>
      <c r="E58" s="30"/>
      <c r="F58" s="30"/>
    </row>
    <row r="59" spans="1:6" ht="20.399999999999999" x14ac:dyDescent="0.3">
      <c r="A59" s="22"/>
      <c r="B59" s="5"/>
      <c r="C59" s="30"/>
      <c r="D59" s="30"/>
      <c r="E59" s="30"/>
      <c r="F59" s="30"/>
    </row>
    <row r="60" spans="1:6" ht="20.399999999999999" x14ac:dyDescent="0.3">
      <c r="A60" s="22"/>
      <c r="B60" s="5"/>
      <c r="C60" s="30"/>
      <c r="D60" s="30"/>
      <c r="E60" s="30"/>
      <c r="F60" s="30"/>
    </row>
    <row r="61" spans="1:6" ht="20.399999999999999" x14ac:dyDescent="0.3">
      <c r="A61" s="22"/>
      <c r="B61" s="5"/>
      <c r="C61" s="30"/>
      <c r="D61" s="30"/>
      <c r="E61" s="30"/>
      <c r="F61" s="30"/>
    </row>
    <row r="62" spans="1:6" ht="20.399999999999999" x14ac:dyDescent="0.3">
      <c r="A62" s="22"/>
      <c r="B62" s="5"/>
      <c r="C62" s="30"/>
      <c r="D62" s="30"/>
      <c r="E62" s="30"/>
      <c r="F62" s="30"/>
    </row>
    <row r="63" spans="1:6" ht="20.399999999999999" x14ac:dyDescent="0.3">
      <c r="A63" s="22"/>
      <c r="B63" s="5"/>
      <c r="C63" s="30"/>
      <c r="D63" s="30"/>
      <c r="E63" s="30"/>
      <c r="F63" s="30"/>
    </row>
    <row r="64" spans="1:6" ht="20.399999999999999" x14ac:dyDescent="0.3">
      <c r="A64" s="22"/>
      <c r="B64" s="5"/>
      <c r="C64" s="30"/>
      <c r="D64" s="30"/>
      <c r="E64" s="30"/>
      <c r="F64" s="30"/>
    </row>
    <row r="65" spans="1:6" ht="20.399999999999999" x14ac:dyDescent="0.3">
      <c r="A65" s="22"/>
      <c r="B65" s="5"/>
      <c r="C65" s="30"/>
      <c r="D65" s="30"/>
      <c r="E65" s="30"/>
      <c r="F65" s="30"/>
    </row>
    <row r="66" spans="1:6" ht="20.399999999999999" x14ac:dyDescent="0.3">
      <c r="A66" s="22"/>
      <c r="B66" s="5"/>
      <c r="C66" s="30"/>
      <c r="D66" s="30"/>
      <c r="E66" s="30"/>
      <c r="F66" s="30"/>
    </row>
    <row r="67" spans="1:6" ht="20.399999999999999" x14ac:dyDescent="0.3">
      <c r="A67" s="22"/>
      <c r="B67" s="5"/>
      <c r="C67" s="30"/>
      <c r="D67" s="30"/>
      <c r="E67" s="30"/>
      <c r="F67" s="30"/>
    </row>
    <row r="68" spans="1:6" ht="20.399999999999999" x14ac:dyDescent="0.3">
      <c r="A68" s="22"/>
      <c r="B68" s="5"/>
      <c r="C68" s="30"/>
      <c r="D68" s="30"/>
      <c r="E68" s="30"/>
      <c r="F68" s="30"/>
    </row>
    <row r="69" spans="1:6" ht="20.399999999999999" x14ac:dyDescent="0.3">
      <c r="A69" s="22"/>
      <c r="B69" s="5"/>
      <c r="C69" s="30"/>
      <c r="D69" s="30"/>
      <c r="E69" s="30"/>
      <c r="F69" s="30"/>
    </row>
    <row r="70" spans="1:6" ht="20.399999999999999" x14ac:dyDescent="0.3">
      <c r="A70" s="22"/>
      <c r="B70" s="5"/>
      <c r="C70" s="30"/>
      <c r="D70" s="30"/>
      <c r="E70" s="30"/>
      <c r="F70" s="30"/>
    </row>
    <row r="71" spans="1:6" ht="20.399999999999999" x14ac:dyDescent="0.3">
      <c r="A71" s="22"/>
      <c r="B71" s="5"/>
      <c r="C71" s="30"/>
      <c r="D71" s="30"/>
      <c r="E71" s="30"/>
      <c r="F71" s="30"/>
    </row>
    <row r="72" spans="1:6" ht="20.399999999999999" x14ac:dyDescent="0.3">
      <c r="A72" s="22"/>
      <c r="B72" s="5"/>
      <c r="C72" s="30"/>
      <c r="D72" s="30"/>
      <c r="E72" s="30"/>
      <c r="F72" s="30"/>
    </row>
    <row r="73" spans="1:6" ht="20.399999999999999" x14ac:dyDescent="0.3">
      <c r="A73" s="22"/>
      <c r="B73" s="5"/>
      <c r="C73" s="30"/>
      <c r="D73" s="30"/>
      <c r="E73" s="30"/>
      <c r="F73" s="30"/>
    </row>
    <row r="74" spans="1:6" ht="20.399999999999999" x14ac:dyDescent="0.3">
      <c r="A74" s="22"/>
      <c r="B74" s="5"/>
      <c r="C74" s="30"/>
      <c r="D74" s="30"/>
      <c r="E74" s="30"/>
      <c r="F74" s="30"/>
    </row>
    <row r="75" spans="1:6" ht="20.399999999999999" x14ac:dyDescent="0.3">
      <c r="A75" s="22"/>
      <c r="B75" s="5"/>
      <c r="C75" s="30"/>
      <c r="D75" s="30"/>
      <c r="E75" s="30"/>
      <c r="F75" s="30"/>
    </row>
    <row r="76" spans="1:6" ht="20.399999999999999" x14ac:dyDescent="0.3">
      <c r="A76" s="22"/>
      <c r="B76" s="5"/>
      <c r="C76" s="30"/>
      <c r="D76" s="30"/>
      <c r="E76" s="30"/>
      <c r="F76" s="30"/>
    </row>
    <row r="77" spans="1:6" ht="20.399999999999999" x14ac:dyDescent="0.3">
      <c r="A77" s="22"/>
      <c r="B77" s="5"/>
      <c r="C77" s="30"/>
      <c r="D77" s="30"/>
      <c r="E77" s="30"/>
      <c r="F77" s="30"/>
    </row>
    <row r="78" spans="1:6" ht="20.399999999999999" x14ac:dyDescent="0.3">
      <c r="A78" s="22"/>
      <c r="B78" s="5"/>
      <c r="C78" s="30"/>
      <c r="D78" s="30"/>
      <c r="E78" s="30"/>
      <c r="F78" s="30"/>
    </row>
    <row r="79" spans="1:6" ht="20.399999999999999" x14ac:dyDescent="0.3">
      <c r="A79" s="22"/>
      <c r="B79" s="5"/>
      <c r="C79" s="30"/>
      <c r="D79" s="30"/>
      <c r="E79" s="30"/>
      <c r="F79" s="30"/>
    </row>
    <row r="80" spans="1:6" ht="20.399999999999999" x14ac:dyDescent="0.3">
      <c r="A80" s="22"/>
      <c r="B80" s="5"/>
      <c r="C80" s="30"/>
      <c r="D80" s="30"/>
      <c r="E80" s="30"/>
      <c r="F80" s="30"/>
    </row>
    <row r="81" spans="1:6" ht="20.399999999999999" x14ac:dyDescent="0.3">
      <c r="A81" s="22"/>
      <c r="B81" s="5"/>
      <c r="C81" s="30"/>
      <c r="D81" s="30"/>
      <c r="E81" s="30"/>
      <c r="F81" s="30"/>
    </row>
    <row r="82" spans="1:6" ht="20.399999999999999" x14ac:dyDescent="0.3">
      <c r="A82" s="22"/>
      <c r="B82" s="5"/>
      <c r="C82" s="30"/>
      <c r="D82" s="30"/>
      <c r="E82" s="30"/>
      <c r="F82" s="30"/>
    </row>
    <row r="83" spans="1:6" ht="20.399999999999999" x14ac:dyDescent="0.3">
      <c r="A83" s="22"/>
      <c r="B83" s="5"/>
      <c r="C83" s="30"/>
      <c r="D83" s="30"/>
      <c r="E83" s="30"/>
      <c r="F83" s="30"/>
    </row>
    <row r="84" spans="1:6" ht="20.399999999999999" x14ac:dyDescent="0.3">
      <c r="A84" s="22"/>
      <c r="B84" s="5"/>
      <c r="C84" s="30"/>
      <c r="D84" s="30"/>
      <c r="E84" s="30"/>
      <c r="F84" s="30"/>
    </row>
    <row r="85" spans="1:6" ht="20.399999999999999" x14ac:dyDescent="0.3">
      <c r="A85" s="22"/>
      <c r="B85" s="5"/>
      <c r="C85" s="30"/>
      <c r="D85" s="30"/>
      <c r="E85" s="30"/>
      <c r="F85" s="30"/>
    </row>
    <row r="86" spans="1:6" ht="20.399999999999999" x14ac:dyDescent="0.3">
      <c r="A86" s="22"/>
      <c r="B86" s="5"/>
      <c r="C86" s="30"/>
      <c r="D86" s="30"/>
      <c r="E86" s="30"/>
      <c r="F86" s="30"/>
    </row>
    <row r="87" spans="1:6" ht="20.399999999999999" x14ac:dyDescent="0.3">
      <c r="A87" s="22"/>
      <c r="B87" s="5"/>
      <c r="C87" s="30"/>
      <c r="D87" s="30"/>
      <c r="E87" s="30"/>
      <c r="F87" s="30"/>
    </row>
    <row r="88" spans="1:6" ht="20.399999999999999" x14ac:dyDescent="0.3">
      <c r="A88" s="22"/>
      <c r="B88" s="5"/>
      <c r="C88" s="30"/>
      <c r="D88" s="30"/>
      <c r="E88" s="30"/>
      <c r="F88" s="30"/>
    </row>
    <row r="89" spans="1:6" ht="20.399999999999999" x14ac:dyDescent="0.3">
      <c r="A89" s="22"/>
      <c r="B89" s="5"/>
      <c r="C89" s="30"/>
      <c r="D89" s="30"/>
      <c r="E89" s="30"/>
      <c r="F89" s="30"/>
    </row>
    <row r="90" spans="1:6" ht="20.399999999999999" x14ac:dyDescent="0.3">
      <c r="A90" s="22"/>
      <c r="B90" s="5"/>
      <c r="C90" s="30"/>
      <c r="D90" s="30"/>
      <c r="E90" s="30"/>
      <c r="F90" s="30"/>
    </row>
    <row r="91" spans="1:6" ht="20.399999999999999" x14ac:dyDescent="0.3">
      <c r="A91" s="22"/>
      <c r="B91" s="5"/>
      <c r="C91" s="30"/>
      <c r="D91" s="30"/>
      <c r="E91" s="30"/>
      <c r="F91" s="30"/>
    </row>
    <row r="92" spans="1:6" ht="20.399999999999999" x14ac:dyDescent="0.3">
      <c r="A92" s="22"/>
      <c r="B92" s="5"/>
      <c r="C92" s="30"/>
      <c r="D92" s="30"/>
      <c r="E92" s="30"/>
      <c r="F92" s="30"/>
    </row>
    <row r="93" spans="1:6" ht="20.399999999999999" x14ac:dyDescent="0.3">
      <c r="A93" s="22"/>
      <c r="B93" s="5"/>
      <c r="C93" s="30"/>
      <c r="D93" s="30"/>
      <c r="E93" s="30"/>
      <c r="F93" s="30"/>
    </row>
    <row r="94" spans="1:6" ht="20.399999999999999" x14ac:dyDescent="0.3">
      <c r="A94" s="22"/>
      <c r="B94" s="5"/>
      <c r="C94" s="30"/>
      <c r="D94" s="30"/>
      <c r="E94" s="30"/>
      <c r="F94" s="30"/>
    </row>
    <row r="95" spans="1:6" ht="20.399999999999999" x14ac:dyDescent="0.3">
      <c r="A95" s="22"/>
      <c r="B95" s="5"/>
      <c r="C95" s="30"/>
      <c r="D95" s="30"/>
      <c r="E95" s="30"/>
      <c r="F95" s="30"/>
    </row>
    <row r="96" spans="1:6" ht="20.399999999999999" x14ac:dyDescent="0.3">
      <c r="A96" s="22"/>
      <c r="B96" s="5"/>
      <c r="C96" s="30"/>
      <c r="D96" s="30"/>
      <c r="E96" s="30"/>
      <c r="F96" s="30"/>
    </row>
    <row r="97" spans="1:6" ht="20.399999999999999" x14ac:dyDescent="0.3">
      <c r="A97" s="22"/>
      <c r="B97" s="5"/>
      <c r="C97" s="30"/>
      <c r="D97" s="30"/>
      <c r="E97" s="30"/>
      <c r="F97" s="30"/>
    </row>
    <row r="98" spans="1:6" ht="20.399999999999999" x14ac:dyDescent="0.3">
      <c r="A98" s="22"/>
      <c r="B98" s="5"/>
      <c r="C98" s="30"/>
      <c r="D98" s="30"/>
      <c r="E98" s="30"/>
      <c r="F98" s="30"/>
    </row>
    <row r="99" spans="1:6" ht="20.399999999999999" x14ac:dyDescent="0.3">
      <c r="A99" s="22"/>
      <c r="B99" s="5"/>
      <c r="C99" s="30"/>
      <c r="D99" s="30"/>
      <c r="E99" s="30"/>
      <c r="F99" s="30"/>
    </row>
    <row r="100" spans="1:6" ht="20.399999999999999" x14ac:dyDescent="0.3">
      <c r="A100" s="22"/>
      <c r="B100" s="5"/>
      <c r="C100" s="30"/>
      <c r="D100" s="30"/>
      <c r="E100" s="30"/>
      <c r="F100" s="30"/>
    </row>
    <row r="101" spans="1:6" ht="20.399999999999999" x14ac:dyDescent="0.3">
      <c r="A101" s="22"/>
      <c r="B101" s="5"/>
      <c r="C101" s="30"/>
      <c r="D101" s="30"/>
      <c r="E101" s="30"/>
      <c r="F101" s="30"/>
    </row>
    <row r="102" spans="1:6" ht="20.399999999999999" x14ac:dyDescent="0.3">
      <c r="A102" s="22"/>
      <c r="B102" s="5"/>
      <c r="C102" s="30"/>
      <c r="D102" s="30"/>
      <c r="E102" s="30"/>
      <c r="F102" s="30"/>
    </row>
    <row r="103" spans="1:6" ht="20.399999999999999" x14ac:dyDescent="0.3">
      <c r="A103" s="22"/>
      <c r="B103" s="5"/>
      <c r="C103" s="30"/>
      <c r="D103" s="30"/>
      <c r="E103" s="30"/>
      <c r="F103" s="30"/>
    </row>
    <row r="104" spans="1:6" ht="20.399999999999999" x14ac:dyDescent="0.3">
      <c r="A104" s="22"/>
      <c r="B104" s="5"/>
      <c r="C104" s="30"/>
      <c r="D104" s="30"/>
      <c r="E104" s="30"/>
      <c r="F104" s="30"/>
    </row>
    <row r="105" spans="1:6" ht="20.399999999999999" x14ac:dyDescent="0.3">
      <c r="A105" s="22"/>
      <c r="B105" s="5"/>
      <c r="C105" s="30"/>
      <c r="D105" s="30"/>
      <c r="E105" s="30"/>
      <c r="F105" s="30"/>
    </row>
    <row r="106" spans="1:6" ht="20.399999999999999" x14ac:dyDescent="0.3">
      <c r="A106" s="22"/>
      <c r="B106" s="5"/>
      <c r="C106" s="30"/>
      <c r="D106" s="30"/>
      <c r="E106" s="30"/>
      <c r="F106" s="30"/>
    </row>
    <row r="107" spans="1:6" ht="20.399999999999999" x14ac:dyDescent="0.3">
      <c r="A107" s="22"/>
      <c r="B107" s="5"/>
      <c r="C107" s="30"/>
      <c r="D107" s="30"/>
      <c r="E107" s="30"/>
      <c r="F107" s="30"/>
    </row>
    <row r="108" spans="1:6" ht="20.399999999999999" x14ac:dyDescent="0.3">
      <c r="A108" s="22"/>
      <c r="B108" s="5"/>
      <c r="C108" s="30"/>
      <c r="D108" s="30"/>
      <c r="E108" s="30"/>
      <c r="F108" s="30"/>
    </row>
    <row r="109" spans="1:6" ht="20.399999999999999" x14ac:dyDescent="0.3">
      <c r="A109" s="22"/>
      <c r="B109" s="5"/>
      <c r="C109" s="30"/>
      <c r="D109" s="30"/>
      <c r="E109" s="30"/>
      <c r="F109" s="30"/>
    </row>
    <row r="110" spans="1:6" ht="20.399999999999999" x14ac:dyDescent="0.3">
      <c r="A110" s="22"/>
      <c r="B110" s="5"/>
      <c r="C110" s="30"/>
      <c r="D110" s="30"/>
      <c r="E110" s="30"/>
      <c r="F110" s="30"/>
    </row>
    <row r="111" spans="1:6" ht="20.399999999999999" x14ac:dyDescent="0.3">
      <c r="A111" s="22"/>
      <c r="B111" s="5"/>
      <c r="C111" s="30"/>
      <c r="D111" s="30"/>
      <c r="E111" s="30"/>
      <c r="F111" s="30"/>
    </row>
    <row r="112" spans="1:6" ht="20.399999999999999" x14ac:dyDescent="0.3">
      <c r="A112" s="22"/>
      <c r="B112" s="5"/>
      <c r="C112" s="30"/>
      <c r="D112" s="30"/>
      <c r="E112" s="30"/>
      <c r="F112" s="30"/>
    </row>
    <row r="113" spans="1:6" ht="20.399999999999999" x14ac:dyDescent="0.3">
      <c r="A113" s="22"/>
      <c r="B113" s="5"/>
      <c r="C113" s="30"/>
      <c r="D113" s="30"/>
      <c r="E113" s="30"/>
      <c r="F113" s="30"/>
    </row>
    <row r="114" spans="1:6" ht="20.399999999999999" x14ac:dyDescent="0.3">
      <c r="A114" s="22"/>
      <c r="B114" s="5"/>
      <c r="C114" s="30"/>
      <c r="D114" s="30"/>
      <c r="E114" s="30"/>
      <c r="F114" s="30"/>
    </row>
    <row r="115" spans="1:6" ht="20.399999999999999" x14ac:dyDescent="0.3">
      <c r="A115" s="22"/>
      <c r="B115" s="5"/>
      <c r="C115" s="30"/>
      <c r="D115" s="30"/>
      <c r="E115" s="30"/>
      <c r="F115" s="30"/>
    </row>
    <row r="116" spans="1:6" ht="20.399999999999999" x14ac:dyDescent="0.3">
      <c r="A116" s="22"/>
      <c r="B116" s="5"/>
      <c r="C116" s="30"/>
      <c r="D116" s="30"/>
      <c r="E116" s="30"/>
      <c r="F116" s="30"/>
    </row>
    <row r="117" spans="1:6" ht="20.399999999999999" x14ac:dyDescent="0.3">
      <c r="A117" s="22"/>
      <c r="B117" s="5"/>
      <c r="C117" s="30"/>
      <c r="D117" s="30"/>
      <c r="E117" s="30"/>
      <c r="F117" s="30"/>
    </row>
    <row r="118" spans="1:6" ht="20.399999999999999" x14ac:dyDescent="0.3">
      <c r="A118" s="22"/>
      <c r="B118" s="5"/>
      <c r="C118" s="30"/>
      <c r="D118" s="30"/>
      <c r="E118" s="30"/>
      <c r="F118" s="30"/>
    </row>
    <row r="119" spans="1:6" ht="20.399999999999999" x14ac:dyDescent="0.3">
      <c r="A119" s="22"/>
      <c r="B119" s="5"/>
      <c r="C119" s="30"/>
      <c r="D119" s="30"/>
      <c r="E119" s="30"/>
      <c r="F119" s="30"/>
    </row>
    <row r="120" spans="1:6" ht="20.399999999999999" x14ac:dyDescent="0.3">
      <c r="A120" s="22"/>
      <c r="B120" s="5"/>
      <c r="C120" s="30"/>
      <c r="D120" s="30"/>
      <c r="E120" s="30"/>
      <c r="F120" s="30"/>
    </row>
    <row r="121" spans="1:6" ht="20.399999999999999" x14ac:dyDescent="0.3">
      <c r="A121" s="22"/>
      <c r="B121" s="5"/>
      <c r="C121" s="30"/>
      <c r="D121" s="30"/>
      <c r="E121" s="30"/>
      <c r="F121" s="30"/>
    </row>
    <row r="122" spans="1:6" ht="20.399999999999999" x14ac:dyDescent="0.3">
      <c r="A122" s="22"/>
      <c r="B122" s="5"/>
      <c r="C122" s="30"/>
      <c r="D122" s="30"/>
      <c r="E122" s="30"/>
      <c r="F122" s="30"/>
    </row>
    <row r="123" spans="1:6" ht="20.399999999999999" x14ac:dyDescent="0.3">
      <c r="A123" s="22"/>
      <c r="B123" s="5"/>
      <c r="C123" s="30"/>
      <c r="D123" s="30"/>
      <c r="E123" s="30"/>
      <c r="F123" s="30"/>
    </row>
    <row r="124" spans="1:6" ht="20.399999999999999" x14ac:dyDescent="0.3">
      <c r="A124" s="22"/>
      <c r="B124" s="5"/>
      <c r="C124" s="30"/>
      <c r="D124" s="30"/>
      <c r="E124" s="30"/>
      <c r="F124" s="30"/>
    </row>
    <row r="125" spans="1:6" ht="20.399999999999999" x14ac:dyDescent="0.3">
      <c r="A125" s="22"/>
      <c r="B125" s="5"/>
      <c r="C125" s="30"/>
      <c r="D125" s="30"/>
      <c r="E125" s="30"/>
      <c r="F125" s="30"/>
    </row>
    <row r="126" spans="1:6" ht="20.399999999999999" x14ac:dyDescent="0.3">
      <c r="A126" s="22"/>
      <c r="B126" s="5"/>
      <c r="C126" s="30"/>
      <c r="D126" s="30"/>
      <c r="E126" s="30"/>
      <c r="F126" s="30"/>
    </row>
    <row r="127" spans="1:6" ht="20.399999999999999" x14ac:dyDescent="0.3">
      <c r="A127" s="22"/>
      <c r="B127" s="5"/>
      <c r="C127" s="30"/>
      <c r="D127" s="30"/>
      <c r="E127" s="30"/>
      <c r="F127" s="30"/>
    </row>
    <row r="128" spans="1:6" ht="20.399999999999999" x14ac:dyDescent="0.3">
      <c r="A128" s="22"/>
      <c r="B128" s="5"/>
      <c r="C128" s="30"/>
      <c r="D128" s="30"/>
      <c r="E128" s="30"/>
      <c r="F128" s="30"/>
    </row>
    <row r="129" spans="1:6" ht="20.399999999999999" x14ac:dyDescent="0.3">
      <c r="A129" s="22"/>
      <c r="B129" s="5"/>
      <c r="C129" s="30"/>
      <c r="D129" s="30"/>
      <c r="E129" s="30"/>
      <c r="F129" s="30"/>
    </row>
    <row r="130" spans="1:6" ht="20.399999999999999" x14ac:dyDescent="0.3">
      <c r="A130" s="22"/>
      <c r="B130" s="5"/>
      <c r="C130" s="30"/>
      <c r="D130" s="30"/>
      <c r="E130" s="30"/>
      <c r="F130" s="30"/>
    </row>
    <row r="131" spans="1:6" ht="20.399999999999999" x14ac:dyDescent="0.3">
      <c r="A131" s="22"/>
      <c r="B131" s="5"/>
      <c r="C131" s="30"/>
      <c r="D131" s="30"/>
      <c r="E131" s="30"/>
      <c r="F131" s="30"/>
    </row>
    <row r="132" spans="1:6" ht="20.399999999999999" x14ac:dyDescent="0.3">
      <c r="A132" s="22"/>
      <c r="B132" s="5"/>
      <c r="C132" s="30"/>
      <c r="D132" s="30"/>
      <c r="E132" s="30"/>
      <c r="F132" s="30"/>
    </row>
    <row r="133" spans="1:6" ht="20.399999999999999" x14ac:dyDescent="0.3">
      <c r="A133" s="22"/>
      <c r="B133" s="5"/>
      <c r="C133" s="30"/>
      <c r="D133" s="30"/>
      <c r="E133" s="30"/>
      <c r="F133" s="30"/>
    </row>
    <row r="134" spans="1:6" ht="20.399999999999999" x14ac:dyDescent="0.3">
      <c r="A134" s="22"/>
      <c r="B134" s="5"/>
      <c r="C134" s="30"/>
      <c r="D134" s="30"/>
      <c r="E134" s="30"/>
      <c r="F134" s="30"/>
    </row>
    <row r="135" spans="1:6" ht="20.399999999999999" x14ac:dyDescent="0.3">
      <c r="A135" s="22"/>
      <c r="B135" s="5"/>
      <c r="C135" s="30"/>
      <c r="D135" s="30"/>
      <c r="E135" s="30"/>
      <c r="F135" s="30"/>
    </row>
    <row r="136" spans="1:6" ht="20.399999999999999" x14ac:dyDescent="0.3">
      <c r="A136" s="22"/>
      <c r="B136" s="5"/>
      <c r="C136" s="30"/>
      <c r="D136" s="30"/>
      <c r="E136" s="30"/>
      <c r="F136" s="30"/>
    </row>
    <row r="137" spans="1:6" ht="20.399999999999999" x14ac:dyDescent="0.3">
      <c r="A137" s="22"/>
      <c r="B137" s="5"/>
      <c r="C137" s="30"/>
      <c r="D137" s="30"/>
      <c r="E137" s="30"/>
      <c r="F137" s="30"/>
    </row>
    <row r="138" spans="1:6" ht="20.399999999999999" x14ac:dyDescent="0.3">
      <c r="A138" s="22"/>
      <c r="B138" s="5"/>
      <c r="C138" s="30"/>
      <c r="D138" s="30"/>
      <c r="E138" s="30"/>
      <c r="F138" s="30"/>
    </row>
    <row r="139" spans="1:6" ht="20.399999999999999" x14ac:dyDescent="0.3">
      <c r="A139" s="22"/>
      <c r="B139" s="5"/>
      <c r="C139" s="30"/>
      <c r="D139" s="30"/>
      <c r="E139" s="30"/>
      <c r="F139" s="30"/>
    </row>
    <row r="140" spans="1:6" ht="20.399999999999999" x14ac:dyDescent="0.3">
      <c r="A140" s="22"/>
      <c r="B140" s="5"/>
      <c r="C140" s="30"/>
      <c r="D140" s="30"/>
      <c r="E140" s="30"/>
      <c r="F140" s="30"/>
    </row>
    <row r="141" spans="1:6" ht="20.399999999999999" x14ac:dyDescent="0.3">
      <c r="A141" s="22"/>
      <c r="B141" s="5"/>
      <c r="C141" s="30"/>
      <c r="D141" s="30"/>
      <c r="E141" s="30"/>
      <c r="F141" s="30"/>
    </row>
    <row r="142" spans="1:6" ht="20.399999999999999" x14ac:dyDescent="0.3">
      <c r="A142" s="22"/>
      <c r="B142" s="5"/>
      <c r="C142" s="30"/>
      <c r="D142" s="30"/>
      <c r="E142" s="30"/>
      <c r="F142" s="30"/>
    </row>
    <row r="143" spans="1:6" ht="20.399999999999999" x14ac:dyDescent="0.3">
      <c r="A143" s="22"/>
      <c r="B143" s="5"/>
      <c r="C143" s="30"/>
      <c r="D143" s="30"/>
      <c r="E143" s="30"/>
      <c r="F143" s="30"/>
    </row>
    <row r="144" spans="1:6" ht="20.399999999999999" x14ac:dyDescent="0.3">
      <c r="A144" s="22"/>
      <c r="B144" s="5"/>
      <c r="C144" s="30"/>
      <c r="D144" s="30"/>
      <c r="E144" s="30"/>
      <c r="F144" s="30"/>
    </row>
    <row r="145" spans="1:6" ht="20.399999999999999" x14ac:dyDescent="0.3">
      <c r="A145" s="22"/>
      <c r="B145" s="5"/>
      <c r="C145" s="30"/>
      <c r="D145" s="30"/>
      <c r="E145" s="30"/>
      <c r="F145" s="30"/>
    </row>
    <row r="146" spans="1:6" ht="20.399999999999999" x14ac:dyDescent="0.3">
      <c r="A146" s="22"/>
      <c r="B146" s="5"/>
      <c r="C146" s="30"/>
      <c r="D146" s="30"/>
      <c r="E146" s="30"/>
      <c r="F146" s="30"/>
    </row>
    <row r="147" spans="1:6" ht="20.399999999999999" x14ac:dyDescent="0.3">
      <c r="A147" s="22"/>
      <c r="B147" s="5"/>
      <c r="C147" s="30"/>
      <c r="D147" s="30"/>
      <c r="E147" s="30"/>
      <c r="F147" s="30"/>
    </row>
    <row r="148" spans="1:6" ht="20.399999999999999" x14ac:dyDescent="0.3">
      <c r="A148" s="22"/>
      <c r="B148" s="5"/>
      <c r="C148" s="30"/>
      <c r="D148" s="30"/>
      <c r="E148" s="30"/>
      <c r="F148" s="30"/>
    </row>
    <row r="149" spans="1:6" ht="20.399999999999999" x14ac:dyDescent="0.3">
      <c r="A149" s="22"/>
      <c r="B149" s="5"/>
      <c r="C149" s="30"/>
      <c r="D149" s="30"/>
      <c r="E149" s="30"/>
      <c r="F149" s="30"/>
    </row>
    <row r="150" spans="1:6" ht="20.399999999999999" x14ac:dyDescent="0.3">
      <c r="A150" s="22"/>
      <c r="B150" s="5"/>
      <c r="C150" s="30"/>
      <c r="D150" s="30"/>
      <c r="E150" s="30"/>
      <c r="F150" s="30"/>
    </row>
    <row r="151" spans="1:6" ht="20.399999999999999" x14ac:dyDescent="0.3">
      <c r="A151" s="22"/>
      <c r="B151" s="5"/>
      <c r="C151" s="30"/>
      <c r="D151" s="30"/>
      <c r="E151" s="30"/>
      <c r="F151" s="30"/>
    </row>
    <row r="152" spans="1:6" ht="20.399999999999999" x14ac:dyDescent="0.3">
      <c r="A152" s="22"/>
      <c r="B152" s="5"/>
      <c r="C152" s="30"/>
      <c r="D152" s="30"/>
      <c r="E152" s="30"/>
      <c r="F152" s="30"/>
    </row>
    <row r="153" spans="1:6" ht="20.399999999999999" x14ac:dyDescent="0.3">
      <c r="A153" s="22"/>
      <c r="B153" s="5"/>
      <c r="C153" s="30"/>
      <c r="D153" s="30"/>
      <c r="E153" s="30"/>
      <c r="F153" s="30"/>
    </row>
    <row r="154" spans="1:6" ht="20.399999999999999" x14ac:dyDescent="0.3">
      <c r="A154" s="22"/>
      <c r="B154" s="5"/>
      <c r="C154" s="30"/>
      <c r="D154" s="30"/>
      <c r="E154" s="30"/>
      <c r="F154" s="30"/>
    </row>
    <row r="155" spans="1:6" ht="20.399999999999999" x14ac:dyDescent="0.3">
      <c r="A155" s="22"/>
      <c r="B155" s="5"/>
      <c r="C155" s="30"/>
      <c r="D155" s="30"/>
      <c r="E155" s="30"/>
      <c r="F155" s="30"/>
    </row>
    <row r="156" spans="1:6" ht="20.399999999999999" x14ac:dyDescent="0.3">
      <c r="A156" s="22"/>
      <c r="B156" s="5"/>
      <c r="C156" s="30"/>
      <c r="D156" s="30"/>
      <c r="E156" s="30"/>
      <c r="F156" s="30"/>
    </row>
    <row r="157" spans="1:6" ht="20.399999999999999" x14ac:dyDescent="0.3">
      <c r="A157" s="22"/>
      <c r="B157" s="5"/>
      <c r="C157" s="30"/>
      <c r="D157" s="30"/>
      <c r="E157" s="30"/>
      <c r="F157" s="30"/>
    </row>
    <row r="158" spans="1:6" ht="20.399999999999999" x14ac:dyDescent="0.3">
      <c r="A158" s="22"/>
      <c r="B158" s="5"/>
      <c r="C158" s="30"/>
      <c r="D158" s="30"/>
      <c r="E158" s="30"/>
      <c r="F158" s="30"/>
    </row>
    <row r="159" spans="1:6" ht="20.399999999999999" x14ac:dyDescent="0.3">
      <c r="A159" s="22"/>
      <c r="B159" s="5"/>
      <c r="C159" s="30"/>
      <c r="D159" s="30"/>
      <c r="E159" s="30"/>
      <c r="F159" s="30"/>
    </row>
    <row r="160" spans="1:6" ht="20.399999999999999" x14ac:dyDescent="0.3">
      <c r="A160" s="22"/>
      <c r="B160" s="5"/>
      <c r="C160" s="30"/>
      <c r="D160" s="30"/>
      <c r="E160" s="30"/>
      <c r="F160" s="30"/>
    </row>
    <row r="161" spans="1:6" ht="20.399999999999999" x14ac:dyDescent="0.3">
      <c r="A161" s="22"/>
      <c r="B161" s="5"/>
      <c r="C161" s="30"/>
      <c r="D161" s="30"/>
      <c r="E161" s="30"/>
      <c r="F161" s="30"/>
    </row>
    <row r="162" spans="1:6" ht="20.399999999999999" x14ac:dyDescent="0.3">
      <c r="A162" s="22"/>
      <c r="B162" s="5"/>
      <c r="C162" s="30"/>
      <c r="D162" s="30"/>
      <c r="E162" s="30"/>
      <c r="F162" s="30"/>
    </row>
    <row r="163" spans="1:6" ht="20.399999999999999" x14ac:dyDescent="0.3">
      <c r="A163" s="22"/>
      <c r="B163" s="5"/>
      <c r="C163" s="30"/>
      <c r="D163" s="30"/>
      <c r="E163" s="30"/>
      <c r="F163" s="30"/>
    </row>
    <row r="164" spans="1:6" ht="20.399999999999999" x14ac:dyDescent="0.3">
      <c r="A164" s="22"/>
      <c r="B164" s="5"/>
      <c r="C164" s="30"/>
      <c r="D164" s="30"/>
      <c r="E164" s="30"/>
      <c r="F164" s="30"/>
    </row>
    <row r="165" spans="1:6" ht="20.399999999999999" x14ac:dyDescent="0.3">
      <c r="A165" s="22"/>
      <c r="B165" s="5"/>
      <c r="C165" s="30"/>
      <c r="D165" s="30"/>
      <c r="E165" s="30"/>
      <c r="F165" s="30"/>
    </row>
    <row r="166" spans="1:6" ht="20.399999999999999" x14ac:dyDescent="0.3">
      <c r="A166" s="22"/>
      <c r="B166" s="5"/>
      <c r="C166" s="30"/>
      <c r="D166" s="30"/>
      <c r="E166" s="30"/>
      <c r="F166" s="30"/>
    </row>
    <row r="167" spans="1:6" ht="20.399999999999999" x14ac:dyDescent="0.3">
      <c r="A167" s="22"/>
      <c r="B167" s="5"/>
      <c r="C167" s="30"/>
      <c r="D167" s="30"/>
      <c r="E167" s="30"/>
      <c r="F167" s="30"/>
    </row>
    <row r="168" spans="1:6" ht="20.399999999999999" x14ac:dyDescent="0.3">
      <c r="A168" s="22"/>
      <c r="B168" s="5"/>
      <c r="C168" s="30"/>
      <c r="D168" s="30"/>
      <c r="E168" s="30"/>
      <c r="F168" s="30"/>
    </row>
    <row r="169" spans="1:6" ht="20.399999999999999" x14ac:dyDescent="0.3">
      <c r="A169" s="22"/>
      <c r="B169" s="5"/>
      <c r="C169" s="30"/>
      <c r="D169" s="30"/>
      <c r="E169" s="30"/>
      <c r="F169" s="30"/>
    </row>
    <row r="170" spans="1:6" ht="20.399999999999999" x14ac:dyDescent="0.3">
      <c r="A170" s="22"/>
      <c r="B170" s="5"/>
      <c r="C170" s="30"/>
      <c r="D170" s="30"/>
      <c r="E170" s="30"/>
      <c r="F170" s="30"/>
    </row>
    <row r="171" spans="1:6" ht="20.399999999999999" x14ac:dyDescent="0.3">
      <c r="A171" s="22"/>
      <c r="B171" s="5"/>
      <c r="C171" s="30"/>
      <c r="D171" s="30"/>
      <c r="E171" s="30"/>
      <c r="F171" s="30"/>
    </row>
    <row r="172" spans="1:6" ht="20.399999999999999" x14ac:dyDescent="0.3">
      <c r="A172" s="22"/>
      <c r="B172" s="5"/>
      <c r="C172" s="30"/>
      <c r="D172" s="30"/>
      <c r="E172" s="30"/>
      <c r="F172" s="30"/>
    </row>
    <row r="173" spans="1:6" ht="20.399999999999999" x14ac:dyDescent="0.3">
      <c r="A173" s="22"/>
      <c r="B173" s="5"/>
      <c r="C173" s="30"/>
      <c r="D173" s="30"/>
      <c r="E173" s="30"/>
      <c r="F173" s="30"/>
    </row>
    <row r="174" spans="1:6" ht="20.399999999999999" x14ac:dyDescent="0.3">
      <c r="A174" s="22"/>
      <c r="B174" s="5"/>
      <c r="C174" s="30"/>
      <c r="D174" s="30"/>
      <c r="E174" s="30"/>
      <c r="F174" s="30"/>
    </row>
    <row r="175" spans="1:6" ht="20.399999999999999" x14ac:dyDescent="0.3">
      <c r="A175" s="22"/>
      <c r="B175" s="5"/>
      <c r="C175" s="30"/>
      <c r="D175" s="30"/>
      <c r="E175" s="30"/>
      <c r="F175" s="30"/>
    </row>
    <row r="176" spans="1:6" x14ac:dyDescent="0.3">
      <c r="A176" s="8"/>
      <c r="B176" s="5"/>
      <c r="C176" s="5"/>
      <c r="D176" s="5"/>
      <c r="E176" s="5"/>
      <c r="F176" s="5"/>
    </row>
    <row r="177" spans="1:10" ht="20.399999999999999" x14ac:dyDescent="0.3">
      <c r="A177" s="8"/>
      <c r="B177" s="31" t="s">
        <v>690</v>
      </c>
      <c r="C177" s="31" t="s">
        <v>691</v>
      </c>
      <c r="D177" s="31"/>
      <c r="E177" s="31"/>
      <c r="F177" t="s">
        <v>690</v>
      </c>
      <c r="G177" t="s">
        <v>691</v>
      </c>
    </row>
    <row r="178" spans="1:10" ht="21" x14ac:dyDescent="0.4">
      <c r="A178" s="8"/>
      <c r="B178" s="32" t="s">
        <v>692</v>
      </c>
      <c r="C178" s="32" t="s">
        <v>693</v>
      </c>
      <c r="D178" s="32"/>
      <c r="E178" s="32"/>
      <c r="F178" t="s">
        <v>692</v>
      </c>
      <c r="H178" t="str">
        <f>IF(NOT(ISBLANK(F178)),F178,IF(NOT(ISBLANK(G178)),"     "&amp;G178,FALSE))</f>
        <v>Afectación Económica o presupuestal</v>
      </c>
      <c r="I178" t="s">
        <v>692</v>
      </c>
      <c r="J178" t="str">
        <f>IF(NOT(ISERROR(MATCH(I178,_xlfn.ANCHORARRAY(B189),0))),H191&amp;"Por favor no seleccionar los criterios de impacto",I178)</f>
        <v>❌Por favor no seleccionar los criterios de impacto</v>
      </c>
    </row>
    <row r="179" spans="1:10" ht="21" x14ac:dyDescent="0.4">
      <c r="A179" s="8"/>
      <c r="B179" s="32" t="s">
        <v>692</v>
      </c>
      <c r="C179" s="32" t="s">
        <v>694</v>
      </c>
      <c r="D179" s="32"/>
      <c r="E179" s="32"/>
      <c r="G179" t="s">
        <v>693</v>
      </c>
      <c r="H179" t="str">
        <f t="shared" ref="H179:H189" si="0">IF(NOT(ISBLANK(F179)),F179,IF(NOT(ISBLANK(G179)),"     "&amp;G179,FALSE))</f>
        <v xml:space="preserve">     Afectación menor a 10 SMLMV .</v>
      </c>
    </row>
    <row r="180" spans="1:10" ht="21" x14ac:dyDescent="0.4">
      <c r="A180" s="8"/>
      <c r="B180" s="32" t="s">
        <v>692</v>
      </c>
      <c r="C180" s="32" t="s">
        <v>695</v>
      </c>
      <c r="D180" s="32"/>
      <c r="E180" s="32"/>
      <c r="G180" t="s">
        <v>694</v>
      </c>
      <c r="H180" t="str">
        <f t="shared" si="0"/>
        <v xml:space="preserve">     Entre 10 y 50 SMLMV </v>
      </c>
    </row>
    <row r="181" spans="1:10" ht="21" x14ac:dyDescent="0.4">
      <c r="A181" s="8"/>
      <c r="B181" s="32" t="s">
        <v>692</v>
      </c>
      <c r="C181" s="32" t="s">
        <v>696</v>
      </c>
      <c r="D181" s="32"/>
      <c r="E181" s="32"/>
      <c r="G181" t="s">
        <v>695</v>
      </c>
      <c r="H181" t="str">
        <f t="shared" si="0"/>
        <v xml:space="preserve">     Entre 50 y 100 SMLMV </v>
      </c>
    </row>
    <row r="182" spans="1:10" ht="21" x14ac:dyDescent="0.4">
      <c r="A182" s="8"/>
      <c r="B182" s="32" t="s">
        <v>692</v>
      </c>
      <c r="C182" s="32" t="s">
        <v>697</v>
      </c>
      <c r="D182" s="32"/>
      <c r="E182" s="32"/>
      <c r="G182" t="s">
        <v>696</v>
      </c>
      <c r="H182" t="str">
        <f t="shared" si="0"/>
        <v xml:space="preserve">     Entre 100 y 500 SMLMV </v>
      </c>
    </row>
    <row r="183" spans="1:10" ht="21" x14ac:dyDescent="0.4">
      <c r="A183" s="8"/>
      <c r="B183" s="32" t="s">
        <v>698</v>
      </c>
      <c r="C183" s="32" t="s">
        <v>699</v>
      </c>
      <c r="D183" s="32"/>
      <c r="E183" s="32"/>
      <c r="G183" t="s">
        <v>697</v>
      </c>
      <c r="H183" t="str">
        <f t="shared" si="0"/>
        <v xml:space="preserve">     Mayor a 500 SMLMV </v>
      </c>
    </row>
    <row r="184" spans="1:10" ht="21" x14ac:dyDescent="0.4">
      <c r="A184" s="8"/>
      <c r="B184" s="32" t="s">
        <v>698</v>
      </c>
      <c r="C184" s="32" t="s">
        <v>700</v>
      </c>
      <c r="D184" s="32"/>
      <c r="E184" s="32"/>
      <c r="F184" t="s">
        <v>698</v>
      </c>
      <c r="H184" t="str">
        <f t="shared" si="0"/>
        <v>Pérdida Reputacional</v>
      </c>
    </row>
    <row r="185" spans="1:10" ht="21" x14ac:dyDescent="0.4">
      <c r="A185" s="8"/>
      <c r="B185" s="32" t="s">
        <v>698</v>
      </c>
      <c r="C185" s="32" t="s">
        <v>701</v>
      </c>
      <c r="D185" s="32"/>
      <c r="E185" s="32"/>
      <c r="G185" t="s">
        <v>699</v>
      </c>
      <c r="H185" t="str">
        <f t="shared" si="0"/>
        <v xml:space="preserve">     El riesgo afecta la imagen de alguna área de la organización</v>
      </c>
    </row>
    <row r="186" spans="1:10" ht="21" x14ac:dyDescent="0.4">
      <c r="A186" s="8"/>
      <c r="B186" s="32" t="s">
        <v>698</v>
      </c>
      <c r="C186" s="32" t="s">
        <v>702</v>
      </c>
      <c r="D186" s="32"/>
      <c r="E186" s="32"/>
      <c r="G186" t="s">
        <v>700</v>
      </c>
      <c r="H186" t="str">
        <f t="shared" si="0"/>
        <v xml:space="preserve">     El riesgo afecta la imagen de la entidad internamente, de conocimiento general, nivel interno, de junta dircetiva y accionistas y/o de provedores</v>
      </c>
    </row>
    <row r="187" spans="1:10" ht="21" x14ac:dyDescent="0.4">
      <c r="A187" s="8"/>
      <c r="B187" s="32" t="s">
        <v>698</v>
      </c>
      <c r="C187" s="32" t="s">
        <v>703</v>
      </c>
      <c r="D187" s="32"/>
      <c r="E187" s="32"/>
      <c r="G187" t="s">
        <v>701</v>
      </c>
      <c r="H187" t="str">
        <f t="shared" si="0"/>
        <v xml:space="preserve">     El riesgo afecta la imagen de la entidad con algunos usuarios de relevancia frente al logro de los objetivos</v>
      </c>
    </row>
    <row r="188" spans="1:10" x14ac:dyDescent="0.3">
      <c r="A188" s="8"/>
      <c r="B188" s="6"/>
      <c r="C188" s="6"/>
      <c r="D188" s="6"/>
      <c r="E188" s="6"/>
      <c r="G188" t="s">
        <v>702</v>
      </c>
      <c r="H188" t="str">
        <f t="shared" si="0"/>
        <v xml:space="preserve">     El riesgo afecta la imagen de de la entidad con efecto publicitario sostenido a nivel de sector administrativo, nivel departamental o municipal</v>
      </c>
    </row>
    <row r="189" spans="1:10" x14ac:dyDescent="0.3">
      <c r="A189" s="8"/>
      <c r="B189" s="6" t="str">
        <f t="array" ref="B189:B191">_xlfn.UNIQUE(Tabla13[[#All],[Criterios]])</f>
        <v>Criterios</v>
      </c>
      <c r="C189" s="6"/>
      <c r="D189" s="6"/>
      <c r="E189" s="6"/>
      <c r="G189" t="s">
        <v>703</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704</v>
      </c>
    </row>
    <row r="192" spans="1:10" x14ac:dyDescent="0.3">
      <c r="B192" s="4"/>
      <c r="C192" s="4"/>
      <c r="D192" s="4"/>
      <c r="E192" s="4"/>
      <c r="H192" s="7" t="s">
        <v>705</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00000000-0002-0000-0500-000000000000}">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E12" sqref="E12"/>
    </sheetView>
  </sheetViews>
  <sheetFormatPr baseColWidth="10" defaultColWidth="14.44140625" defaultRowHeight="13.8" x14ac:dyDescent="0.3"/>
  <cols>
    <col min="1" max="2" width="14.44140625" style="9"/>
    <col min="3" max="3" width="17" style="9" customWidth="1"/>
    <col min="4" max="4" width="14.44140625" style="9"/>
    <col min="5" max="5" width="46" style="9" customWidth="1"/>
    <col min="6" max="16384" width="14.44140625" style="9"/>
  </cols>
  <sheetData>
    <row r="1" spans="2:6" ht="24" customHeight="1" thickBot="1" x14ac:dyDescent="0.35">
      <c r="B1" s="489" t="s">
        <v>706</v>
      </c>
      <c r="C1" s="490"/>
      <c r="D1" s="490"/>
      <c r="E1" s="490"/>
      <c r="F1" s="491"/>
    </row>
    <row r="2" spans="2:6" ht="16.2" thickBot="1" x14ac:dyDescent="0.35">
      <c r="B2" s="10"/>
      <c r="C2" s="10"/>
      <c r="D2" s="10"/>
      <c r="E2" s="10"/>
      <c r="F2" s="10"/>
    </row>
    <row r="3" spans="2:6" ht="16.2" thickBot="1" x14ac:dyDescent="0.35">
      <c r="B3" s="493" t="s">
        <v>707</v>
      </c>
      <c r="C3" s="494"/>
      <c r="D3" s="494"/>
      <c r="E3" s="33" t="s">
        <v>708</v>
      </c>
      <c r="F3" s="34" t="s">
        <v>709</v>
      </c>
    </row>
    <row r="4" spans="2:6" ht="31.2" x14ac:dyDescent="0.3">
      <c r="B4" s="495" t="s">
        <v>710</v>
      </c>
      <c r="C4" s="497" t="s">
        <v>104</v>
      </c>
      <c r="D4" s="11" t="s">
        <v>145</v>
      </c>
      <c r="E4" s="12" t="s">
        <v>711</v>
      </c>
      <c r="F4" s="13">
        <v>0.25</v>
      </c>
    </row>
    <row r="5" spans="2:6" ht="46.8" x14ac:dyDescent="0.3">
      <c r="B5" s="496"/>
      <c r="C5" s="498"/>
      <c r="D5" s="14" t="s">
        <v>150</v>
      </c>
      <c r="E5" s="15" t="s">
        <v>712</v>
      </c>
      <c r="F5" s="16">
        <v>0.15</v>
      </c>
    </row>
    <row r="6" spans="2:6" ht="46.8" x14ac:dyDescent="0.3">
      <c r="B6" s="496"/>
      <c r="C6" s="498"/>
      <c r="D6" s="14" t="s">
        <v>124</v>
      </c>
      <c r="E6" s="15" t="s">
        <v>713</v>
      </c>
      <c r="F6" s="16">
        <v>0.1</v>
      </c>
    </row>
    <row r="7" spans="2:6" ht="15.6" hidden="1" x14ac:dyDescent="0.3">
      <c r="B7" s="496"/>
      <c r="C7" s="14"/>
      <c r="D7" s="14" t="s">
        <v>200</v>
      </c>
      <c r="E7" s="15"/>
      <c r="F7" s="16"/>
    </row>
    <row r="8" spans="2:6" ht="62.4" x14ac:dyDescent="0.3">
      <c r="B8" s="496"/>
      <c r="C8" s="498" t="s">
        <v>105</v>
      </c>
      <c r="D8" s="14" t="s">
        <v>469</v>
      </c>
      <c r="E8" s="15" t="s">
        <v>714</v>
      </c>
      <c r="F8" s="16">
        <v>0.25</v>
      </c>
    </row>
    <row r="9" spans="2:6" ht="31.2" x14ac:dyDescent="0.3">
      <c r="B9" s="496"/>
      <c r="C9" s="498"/>
      <c r="D9" s="14" t="s">
        <v>125</v>
      </c>
      <c r="E9" s="15" t="s">
        <v>715</v>
      </c>
      <c r="F9" s="16">
        <v>0.15</v>
      </c>
    </row>
    <row r="10" spans="2:6" ht="15.6" hidden="1" x14ac:dyDescent="0.3">
      <c r="B10" s="27"/>
      <c r="C10" s="14"/>
      <c r="D10" s="14" t="s">
        <v>200</v>
      </c>
      <c r="E10" s="15"/>
      <c r="F10" s="16"/>
    </row>
    <row r="11" spans="2:6" ht="46.8" x14ac:dyDescent="0.3">
      <c r="B11" s="496" t="s">
        <v>716</v>
      </c>
      <c r="C11" s="498" t="s">
        <v>107</v>
      </c>
      <c r="D11" s="14" t="s">
        <v>141</v>
      </c>
      <c r="E11" s="15" t="s">
        <v>717</v>
      </c>
      <c r="F11" s="17" t="s">
        <v>718</v>
      </c>
    </row>
    <row r="12" spans="2:6" ht="46.8" x14ac:dyDescent="0.3">
      <c r="B12" s="496"/>
      <c r="C12" s="498"/>
      <c r="D12" s="14" t="s">
        <v>126</v>
      </c>
      <c r="E12" s="15" t="s">
        <v>719</v>
      </c>
      <c r="F12" s="17" t="s">
        <v>718</v>
      </c>
    </row>
    <row r="13" spans="2:6" ht="15.6" x14ac:dyDescent="0.3">
      <c r="B13" s="496"/>
      <c r="C13" s="14"/>
      <c r="D13" s="14" t="s">
        <v>200</v>
      </c>
      <c r="E13" s="15"/>
      <c r="F13" s="17"/>
    </row>
    <row r="14" spans="2:6" ht="46.8" x14ac:dyDescent="0.3">
      <c r="B14" s="496"/>
      <c r="C14" s="498" t="s">
        <v>108</v>
      </c>
      <c r="D14" s="14" t="s">
        <v>146</v>
      </c>
      <c r="E14" s="15" t="s">
        <v>720</v>
      </c>
      <c r="F14" s="17" t="s">
        <v>718</v>
      </c>
    </row>
    <row r="15" spans="2:6" ht="46.8" x14ac:dyDescent="0.3">
      <c r="B15" s="496"/>
      <c r="C15" s="498"/>
      <c r="D15" s="14" t="s">
        <v>127</v>
      </c>
      <c r="E15" s="15" t="s">
        <v>721</v>
      </c>
      <c r="F15" s="17" t="s">
        <v>718</v>
      </c>
    </row>
    <row r="16" spans="2:6" ht="15.6" hidden="1" x14ac:dyDescent="0.3">
      <c r="B16" s="496"/>
      <c r="C16" s="14"/>
      <c r="D16" s="14" t="s">
        <v>200</v>
      </c>
      <c r="E16" s="15"/>
      <c r="F16" s="17"/>
    </row>
    <row r="17" spans="2:6" ht="31.2" x14ac:dyDescent="0.3">
      <c r="B17" s="496"/>
      <c r="C17" s="498" t="s">
        <v>109</v>
      </c>
      <c r="D17" s="14" t="s">
        <v>128</v>
      </c>
      <c r="E17" s="15" t="s">
        <v>722</v>
      </c>
      <c r="F17" s="17" t="s">
        <v>718</v>
      </c>
    </row>
    <row r="18" spans="2:6" ht="16.2" thickBot="1" x14ac:dyDescent="0.35">
      <c r="B18" s="499"/>
      <c r="C18" s="500"/>
      <c r="D18" s="18" t="s">
        <v>470</v>
      </c>
      <c r="E18" s="19" t="s">
        <v>723</v>
      </c>
      <c r="F18" s="20" t="s">
        <v>718</v>
      </c>
    </row>
    <row r="19" spans="2:6" ht="15.6" hidden="1" x14ac:dyDescent="0.3">
      <c r="B19" s="43"/>
      <c r="C19" s="43"/>
      <c r="D19" s="14" t="s">
        <v>200</v>
      </c>
      <c r="E19" s="44"/>
      <c r="F19" s="45"/>
    </row>
    <row r="20" spans="2:6" ht="49.65" customHeight="1" x14ac:dyDescent="0.3">
      <c r="B20" s="492" t="s">
        <v>724</v>
      </c>
      <c r="C20" s="492"/>
      <c r="D20" s="492"/>
      <c r="E20" s="492"/>
      <c r="F20" s="492"/>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35"/>
  <sheetViews>
    <sheetView workbookViewId="0">
      <selection activeCell="B13" sqref="B13"/>
    </sheetView>
  </sheetViews>
  <sheetFormatPr baseColWidth="10" defaultColWidth="11.44140625" defaultRowHeight="14.4" x14ac:dyDescent="0.3"/>
  <cols>
    <col min="2" max="2" width="24" customWidth="1"/>
    <col min="3" max="3" width="23.44140625" customWidth="1"/>
    <col min="4" max="4" width="24.44140625" customWidth="1"/>
    <col min="5" max="6" width="16.88671875" customWidth="1"/>
  </cols>
  <sheetData>
    <row r="2" spans="2:6" x14ac:dyDescent="0.3">
      <c r="B2" t="s">
        <v>725</v>
      </c>
      <c r="E2" t="s">
        <v>726</v>
      </c>
    </row>
    <row r="3" spans="2:6" x14ac:dyDescent="0.3">
      <c r="B3" t="s">
        <v>727</v>
      </c>
      <c r="E3" t="s">
        <v>679</v>
      </c>
    </row>
    <row r="4" spans="2:6" x14ac:dyDescent="0.3">
      <c r="B4" t="s">
        <v>728</v>
      </c>
      <c r="E4" t="s">
        <v>729</v>
      </c>
    </row>
    <row r="5" spans="2:6" x14ac:dyDescent="0.3">
      <c r="B5" t="s">
        <v>130</v>
      </c>
    </row>
    <row r="8" spans="2:6" x14ac:dyDescent="0.3">
      <c r="B8" t="s">
        <v>730</v>
      </c>
      <c r="E8" t="s">
        <v>89</v>
      </c>
      <c r="F8" t="s">
        <v>731</v>
      </c>
    </row>
    <row r="9" spans="2:6" x14ac:dyDescent="0.3">
      <c r="B9" t="s">
        <v>732</v>
      </c>
      <c r="E9" t="s">
        <v>295</v>
      </c>
      <c r="F9" t="s">
        <v>640</v>
      </c>
    </row>
    <row r="10" spans="2:6" x14ac:dyDescent="0.3">
      <c r="B10" t="s">
        <v>733</v>
      </c>
      <c r="E10" t="s">
        <v>164</v>
      </c>
      <c r="F10" t="s">
        <v>641</v>
      </c>
    </row>
    <row r="11" spans="2:6" x14ac:dyDescent="0.3">
      <c r="E11" t="s">
        <v>120</v>
      </c>
      <c r="F11" t="s">
        <v>188</v>
      </c>
    </row>
    <row r="12" spans="2:6" x14ac:dyDescent="0.3">
      <c r="B12" s="138" t="s">
        <v>734</v>
      </c>
      <c r="E12" t="s">
        <v>322</v>
      </c>
      <c r="F12" t="s">
        <v>121</v>
      </c>
    </row>
    <row r="13" spans="2:6" x14ac:dyDescent="0.3">
      <c r="B13" s="139" t="s">
        <v>119</v>
      </c>
      <c r="E13" t="s">
        <v>642</v>
      </c>
      <c r="F13" t="s">
        <v>165</v>
      </c>
    </row>
    <row r="14" spans="2:6" x14ac:dyDescent="0.3">
      <c r="B14" s="139" t="s">
        <v>223</v>
      </c>
    </row>
    <row r="15" spans="2:6" x14ac:dyDescent="0.3">
      <c r="B15" s="139" t="s">
        <v>735</v>
      </c>
    </row>
    <row r="16" spans="2:6" ht="26.4" x14ac:dyDescent="0.3">
      <c r="B16" s="139" t="s">
        <v>163</v>
      </c>
    </row>
    <row r="17" spans="2:2" ht="26.4" x14ac:dyDescent="0.3">
      <c r="B17" s="139" t="s">
        <v>736</v>
      </c>
    </row>
    <row r="18" spans="2:2" x14ac:dyDescent="0.3">
      <c r="B18" s="25"/>
    </row>
    <row r="19" spans="2:2" x14ac:dyDescent="0.3">
      <c r="B19" s="25"/>
    </row>
    <row r="20" spans="2:2" x14ac:dyDescent="0.3">
      <c r="B20" s="25"/>
    </row>
    <row r="22" spans="2:2" x14ac:dyDescent="0.3">
      <c r="B22" s="25" t="s">
        <v>737</v>
      </c>
    </row>
    <row r="23" spans="2:2" x14ac:dyDescent="0.3">
      <c r="B23" t="s">
        <v>738</v>
      </c>
    </row>
    <row r="24" spans="2:2" x14ac:dyDescent="0.3">
      <c r="B24" t="s">
        <v>739</v>
      </c>
    </row>
    <row r="25" spans="2:2" x14ac:dyDescent="0.3">
      <c r="B25" t="s">
        <v>740</v>
      </c>
    </row>
    <row r="26" spans="2:2" x14ac:dyDescent="0.3">
      <c r="B26" t="s">
        <v>741</v>
      </c>
    </row>
    <row r="27" spans="2:2" x14ac:dyDescent="0.3">
      <c r="B27" t="s">
        <v>742</v>
      </c>
    </row>
    <row r="28" spans="2:2" x14ac:dyDescent="0.3">
      <c r="B28" t="s">
        <v>743</v>
      </c>
    </row>
    <row r="29" spans="2:2" x14ac:dyDescent="0.3">
      <c r="B29" t="s">
        <v>744</v>
      </c>
    </row>
    <row r="30" spans="2:2" x14ac:dyDescent="0.3">
      <c r="B30" t="s">
        <v>745</v>
      </c>
    </row>
    <row r="31" spans="2:2" x14ac:dyDescent="0.3">
      <c r="B31" t="s">
        <v>746</v>
      </c>
    </row>
    <row r="32" spans="2:2" x14ac:dyDescent="0.3">
      <c r="B32" t="s">
        <v>747</v>
      </c>
    </row>
    <row r="33" spans="2:2" x14ac:dyDescent="0.3">
      <c r="B33" t="s">
        <v>7</v>
      </c>
    </row>
    <row r="34" spans="2:2" x14ac:dyDescent="0.3">
      <c r="B34" t="s">
        <v>748</v>
      </c>
    </row>
    <row r="35" spans="2:2" x14ac:dyDescent="0.3">
      <c r="B35" t="s">
        <v>749</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0.88671875" defaultRowHeight="13.8" x14ac:dyDescent="0.3"/>
  <cols>
    <col min="1" max="1" width="32.88671875" style="1" customWidth="1"/>
    <col min="2" max="16384" width="10.88671875" style="1"/>
  </cols>
  <sheetData>
    <row r="3" spans="1:1" x14ac:dyDescent="0.3">
      <c r="A3" s="2" t="s">
        <v>145</v>
      </c>
    </row>
    <row r="4" spans="1:1" x14ac:dyDescent="0.3">
      <c r="A4" s="2" t="s">
        <v>150</v>
      </c>
    </row>
    <row r="5" spans="1:1" x14ac:dyDescent="0.3">
      <c r="A5" s="2" t="s">
        <v>124</v>
      </c>
    </row>
    <row r="6" spans="1:1" x14ac:dyDescent="0.3">
      <c r="A6" s="2" t="s">
        <v>469</v>
      </c>
    </row>
    <row r="7" spans="1:1" x14ac:dyDescent="0.3">
      <c r="A7" s="2" t="s">
        <v>125</v>
      </c>
    </row>
    <row r="8" spans="1:1" x14ac:dyDescent="0.3">
      <c r="A8" s="2" t="s">
        <v>141</v>
      </c>
    </row>
    <row r="9" spans="1:1" x14ac:dyDescent="0.3">
      <c r="A9" s="2" t="s">
        <v>126</v>
      </c>
    </row>
    <row r="10" spans="1:1" x14ac:dyDescent="0.3">
      <c r="A10" s="2" t="s">
        <v>146</v>
      </c>
    </row>
    <row r="11" spans="1:1" x14ac:dyDescent="0.3">
      <c r="A11" s="2" t="s">
        <v>127</v>
      </c>
    </row>
    <row r="12" spans="1:1" x14ac:dyDescent="0.3">
      <c r="A12" s="2" t="s">
        <v>750</v>
      </c>
    </row>
    <row r="13" spans="1:1" x14ac:dyDescent="0.3">
      <c r="A13" s="2" t="s">
        <v>751</v>
      </c>
    </row>
    <row r="14" spans="1:1" x14ac:dyDescent="0.3">
      <c r="A14" s="2" t="s">
        <v>752</v>
      </c>
    </row>
    <row r="16" spans="1:1" x14ac:dyDescent="0.3">
      <c r="A16" s="2" t="s">
        <v>753</v>
      </c>
    </row>
    <row r="17" spans="1:1" x14ac:dyDescent="0.3">
      <c r="A17" s="2" t="s">
        <v>725</v>
      </c>
    </row>
    <row r="18" spans="1:1" x14ac:dyDescent="0.3">
      <c r="A18" s="2" t="s">
        <v>727</v>
      </c>
    </row>
    <row r="20" spans="1:1" x14ac:dyDescent="0.3">
      <c r="A20" s="2" t="s">
        <v>732</v>
      </c>
    </row>
    <row r="21" spans="1:1" x14ac:dyDescent="0.3">
      <c r="A21" s="2" t="s">
        <v>733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E5C104-6C7F-4B77-89C2-BED1DC84B878}">
  <ds:schemaRefs>
    <ds:schemaRef ds:uri="http://schemas.microsoft.com/sharepoint/v3/contenttype/forms"/>
  </ds:schemaRefs>
</ds:datastoreItem>
</file>

<file path=customXml/itemProps2.xml><?xml version="1.0" encoding="utf-8"?>
<ds:datastoreItem xmlns:ds="http://schemas.openxmlformats.org/officeDocument/2006/customXml" ds:itemID="{A88AB51E-7ECB-44CC-97B1-A94F0D9F0EBA}">
  <ds:schemaRefs>
    <ds:schemaRef ds:uri="http://schemas.microsoft.com/office/2006/metadata/properties"/>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C5F9BD10-F231-4A6F-AFC9-DD8BB486E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