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namedSheetViews/namedSheetView1.xml" ContentType="application/vnd.ms-excel.namedsheetviews+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pivotTables/pivotTable1.xml" ContentType="application/vnd.openxmlformats-officedocument.spreadsheetml.pivotTable+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hidePivotFieldList="1" defaultThemeVersion="124226"/>
  <mc:AlternateContent xmlns:mc="http://schemas.openxmlformats.org/markup-compatibility/2006">
    <mc:Choice Requires="x15">
      <x15ac:absPath xmlns:x15ac="http://schemas.microsoft.com/office/spreadsheetml/2010/11/ac" url="https://isvimedgovco.sharepoint.com/sites/7Planeacion-Pla_Inte_Gestion/Documentos compartidos/Pla_Inte_Gestion/PLANEACIÓN INTEGRADA DE GESTIÓN/03. SCI/2026/SEGUIMIENTO MATRICES DE RIESGO 2026/2DO TRIM/APROBADOS/"/>
    </mc:Choice>
  </mc:AlternateContent>
  <xr:revisionPtr revIDLastSave="17" documentId="13_ncr:1_{1E63E58F-E64B-475F-A1D4-496081CC5CA9}" xr6:coauthVersionLast="47" xr6:coauthVersionMax="47" xr10:uidLastSave="{3FCE9FAA-37AA-43B4-A2EE-56724C9768F0}"/>
  <bookViews>
    <workbookView xWindow="-108" yWindow="-108" windowWidth="23256" windowHeight="12456" tabRatio="731" firstSheet="1" activeTab="1" xr2:uid="{00000000-000D-0000-FFFF-FFFF00000000}"/>
  </bookViews>
  <sheets>
    <sheet name="1. ESTABLECIMIENTO CONTEXTO " sheetId="23" r:id="rId1"/>
    <sheet name="2. MATRIZ DE RIESGOS" sheetId="21" r:id="rId2"/>
    <sheet name="MAPA CALOR INHERENTE" sheetId="25" state="hidden" r:id="rId3"/>
    <sheet name="MAPA CALOR RESIDUAL" sheetId="26" state="hidden" r:id="rId4"/>
    <sheet name="3.MAPA CALOR INHEREN Y RESIDUAL" sheetId="27" r:id="rId5"/>
    <sheet name="4. PEFIL RIESGO DEL PROCESO" sheetId="28" r:id="rId6"/>
    <sheet name="Tabla probabilidad_Informativo" sheetId="12" r:id="rId7"/>
    <sheet name="Tabla Impacto_Informativo" sheetId="22" r:id="rId8"/>
    <sheet name="Tabla Valoración controles_Inf" sheetId="15" r:id="rId9"/>
    <sheet name="Opciones Tratamiento" sheetId="16" r:id="rId10"/>
    <sheet name="Hoja1" sheetId="11" state="hidden" r:id="rId11"/>
  </sheets>
  <definedNames>
    <definedName name="_xlnm._FilterDatabase" localSheetId="4" hidden="1">'3.MAPA CALOR INHEREN Y RESIDUAL'!$A$7:$AL$7</definedName>
    <definedName name="_xlnm._FilterDatabase" localSheetId="2" hidden="1">'MAPA CALOR INHERENTE'!$A$6:$AJ$6</definedName>
    <definedName name="_xlnm._FilterDatabase" localSheetId="3" hidden="1">'MAPA CALOR RESIDUAL'!$A$6:$AL$6</definedName>
    <definedName name="Afectación_Económica" localSheetId="5">#REF!</definedName>
    <definedName name="Afectación_Económica">#REF!</definedName>
    <definedName name="Definicion_tratamiento" localSheetId="5">#REF!</definedName>
    <definedName name="Definicion_tratamiento">#REF!</definedName>
    <definedName name="Ejecución_administración_de_procesos">#REF!</definedName>
    <definedName name="Fiscal_A" localSheetId="5">#REF!</definedName>
    <definedName name="Fiscal_A">#REF!</definedName>
    <definedName name="Fiscal_B" localSheetId="5">#REF!</definedName>
    <definedName name="Fiscal_B">#REF!</definedName>
    <definedName name="Gestiòn" localSheetId="5">#REF!</definedName>
    <definedName name="Gestiòn">#REF!</definedName>
    <definedName name="Gestión_A" localSheetId="5">#REF!</definedName>
    <definedName name="Gestión_A">#REF!</definedName>
    <definedName name="Gestión_B" localSheetId="5">#REF!</definedName>
    <definedName name="Gestión_B">#REF!</definedName>
    <definedName name="IMPACTO_PROCESOS" localSheetId="4">#REF!</definedName>
    <definedName name="IMPACTO_PROCESOS" localSheetId="5">#REF!</definedName>
    <definedName name="IMPACTO_PROCESOS" localSheetId="2">#REF!</definedName>
    <definedName name="IMPACTO_PROCESOS" localSheetId="3">#REF!</definedName>
    <definedName name="IntegridadPública_Corrupción" localSheetId="5">#REF!</definedName>
    <definedName name="IntegridadPública_Corrupción">#REF!</definedName>
    <definedName name="IntegridadPública_LA_FT_FP" localSheetId="5">#REF!</definedName>
    <definedName name="IntegridadPública_LA_FT_FP">#REF!</definedName>
    <definedName name="opciones" localSheetId="4">#REF!</definedName>
    <definedName name="opciones" localSheetId="5">#REF!</definedName>
    <definedName name="opciones" localSheetId="2">#REF!</definedName>
    <definedName name="opciones" localSheetId="3">#REF!</definedName>
    <definedName name="opciones2" localSheetId="4">#REF!</definedName>
    <definedName name="opciones2" localSheetId="5">#REF!</definedName>
    <definedName name="opciones2" localSheetId="2">#REF!</definedName>
    <definedName name="opciones2" localSheetId="3">#REF!</definedName>
    <definedName name="Plan_accion" localSheetId="5">#REF!</definedName>
    <definedName name="Plan_accion">#REF!</definedName>
    <definedName name="Plan_acción" localSheetId="5">#REF!</definedName>
    <definedName name="Plan_acción">#REF!</definedName>
    <definedName name="Plan_de_acción" localSheetId="5">#REF!</definedName>
    <definedName name="Plan_de_acción">#REF!</definedName>
    <definedName name="Posibilidad__de_efecto_dañoso_sobre_el_interes_patrimonial" localSheetId="5">#REF!</definedName>
    <definedName name="Posibilidad__de_efecto_dañoso_sobre_el_interes_patrimonial">#REF!</definedName>
    <definedName name="Posibilidad_de_pérdida_Económica" localSheetId="5">#REF!</definedName>
    <definedName name="Posibilidad_de_pérdida_Económica">#REF!</definedName>
    <definedName name="Proceso">#REF!</definedName>
    <definedName name="Quince_Cero" localSheetId="4">#REF!</definedName>
    <definedName name="Quince_Cero" localSheetId="5">#REF!</definedName>
    <definedName name="Quince_Cero" localSheetId="2">#REF!</definedName>
    <definedName name="Quince_Cero" localSheetId="3">#REF!</definedName>
    <definedName name="Rango_Calificacion_Ejecucion" localSheetId="4">#REF!</definedName>
    <definedName name="Rango_Calificacion_Ejecucion" localSheetId="5">#REF!</definedName>
    <definedName name="Rango_Calificacion_Ejecucion" localSheetId="2">#REF!</definedName>
    <definedName name="Rango_Calificacion_Ejecucion" localSheetId="3">#REF!</definedName>
    <definedName name="Reducir_mitigar_Transferir_Evitar" localSheetId="5">#REF!</definedName>
    <definedName name="Reducir_mitigar_Transferir_Evitar">#REF!</definedName>
    <definedName name="Reputacional" localSheetId="5">#REF!</definedName>
    <definedName name="Reputacional">#REF!</definedName>
    <definedName name="Requiere_Plan_de_Acción" localSheetId="5">#REF!</definedName>
    <definedName name="Requiere_Plan_de_Acción">#REF!</definedName>
    <definedName name="Seg.Información" localSheetId="5">#REF!</definedName>
    <definedName name="Seg.Información">#REF!</definedName>
    <definedName name="TIPO" localSheetId="4">#REF!</definedName>
    <definedName name="TIPO" localSheetId="5">#REF!</definedName>
    <definedName name="TIPO" localSheetId="2">#REF!</definedName>
    <definedName name="TIPO" localSheetId="3">#REF!</definedName>
  </definedNames>
  <calcPr calcId="191029"/>
  <pivotCaches>
    <pivotCache cacheId="0" r:id="rId12"/>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17" i="21" l="1"/>
  <c r="AA17" i="21" s="1"/>
  <c r="Y18" i="21" s="1"/>
  <c r="B12" i="26"/>
  <c r="A12" i="26"/>
  <c r="B11" i="26"/>
  <c r="A11" i="26"/>
  <c r="B10" i="26"/>
  <c r="A10" i="26"/>
  <c r="B9" i="26"/>
  <c r="A9" i="26"/>
  <c r="D12" i="25"/>
  <c r="C12" i="25"/>
  <c r="E12" i="25" s="1"/>
  <c r="B12" i="25"/>
  <c r="A12" i="25"/>
  <c r="D11" i="25"/>
  <c r="C11" i="25"/>
  <c r="B11" i="25"/>
  <c r="A11" i="25"/>
  <c r="D10" i="25"/>
  <c r="C10" i="25"/>
  <c r="E10" i="25" s="1"/>
  <c r="B10" i="25"/>
  <c r="A10" i="25"/>
  <c r="D9" i="25"/>
  <c r="C9" i="25"/>
  <c r="B9" i="25"/>
  <c r="A9" i="25"/>
  <c r="B4" i="28"/>
  <c r="B3" i="27"/>
  <c r="B8" i="26"/>
  <c r="A8" i="26"/>
  <c r="B7" i="26"/>
  <c r="A7" i="26"/>
  <c r="B3" i="26"/>
  <c r="D8" i="25"/>
  <c r="C8" i="25"/>
  <c r="B8" i="25"/>
  <c r="A8" i="25"/>
  <c r="D7" i="25"/>
  <c r="C7" i="25"/>
  <c r="B7" i="25"/>
  <c r="A7" i="25"/>
  <c r="B3" i="25"/>
  <c r="F26" i="26"/>
  <c r="E26" i="26"/>
  <c r="G26" i="26" s="1"/>
  <c r="G25" i="26"/>
  <c r="F25" i="26"/>
  <c r="E25" i="26"/>
  <c r="F24" i="26"/>
  <c r="E24" i="26"/>
  <c r="G24" i="26" s="1"/>
  <c r="F23" i="26"/>
  <c r="E23" i="26"/>
  <c r="G23" i="26" s="1"/>
  <c r="F22" i="26"/>
  <c r="E22" i="26"/>
  <c r="G22" i="26" s="1"/>
  <c r="G21" i="26"/>
  <c r="F21" i="26"/>
  <c r="E21" i="26"/>
  <c r="F20" i="26"/>
  <c r="E20" i="26"/>
  <c r="G20" i="26" s="1"/>
  <c r="F19" i="26"/>
  <c r="E19" i="26"/>
  <c r="G19" i="26" s="1"/>
  <c r="F18" i="26"/>
  <c r="E18" i="26"/>
  <c r="G18" i="26" s="1"/>
  <c r="G17" i="26"/>
  <c r="F17" i="26"/>
  <c r="E17" i="26"/>
  <c r="F16" i="26"/>
  <c r="E16" i="26"/>
  <c r="G16" i="26" s="1"/>
  <c r="F15" i="26"/>
  <c r="E15" i="26"/>
  <c r="G15" i="26" s="1"/>
  <c r="F14" i="26"/>
  <c r="E14" i="26"/>
  <c r="G14" i="26" s="1"/>
  <c r="G13" i="26"/>
  <c r="F13" i="26"/>
  <c r="E13" i="26"/>
  <c r="E26" i="25"/>
  <c r="E25" i="25"/>
  <c r="E24" i="25"/>
  <c r="E23" i="25"/>
  <c r="E22" i="25"/>
  <c r="E21" i="25"/>
  <c r="E20" i="25"/>
  <c r="E19" i="25"/>
  <c r="E18" i="25"/>
  <c r="E17" i="25"/>
  <c r="E16" i="25"/>
  <c r="E15" i="25"/>
  <c r="E14" i="25"/>
  <c r="E13" i="25"/>
  <c r="E11" i="25"/>
  <c r="E8" i="25"/>
  <c r="AA18" i="21" l="1"/>
  <c r="Z18" i="21"/>
  <c r="Z17" i="21"/>
  <c r="J7" i="25"/>
  <c r="D8" i="27" s="1"/>
  <c r="M8" i="25"/>
  <c r="G9" i="27" s="1"/>
  <c r="E9" i="25"/>
  <c r="M9" i="25"/>
  <c r="G10" i="27" s="1"/>
  <c r="I11" i="25"/>
  <c r="C12" i="27" s="1"/>
  <c r="M7" i="25"/>
  <c r="G8" i="27" s="1"/>
  <c r="J11" i="25"/>
  <c r="D12" i="27" s="1"/>
  <c r="L7" i="25"/>
  <c r="F8" i="27" s="1"/>
  <c r="J10" i="25"/>
  <c r="D11" i="27" s="1"/>
  <c r="L8" i="25"/>
  <c r="F9" i="27" s="1"/>
  <c r="I9" i="25"/>
  <c r="C10" i="27" s="1"/>
  <c r="L9" i="25"/>
  <c r="F10" i="27" s="1"/>
  <c r="E7" i="25"/>
  <c r="J8" i="25"/>
  <c r="D9" i="27" s="1"/>
  <c r="K8" i="25"/>
  <c r="E9" i="27" s="1"/>
  <c r="I7" i="25"/>
  <c r="C8" i="27" s="1"/>
  <c r="K10" i="25"/>
  <c r="E11" i="27" s="1"/>
  <c r="J9" i="25"/>
  <c r="D10" i="27" s="1"/>
  <c r="L10" i="25"/>
  <c r="F11" i="27" s="1"/>
  <c r="I8" i="25"/>
  <c r="C9" i="27" s="1"/>
  <c r="K9" i="25"/>
  <c r="E10" i="27" s="1"/>
  <c r="M10" i="25"/>
  <c r="G11" i="27" s="1"/>
  <c r="K7" i="25"/>
  <c r="E8" i="27" s="1"/>
  <c r="K11" i="25"/>
  <c r="E12" i="27" s="1"/>
  <c r="L11" i="25"/>
  <c r="F12" i="27" s="1"/>
  <c r="M11" i="25"/>
  <c r="G12" i="27" s="1"/>
  <c r="I10" i="25"/>
  <c r="B15" i="28" l="1"/>
  <c r="B16" i="28"/>
  <c r="B13" i="28"/>
  <c r="B14" i="28"/>
  <c r="B17" i="28" l="1"/>
  <c r="C17" i="28" s="1"/>
  <c r="T40" i="21"/>
  <c r="Q40" i="21"/>
  <c r="T39" i="21"/>
  <c r="Q39" i="21"/>
  <c r="C15" i="28" l="1"/>
  <c r="B20" i="28"/>
  <c r="C13" i="28"/>
  <c r="C14" i="28"/>
  <c r="C16" i="28"/>
  <c r="T38" i="21"/>
  <c r="Q38" i="21"/>
  <c r="N38" i="21"/>
  <c r="M38" i="21"/>
  <c r="K38" i="21"/>
  <c r="T37" i="21"/>
  <c r="T36" i="21"/>
  <c r="T35" i="21"/>
  <c r="Q37" i="21"/>
  <c r="Q36" i="21"/>
  <c r="Q35" i="21"/>
  <c r="T34" i="21"/>
  <c r="Q34" i="21"/>
  <c r="N34" i="21"/>
  <c r="M34" i="21"/>
  <c r="K34" i="21"/>
  <c r="AC38" i="21" l="1"/>
  <c r="AB38" i="21" s="1"/>
  <c r="Y38" i="21"/>
  <c r="Y34" i="21"/>
  <c r="AC34" i="21"/>
  <c r="AC35" i="21" s="1"/>
  <c r="AB35" i="21" s="1"/>
  <c r="AA38" i="21" l="1"/>
  <c r="Z38" i="21"/>
  <c r="AC37" i="21"/>
  <c r="AC36" i="21"/>
  <c r="AB36" i="21" s="1"/>
  <c r="AB34" i="21"/>
  <c r="AG34" i="21"/>
  <c r="AA34" i="21"/>
  <c r="Y35" i="21" s="1"/>
  <c r="Z35" i="21" s="1"/>
  <c r="Z34" i="21"/>
  <c r="AF34" i="21" l="1"/>
  <c r="D11" i="26"/>
  <c r="F11" i="26" s="1"/>
  <c r="AB37" i="21"/>
  <c r="AC39" i="21"/>
  <c r="Y40" i="21"/>
  <c r="Y39" i="21"/>
  <c r="AA35" i="21"/>
  <c r="Y36" i="21" s="1"/>
  <c r="Z40" i="21" l="1"/>
  <c r="AA40" i="21"/>
  <c r="AA39" i="21"/>
  <c r="Z39" i="21"/>
  <c r="AB39" i="21"/>
  <c r="AC40" i="21"/>
  <c r="AB40" i="21" s="1"/>
  <c r="AE38" i="21"/>
  <c r="Z36" i="21"/>
  <c r="AA36" i="21"/>
  <c r="Y37" i="21" s="1"/>
  <c r="Q23" i="21"/>
  <c r="T31" i="21"/>
  <c r="Q31" i="21"/>
  <c r="T33" i="21"/>
  <c r="Q33" i="21"/>
  <c r="T32" i="21"/>
  <c r="Q32" i="21"/>
  <c r="T30" i="21"/>
  <c r="Q30" i="21"/>
  <c r="Q29" i="21"/>
  <c r="T29" i="21"/>
  <c r="T28" i="21"/>
  <c r="Q28" i="21"/>
  <c r="T27" i="21"/>
  <c r="Q27" i="21"/>
  <c r="N27" i="21"/>
  <c r="M27" i="21"/>
  <c r="K27" i="21"/>
  <c r="AD38" i="21" l="1"/>
  <c r="C12" i="26"/>
  <c r="E12" i="26" s="1"/>
  <c r="AG38" i="21"/>
  <c r="AA37" i="21"/>
  <c r="Z37" i="21"/>
  <c r="AE34" i="21"/>
  <c r="Y27" i="21"/>
  <c r="AC27" i="21"/>
  <c r="AC28" i="21" s="1"/>
  <c r="AD34" i="21" l="1"/>
  <c r="AH34" i="21" s="1"/>
  <c r="C11" i="26"/>
  <c r="E11" i="26" s="1"/>
  <c r="G11" i="26" s="1"/>
  <c r="AF38" i="21"/>
  <c r="AH38" i="21" s="1"/>
  <c r="D12" i="26"/>
  <c r="F12" i="26" s="1"/>
  <c r="G12" i="26" s="1"/>
  <c r="AB28" i="21"/>
  <c r="AC29" i="21"/>
  <c r="AA27" i="21"/>
  <c r="Y28" i="21" s="1"/>
  <c r="AA28" i="21" s="1"/>
  <c r="Y29" i="21" s="1"/>
  <c r="Z27" i="21"/>
  <c r="AB27" i="21"/>
  <c r="Z28" i="21" l="1"/>
  <c r="Z29" i="21"/>
  <c r="AA29" i="21"/>
  <c r="Y30" i="21" s="1"/>
  <c r="AB29" i="21"/>
  <c r="AC30" i="21"/>
  <c r="T24" i="21"/>
  <c r="Q24" i="21"/>
  <c r="AC31" i="21" l="1"/>
  <c r="AB30" i="21"/>
  <c r="AA30" i="21"/>
  <c r="Y31" i="21" s="1"/>
  <c r="Z30" i="21"/>
  <c r="T25" i="21"/>
  <c r="Q25" i="21"/>
  <c r="AA31" i="21" l="1"/>
  <c r="Y32" i="21" s="1"/>
  <c r="Z31" i="21"/>
  <c r="AB31" i="21"/>
  <c r="AC33" i="21"/>
  <c r="AB33" i="21" s="1"/>
  <c r="AC32" i="21"/>
  <c r="AB32" i="21" l="1"/>
  <c r="AG27" i="21"/>
  <c r="AA32" i="21"/>
  <c r="Y33" i="21" s="1"/>
  <c r="Z32" i="21"/>
  <c r="Q26" i="21"/>
  <c r="Q22" i="21"/>
  <c r="T22" i="21"/>
  <c r="Q19" i="21"/>
  <c r="M19" i="21"/>
  <c r="Q20" i="21"/>
  <c r="Q21" i="21"/>
  <c r="K19" i="21"/>
  <c r="T19" i="21"/>
  <c r="T20" i="21"/>
  <c r="Q17" i="21"/>
  <c r="Q18" i="21"/>
  <c r="T18" i="21"/>
  <c r="T17" i="21"/>
  <c r="Q15" i="21"/>
  <c r="H189" i="22"/>
  <c r="B189" i="22" a="1"/>
  <c r="B189" i="22" s="1"/>
  <c r="J178" i="22" s="1"/>
  <c r="H188" i="22"/>
  <c r="H187" i="22"/>
  <c r="H186" i="22"/>
  <c r="H185" i="22"/>
  <c r="H184" i="22"/>
  <c r="H183" i="22"/>
  <c r="H182" i="22"/>
  <c r="H181" i="22"/>
  <c r="H180" i="22"/>
  <c r="H179" i="22"/>
  <c r="H178" i="22"/>
  <c r="K15" i="21"/>
  <c r="T15" i="21"/>
  <c r="M15" i="21"/>
  <c r="Q16" i="21"/>
  <c r="T16" i="21"/>
  <c r="T26" i="21"/>
  <c r="T23" i="21"/>
  <c r="N22" i="21"/>
  <c r="M22" i="21"/>
  <c r="K22" i="21"/>
  <c r="T21" i="21"/>
  <c r="N19" i="21"/>
  <c r="N15" i="21"/>
  <c r="AF27" i="21" l="1"/>
  <c r="D10" i="26"/>
  <c r="F10" i="26" s="1"/>
  <c r="Y22" i="21"/>
  <c r="AC22" i="21"/>
  <c r="AB22" i="21" s="1"/>
  <c r="AA33" i="21"/>
  <c r="Z33" i="21"/>
  <c r="AE27" i="21"/>
  <c r="AC15" i="21"/>
  <c r="Y15" i="21"/>
  <c r="Y19" i="21"/>
  <c r="AA19" i="21" s="1"/>
  <c r="Y20" i="21" s="1"/>
  <c r="AC19" i="21"/>
  <c r="AC20" i="21" s="1"/>
  <c r="G10" i="26" l="1"/>
  <c r="AD27" i="21"/>
  <c r="AH27" i="21" s="1"/>
  <c r="C10" i="26"/>
  <c r="E10" i="26" s="1"/>
  <c r="AC23" i="21"/>
  <c r="AC25" i="21" s="1"/>
  <c r="AA22" i="21"/>
  <c r="Y23" i="21" s="1"/>
  <c r="Z22" i="21"/>
  <c r="Z20" i="21"/>
  <c r="AA20" i="21"/>
  <c r="Y21" i="21" s="1"/>
  <c r="AE19" i="21" s="1"/>
  <c r="Z19" i="21"/>
  <c r="AA15" i="21"/>
  <c r="Y16" i="21" s="1"/>
  <c r="Z15" i="21"/>
  <c r="AC16" i="21"/>
  <c r="AB15" i="21"/>
  <c r="AB20" i="21"/>
  <c r="AC21" i="21"/>
  <c r="AB21" i="21" s="1"/>
  <c r="AB19" i="21"/>
  <c r="AC18" i="21" l="1"/>
  <c r="AB18" i="21" s="1"/>
  <c r="AC17" i="21"/>
  <c r="AB17" i="21" s="1"/>
  <c r="AD19" i="21"/>
  <c r="C8" i="26"/>
  <c r="E8" i="26" s="1"/>
  <c r="AC24" i="21"/>
  <c r="AB24" i="21" s="1"/>
  <c r="AB23" i="21"/>
  <c r="Z23" i="21"/>
  <c r="AA23" i="21"/>
  <c r="Y24" i="21" s="1"/>
  <c r="AB25" i="21"/>
  <c r="AC26" i="21"/>
  <c r="AB26" i="21" s="1"/>
  <c r="AA21" i="21"/>
  <c r="Z21" i="21"/>
  <c r="AG19" i="21"/>
  <c r="AB16" i="21"/>
  <c r="AA16" i="21"/>
  <c r="Z16" i="21"/>
  <c r="AF19" i="21" l="1"/>
  <c r="AH19" i="21" s="1"/>
  <c r="D8" i="26"/>
  <c r="F8" i="26" s="1"/>
  <c r="G8" i="26" s="1"/>
  <c r="AA24" i="21"/>
  <c r="Y25" i="21" s="1"/>
  <c r="Z24" i="21"/>
  <c r="Z25" i="21" l="1"/>
  <c r="AA25" i="21"/>
  <c r="Y26" i="21" s="1"/>
  <c r="AA26" i="21" l="1"/>
  <c r="Z26" i="21"/>
  <c r="AG22" i="21"/>
  <c r="AF22" i="21" l="1"/>
  <c r="D9" i="26"/>
  <c r="F9" i="26" s="1"/>
  <c r="AE22" i="21"/>
  <c r="AG15" i="21"/>
  <c r="AE15" i="21"/>
  <c r="AD22" i="21" l="1"/>
  <c r="AH22" i="21" s="1"/>
  <c r="C9" i="26"/>
  <c r="E9" i="26" s="1"/>
  <c r="G9" i="26" s="1"/>
  <c r="AD15" i="21"/>
  <c r="C7" i="26"/>
  <c r="E7" i="26" s="1"/>
  <c r="AF15" i="21"/>
  <c r="D7" i="26"/>
  <c r="F7" i="26" s="1"/>
  <c r="AH15" i="21" l="1"/>
  <c r="O8" i="26"/>
  <c r="O9" i="27" s="1"/>
  <c r="L8" i="26"/>
  <c r="L9" i="27" s="1"/>
  <c r="K8" i="26"/>
  <c r="K9" i="27" s="1"/>
  <c r="M10" i="26"/>
  <c r="M11" i="27" s="1"/>
  <c r="K7" i="26"/>
  <c r="K8" i="27" s="1"/>
  <c r="O10" i="26"/>
  <c r="O11" i="27" s="1"/>
  <c r="L10" i="26"/>
  <c r="L11" i="27" s="1"/>
  <c r="O7" i="26"/>
  <c r="O8" i="27" s="1"/>
  <c r="L7" i="26"/>
  <c r="L8" i="27" s="1"/>
  <c r="N9" i="26"/>
  <c r="N10" i="27" s="1"/>
  <c r="K10" i="26"/>
  <c r="K11" i="27" s="1"/>
  <c r="L11" i="26"/>
  <c r="L12" i="27" s="1"/>
  <c r="N10" i="26"/>
  <c r="N11" i="27" s="1"/>
  <c r="O11" i="26"/>
  <c r="O12" i="27" s="1"/>
  <c r="N11" i="26"/>
  <c r="N12" i="27" s="1"/>
  <c r="K11" i="26"/>
  <c r="K12" i="27" s="1"/>
  <c r="M11" i="26"/>
  <c r="M12" i="27" s="1"/>
  <c r="G7" i="26"/>
  <c r="M7" i="26"/>
  <c r="M8" i="27" s="1"/>
  <c r="O9" i="26"/>
  <c r="O10" i="27" s="1"/>
  <c r="L9" i="26"/>
  <c r="L10" i="27" s="1"/>
  <c r="N8" i="26"/>
  <c r="N9" i="27" s="1"/>
  <c r="K9" i="26"/>
  <c r="K10" i="27" s="1"/>
  <c r="N7" i="26"/>
  <c r="N8" i="27" s="1"/>
  <c r="M9" i="26"/>
  <c r="M10" i="27" s="1"/>
  <c r="M8" i="26"/>
  <c r="M9" i="27" s="1"/>
  <c r="D15" i="28" l="1"/>
  <c r="D16" i="28"/>
  <c r="D14" i="28"/>
  <c r="D13" i="28"/>
  <c r="E22" i="28" l="1"/>
  <c r="D17" i="28"/>
  <c r="D20" i="28" s="1"/>
  <c r="E15" i="28" l="1"/>
  <c r="E14" i="28"/>
  <c r="E13" i="28"/>
  <c r="E16" i="28"/>
  <c r="E17" i="2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Myriam Cubillos Benavides</author>
  </authors>
  <commentList>
    <comment ref="C5" authorId="0" shapeId="0" xr:uid="{58488AA1-2038-4863-9FF6-BCF00B355330}">
      <text>
        <r>
          <rPr>
            <b/>
            <sz val="9"/>
            <color indexed="81"/>
            <rFont val="Tahoma"/>
            <family val="2"/>
          </rPr>
          <t>Celdas parametrizadas no modificar.</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Myriam Cubillos Benavides</author>
  </authors>
  <commentList>
    <comment ref="E5" authorId="0" shapeId="0" xr:uid="{9B03D152-F161-4D63-B1A0-543752AB2A42}">
      <text>
        <r>
          <rPr>
            <b/>
            <sz val="9"/>
            <color indexed="81"/>
            <rFont val="Tahoma"/>
            <family val="2"/>
          </rPr>
          <t>Celdas parametrizadas NO modificar.</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Myriam Cubillos Benavides</author>
  </authors>
  <commentList>
    <comment ref="B12" authorId="0" shapeId="0" xr:uid="{330F4A24-ADDE-4970-B0C8-7C2E8EFCB8B5}">
      <text>
        <r>
          <rPr>
            <b/>
            <sz val="9"/>
            <color indexed="81"/>
            <rFont val="Tahoma"/>
            <family val="2"/>
          </rPr>
          <t>Celdas parametrizadas NO modificar.</t>
        </r>
        <r>
          <rPr>
            <sz val="9"/>
            <color indexed="81"/>
            <rFont val="Tahoma"/>
            <family val="2"/>
          </rPr>
          <t xml:space="preserve">
</t>
        </r>
      </text>
    </comment>
    <comment ref="D12" authorId="0" shapeId="0" xr:uid="{77CA059A-7267-43F5-BD3E-F90491CD5616}">
      <text>
        <r>
          <rPr>
            <b/>
            <sz val="9"/>
            <color indexed="81"/>
            <rFont val="Tahoma"/>
            <family val="2"/>
          </rPr>
          <t>Celdas parametrizadas NO modificar.</t>
        </r>
        <r>
          <rPr>
            <sz val="9"/>
            <color indexed="81"/>
            <rFont val="Tahoma"/>
            <family val="2"/>
          </rPr>
          <t xml:space="preserv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<sst xmlns="http://schemas.openxmlformats.org/spreadsheetml/2006/main" count="968" uniqueCount="432">
  <si>
    <t>MAPA DE RIESGOS DE PROCESO</t>
  </si>
  <si>
    <r>
      <t>CÓDIGO:</t>
    </r>
    <r>
      <rPr>
        <sz val="12"/>
        <rFont val="Arial Narrow"/>
        <family val="2"/>
      </rPr>
      <t xml:space="preserve"> F-GM-29</t>
    </r>
  </si>
  <si>
    <r>
      <t xml:space="preserve">VERSIÓN: </t>
    </r>
    <r>
      <rPr>
        <sz val="12"/>
        <rFont val="Arial Narrow"/>
        <family val="2"/>
      </rPr>
      <t>05</t>
    </r>
  </si>
  <si>
    <r>
      <t xml:space="preserve">FECHA: </t>
    </r>
    <r>
      <rPr>
        <sz val="12"/>
        <rFont val="Arial Narrow"/>
        <family val="2"/>
      </rPr>
      <t>30/03/2022</t>
    </r>
  </si>
  <si>
    <r>
      <t xml:space="preserve">PÁGINA: </t>
    </r>
    <r>
      <rPr>
        <sz val="12"/>
        <rFont val="Arial Narrow"/>
        <family val="2"/>
      </rPr>
      <t>1 de 3</t>
    </r>
  </si>
  <si>
    <t xml:space="preserve">4.2.1. ESTABLECIMIENTO DEL CONTEXTO </t>
  </si>
  <si>
    <t xml:space="preserve">PROCESO: </t>
  </si>
  <si>
    <t>Gestión del Talento Humano</t>
  </si>
  <si>
    <t>FECHA DE ELABORACIÓN O ACTUALIZACIÓN:</t>
  </si>
  <si>
    <t>Diciembre de 2021</t>
  </si>
  <si>
    <t>RESPONSABLE (s) DE ELABORACIÓN O ACTUALIZACIÓN</t>
  </si>
  <si>
    <t>Profesional Líder de Talento Humano</t>
  </si>
  <si>
    <t>Factor: Externo/Interno/Proceso</t>
  </si>
  <si>
    <t xml:space="preserve">Variable </t>
  </si>
  <si>
    <t xml:space="preserve">¿Cómo me puede afectar? </t>
  </si>
  <si>
    <t>CARÁCTER: Positivo/negativo</t>
  </si>
  <si>
    <t>Breve análisis</t>
  </si>
  <si>
    <t>Factor Interno</t>
  </si>
  <si>
    <t>Factor Externo</t>
  </si>
  <si>
    <t xml:space="preserve">Asignación de Recursos </t>
  </si>
  <si>
    <t>NEGATIVO</t>
  </si>
  <si>
    <t>POSITIVO</t>
  </si>
  <si>
    <t xml:space="preserve">Porque limita la gestión del ciclo de talento humano cuando los recursos no son oportunos en el tiempo de entrega para poder cumplir con las actividades. Lo anterior debido a que se disminuyeron las transferencias de la alcaldia de medellín al instituto. </t>
  </si>
  <si>
    <t>Poca capacidad operativa para adaptar el cambio de normatividad al contexto interno</t>
  </si>
  <si>
    <t>Podría llevar al incumplimiento de la misma norma por falta de capacidad operativa para ejecutarla y por el desconocimiento de la misma</t>
  </si>
  <si>
    <t>Factor de proceso</t>
  </si>
  <si>
    <t>Articulación interinstitucional</t>
  </si>
  <si>
    <t>Permite el fortalecimiento de las relaciones insterinstitucionales lo que conlleva al aprovechamiento de recursos a traves de la fijación de convenios, alianzas, e integraciones. Permite tambien la artiulacion en temas relacionados con directrices normativas.</t>
  </si>
  <si>
    <t>Situaciones coyunturales (situaciones orden publico - situaciones de salud pública )</t>
  </si>
  <si>
    <t xml:space="preserve">Teniendo en cuenta la capacidad operativa del Instituto la cual se apoya mayormente en personal técnico que realiza labores de campo y trabajo con la comunidad, es altamente probable que se presenten afectaciones a la integridad de los servidores del instituto debido a cuestiones de salud y orden público, teniendo en cuenta el proyecto actual del traslado a la nueva sede, es relevante mencionar que la ubicación de dicha sede incrementa la exposición a las alteraciones de orden publico. </t>
  </si>
  <si>
    <t>Lineamiento estratégico nivel central</t>
  </si>
  <si>
    <t xml:space="preserve">Es una guia para planificar la gestión del ciclo de talento humano al interior del instituto, debido que permite la identificacion de puntos o competencias claves que deberian ser atendidas desde el plan estrategico de talento humano. </t>
  </si>
  <si>
    <t>Alta carga laboral</t>
  </si>
  <si>
    <t xml:space="preserve"> Debido a la configuracion actual de la estructura organizacional se identifican algunos cargos criticos con altas cargas laborales debido a la asignación de funciones que tienen, lo cual conlleva a la generación de reprocesos, restraso o inoportunidad y el no cumplimiento de metas.</t>
  </si>
  <si>
    <t>Trabajo en equipo Talento Humano</t>
  </si>
  <si>
    <t>El equipo de 5 personas que ejecutan las actividades del proceso actúan de forma proactiva y articulada, facilitando la consecución de objetivos.</t>
  </si>
  <si>
    <t>Ambiente de Trabajo</t>
  </si>
  <si>
    <t>No se cuenta con las condiciones físicas, tecnológicas y de clima laboral que propicien un ambiente sano y armónico para la ejecución de actividades asignadas a los servidores publicos.</t>
  </si>
  <si>
    <t>Estilo de Liderazgo</t>
  </si>
  <si>
    <t>En términos generales se cuenta con un estilo de liderazgo en el instituto que respalda las estrategias enfocadas al talento humano.</t>
  </si>
  <si>
    <t xml:space="preserve">Capacitación </t>
  </si>
  <si>
    <t xml:space="preserve">Existe un plan institucional de capacitacion el cual esta alineado con la gestión estrategica del talento humano. </t>
  </si>
  <si>
    <t xml:space="preserve">Entrenamiento </t>
  </si>
  <si>
    <t xml:space="preserve">Actualmente no se cuenta con planes de entrenamiento definidos para los puestos de trabajo, lo que conlleva a un restraso en el proceso de incorporación del funcionario al puesto de trabajo. </t>
  </si>
  <si>
    <t>Herramientas Tecnológicas (software y hardware)</t>
  </si>
  <si>
    <t xml:space="preserve">La ausencia de las mismas no permite la generación de información de forma oportuna, verídica, segura y eficiente. </t>
  </si>
  <si>
    <t>Cambio de administración</t>
  </si>
  <si>
    <t>Afecta la continuidad de los procesos propios de talento humano</t>
  </si>
  <si>
    <t>Cultura Organizacional</t>
  </si>
  <si>
    <t xml:space="preserve">Debilidad en la consolidación de un identidad organizacional, debido a la alta rotación de personal de libre nombramiento y remoción y personal contratista que en su mayoría es el que soporta las actividades del instituto. </t>
  </si>
  <si>
    <t>Sistema de Bienestar</t>
  </si>
  <si>
    <t>En términos generales se cuenta con un plan y recursos para temas de bienestar de los funcionarios del instituto.</t>
  </si>
  <si>
    <t>Proceso de selección</t>
  </si>
  <si>
    <t xml:space="preserve">El instituto aún no cuenta con carrera adminsitrativa, lo que infuye o impacta en el proceso de selección de las personas que son nombradas en los cargos. </t>
  </si>
  <si>
    <t>Trabajo colaborativo al interior de la subdirección</t>
  </si>
  <si>
    <t>Permite trabajo articulado, fluidez en el cumplimiento de obligaciones.</t>
  </si>
  <si>
    <t>CÓDIGO: F-GM-29</t>
  </si>
  <si>
    <r>
      <t xml:space="preserve">VERSIÓN: </t>
    </r>
    <r>
      <rPr>
        <sz val="11"/>
        <color theme="1"/>
        <rFont val="Arial Narrow"/>
        <family val="2"/>
      </rPr>
      <t>05</t>
    </r>
  </si>
  <si>
    <r>
      <t xml:space="preserve">FECHA: </t>
    </r>
    <r>
      <rPr>
        <sz val="11"/>
        <color theme="1"/>
        <rFont val="Arial Narrow"/>
        <family val="2"/>
      </rPr>
      <t>30/03/2022</t>
    </r>
  </si>
  <si>
    <r>
      <t xml:space="preserve">PÁGINA: </t>
    </r>
    <r>
      <rPr>
        <sz val="11"/>
        <color theme="1"/>
        <rFont val="Arial Narrow"/>
        <family val="2"/>
      </rPr>
      <t>3 de 3</t>
    </r>
  </si>
  <si>
    <t>PROCESO:</t>
  </si>
  <si>
    <t>OBJETIVO:</t>
  </si>
  <si>
    <t>Administrar el talento humano de planta, garantizando que el personal cuente con la idoneidad necesaria para cumplir con la estrategia Institucional.</t>
  </si>
  <si>
    <t>ALCANCE:</t>
  </si>
  <si>
    <t>Desde la selección del personal de planta hasta la desvinculación del mismo.</t>
  </si>
  <si>
    <t>4.2. IDENTIFICACION DEL RIESGO</t>
  </si>
  <si>
    <t>4.3. EVALUACIÓN DEL RIESGO</t>
  </si>
  <si>
    <t>4.4. TRATAMIENTO DEL RIESGO</t>
  </si>
  <si>
    <t xml:space="preserve">Referencia </t>
  </si>
  <si>
    <t>Objetivo</t>
  </si>
  <si>
    <t>Temática / Linea de Acción</t>
  </si>
  <si>
    <t>1. QUE?</t>
  </si>
  <si>
    <t>2. COMO SE REFLEJA?</t>
  </si>
  <si>
    <t>3. POR QUE?
(Evento Potencial Principal)</t>
  </si>
  <si>
    <t>Descripción del Riesgo
(1+2+3)</t>
  </si>
  <si>
    <t>Causa
(Evento Potencial Intermedio)</t>
  </si>
  <si>
    <t>Clasificación del Riesgo</t>
  </si>
  <si>
    <t>EVALUACION DE RIESGO INHERENTE</t>
  </si>
  <si>
    <t>VALORACION DE CONTROLES</t>
  </si>
  <si>
    <t>EVALUACION DEL RIESGO RESIDUAL</t>
  </si>
  <si>
    <t>Tratamiento</t>
  </si>
  <si>
    <t>FORMULAR ACCIONES ESPECIFICAS</t>
  </si>
  <si>
    <t>Probabilidad Inherente</t>
  </si>
  <si>
    <t>%</t>
  </si>
  <si>
    <t>Impacto 
Inherente</t>
  </si>
  <si>
    <t>Zona de Riesgo Inherente</t>
  </si>
  <si>
    <t>No. Control</t>
  </si>
  <si>
    <t>Descripción del Control
(Medida Actual)</t>
  </si>
  <si>
    <t>Afectación</t>
  </si>
  <si>
    <t>Atributos</t>
  </si>
  <si>
    <t>Probabilidad Residual</t>
  </si>
  <si>
    <t xml:space="preserve">Probabilidad Residual </t>
  </si>
  <si>
    <t>Impacto Residual</t>
  </si>
  <si>
    <t>Probabilidad Residual Final</t>
  </si>
  <si>
    <t>Impacto Residual Final</t>
  </si>
  <si>
    <t>Zona de Riesgo Final</t>
  </si>
  <si>
    <t>VER ACCION #</t>
  </si>
  <si>
    <t>Tipo</t>
  </si>
  <si>
    <t>Implementación</t>
  </si>
  <si>
    <t>Calificación</t>
  </si>
  <si>
    <t>Documentación</t>
  </si>
  <si>
    <t>Frecuencia</t>
  </si>
  <si>
    <t>Evidencia</t>
  </si>
  <si>
    <t>Nombre de la evidencia</t>
  </si>
  <si>
    <t>GH8</t>
  </si>
  <si>
    <t xml:space="preserve">Lograr la vinculación de personal con relación a la planta requerida según estudio técnico de rediseño institucional vigente. (Se relaciona con evento potencial intermedio 5).
Garantizar que el 100% de funcionarios vinculados cumplan con el perfil del cargo en cuanto a formación y experiencia.
 (Se relaciona con evento potencial intermedio 1).
Lograr el cumplimiento del 90% de las actividades programadas en el Plan Institucional de Capacitación de la entidad en cada vigencia.
 (Se relaciona con evento potencial intermedio 3).
Garantizar que el 100% del personal vinculado cuente con la eváluación de desempeño semestral y que la misma tenga una calificación igual o superior al 80%.
Lograr un cumplimiento del 90% en las actividades programadas del Plan de Bienestar Laboral.
Mantener un resultado de encuesta de clima laboral igual o superior al 80% cada 2 años.
</t>
  </si>
  <si>
    <t>Desempeño del personal</t>
  </si>
  <si>
    <t>Posibilidad de afectación económica y reputacional del Instituto</t>
  </si>
  <si>
    <t>por mal desempeño institucional derivado del incumplimiento de objetivos y metas relacionados con el Plan de Desarrollo Municipal a cargo del Instituto y con la planeación estratégica</t>
  </si>
  <si>
    <t>debido a un deficiente desempeño del personal que desarrolla los procesos de la entidad.</t>
  </si>
  <si>
    <t>Posibilidad de afectación económica y reputacional del Instituto por mal desempeño institucional derivado del incumplimiento de objetivos y metas relacionados con el Plan de Desarrollo Municipal a cargo del Instituto y con la planeación estratégica institucional. Lo anterior, debido a un deficiente desempeño del personal que desarrolla los procesos de la entidad.</t>
  </si>
  <si>
    <t>1. Nombramiento de personal de planta en provisionalidad sin la idoneidad y competencias requeridas</t>
  </si>
  <si>
    <t>Media</t>
  </si>
  <si>
    <t>Catastrófico</t>
  </si>
  <si>
    <t>El profesional Líder de Talento Humano verifica los requisitos del perfil del cargo que permitan garantizar el cumplimiento de la idoneidad y competencia requerida para la incorporación de personal de planta en provisionalidad y libre nombramiento y remoción, para lo cual utiliza una lista de chequeo de cumplimiento de perfil.</t>
  </si>
  <si>
    <t>Preventivo</t>
  </si>
  <si>
    <t>Manual</t>
  </si>
  <si>
    <t>Documentado</t>
  </si>
  <si>
    <t>Aleatoria</t>
  </si>
  <si>
    <t>Con Registro</t>
  </si>
  <si>
    <t>Lista de chequeo de cumplimiento de perfil (Personal de planta en provisionalidad).
F-GH-74  verificación de cumplimiento de requisitos</t>
  </si>
  <si>
    <t>Reducir (mitigar)</t>
  </si>
  <si>
    <t>Lograr la vinculación de personal con relación a la planta requerida según estudio técnico de rediseño institucional vigente.</t>
  </si>
  <si>
    <t>3. No se proporciona el entrenamiento necesario al personal.</t>
  </si>
  <si>
    <t>La Subdirección Administrativa y financiera definen el plan de entrenamiento por nivel jerárquico en observancia de lo establecido en el procedimiento P-GH-10.
El profesional Líder de Talento Humano verifica que los funcionarios en entrenamiento, realicen todas las formaciones establecidas en el registro de Plan de entrenamiento. Este registro debe contar con la firma de los responsables de los entrenamientos, el jefe respectivo, el líder de programa o líder de proceso y la suya.   
Adicionalmente, El profesional de gestión de talento humano realiza proceso de inducción y reinducción al personal de la entidad de acuerdo al volumen de ingresos de personal, para lo cual se aplica lo establecido en el procedimiento de inducción y reinducción. 
El profesional de gestión de talento humano evalúa el contenido de la inducción y reinducción mediante taller evaluativo.</t>
  </si>
  <si>
    <t>Formato Plan de Entrenamiento diligenciado
Ayudas Audiovisuales para la Inducción y reinducción Institucional.
Registros de Asistencia.
Registros deTaller evaluativo de inducción y reinducción.</t>
  </si>
  <si>
    <t>No existe medida actual</t>
  </si>
  <si>
    <t>N/A</t>
  </si>
  <si>
    <t>5. No se cuenta con una estructura organizacional adecuada que soporte el desarrollo de los procesos.</t>
  </si>
  <si>
    <t>En caso de incumplimiento de los objetivos formulados y concertados en la Evaluación de Desempeño para la vigencia actual, se concerta un plan de mejoramiento entre evaluador y evaluado, que debe ser revisado en el seguimiento próximo y al cierre de la evaluación de desempeño para la vigencia.</t>
  </si>
  <si>
    <t>Correctivo</t>
  </si>
  <si>
    <t>Sin Documentar</t>
  </si>
  <si>
    <t>Evaluación de desempeño</t>
  </si>
  <si>
    <t>GH9</t>
  </si>
  <si>
    <t>Lograr el 95% de cumplimiento de los estándares mínimos  del Sistema de Seguridad y Salud en el Trabajo aplicables al Isvimed, en cada vigencia.</t>
  </si>
  <si>
    <t>Requerimientos normativos y/o de informes de Ley relacionados con el proceso de gestión humana y con el SG-SST.</t>
  </si>
  <si>
    <t>Posibilidad de afectación económica del Instituto</t>
  </si>
  <si>
    <t>por multas y sanciones aplicadas por los entes de control</t>
  </si>
  <si>
    <t>debido al incumplimiento de requerimientos normativos y/o de informes de Ley relacionados con el proceso de gestión humana y con el SG-SST.</t>
  </si>
  <si>
    <t>Posibilidad de afectación económica del Instituto por multas y sanciones aplicadas por los entes de control debido al incumplimiento de requerimientos normativos y/o de informes de Ley relacionados con el proceso de gestión humana y con el SG-SST.</t>
  </si>
  <si>
    <t>1. Desconocimiento de la normatividad aplicable al proceso.
1.1. Inexistencia o desactualización del normograma (gestión humana, nomina y prestaciones sociales, SG-SST)</t>
  </si>
  <si>
    <t>Alta</t>
  </si>
  <si>
    <t>Menor</t>
  </si>
  <si>
    <t>El profesional de gestión del talento y el profesional del Sistema de Seguridad y Salud en el trabajo, una vez identifica cambios en la normatividad o nuevas normas, informa al area jurídica para que actualicen el normograma institucional.</t>
  </si>
  <si>
    <t>Control de cambios del normograma en  temas relacionados con la Gestión del Talento Humano, Nómina y prestaciones sociales y el SG-SST</t>
  </si>
  <si>
    <t>2. La normatividad se encuentra identificada pero no se aplica.
2.1. Los requisitos normativos no se han incluido en la documentación del SGC.</t>
  </si>
  <si>
    <t>El profesional Líder de Talento Humano, socializa los cambios normativos e informa sobre su aplicación en comités primarios de la Subdirección Administrativa y Financiera, y el equipo primario del area de Gestión Humana
La ARL verifca el cumplmiento de los requisitos de la resolución 0312 del 2015 (estandares mínimos del SGSST), a través de lista de chequeo establecida dentro de la misma norma. Frecuencia: Minimo una vez al año</t>
  </si>
  <si>
    <t>Actas de comité primario Subdirección Adminsitrativa y Financiera y Actas de eqiuipo primario Area Gestión Humana.
Lista de Chequeo de Cumplimiento de Requisitos del SG-SST por parte de la ARL</t>
  </si>
  <si>
    <t>3. No existe un control informes de ley y de fechas de presentación de los mismos.
3.1.. No existe un mecanismo de generación de alertas para presentación de informes.</t>
  </si>
  <si>
    <t xml:space="preserve">El profesional Líder de Talento Humano identifica la normatividad aplicable a los proceso de gestión humana, nomina y prestaciones sociales y SG-SST y los ingresa en el COLA (Calendari o de Obligaciones Laborales y Administrativas).
En los equipos primarios del área de gestión humana se realiza seguimiento al cumplimiento del COLA.
</t>
  </si>
  <si>
    <t>Actas de equipo primario del área de Gestión Humana</t>
  </si>
  <si>
    <t>GH10</t>
  </si>
  <si>
    <t>Garantizar que el 100% de los pagos de nomina, prestaciones sociales y seguridad social cumplan los términos pactados y la normatividad aplicable.</t>
  </si>
  <si>
    <t>Nomina y prestaciones sociales</t>
  </si>
  <si>
    <t>Posibilidad de  afectación económica del Instituto</t>
  </si>
  <si>
    <t>por pérdida de recursos</t>
  </si>
  <si>
    <t>debido a que se pague nómina y prestaciones sociales por una mayor valor al establecido en la ley, o que se pague nómina y prestaciones sociales a personal no existente en la planta de cargos de la entidad. Lo anterior para beneficio particular o de un tercero.</t>
  </si>
  <si>
    <t>Posibilidad de  afectación económica del Instituto por pérdida de recursos debido a que se pague nómina y prestaciones sociales por un mayor valor al establecido en la ley, o que se pague nómina y prestaciones sociales a personal no existente en la planta de cargos de la entidad. Lo anterior para beneficio particular o de un tercero.</t>
  </si>
  <si>
    <t>1. Existencia de sistemas de información manuales.</t>
  </si>
  <si>
    <t>El modulo de nómina - plataforma SICOP, se encuentra parametrizado para calcular nomina y seguridad social de manera automática.</t>
  </si>
  <si>
    <t>Automático</t>
  </si>
  <si>
    <t>Continua</t>
  </si>
  <si>
    <t>Reportes de liquidación nomina y de prestaciones sociales.
Planillas de seguridad social</t>
  </si>
  <si>
    <t>2. Ausencia de segregación de las funciones de registro, verificación y aprobación, con respecto a la información para el pago de nomina y prestaciones sociales, así como para la desvinculación del personal a nivel del sistema.</t>
  </si>
  <si>
    <t xml:space="preserve">La segregación de funciones para las actividad de nómina y prestaciones sociales se realiza de la siguiente manera:
El contratista de gestión de talento humano registra las novedades de nómina. 
La profesional universitaria de talento humano revisa la liquidación de la nómina. 
El subdirector administrativo y financiero aprueba la liquidación de la nómina. </t>
  </si>
  <si>
    <t>Correos de revisión y aprobación de la nómina y prestaciones sociales</t>
  </si>
  <si>
    <t>3. Posibilidad de modificar  la información de las bases de datos cuando se ingresa la información para el pago de nómina y prestaciones sociales por parte de personal con perfil de registro y edición.</t>
  </si>
  <si>
    <t>El profesional Líder de Talento Humano revisa la liquidación de nómina y prestaciones sociales realizada por el personal asignado a esta actividad, la cual es generada del software SICOF. En caso de identificar  errores los notifica para realizar los ajustes pertinentes, de otro modo proporciona Visto Bueno, para que se proceda a realizar el pago correspondiente.</t>
  </si>
  <si>
    <t>Detectivo</t>
  </si>
  <si>
    <t>Liquidación de nómina y prestaciones sociales con VoBo (Archivo en excel)</t>
  </si>
  <si>
    <t>No aplica</t>
  </si>
  <si>
    <t>1. En el caso que se pague un mayor valor de nomina y prestacione sociales a un funcionario activo se debe: 
- identiificar el mayor valor pagado.
-  Informar al funcionario de la novedad respecto al mayor valor pagado.
- Solicitar el reintegro del mayor valo pagado.
- Hacer firmar la autorización de descuento de nomina por mayor valor. pagado.
- Descontar en proxima nomina el mayor valor pagado. 
2. En el caso de que se pague nómina y prestaciones sociales a personal no existente en la planta de cargos de la entidad se remite el caso a la Subdirección Juridica para que adelanten las medidas pertinentes para el reintegro del dinero.</t>
  </si>
  <si>
    <t xml:space="preserve"> 1. Autorización de descuento de nomina
Soportes de nomina donde se observa el reintegro del dinero.
2. Registro de remisión del caso a la Sudirección Jurídica
Expediente del proceso para el cobro coactivo.</t>
  </si>
  <si>
    <t>Reporte de riesgos o hechos de corrupción
Acta de estudio de la Denuncia
Oficio remisorio a la autoridad competente</t>
  </si>
  <si>
    <t xml:space="preserve">Establecer las acciones necesarias a nivel del sistema para evitar que se pueda modificar en el sistema la parametrización y los datos relacionados con la nomina y prestaciones sociales por parte de usuariosl no autorizados y/o no involucrados en el proceso.
Establecer las acciones necesarias para que solamente el area de TIC  asigne usuarios y perfiles de usuario  de  las personas que acceden al modulo de nomina y prestaciones sociales. En la actualidad es el Líder de Gestión Humana quien los asigna. </t>
  </si>
  <si>
    <t>GH11</t>
  </si>
  <si>
    <t>Lograr que el 100% de las declaraciones de conflictos de intereses / recusaciones presentadas por los servidores del Instituto cumplan con las pautas establecidas en el Manual para la gestión de los conflictos de intereses de la entidad y la normatividad vigente aplicable.</t>
  </si>
  <si>
    <t>Declaración del conflicto de intereses</t>
  </si>
  <si>
    <t>Posibilidad de afectación económica o reputacional del Instituto</t>
  </si>
  <si>
    <t>por materialización de actos de corrupción o disciplinables
por hallazgos fiscales, disciplinarios y penales por parte de los entes de control</t>
  </si>
  <si>
    <t>Debido a que los servidores públicos del Instituto no declaren sus posibles conflictos de intereses.</t>
  </si>
  <si>
    <t>Posibilidad de afectación económica o reputacional por materialización de actos de corrupción o disciplinables, asi como por  hallazgos fiscales, displinarios por parte de los entes de control, debido a que los servidores públicos del Instituto no declaren sus posibles conflictos de intereses.</t>
  </si>
  <si>
    <t>1. No se establecen mecanismos internos para el manejo, declaración y recusación de los conflictos de intereses por parte de los servidores públicos del Instituto, en cumplimiento de la normatividad aplicable.</t>
  </si>
  <si>
    <r>
      <t xml:space="preserve">El Manual para la Gestión de los Conflictos de Intereses establece los lineamientos que deben ser tenidos en cuenta para determinar si un servidor publico se encuentra en situación de conflicto de intereses ya sea real, potencial o aparente, durante el cumplimiento de sus funciones como servidor público (situación sobreviniente), asi mismo establece los términos y formatos que deben ser utilizados para realizar la declaración o la recusación según aplique.
El area de Talento Humano verifica que la declaración se haya realizado dentro de los tres (3) días siguientes al conocimiento de la situación de conflicto, y que la respuesta a la declaración de conflicto de intereses se haya realizado dentro del término de los 10 días hábiles y en caso de aceptarse, verifica que se haya gestionado el cambio de servidor público que deberá asumir las funciones de la situación que generó el conflicto de intereses.
El Profesional líder de Talento Humano verifica que se ingresen las declaraciones de conflicto de intereses / recusaciones en la matriz de seguimiento anual. 
El Profesional líder de Talento Humano verifican, cuando sea aplicable, que las situaciones de conflictos de intereses sobrevinientes declaradas por parte de los sujetos obligados en la ley 2013 de 2019 (servidores publicos del nivel directivo) hayan sido publicadas en el aplicativo de integridad de la Función Pública dentro de los 2 meses siguientes al conocimiento de la situación.
</t>
    </r>
    <r>
      <rPr>
        <b/>
        <sz val="11"/>
        <color theme="1"/>
        <rFont val="Arial Narrow"/>
        <family val="2"/>
      </rPr>
      <t>Documentado en: Manual para la Gestón de los Conflictos de Intereses, M-GH-07</t>
    </r>
  </si>
  <si>
    <t>Formato de declaración de situaciones de conflicto de intereses para servidores públicos
Formato de recusación
Matriz de seguimiento anual a la gestión de los conflictos de intereses y recusaciones
Reporte de las declaraciones de Ley 2013 de 2019 del aplicativo de integridad.</t>
  </si>
  <si>
    <t>2. No se capacita al personal sobre la importancia de realizar la declaración de los conflictos de intereses y sobre los mecanismos disponibles para declarar o recusar.</t>
  </si>
  <si>
    <t>El grupo de Integridad verifica el cumplimiento de las acciones de capacitación y formación establecidas en el Plan Intitucional de Capacitación - PIC relacionados con la Temática de Conflicto de Intereses, asi mismo verifica el cumplimiento de otras iniciativas de formación que surgen en el marco del Grupo de Integridad y que buscan sensibilizar a los servidores públicos sobre la importancia de la declararación del conflicto de intereses como medida preventiva de posibles hechos y actos de corrupción.
Documentado en: Estrategia para la Gestión del Conflicto de Intereses de cada vigencia</t>
  </si>
  <si>
    <t>Registros de Asistencia
Memorias de capacitaciones
Seguimiento Estrategia para la Gestión del Conflicto de Intereses de cada vigencia</t>
  </si>
  <si>
    <t xml:space="preserve">3. No existen mecanismos para realizar consultas legales por parte de servidores públicos relacionadas con la gestión de los conflictos de intereses. </t>
  </si>
  <si>
    <t>El profesional lider de Talento Humano comunica a los interesados en resolver dudas acerca de la gestión del conflicto de intereses, sobre los canales de consulta establecidos en el Manual para la Gestón de los Conflictos de Intereses, M-GH-07. Asi mismo, y en en caso de ser requerido, direcciona consultas de tipo legal al profesional Lider de Contratración.
Documentado en: Manual para la Gestón de los Conflictos de Intereses, M-GH-07</t>
  </si>
  <si>
    <t>Sin Registro</t>
  </si>
  <si>
    <t>NA</t>
  </si>
  <si>
    <t>4. Se incumple el deber de publicar las situaciones de conflicto de intereses en el aplicativo de integridad de la Función Pública por parte de los sujetos obligados en la ley 2013 de 2019.</t>
  </si>
  <si>
    <t>El profesionales líder de Talento Humano verifica que los sujetos obligados (servidores públicos del nivel directivo)  cumplan con el deber de publicar la declaración de bienes y rentas, el registro de conflictos de interés y la declaración sobre el impuesto a la renta y complementarios en el aplicativo por la integridad de la Función Pública, en los términos establecidos en la ley 2013 de 2019. Para la cual se debe descargar el reporte de las declaraciones de Ley 2013 de 2019 correspondientes al Isvimed de manera anual.
Si se identifican declaraciones de conflicto de intereses, esta deben relacionarse en la matriz de seguimiento anual para la gestión de los conflictos de intereses y recusaciones, garantizando su análsis para determinar si se acepta o no el impedimento por parte de la autoridad competente, y las medidas de control a implementar.
Documentado en: Manual para la Gestón de los Conflictos de Intereses, M-GH-07</t>
  </si>
  <si>
    <t>Reporte de las declaraciones de Ley 2013 de 2019 del aplicativo de integridad.
Matriz de seguimiento anual a la gestión de los conflictos de intereses y recusaciones</t>
  </si>
  <si>
    <t>5. No se establece la obligación de realizar la declaración de los conflictos de intereses como un aspecto de obligatorio cumplimiento en las resoluciones de nombramiento para personal vinculado.</t>
  </si>
  <si>
    <t xml:space="preserve">La Declaración de Situaciones de Conflictos de Intereses  es un documento requerido para dar inicio al trámite de vinculación de la entidad de un servidor Publico. Esta declaración debe ser realizada en el formato  F-GH-82 de la entidad.
El profesional lider de talento humano verifica que se haya aportado la declaración y coloca marca de verificación en el formato Lista de Chequeo de Vinculación, F-GH-03. </t>
  </si>
  <si>
    <t xml:space="preserve">Declaración de Conflicto de Intereses, servidor público
 Lista de Chequeo de Vinculación, F-GH-03
</t>
  </si>
  <si>
    <t>6. No se identifican areas con mayor riesgo de conflicto de intereses para establecer medidas preventivas y detectivas.</t>
  </si>
  <si>
    <t>El profesional lider de Talento Humano relaciona los conflictos de intereses declarados de manera sobreviniente o aquellos declarados en el aplicativo de integridad de la Función Publica en la Matriz de seguimiento anual a la gestión de los conflictos de intereses y recusaciones y realiza el respectivo análisis con el fin de identificar zonas de riesgo e implementar acciones preventivas.</t>
  </si>
  <si>
    <t>Matriz de seguimiento anual a la gestión de los conflictos de intereses y recusaciones.
Análisis de conflictos de intereses de contratistas</t>
  </si>
  <si>
    <t>En caso de que el conflicto de intereses se materialice, cualquier persona puede realizar  la respectiva denuncia ante las autoridades competentes, ya sea  de manera directa o a través de los canales de denuncia del Instituto en el marco del  RITA .
Por otro lado,  el profesional líder de Talento Humano remité el caso a la Subdirección Jurídica para la activación del respectivo proceso disciplinario para el servidor público que incumpla con la obligación de declarar los conflictos de intereses
Documentado en: P-GE-10, PROCEDIMIENTO PARA EL TRAMITE DE DENUNCIAS.</t>
  </si>
  <si>
    <t xml:space="preserve">Denuncias sobre materialización de conflictos de intereses.
Expedientes de procesos disciplinarios.
</t>
  </si>
  <si>
    <t>GH12</t>
  </si>
  <si>
    <r>
      <t xml:space="preserve">Pagos de obligaciones laborales
</t>
    </r>
    <r>
      <rPr>
        <sz val="11"/>
        <color rgb="FFFF0000"/>
        <rFont val="Arial Narrow"/>
        <family val="2"/>
      </rPr>
      <t>Riesgo Fiscal</t>
    </r>
  </si>
  <si>
    <t>Posibilidad de efecto dañoso sobre recursos publicos</t>
  </si>
  <si>
    <t>por pago de Intereses moratorios y sanciones por parte del Ministerio del Trabajo.</t>
  </si>
  <si>
    <t>debido a incumplimientos y/o retrasos en el pago de obligaciones laborales tales como prestaciones sociales y económicas de los vinculados, asi como el pago extemporáneo de arl contratistas riesgo 4 y 5.</t>
  </si>
  <si>
    <t>Posibilidad de efecto dañoso sobre recursos publicos por pago de Intereses moratorios y sanciones por parte del Ministerio del Trabajo, debido a incumplimientos y/o retrasos en el pago de obligaciones laborales tales como prestaciones sociales y económicas de los vinculados, asi como el pago extemporáneo de arl contratistas riesgo 4 y 5.</t>
  </si>
  <si>
    <t>Falta de control de terminos para el pago de ogligaciones  laborales (prestaciones sociales y eoconómicas de vinculados)</t>
  </si>
  <si>
    <t>Mayor</t>
  </si>
  <si>
    <t>El lider de Talento Humano al inicio de cada vigencia, incluye en el calendario financiero elo pago de las obligaciones laborales .
El lider de Talento Humano realiza seguimiento al cumplimiento del pago de las obligaciones laborales de acuerdo a calendario financiero.
Para efectos de realizar el pago, se debe expedir el respectivo acto administrativo.</t>
  </si>
  <si>
    <t>Calendario Financiero
Actos administrativos para el pago de obligaciones laborales
Egresos</t>
  </si>
  <si>
    <t>Incluir en el procedimiento de desvinculación los térrminos para el pago de la liquidación final de prestaciones sociales. Fecha: 31 de marzo de 2025.</t>
  </si>
  <si>
    <t>Fallas en la disponbilidad de las plataformas utilizadas para el pago de obligacones laborales</t>
  </si>
  <si>
    <t>Se ha establecido como política, entregar desde Talento Humano la liquidación de la seguridad social de vinculados y contratitas riesgos 4 y 5, a Tesorería como máximo de 3 días previos a su vencimiento.
El líder de Talento Humano verifica el cumplimiento de esta política.</t>
  </si>
  <si>
    <t>Correos electrónicos remisorios con liquidación de prestaciones sociales.
Egresos pago de seguridad social
planillas pagadas de seguridad social</t>
  </si>
  <si>
    <t>Estructurar un calendario para el pago de obligaciones laborales que incluya los términos para entregar a tesorería con el fin de garantizar el pago oportuno. Fecha: Febrero 28 de 2025.</t>
  </si>
  <si>
    <t>Falta de personal para la ejecución de actividades relacionadas con el pago de obligaciones laborales</t>
  </si>
  <si>
    <t>El lider de Talento Humano identifica las necesidades  de personal y las informa a la Subdirección Administrativa y Financiero para su aprobación e inclusión en el proyecto de prespuesto de la siguiente vigencia y en el Plan Anual de Adquisiciones.</t>
  </si>
  <si>
    <t xml:space="preserve">Resolución de aprobación del presupuesto
Plan Anual de Adquisiciones
</t>
  </si>
  <si>
    <t>Deficiencias en la configuración y parametrización del software para la liquidación y pago de las obligaciones laborales.</t>
  </si>
  <si>
    <t>En el caso errores de parametrización de liquidación de obligaciones laborales, se diligencia un ticket de mesa de ayuda del proveedor del software Sicof para el módulo de nómina.
El líder de Talento Humano realiza seguimiento a la atención y solución del requerimiento.</t>
  </si>
  <si>
    <t>ticket de mesa de ayuda Sicof</t>
  </si>
  <si>
    <t>GH13</t>
  </si>
  <si>
    <r>
      <t xml:space="preserve">Contratación de bienes y servicios
</t>
    </r>
    <r>
      <rPr>
        <sz val="11"/>
        <color rgb="FFFF0000"/>
        <rFont val="Arial Narrow"/>
        <family val="2"/>
      </rPr>
      <t>Riesgo Fiscal</t>
    </r>
  </si>
  <si>
    <t xml:space="preserve">por sobrecostos derivados de la ejecución de los contratos </t>
  </si>
  <si>
    <t>debido a bienes, servicios u obras inconclusos, infuncionales y/o que no brindan utilidad o beneficio y/o por autorización de facturas que no corresponden a las condiciones pactadas en los contratos.</t>
  </si>
  <si>
    <t>Posibilidad de efecto dañoso sobre recursos publicos por sobrecostos derivados de la ejecución de los contratos, debido a bienes, servicios u obras inconclusos, infuncionales y/o que no brindan utilidad o beneficio y/o por autorización de facturas que no corresponden a las condiciones pactadas en los contratos.</t>
  </si>
  <si>
    <t>1. Descripción de especificaciones técnicas insuficientes durante la etapa precontractual</t>
  </si>
  <si>
    <t>Baja</t>
  </si>
  <si>
    <t>El Lider de Talento Humano indentifica las necesidades relacionadss con los roles del proceso y realiza estudio de mercado para identificar las especificaciones técnicas de los bienes y servicios que satisface tales necesidades.</t>
  </si>
  <si>
    <t>Estudio Previo
Estudio de Mercado
Minuta del Contarto Suscrito</t>
  </si>
  <si>
    <t>El supervisor asignado de infraestructura realiza reclamación al contratista sobre los bienes y servicios con incumplimientos.
En caso de que no se subsanen los incumplimientos se remite el caso a la Subdirección Jurídica para que active el procedimiento administrativo sancionatorio.</t>
  </si>
  <si>
    <t>3. Falta de validación de los bienes o servicios entregados versus las especificaciones tecnicas del contrato</t>
  </si>
  <si>
    <t>El supervisor asignado verifca los bienes o servicios recibidos/prestados versus especificaciones tecnicas de cada contrato para emitir el respectivo recibo de satistfacción y autorización de pago.  En el caso de bienes o servicios adquiridos bajo acuerdo marco de la Tienda virtiual del Estado Colombiano/TVEC se  aplican los protocolo establecidos dentro del acuerdo.</t>
  </si>
  <si>
    <t xml:space="preserve">El informe de supervición y anexos.
Soportes de recepción de acuerdos marco </t>
  </si>
  <si>
    <r>
      <rPr>
        <b/>
        <sz val="11"/>
        <color theme="9" tint="-0.249977111117893"/>
        <rFont val="Arial Narrow"/>
        <family val="2"/>
      </rPr>
      <t xml:space="preserve">*Nota: </t>
    </r>
    <r>
      <rPr>
        <sz val="11"/>
        <color theme="1"/>
        <rFont val="Arial Narrow"/>
        <family val="2"/>
      </rPr>
      <t>La columna referencia se sugiere para mantener el consecutivo de riesgos, así el riesgo salga del mapa no existirá otro riesgo con el mismo número. Una entidad puede ir en el riesgo 150 pero tener 70 riesgos, lo que permite llevar una traza de los riesgos. Esta información la debe administrar la Oficina Asesora de Planeación o Gerencia de Riesgos.</t>
    </r>
  </si>
  <si>
    <t>Fuente:  Adaptado de Curso Riesgo Operativo Universidad del Rosario por Dirección de Gestión y Desempeño Institucional de Función Pública,  2020.</t>
  </si>
  <si>
    <t>CONTROL DE CAMBIOS</t>
  </si>
  <si>
    <t>Riesgo No.</t>
  </si>
  <si>
    <t>Fecha Cambio</t>
  </si>
  <si>
    <t>Descripción del cambio</t>
  </si>
  <si>
    <t>Se elimina evento potencial Intermedio 2 toda vez que la Contratación de Servicios Profesionales y de apoyo a la gestión es gestionada por la Subdirección Jurídica y por lo tanto se debe realizar seguimiento desde la matriz respectiva. Así mismo se eliminaron los controles relacionados.</t>
  </si>
  <si>
    <t>Se incluye el control 7 de tipo correctivo para reducir el impacto residual</t>
  </si>
  <si>
    <t>Se incluye el registro F-GH-74  verificación de cumplimiento de requisitos, como evidencia adicional de ejecución del control 1.</t>
  </si>
  <si>
    <t>Se adiciona al control 3 la siguiente medida: "La Subdirección Administrativa y financiera definen el plan de entrenamiento por nivel jerárquico en observancia de lo establecido en el procedimiento P-GH-10.
El profesional de gestión de talento humano verifica que los funcionarios en entrenamiento, realicen todas las formaciones establecidas en el registro de Plan de entrenamiento. Este registro debe contar con la firma de los responsables de los entrenamientos, el jefe respectivo, el líder de programa o líder de proceso y la suya"</t>
  </si>
  <si>
    <t>Se incluye control 3 de tipo preventivo relacionado con el COLA (Calendari o de Obligaciones Laborales y Administrativas).</t>
  </si>
  <si>
    <t>Se incluyen los controles 4 y 5 de tipo correctivo, para disminuir el impacto residual</t>
  </si>
  <si>
    <t>Se incluye el evento potencial intermedio (de causa) No. 4: "Posibilidad de modificar  la información de las bases de datos cuando se ingresa la información para el pago de nómina y prestaciones sociales por parte de personal con perfil de registro y edición."
Se incluye el control 4 de tipo detectivo: "El profesional Líder de Talento Humano revisa la liquidación de nómina y prestaciones sociales realizada por el personal asignado a esta actividad, la cual es generada del software SICOF. En caso de identificar  errores los notifica para realizar los ajustes pertinentes, de otro modo proporciona Visto Bueno, para que se proceda a realizar el pago correspondiente."</t>
  </si>
  <si>
    <t>Se incluye el riesgo GH11 relacionado con la posibilidad de que los servidores públicos del Instituto no declaren sus conflictos de intereses.</t>
  </si>
  <si>
    <t>Se incluye el control 5 con la siguiente redacción: "La Declaración de Situaciones de Conflictos de Intereses  es un documento requerido para dar inicio al trámite de vinculación de la entidad de un servidor Publico. Esta declaración debe ser realizada en el formato  F-GH-82 de la entidad.
El profesional lider de talento humano verifica que se haya aportado la declaración y coloca marca de verificación en el formato Lista de Chequeo de Vinculación, F-GH-03".</t>
  </si>
  <si>
    <t>Se elimina el control 6. Decisiones tomadas por parte del personal que entran en contraposición con los intereses del Instituto. (Conflicto de Intereses), toda vez que se crea el riesgo GH11 en esta temática</t>
  </si>
  <si>
    <t xml:space="preserve">Se incluye el control 2 realcionado con la segregación de funciones para las actividad de nómina y prestaciones sociales se realiza de la siguiente manera:
El contratista de gestión de talento humano registra las novedades de nómina. 
La profesional universitaria de talento humano revisa la liquidación de la nómina. 
El subdirector administrativo y financiero aprueba la liquidación de la nómina. </t>
  </si>
  <si>
    <t>Todos los riesgos</t>
  </si>
  <si>
    <t>Se incluyen los objetivos de Gestión Humana en la columna respectiva. A partir de estos objetivos se validaron los riesgos.</t>
  </si>
  <si>
    <t>GH12 , GH13</t>
  </si>
  <si>
    <t>Se incluyen estos riesgos de tipo fiscal en cumplimiento de la versión 6 de la Guía de Administración de Riesgos de la Función Pública</t>
  </si>
  <si>
    <t>Impacto</t>
  </si>
  <si>
    <t>Probabilidad</t>
  </si>
  <si>
    <t>Extremo</t>
  </si>
  <si>
    <t>Alto</t>
  </si>
  <si>
    <t>Moderado</t>
  </si>
  <si>
    <t>Bajo</t>
  </si>
  <si>
    <t>Tabla Criterios para definir el nivel de probabilidad Inherente</t>
  </si>
  <si>
    <t>Frecuencia de la Actividad</t>
  </si>
  <si>
    <t>Muy Baja</t>
  </si>
  <si>
    <t>La actividad que conlleva el riesgo se ejecuta como máximos 2 veces por año</t>
  </si>
  <si>
    <t>La actividad que conlleva el riesgo se ejecuta de 3 a 24 veces por año</t>
  </si>
  <si>
    <t>La actividad que conlleva el riesgo se ejecuta de 24 a 500 veces por año</t>
  </si>
  <si>
    <t>La actividad que conlleva el riesgo se ejecuta mínimo 500 veces al año y máximo 5000 veces por año</t>
  </si>
  <si>
    <t>Muy Alta</t>
  </si>
  <si>
    <t>La actividad que conlleva el riesgo se ejecuta más de 5000 veces por año</t>
  </si>
  <si>
    <t>Tabla Criterios para definir el nivel de impacto Inherente</t>
  </si>
  <si>
    <t>Descripción</t>
  </si>
  <si>
    <t>Criterios</t>
  </si>
  <si>
    <t>Subcriterios</t>
  </si>
  <si>
    <t>Afectación Económica o presupuestal</t>
  </si>
  <si>
    <t>Afectación menor a 10 SMLMV .</t>
  </si>
  <si>
    <t xml:space="preserve">Entre 10 y 50 SMLMV </t>
  </si>
  <si>
    <t xml:space="preserve">Entre 50 y 100 SMLMV </t>
  </si>
  <si>
    <t xml:space="preserve">Entre 100 y 500 SMLMV </t>
  </si>
  <si>
    <t xml:space="preserve">Mayor a 500 SMLMV </t>
  </si>
  <si>
    <t>Pérdida Reputacional</t>
  </si>
  <si>
    <t>El riesgo afecta la imagen de alguna área de la organización</t>
  </si>
  <si>
    <t>El riesgo afecta la imagen de la entidad internamente, de conocimiento general, nivel interno, de junta dircetiva y accionistas y/o de provedores</t>
  </si>
  <si>
    <t>El riesgo afecta la imagen de la entidad con algunos usuarios de relevancia frente al logro de los objetivos</t>
  </si>
  <si>
    <t>El riesgo afecta la imagen de de la entidad con efecto publicitario sostenido a nivel de sector administrativo, nivel departamental o municipal</t>
  </si>
  <si>
    <t>El riesgo afecta la imagen de la entidad a nivel nacional, con efecto publicitarios sostenible a nivel país</t>
  </si>
  <si>
    <t>❌</t>
  </si>
  <si>
    <t>✔</t>
  </si>
  <si>
    <t>Tabla Atributos de para el diseño del control</t>
  </si>
  <si>
    <t>Características</t>
  </si>
  <si>
    <t>Peso</t>
  </si>
  <si>
    <t>Atributos de Eficiencia</t>
  </si>
  <si>
    <t>Va hacia las causas del riesgo, aseguran el resultado final esperado.</t>
  </si>
  <si>
    <t>Detecta que algo ocurre y devuelve el proceso a los controles preventivos.
Se pueden generar reprocesos.</t>
  </si>
  <si>
    <t>Dado que permiten reducir el impacto de la materialización del riesgo, tienen un costo en su implementación.</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</si>
  <si>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</si>
  <si>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</si>
  <si>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r>
      <rPr>
        <b/>
        <sz val="12"/>
        <color theme="9" tint="-0.249977111117893"/>
        <rFont val="Arial Narrow"/>
        <family val="2"/>
      </rPr>
      <t>*</t>
    </r>
    <r>
      <rPr>
        <b/>
        <sz val="12"/>
        <rFont val="Arial Narrow"/>
        <family val="2"/>
      </rPr>
      <t>Atributos de</t>
    </r>
    <r>
      <rPr>
        <b/>
        <sz val="12"/>
        <color theme="9" tint="-0.249977111117893"/>
        <rFont val="Arial Narrow"/>
        <family val="2"/>
      </rPr>
      <t xml:space="preserve"> </t>
    </r>
    <r>
      <rPr>
        <b/>
        <sz val="12"/>
        <color rgb="FF000000"/>
        <rFont val="Arial Narrow"/>
        <family val="2"/>
      </rPr>
      <t>Formalización</t>
    </r>
  </si>
  <si>
    <t>Controles que están documentados en el proceso, ya sea en manuales, procedimientos, flujogramas o cualquier otro documento propio del proceso.</t>
  </si>
  <si>
    <t>-</t>
  </si>
  <si>
    <t>Identifica a los controles que pese a que se ejecutan en el proceso no se encuentran documentados en ningún documento propio del proceso</t>
  </si>
  <si>
    <t>Este atributo identifica a los controles que se ejecutan siempre que se realiza la actividad originadora del riesgo.</t>
  </si>
  <si>
    <t>Este atributo identifica a los controles que no siempre se ejecutan cuando se realiza la actividad originadora del riesgo</t>
  </si>
  <si>
    <t>El control deja un registro que permite evidenciar la ejecución del control</t>
  </si>
  <si>
    <t>El control no deja registro de la ejecución del control</t>
  </si>
  <si>
    <r>
      <rPr>
        <b/>
        <sz val="12"/>
        <color theme="9" tint="-0.249977111117893"/>
        <rFont val="Arial Narrow"/>
        <family val="2"/>
      </rPr>
      <t>*Nota 1:</t>
    </r>
    <r>
      <rPr>
        <sz val="12"/>
        <color theme="1"/>
        <rFont val="Arial Narrow"/>
        <family val="2"/>
      </rPr>
      <t xml:space="preserve"> Los atributos de formalización se recogerán de manera informativa, con el fin de conocer el entorno del control y complementar el análisis con elementos cualitativos; éstos no tienen una incidencia directa en su efectividad. </t>
    </r>
  </si>
  <si>
    <t>Aceptar</t>
  </si>
  <si>
    <t>Económico</t>
  </si>
  <si>
    <t>Evitar</t>
  </si>
  <si>
    <t>Reputacional</t>
  </si>
  <si>
    <t>Reducir (compartir)</t>
  </si>
  <si>
    <t>Económico y Reputacional</t>
  </si>
  <si>
    <t>Plan de accion (solo para la opción reducir)</t>
  </si>
  <si>
    <t>Impacto Inherente</t>
  </si>
  <si>
    <t>Finalizado</t>
  </si>
  <si>
    <t>Leve</t>
  </si>
  <si>
    <t>En curso</t>
  </si>
  <si>
    <t>Procesos Institucionales</t>
  </si>
  <si>
    <t>Gestión Estratégica</t>
  </si>
  <si>
    <t>Gestión Social</t>
  </si>
  <si>
    <t>Gestión de Desarrollo de Soluciones Habitacionales</t>
  </si>
  <si>
    <t>Gestión de Atención al Usuario</t>
  </si>
  <si>
    <t>Gestión de Comunicaciones</t>
  </si>
  <si>
    <t>Gestión Administrativa y Financiera</t>
  </si>
  <si>
    <t>Gestión de Infraestructura</t>
  </si>
  <si>
    <t>Gestión de TIC</t>
  </si>
  <si>
    <t>Gestión Documental</t>
  </si>
  <si>
    <t>Gestión Jurídica</t>
  </si>
  <si>
    <t>Gestión de Evaluación y  Mejora Continua</t>
  </si>
  <si>
    <t>Gesión de Evaluación Indpendiente</t>
  </si>
  <si>
    <t>Registro Sustancial</t>
  </si>
  <si>
    <t>Registro Material</t>
  </si>
  <si>
    <t>Sin registro</t>
  </si>
  <si>
    <t>Reducir</t>
  </si>
  <si>
    <t>2. Incumplimiento del contrato por causales imputables al contratista</t>
  </si>
  <si>
    <t>SEGUIMIENTO TRIMESTRE 1 DE 2026</t>
  </si>
  <si>
    <r>
      <t xml:space="preserve">RELACIÓN DE EVIDENCIAS
</t>
    </r>
    <r>
      <rPr>
        <b/>
        <sz val="10"/>
        <color rgb="FFFF0000"/>
        <rFont val="Arial Narrow"/>
        <family val="2"/>
      </rPr>
      <t>IMPORTANTE:</t>
    </r>
    <r>
      <rPr>
        <b/>
        <sz val="10"/>
        <color theme="1"/>
        <rFont val="Arial Narrow"/>
        <family val="2"/>
      </rPr>
      <t xml:space="preserve">- RELACIONAR LOS ENLACES SOBRE MATERIALIZACION DE RIESGOS Y SOBRE APLICACIÓN DE CONTROLES
</t>
    </r>
    <r>
      <rPr>
        <b/>
        <sz val="10"/>
        <rFont val="Arial Narrow"/>
        <family val="2"/>
      </rPr>
      <t>-LAS EVIDENCIAS SOBRE APLICACIÓN DE CONTROLES SON LAS QUE SE ENCUENTRAN EN LA COLUMNA X - RELACIONARLAS UNA A UNA CON EL ENLACE CORRESPONDIENTE.</t>
    </r>
  </si>
  <si>
    <t>SEGUIMIENTO TRIMESTRE 2 DE 2026</t>
  </si>
  <si>
    <t>SEGUIMIENTO TRIMESTRE 3 DE 2026</t>
  </si>
  <si>
    <t>SEGUIMIENTO TRIMESTRE 4 DE 2026</t>
  </si>
  <si>
    <t>Se materializó el Riesgo?  (Ver evento potencial principal en Columna F. Relacionar detalles de la materialización - que, como, cuando, donde):
Los Controles están bien  diseñados, se aplican de acuerdo al diseño  y son efectivos? (Ver controles en la columna P / Concluir frente a cada control)
Que acciones propones o se están llevando a cabo para gestionar el riesgo que se materializó? (Si no aplica colocar N/A)
Que acciones propones o se están llevando a cabo para fortalecer los controles? (En el caso de que tener Acciones de mejora / Acciones correctivas en proceso, relacionar el avance. Si tienes acciones específicas a desarrollar en la columna AJ, también relacionar el avance)</t>
  </si>
  <si>
    <t>TIPOLOGÍA</t>
  </si>
  <si>
    <t>Gestión</t>
  </si>
  <si>
    <t>Fiscal</t>
  </si>
  <si>
    <t>Seg. de la Información</t>
  </si>
  <si>
    <t>Integridad Pùblica - Corrupción</t>
  </si>
  <si>
    <t>Integridad Pùblica - LA/FT/FP</t>
  </si>
  <si>
    <t>IMPACTO</t>
  </si>
  <si>
    <t>Nivel</t>
  </si>
  <si>
    <t>% Impacto</t>
  </si>
  <si>
    <t>Afectación_Económica</t>
  </si>
  <si>
    <t>Menor a 10 SMLMV</t>
  </si>
  <si>
    <t>El riesgo afecta la imagen de algún área de la organización.</t>
  </si>
  <si>
    <t>Entre 10 y 50 SMLMV</t>
  </si>
  <si>
    <t>El riesgo afecta la imagen de la entidad internamente, de conocimiento general nivel interno, de junta directiva y accionistas y/o de proveedores.</t>
  </si>
  <si>
    <t>Entre 50 y 100 SMLMV</t>
  </si>
  <si>
    <t>El riesgo afecta la imagen de la entidad con algunos usuarios de relevancia frente al logro de los objetivos.</t>
  </si>
  <si>
    <t>Entre 100 y 500 SMLMV</t>
  </si>
  <si>
    <t>El riesgo afecta la imagen de la entidad con efecto publicitario sostenido a nivel de sector administrativo, nivel departamental o municipal.</t>
  </si>
  <si>
    <t>Mayor a 500 SMLMV</t>
  </si>
  <si>
    <t>El riesgo afecta la imagen de la entidad a nivel nacional, con efecto publicitario sostenido a nivel país</t>
  </si>
  <si>
    <r>
      <rPr>
        <b/>
        <sz val="11"/>
        <color theme="1"/>
        <rFont val="Arial Narrow"/>
        <family val="2"/>
      </rPr>
      <t xml:space="preserve">Control de cambio de normograma en temas relacionados con la gestión de Talento Humano, Nomina,  Prestaciones Sociales y SG-SST                                                                                                                                                                                                                                                                                  Se adjunta link que conduce a la plataforma Sifi  donde se encuentan todos las actalizaciones normativas      </t>
    </r>
    <r>
      <rPr>
        <sz val="11"/>
        <color theme="1"/>
        <rFont val="Arial Narrow"/>
        <family val="2"/>
      </rPr>
      <t xml:space="preserve">                                                                                                                                                                                                                               http://sifi2.isvimed.gov.co:85/calidadprocesos?search=&amp;searchn=NORMOGRAMA&amp;x=0&amp;y=0
</t>
    </r>
  </si>
  <si>
    <r>
      <t xml:space="preserve">El riesgo y sus causas continuan vigentes de acuerdo al contexto? (Ver Columnas F y H): </t>
    </r>
    <r>
      <rPr>
        <sz val="11"/>
        <color rgb="FF000000"/>
        <rFont val="Arial Narrow"/>
        <family val="2"/>
      </rPr>
      <t>El riesgo y las causas continúan vigentes de acuerdo al contexto interno y externo</t>
    </r>
    <r>
      <rPr>
        <b/>
        <sz val="11"/>
        <color rgb="FF000000"/>
        <rFont val="Arial Narrow"/>
        <family val="2"/>
      </rPr>
      <t xml:space="preserve">
Se materializó el Riesgo?  (Evento Potencial Principal. Columna F): </t>
    </r>
    <r>
      <rPr>
        <sz val="11"/>
        <color rgb="FF000000"/>
        <rFont val="Arial Narrow"/>
        <family val="2"/>
      </rPr>
      <t>Este riesgo no se ha materializado en el primer trimestre del 2026,  debido al cumplimiento oportuno de la normativa  aplicable desde el proceso de Talento humano y desde SGSST.&gt;&gt;&gt;</t>
    </r>
    <r>
      <rPr>
        <b/>
        <sz val="11"/>
        <color rgb="FF000000"/>
        <rFont val="Arial Narrow"/>
        <family val="2"/>
      </rPr>
      <t xml:space="preserve">
Se materializaron las causas? (Eventos Potenciales Intermedios. Columna H):
Causa 1: </t>
    </r>
    <r>
      <rPr>
        <sz val="11"/>
        <color rgb="FF000000"/>
        <rFont val="Arial Narrow"/>
        <family val="2"/>
      </rPr>
      <t xml:space="preserve">El normograma esta actualizado de acuerdo con la normativa vigente aplicable al proceso de Talento humano y al SGSST:
</t>
    </r>
    <r>
      <rPr>
        <b/>
        <sz val="11"/>
        <color rgb="FF000000"/>
        <rFont val="Arial Narrow"/>
        <family val="2"/>
      </rPr>
      <t>Causa 2:</t>
    </r>
    <r>
      <rPr>
        <sz val="11"/>
        <color rgb="FF000000"/>
        <rFont val="Arial Narrow"/>
        <family val="2"/>
      </rPr>
      <t xml:space="preserve"> No se ha materializado, por lo tanto no se han realizado a la fecha actualizaciones ni socializaciones de carácter normativo.                                                                                                                                                                                                                                                                          </t>
    </r>
    <r>
      <rPr>
        <b/>
        <sz val="11"/>
        <color rgb="FF000000"/>
        <rFont val="Arial Narrow"/>
        <family val="2"/>
      </rPr>
      <t xml:space="preserve">Causa 3: </t>
    </r>
    <r>
      <rPr>
        <sz val="11"/>
        <color rgb="FF000000"/>
        <rFont val="Arial Narrow"/>
        <family val="2"/>
      </rPr>
      <t xml:space="preserve">No se ha materializado, por lo tanto, no se han realizado a la fecha actualizaciones ni socializaciones de carácter normativo.  
</t>
    </r>
    <r>
      <rPr>
        <b/>
        <sz val="11"/>
        <color rgb="FF000000"/>
        <rFont val="Arial Narrow"/>
        <family val="2"/>
      </rPr>
      <t xml:space="preserve">
Los Controles están bien  diseñados, se aplican conforme al diseño  y son efectivos? (Ver controles en la columna P / Concluir frente a cada control)
</t>
    </r>
    <r>
      <rPr>
        <sz val="11"/>
        <color rgb="FF000000"/>
        <rFont val="Arial Narrow"/>
        <family val="2"/>
      </rPr>
      <t>Control 1: Control está bien diseñado y este se actualiza cada vez que surge una norma nueva aplicable a los procesos. Una vez surja la actualización envía a subdirección Jurídica para que procedan.  
Control 2: Control está bien diseñado y este se actualiza cada vez que surge una norma nueva aplicable a los procesos.   Una vez surja la utilización se enviará a la Subdirección Jurídica y se socializara en comités primarios y el equipo primario de talento humano.
Control 3: No se ha materializado.</t>
    </r>
    <r>
      <rPr>
        <b/>
        <sz val="11"/>
        <color rgb="FF000000"/>
        <rFont val="Arial Narrow"/>
        <family val="2"/>
      </rPr>
      <t xml:space="preserve">
Acciones derivadas de materialización de eventos / fortalecimiento de controles:  ver acciones en Subtítulos anteriores.                     
Que acciones propones o se están llevando a cabo para gestionar los riesgos y las causas que se materializaron? (Si no aplica colocar NA): </t>
    </r>
    <r>
      <rPr>
        <sz val="11"/>
        <color rgb="FF000000"/>
        <rFont val="Arial Narrow"/>
        <family val="2"/>
      </rPr>
      <t>N/A</t>
    </r>
    <r>
      <rPr>
        <b/>
        <sz val="11"/>
        <color rgb="FF000000"/>
        <rFont val="Arial Narrow"/>
        <family val="2"/>
      </rPr>
      <t xml:space="preserve">
Que acciones propones o se están llevando a cabo para fortalecer los controles? En caso de que tengas acciones por ejecutar en la columna AJ también concluir frente a su estado): </t>
    </r>
    <r>
      <rPr>
        <sz val="11"/>
        <color rgb="FF000000"/>
        <rFont val="Arial Narrow"/>
        <family val="2"/>
      </rPr>
      <t>N/A</t>
    </r>
  </si>
  <si>
    <r>
      <rPr>
        <b/>
        <sz val="11"/>
        <color theme="1"/>
        <rFont val="Arial Narrow"/>
        <family val="2"/>
      </rPr>
      <t>El riesgo y sus causas continuan vigentes de acuerdo al contexto? (Ver Columnas F y H):</t>
    </r>
    <r>
      <rPr>
        <sz val="11"/>
        <color theme="1"/>
        <rFont val="Arial Narrow"/>
        <family val="2"/>
      </rPr>
      <t xml:space="preserve">  El riesgo y las causas continúan vigentes de acuerdo al contexto interno y externo
</t>
    </r>
    <r>
      <rPr>
        <b/>
        <sz val="11"/>
        <color theme="1"/>
        <rFont val="Arial Narrow"/>
        <family val="2"/>
      </rPr>
      <t>Se materializó el Riesgo?  (Evento Potencial Principal. Columna F):</t>
    </r>
    <r>
      <rPr>
        <sz val="11"/>
        <color theme="1"/>
        <rFont val="Arial Narrow"/>
        <family val="2"/>
      </rPr>
      <t xml:space="preserve"> No materializado en el primer trimestre
</t>
    </r>
    <r>
      <rPr>
        <b/>
        <sz val="11"/>
        <color theme="1"/>
        <rFont val="Arial Narrow"/>
        <family val="2"/>
      </rPr>
      <t>Se materializaron las causas? (Eventos Potenciales Intermedios. Columna H):</t>
    </r>
    <r>
      <rPr>
        <sz val="11"/>
        <color theme="1"/>
        <rFont val="Arial Narrow"/>
        <family val="2"/>
      </rPr>
      <t xml:space="preserve"> No materializado en el primer trimestre
</t>
    </r>
    <r>
      <rPr>
        <b/>
        <sz val="11"/>
        <color theme="1"/>
        <rFont val="Arial Narrow"/>
        <family val="2"/>
      </rPr>
      <t xml:space="preserve">
Los Controles están bien  diseñados, se aplican conforme al diseño  y son efectivos?</t>
    </r>
    <r>
      <rPr>
        <sz val="11"/>
        <color theme="1"/>
        <rFont val="Arial Narrow"/>
        <family val="2"/>
      </rPr>
      <t xml:space="preserve"> (Ver controles en la columna P / Concluir frente a cada control)
Control 1: No fue necesario ya que no se materializo el riesgo en el primer trimestre                                                                                                                                       
Control 2: No fue necesario ya que no se materializo el riesgo en el primer trimestre
Control 3: No fue efectivo debido a que no se detectó por ninguna de las partes.
Control 4: No fue necesario ya que no se materializo el riesgo en el primer trimestre
Control 5: Esta bien diseñado, no ha sido necesaria su aplicación ya que los empleados han reflejado comportamientos adecuados que no incluyen en malas prácticas de corrupción. 
Acciones derivadas de materialización de eventos / fortalecimiento de controles: ver acciones en Subtítulos anteriores.  
Que acciones propones o se están llevando a cabo para gestionar los riesgos y las causas que se materializaron? (Si no aplica colocar NA): N/A
Que acciones propones o se están llevando a cabo para fortalecer los controles? En caso de que tengas acciones por ejecutar en la columna AJ también concluir frente a su estado): N/A</t>
    </r>
  </si>
  <si>
    <r>
      <rPr>
        <b/>
        <sz val="11"/>
        <rFont val="Arial Narrow"/>
        <family val="2"/>
      </rPr>
      <t>El riesgo y sus causas continuan vigentes de acuerdo al contexto? (Ver Columnas F y H):</t>
    </r>
    <r>
      <rPr>
        <sz val="11"/>
        <rFont val="Arial Narrow"/>
        <family val="2"/>
      </rPr>
      <t xml:space="preserve">  El riesgo y las causas continúan vigentes de acuerdo al contexto interno y externo:
</t>
    </r>
    <r>
      <rPr>
        <b/>
        <sz val="11"/>
        <rFont val="Arial Narrow"/>
        <family val="2"/>
      </rPr>
      <t>Se materializó el Riesgo?  (Evento Potencial Principal. Columna F):</t>
    </r>
    <r>
      <rPr>
        <sz val="11"/>
        <rFont val="Arial Narrow"/>
        <family val="2"/>
      </rPr>
      <t xml:space="preserve"> Debido a que los servidores públicos del Instituto no declaren sus posibles conflictos de intereses. No se ha materializado debido a que ningun funcionario durante el primer trimestre ha presentado una Declaración de Conflicto de Interés Potencial, Real o aparente. 
</t>
    </r>
    <r>
      <rPr>
        <b/>
        <sz val="11"/>
        <rFont val="Arial Narrow"/>
        <family val="2"/>
      </rPr>
      <t>Se materializaron las causas? (Eventos Potenciales Intermedios. Columna H):</t>
    </r>
    <r>
      <rPr>
        <sz val="11"/>
        <rFont val="Arial Narrow"/>
        <family val="2"/>
      </rPr>
      <t xml:space="preserve">
Causa 1: No se ha materializado, a este riesgo se le aplica un control oportuno ya que se solicita a cada empleado la declaración de conflicto de intereses como requisito para su vinculación y su desvinculación. Esto aplica tanto para Contratistas como para vinculados. 
Causa 2: No se ha materializado, se ha asegurado el cumplimiento de la realización del curso de integridad a Contratistas y Vinculados, Seguimientos plan de trabajo, grupo de integridad
Causa 3: No se ha materializado, en el primer trimestre se publica en la Página Web del Instituto el enlace para consultas en el aplicativo de Integridad. 
Causa 4: No Materializado, desde el área de TH la profesional Líder da seguimiento a las Declaraciones de Conflicto de Intereses de los gerentes públicos obligados a presentarla a corte del primer trimestre de 2026, la información se encuentra en la carpeta compartida de Th/ integridad. 
Causa 5: No se ha materializado, se hace control sobre la presentación de las Declaraciones de Conflicto de Intereses al Ingreso, permanencia y retiro de los vinculados; desde Contratación se hace el control para los contratistas al ingreso y retiro de la entidad. En las listas de chequeo de vinculación se solicitan. Ver SIFI.
Causa 6: No se ha materializado, se hace seguimiento en cada proceso de vinculación.                                                                                
</t>
    </r>
    <r>
      <rPr>
        <b/>
        <sz val="11"/>
        <rFont val="Arial Narrow"/>
        <family val="2"/>
      </rPr>
      <t>Los Controles están bien  diseñados, se aplican conforme al diseño  y son efectivos?</t>
    </r>
    <r>
      <rPr>
        <sz val="11"/>
        <rFont val="Arial Narrow"/>
        <family val="2"/>
      </rPr>
      <t xml:space="preserve"> (Ver controles en la columna P / Concluir frente a cada control)
Control 1: Este control está bien diseñado ya que desde el proceso de recopilación de documentos se proporciona la declaración de conflicto de intereses para que cada aspirante la firme y adjunte como requisito.                                                                                                              
Control 2: Este control está bien diseñado, garantizando el curso de Integridad como requisito a la inducción. 
Control 3: Este control está bien diseñado debido a  que todos los empleados del ISVIMED, ciudadanos y personal en general  tiene acceso a su contenido y pueden realizar consultar en el aplicativo de integridad.
Control 4: Este control está bien diseñado porque la revisión que realiza la profesional de Talento Humano se hace de manera oportuna e individual para cada proceso de vinculación.                                                                                                                                                                                                       
Control 5: Este control está bien diseñado y la descripción de este se puede referenciar al igual que en el control 1.                                                                                                                                                                                                         
Control 6: Este control está bien diseñado y la descripción de este se puede referenciar al igual que en el control 1.  
Acciones derivadas de materialización de eventos / fortalecimiento de controles: ver acciones en Subtítulos anteriores.                                                                                                                                                                                                        
Que acciones propones o se están llevando a cabo para gestionar los riesgos y las causas que se materializaron? (Si no aplica colocar NA) N/A
Que acciones propones o se están llevando a cabo para fortalecer los controles? En caso de que tengas acciones por ejecutar en la columna AJ también concluir frente a su estado): N/A</t>
    </r>
  </si>
  <si>
    <r>
      <rPr>
        <b/>
        <sz val="11"/>
        <rFont val="Arial Narrow"/>
        <family val="2"/>
      </rPr>
      <t>El riesgo y sus causas continuan vigentes de acuerdo al contexto? (Ver Columnas F y H):</t>
    </r>
    <r>
      <rPr>
        <sz val="11"/>
        <rFont val="Arial Narrow"/>
        <family val="2"/>
      </rPr>
      <t xml:space="preserve"> El riesgo y las causas continúan vigentes de acuerdo al contexto interno y externo
</t>
    </r>
    <r>
      <rPr>
        <b/>
        <sz val="11"/>
        <rFont val="Arial Narrow"/>
        <family val="2"/>
      </rPr>
      <t xml:space="preserve">
Se materializó el Riesgo?  (Evento Potencial Principal. Columna F):</t>
    </r>
    <r>
      <rPr>
        <sz val="11"/>
        <rFont val="Arial Narrow"/>
        <family val="2"/>
      </rPr>
      <t xml:space="preserve"> No se ha materializado. Posibilidad de efecto dañoso sobre recursos publicos por pago de Intereses moratorios y sanciones por parte del Ministerio del Trabajo, debido a incumplimientos y/o retrasos en el pago de obligaciones laborales tales como prestaciones sociales y económicas de los vinculados, asi como el pago extemporáneo de arl contratistas riesgo 4 y 5.
</t>
    </r>
    <r>
      <rPr>
        <b/>
        <sz val="11"/>
        <rFont val="Arial Narrow"/>
        <family val="2"/>
      </rPr>
      <t>Se materializaron las causas? (Eventos Potenciales Intermedios. Columna H):</t>
    </r>
    <r>
      <rPr>
        <sz val="11"/>
        <rFont val="Arial Narrow"/>
        <family val="2"/>
      </rPr>
      <t xml:space="preserve">
</t>
    </r>
    <r>
      <rPr>
        <b/>
        <sz val="11"/>
        <rFont val="Arial Narrow"/>
        <family val="2"/>
      </rPr>
      <t>Causa 1:</t>
    </r>
    <r>
      <rPr>
        <sz val="11"/>
        <rFont val="Arial Narrow"/>
        <family val="2"/>
      </rPr>
      <t xml:space="preserve"> Riesgo no materializado, en cabeza del líder de Talento Humano se coordina la liquidación y en trabajo con el área financiera el pago de las obligaciones en los tiempos establecidos por la ley para las obligaciones laborales.
</t>
    </r>
    <r>
      <rPr>
        <b/>
        <sz val="11"/>
        <rFont val="Arial Narrow"/>
        <family val="2"/>
      </rPr>
      <t>Causa 2:</t>
    </r>
    <r>
      <rPr>
        <sz val="11"/>
        <rFont val="Arial Narrow"/>
        <family val="2"/>
      </rPr>
      <t xml:space="preserve"> Riesgo no materializado, Se hace entrega oportuna de las liquidaciones de Seguridad Social de los vinculados desde el Talento Humano a Tesorería, teniendo en cuenta que dicha entrega se hace antes del vencimiento.                                                                           
</t>
    </r>
    <r>
      <rPr>
        <b/>
        <sz val="11"/>
        <rFont val="Arial Narrow"/>
        <family val="2"/>
      </rPr>
      <t>Causa 3:</t>
    </r>
    <r>
      <rPr>
        <sz val="11"/>
        <rFont val="Arial Narrow"/>
        <family val="2"/>
      </rPr>
      <t xml:space="preserve">  Riesgo no materializado, el líder de Talento Humano direcciona las necesidades relevantes a la Subdirección para su estudio y aprobación.                                                                                                                                                                                                   </t>
    </r>
    <r>
      <rPr>
        <b/>
        <sz val="11"/>
        <rFont val="Arial Narrow"/>
        <family val="2"/>
      </rPr>
      <t>Causa 4:</t>
    </r>
    <r>
      <rPr>
        <sz val="11"/>
        <rFont val="Arial Narrow"/>
        <family val="2"/>
      </rPr>
      <t xml:space="preserve"> Riesgo no materializado, este es un riesgo que no se ha materializado, cuando se presentan novedades se solicita el proveedor de ERP de nómina su solución.
</t>
    </r>
    <r>
      <rPr>
        <b/>
        <sz val="11"/>
        <rFont val="Arial Narrow"/>
        <family val="2"/>
      </rPr>
      <t>Los Controles están bien  diseñados, se aplican conforme al diseño  y son efectivos? (Ver controles en la columna P / Concluir frente a cada control)</t>
    </r>
    <r>
      <rPr>
        <sz val="11"/>
        <rFont val="Arial Narrow"/>
        <family val="2"/>
      </rPr>
      <t xml:space="preserve">
Estos controles están bien diseñados, los controles 1,2,3,4 cuentan con una mitigación que se relaciona directamente con el pago oportuno de las obligaciones laborales de vinculados, una revisión interna articulada con profesionales y líderes, y una aprobación que alcanza en todos los casos visto bueno por parte de la Subdirección.
Acciones derivadas de materialización de eventos / fortalecimiento de controles: ver acciones en Subtítulos anteriores.  
</t>
    </r>
    <r>
      <rPr>
        <b/>
        <sz val="11"/>
        <rFont val="Arial Narrow"/>
        <family val="2"/>
      </rPr>
      <t xml:space="preserve">Que acciones propones o se están llevando a cabo para gestionar los riesgos y las causas que se materializaron? (Si no aplica colocar NA): </t>
    </r>
    <r>
      <rPr>
        <sz val="11"/>
        <rFont val="Arial Narrow"/>
        <family val="2"/>
      </rPr>
      <t xml:space="preserve">N/A
</t>
    </r>
    <r>
      <rPr>
        <b/>
        <sz val="11"/>
        <rFont val="Arial Narrow"/>
        <family val="2"/>
      </rPr>
      <t>Que acciones propones o se están llevando a cabo para fortalecer los controles? En caso de que tengas acciones por ejecutar en la columna AJ también concluir frente a su estado):</t>
    </r>
    <r>
      <rPr>
        <sz val="11"/>
        <rFont val="Arial Narrow"/>
        <family val="2"/>
      </rPr>
      <t xml:space="preserve"> N/A</t>
    </r>
  </si>
  <si>
    <r>
      <rPr>
        <b/>
        <sz val="11"/>
        <rFont val="Arial Narrow"/>
        <family val="2"/>
      </rPr>
      <t>El riesgo y sus causas continuan vigentes de acuerdo al contexto? (Ver Columnas F y H):</t>
    </r>
    <r>
      <rPr>
        <sz val="11"/>
        <rFont val="Arial Narrow"/>
        <family val="2"/>
      </rPr>
      <t xml:space="preserve"> El riesgo y las causas continúan vigentes de acuerdo al contexto interno y externo
</t>
    </r>
    <r>
      <rPr>
        <b/>
        <sz val="11"/>
        <rFont val="Arial Narrow"/>
        <family val="2"/>
      </rPr>
      <t>Se materializó el Riesgo?  (Evento Potencial Principal. Columna F):</t>
    </r>
    <r>
      <rPr>
        <sz val="11"/>
        <rFont val="Arial Narrow"/>
        <family val="2"/>
      </rPr>
      <t xml:space="preserve"> Durante el primer trimestre el riesgo no se ha materializado, debido a que las Evaluaciones de Desempeño y de Acuerdos de Gestión Gerentes Públicos han sido satisfactorias.
</t>
    </r>
    <r>
      <rPr>
        <b/>
        <sz val="11"/>
        <rFont val="Arial Narrow"/>
        <family val="2"/>
      </rPr>
      <t>Se materializaron las causas? (Eventos Potenciales Intermedios. Columna H):</t>
    </r>
    <r>
      <rPr>
        <sz val="11"/>
        <rFont val="Arial Narrow"/>
        <family val="2"/>
      </rPr>
      <t xml:space="preserve">
Causa 1: Materializada. Durante el primer trimestre del año 2026, hubo las siguienets contrataciones: 
Catalina Vasquez Restrepo- Control Interno, Claudia Victoria Gomez Toro - Tesoreria, Oscar Andres Cardona Cadavid - Dirección
Causa 3. No materializado. Para el cargo vinculado no se ha realizado el entrenamiento requerido de acuerdo al procedimiento establecido.
Causa 4. No Materializada. Se está desarrollando en el marco de la política de Gestión del conocimiento y la innovación actividades orientadas a gestionar la fuga de conocimiento las cuales se encuentran establecidas en el plan táctico de la Subdirección Administrativa y Financiera. Fecha límite: diciembre de 2025.
Causa 5. Materializado. El estudio técnico de planta de personal realizado en el 2020 con vigencia hasta el 2022 se encuentra vencido. No es posible gestionar un nuevo estudio toda vez que el Instituto se encuentra inmerso en el proceso de selección Antioquia 3 el cual limita la modificación de la estructura de la planta.
Los Controles están bien  diseñados, se aplican conforme al diseño  y son efectivos? (Ver controles en la columna P / Concluir frente a cada control)
Control 1. Esta diseñado adecuadamente.y se realizo de acuerdo a lo establecido en el formato F-GH-74 - VERIFICACION DE CUMPLIMIENTO DE REQUISITOS 
Control 3. El control se encuentra bien diseñado, una vez se realice la traducción del lenguaje claro al instructivo de entrenamiento se procederá a realizarlo. 
Control 4. En el plan de trabajo de política del conocimiento ya se incluyeron actividades relacionadas con la mitigacion de fuga de conocimiento explícito y tácito (ver plan de trabajo GESCO).
Control 5. No es posible implementar un control por las razones expuestas en la causa 5.
Control 7. El control está bien diseñado y no ha sido necesaria su aplicación toda vez que las evaluaciones de desempeño de personal vinculado y las evaluaciones de acuerdo de gestión de los gerentes públicos con corte a junio 30 de 2025 fueron satisfactorias.
Acciones derivadas de materialización de eventos / fortalecimiento de controles:
Ver acciones en los subtítulos anteriores.
Que acciones propones o se están llevando a cabo para gestionar los riesgos y las causas que se materializaron? (Si no aplica colocar NA). Se realizará validación con el funcionario para identificar en cuales temas ha recibido entrenamiento.
Que acciones propones o se están llevando a cabo para fortalecer los controles? En caso de que tengas acciones por ejecutar en la columna AJ también concluir frente a su estado): N/A</t>
    </r>
  </si>
  <si>
    <r>
      <rPr>
        <b/>
        <sz val="11"/>
        <color theme="1"/>
        <rFont val="Arial Narrow"/>
        <family val="2"/>
      </rPr>
      <t>Lista de chequeo de cumplimiento de perfil (personal de Planta en provisionalidad) - Documentos SIFI</t>
    </r>
    <r>
      <rPr>
        <sz val="11"/>
        <color theme="1"/>
        <rFont val="Arial Narrow"/>
        <family val="2"/>
      </rPr>
      <t xml:space="preserve">                                                                                                                                                                                                                                                                                                                                                                               Link a plan táctico de la Subdirección Administrativa y Financiero. Actividades mitigación fuga de conocimiento. https://isvimedgovco.sharepoint.com/:x:/s/1Admin_Y_Financiera/EbghkMMy2UJNhxVzUoYxFPABDIeaHYqSYjTzF4U8TjbdAw?e=MLv0Wv
</t>
    </r>
    <r>
      <rPr>
        <b/>
        <sz val="11"/>
        <color theme="1"/>
        <rFont val="Arial Narrow"/>
        <family val="2"/>
      </rPr>
      <t>Evaluaciones de desempeño de personal vinculado y evaluación de acuerdos de gestión gerentes publicos corte junio 30 de 2025:</t>
    </r>
    <r>
      <rPr>
        <sz val="11"/>
        <color theme="1"/>
        <rFont val="Arial Narrow"/>
        <family val="2"/>
      </rPr>
      <t xml:space="preserve">
</t>
    </r>
    <r>
      <rPr>
        <sz val="11"/>
        <rFont val="Arial Narrow"/>
        <family val="2"/>
      </rPr>
      <t>https://isvimedgovco.sharepoint.com/sites/Admin_Y_Financiera-09.TalentoHumano/Documentos%20compartidos/Forms/AllItems.aspx?id=%2Fsites%2FAdmin%5FY%5FFinanciera%2D09%2ETalentoHumano%2FDocumentos%20compartidos%2F09%2ETalento%20Humano%2FEVALUACIONES%20DE%20DESEMPE%C3%91O&amp;viewid=2dd00e51%2Dd816%2D465c%2Db07a%2Dac38ca92939f&amp;p=true</t>
    </r>
    <r>
      <rPr>
        <sz val="11"/>
        <color rgb="FFFF0000"/>
        <rFont val="Arial Narrow"/>
        <family val="2"/>
      </rPr>
      <t xml:space="preserve">
</t>
    </r>
  </si>
  <si>
    <t>Actualizada abril de 2026</t>
  </si>
  <si>
    <t>MAPA DE CALOR INHERENTE (ANTES DE CONTROLES)</t>
  </si>
  <si>
    <t>MAPA DE CALOR RIESGO INHERENTE</t>
  </si>
  <si>
    <t>CALIFICACIÓN RIESGO INHERENTE</t>
  </si>
  <si>
    <t>No. DEL RIESGO</t>
  </si>
  <si>
    <t>RIESGO</t>
  </si>
  <si>
    <t>PROBABILIDAD</t>
  </si>
  <si>
    <t>SEVERIDAD (NIVEL DE RIESGO)</t>
  </si>
  <si>
    <t/>
  </si>
  <si>
    <t>R7</t>
  </si>
  <si>
    <t>NIVELES DE RIESGO</t>
  </si>
  <si>
    <t>R8</t>
  </si>
  <si>
    <t>R9</t>
  </si>
  <si>
    <t>R10</t>
  </si>
  <si>
    <t>R11</t>
  </si>
  <si>
    <t>R12</t>
  </si>
  <si>
    <t>R13</t>
  </si>
  <si>
    <t>R14</t>
  </si>
  <si>
    <t>R15</t>
  </si>
  <si>
    <t>R16</t>
  </si>
  <si>
    <t>R17</t>
  </si>
  <si>
    <t>R18</t>
  </si>
  <si>
    <t>R19</t>
  </si>
  <si>
    <t>R20</t>
  </si>
  <si>
    <t>MAPA DE CALOR RESIDUAL (DESPUES DE CONTROLES)</t>
  </si>
  <si>
    <t>MAPA DE CALOR RIESGO RESIDUAL</t>
  </si>
  <si>
    <t>CALIFICACIÓN RIESGO RESIDUAL</t>
  </si>
  <si>
    <t>No. Riesgo</t>
  </si>
  <si>
    <t>Severidad 
(Nivel de Riesgo)</t>
  </si>
  <si>
    <t>MAPA DE CALOR INHERENTE Y RESIDUAL</t>
  </si>
  <si>
    <t xml:space="preserve">                   </t>
  </si>
  <si>
    <t>PERFIL DE RIESGO DEL PROCESO</t>
  </si>
  <si>
    <t>RIESGO INHERENTE Y RESIDUAL DEL PROCESO</t>
  </si>
  <si>
    <r>
      <rPr>
        <b/>
        <sz val="11"/>
        <color theme="1"/>
        <rFont val="Calibri"/>
        <family val="2"/>
        <scheme val="minor"/>
      </rPr>
      <t>Explicaciones Para realizar la ponderación de Riesgos.</t>
    </r>
    <r>
      <rPr>
        <sz val="11"/>
        <color theme="1"/>
        <rFont val="Calibri"/>
        <family val="2"/>
        <scheme val="minor"/>
      </rPr>
      <t xml:space="preserve">
1. Si en la sumatoria de los riesgos los Extremos representan mas o igual al 20% de los Riesgos, la calificación del Proceso será EXTREMO.</t>
    </r>
  </si>
  <si>
    <t>2. Si en la sumatoria de los riesgos Extermos y altos representan mas o igual al 30% de los Riesgos Calificados, y menos del 20% de los Riesgos Extremos la calificación del Proceso será ALTO.</t>
  </si>
  <si>
    <t>3. Si en la sumatoria de los riesgos Extremos, altos y moderados representan mas o igual al  40% de los Riesgos Calificados, y menos del 30% de los Riesgos Extremos y Altos, y Menos del 20% de los Riesgos Extremos, la calificación del Proceso será MODERADO.</t>
  </si>
  <si>
    <r>
      <t xml:space="preserve">4. Si en la sumatoria de los riesgos Extremos, altos,  moderados y bajos representan mas o igual al  50% de los Riesgos Calificados, y menos del 40% de los riesgos Extremos, altos y moderados, y menos del 30% de los riesgos calificados en Extremos y Altos, y menos del 20% de los riesgos Extremos, la calificación del proceso sera BAJO.
</t>
    </r>
    <r>
      <rPr>
        <b/>
        <sz val="11"/>
        <color theme="1"/>
        <rFont val="Calibri"/>
        <family val="2"/>
        <scheme val="minor"/>
      </rPr>
      <t xml:space="preserve">Nota: </t>
    </r>
    <r>
      <rPr>
        <sz val="11"/>
        <color theme="1"/>
        <rFont val="Calibri"/>
        <family val="2"/>
        <scheme val="minor"/>
      </rPr>
      <t>Adapatado de Instituto de Auditores Internos</t>
    </r>
    <r>
      <rPr>
        <b/>
        <sz val="11"/>
        <color theme="1"/>
        <rFont val="Calibri"/>
        <family val="2"/>
        <scheme val="minor"/>
      </rPr>
      <t xml:space="preserve"> COSO ERM </t>
    </r>
    <r>
      <rPr>
        <sz val="11"/>
        <color theme="1"/>
        <rFont val="Calibri"/>
        <family val="2"/>
        <scheme val="minor"/>
      </rPr>
      <t>Agosto 2014</t>
    </r>
  </si>
  <si>
    <t>RIESGO INHERENTE DEL PROCESO</t>
  </si>
  <si>
    <t>RIESGO RESIDUAL DEL PROCESO</t>
  </si>
  <si>
    <t>Sumatoria de riesgos Extremos</t>
  </si>
  <si>
    <t>Sumatoria de riesgos altos</t>
  </si>
  <si>
    <t>Sumatoria de riesgos moderados</t>
  </si>
  <si>
    <t>Sumatoria de Riesgos bajos</t>
  </si>
  <si>
    <t>Total</t>
  </si>
  <si>
    <t>Total Riesgos Críticos</t>
  </si>
  <si>
    <r>
      <rPr>
        <b/>
        <sz val="11"/>
        <color theme="1"/>
        <rFont val="Arial Narrow"/>
        <family val="2"/>
      </rPr>
      <t xml:space="preserve">Lista de chequeo de cumplimiento de perfil (personal de Planta en provisionalidad) - Documentos SIFI  </t>
    </r>
    <r>
      <rPr>
        <sz val="11"/>
        <color theme="1"/>
        <rFont val="Arial Narrow"/>
        <family val="2"/>
      </rPr>
      <t xml:space="preserve">                                                                                                                                                                                                                                                                                                                                                                             Link a plan táctico de la Subdirección Administrativa y Financiero. Actividades mitigación fuga de conocimiento. https://isvimedgovco.sharepoint.com/:x:/s/1Admin_Y_Financiera/EbghkMMy2UJNhxVzUoYxFPABDIeaHYqSYjTzF4U8TjbdAw?e=MLv0Wv
</t>
    </r>
    <r>
      <rPr>
        <b/>
        <sz val="11"/>
        <color theme="1"/>
        <rFont val="Arial Narrow"/>
        <family val="2"/>
      </rPr>
      <t>Evaluaciones de desempeño de personal vinculado y evaluación de acuerdos de gestión gerentes publicos corte junio 30 de 2025</t>
    </r>
    <r>
      <rPr>
        <sz val="11"/>
        <color theme="1"/>
        <rFont val="Arial Narrow"/>
        <family val="2"/>
      </rPr>
      <t>:
https://isvimedgovco.sharepoint.com/sites/Admin_Y_Financiera-09.TalentoHumano/Documentos%20compartidos/Forms/AllItems.aspx?id=%2Fsites%2FAdmin%5FY%5FFinanciera%2D09%2ETalentoHumano%2FDocumentos%20compartidos%2F09%2ETalento%20Humano%2FEVALUACIONES%20DE%20DESEMPE%C3%91O&amp;viewid=2dd00e51%2Dd816%2D465c%2Db07a%2Dac38ca92939f&amp;p=true</t>
    </r>
  </si>
  <si>
    <r>
      <rPr>
        <b/>
        <sz val="11"/>
        <color theme="1"/>
        <rFont val="Arial Narrow"/>
        <family val="2"/>
      </rPr>
      <t xml:space="preserve">Control de cambio de normograma en temas relacionados con la gestión de Talento Humano, Nomina,  Prestaciones Sociales y SG-SST   </t>
    </r>
    <r>
      <rPr>
        <sz val="11"/>
        <color theme="1"/>
        <rFont val="Arial Narrow"/>
        <family val="2"/>
      </rPr>
      <t xml:space="preserve">                                                                                                                                                                                                                                                                               </t>
    </r>
    <r>
      <rPr>
        <b/>
        <sz val="11"/>
        <color theme="1"/>
        <rFont val="Arial Narrow"/>
        <family val="2"/>
      </rPr>
      <t xml:space="preserve">Se adjunta link que conduce a la plataforma Sifi  donde se encuentan todos las actalizaciones normativas     </t>
    </r>
    <r>
      <rPr>
        <sz val="11"/>
        <color theme="1"/>
        <rFont val="Arial Narrow"/>
        <family val="2"/>
      </rPr>
      <t xml:space="preserve">                                                                                                                                                                                                                                http://sifi2.isvimed.gov.co:85/calidadprocesos?search=&amp;searchn=NORMOGRAMA&amp;x=0&amp;y=0</t>
    </r>
  </si>
  <si>
    <r>
      <rPr>
        <b/>
        <sz val="11"/>
        <color theme="1"/>
        <rFont val="Arial Narrow"/>
        <family val="2"/>
      </rPr>
      <t>Liquidación de nomina y prestaciones sociales con VoBo (Archivo en Excel)                                                                                                                                                                                                                                                                                                                                                                                                                 Ruta de One drive, carpeta compartida de Admin y Financiera estan cargadas las nominas de los meses que se han pagado del año 2026:</t>
    </r>
    <r>
      <rPr>
        <sz val="11"/>
        <color theme="1"/>
        <rFont val="Arial Narrow"/>
        <family val="2"/>
      </rPr>
      <t xml:space="preserve"> https://isvimedgovco.sharepoint.com/sites/Admin_Y_Financiera-09.TalentoHumano/Documentos%20compartidos/Forms/AllItems.aspx?id=%2Fsites%2FAdmin%5FY%5FFinanciera%2D09%2ETalentoHumano%2FDocumentos%20compartidos%2F09%2ETalento%20Humano%2FNOVEDADES%5FNOMINA%2F2026%2FNOMINA&amp;viewid=2dd00e51%2Dd816%2D465c%2Db07a%2Dac38ca92939f&amp;p=true</t>
    </r>
  </si>
  <si>
    <r>
      <rPr>
        <b/>
        <sz val="11"/>
        <color theme="1"/>
        <rFont val="Arial Narrow"/>
        <family val="2"/>
      </rPr>
      <t xml:space="preserve">Reporte de las declaraciones de Ley 2013 de 2019 del aplicativo de integridad   </t>
    </r>
    <r>
      <rPr>
        <sz val="11"/>
        <color theme="1"/>
        <rFont val="Arial Narrow"/>
        <family val="2"/>
      </rPr>
      <t xml:space="preserve">                                                                                                                                                                                                                                                                                                                                                                                                   Ruta de One drive, carpeta compartida de Admin y Financiera se encuentra INTEGRIDAD 2025: Actas de reuniones 2026, Declaración de ley 2013, Plan de Integridad 2026:  https://isvimedgovco.sharepoint.com/sites/Admin_Y_Financiera-09.TalentoHumano/Documentos%20compartidos/Forms/AllItems.aspx?id=%2Fsites%2FAdmin%5FY%5FFinanciera%2D09%2ETalentoHumano%2FDocumentos%20compartidos%2F09%2ETalento%20Humano%2FINTEGRIDAD%2FINTEGRIDAD%202026&amp;viewid=2dd00e51%2Dd816%2D465c%2Db07a%2Dac38ca92939f&amp;p=true        
Conoce aplicativo la Integridad Pública :
https://isvimed.gov.co/</t>
    </r>
  </si>
  <si>
    <r>
      <rPr>
        <b/>
        <sz val="11"/>
        <rFont val="Arial Narrow"/>
        <family val="2"/>
      </rPr>
      <t xml:space="preserve">Reporte de las declaraciones de Ley 2013 de 2019 del aplicativo de integridad     </t>
    </r>
    <r>
      <rPr>
        <sz val="11"/>
        <rFont val="Arial Narrow"/>
        <family val="2"/>
      </rPr>
      <t xml:space="preserve">                                                                                                                                                                                                                                                                                                                                                                                                 Ruta de One drive, carpeta compartida de Admin y Financiera se encuentra INTEGRIDAD 2025: Actas de reuniones 2026, Declaración de ley 2013, Plan de Integridad 2026:  https://isvimedgovco.sharepoint.com/sites/Admin_Y_Financiera-09.TalentoHumano/Documentos%20compartidos/Forms/AllItems.aspx?id=%2Fsites%2FAdmin%5FY%5FFinanciera%2D09%2ETalentoHumano%2FDocumentos%20compartidos%2F09%2ETalento%20Humano%2FINTEGRIDAD%2FINTEGRIDAD%202026&amp;viewid=2dd00e51%2Dd816%2D465c%2Db07a%2Dac38ca92939f&amp;p=true        
Conoce aplicativo la Integridad Pública :
https://isvimed.gov.co/
</t>
    </r>
  </si>
  <si>
    <r>
      <rPr>
        <b/>
        <sz val="11"/>
        <rFont val="Arial Narrow"/>
        <family val="2"/>
      </rPr>
      <t>El riesgo y sus causas continuan vigentes de acuerdo al contexto? (Ver Columnas F y H):</t>
    </r>
    <r>
      <rPr>
        <sz val="11"/>
        <rFont val="Arial Narrow"/>
        <family val="2"/>
      </rPr>
      <t xml:space="preserve"> El riesgo y las causas continúan vigentes de acuerdo al contexto interno y externó
</t>
    </r>
    <r>
      <rPr>
        <b/>
        <sz val="11"/>
        <rFont val="Arial Narrow"/>
        <family val="2"/>
      </rPr>
      <t xml:space="preserve">
Se materializó el Riesgo?  (Evento Potencial Principal. Columna F):</t>
    </r>
    <r>
      <rPr>
        <sz val="11"/>
        <rFont val="Arial Narrow"/>
        <family val="2"/>
      </rPr>
      <t xml:space="preserve"> No se ha materializado , no se han presentado novedades relacionadas con la facturacion inadecuada de bienes y/o servicios de los contratos a cargo de Talento Humano.
</t>
    </r>
    <r>
      <rPr>
        <b/>
        <sz val="11"/>
        <rFont val="Arial Narrow"/>
        <family val="2"/>
      </rPr>
      <t>Se materializaron las causas? (Eventos Potenciales Intermedios. Columna H):</t>
    </r>
    <r>
      <rPr>
        <sz val="11"/>
        <rFont val="Arial Narrow"/>
        <family val="2"/>
      </rPr>
      <t xml:space="preserve">
</t>
    </r>
    <r>
      <rPr>
        <b/>
        <sz val="11"/>
        <rFont val="Arial Narrow"/>
        <family val="2"/>
      </rPr>
      <t xml:space="preserve">Causa 1: </t>
    </r>
    <r>
      <rPr>
        <sz val="11"/>
        <rFont val="Arial Narrow"/>
        <family val="2"/>
      </rPr>
      <t xml:space="preserve">No se ha materializado por falta de especificaciones técnicas insuficientes durante la etapa precontractual     .
</t>
    </r>
    <r>
      <rPr>
        <b/>
        <sz val="11"/>
        <rFont val="Arial Narrow"/>
        <family val="2"/>
      </rPr>
      <t>Causa 2 :</t>
    </r>
    <r>
      <rPr>
        <sz val="11"/>
        <rFont val="Arial Narrow"/>
        <family val="2"/>
      </rPr>
      <t xml:space="preserve"> No se ha materializado, no han habido incumplimientos en los contratos suscrito por Talento Humano.
</t>
    </r>
    <r>
      <rPr>
        <b/>
        <sz val="11"/>
        <rFont val="Arial Narrow"/>
        <family val="2"/>
      </rPr>
      <t xml:space="preserve">Causa 3 : </t>
    </r>
    <r>
      <rPr>
        <sz val="11"/>
        <rFont val="Arial Narrow"/>
        <family val="2"/>
      </rPr>
      <t xml:space="preserve">No se han materializado, todos los bienes y servicios se han recibido a satisfacción por parte de Talento Humano.
</t>
    </r>
    <r>
      <rPr>
        <b/>
        <sz val="11"/>
        <rFont val="Arial Narrow"/>
        <family val="2"/>
      </rPr>
      <t xml:space="preserve">
Los Controles están bien  diseñados, se aplican conforme al diseño  y son efectivos? (Ver controles en la columna P / Concluir frente a cada control)
Control 1: </t>
    </r>
    <r>
      <rPr>
        <sz val="11"/>
        <rFont val="Arial Narrow"/>
        <family val="2"/>
      </rPr>
      <t xml:space="preserve">Este control está diseñado de la manera correcta ya que el riesgo no se ha materializado gracias a que se han realizado estudios previos y estudios de mercado confirme a la necesidad y además se ha  dejado todas las especificaciones técnicas plasmadas. 
</t>
    </r>
    <r>
      <rPr>
        <b/>
        <sz val="11"/>
        <rFont val="Arial Narrow"/>
        <family val="2"/>
      </rPr>
      <t>Control 2:</t>
    </r>
    <r>
      <rPr>
        <sz val="11"/>
        <rFont val="Arial Narrow"/>
        <family val="2"/>
      </rPr>
      <t xml:space="preserve"> Control debidamente diseñado porque de acuerdo a su descripción no ha habido incumplimientos en los contratos suscrito por Talento Humano. En los informes de supervisión no se han evidenciado incumplimientos en los contratos. 
</t>
    </r>
    <r>
      <rPr>
        <b/>
        <sz val="11"/>
        <rFont val="Arial Narrow"/>
        <family val="2"/>
      </rPr>
      <t>Control 3:</t>
    </r>
    <r>
      <rPr>
        <sz val="11"/>
        <rFont val="Arial Narrow"/>
        <family val="2"/>
      </rPr>
      <t xml:space="preserve"> Esta bien diseñado gracias a que todos los bienes y servicios se han recibido a satisfacción por parte de Talento Humano.
Acciones derivadas de materialización de eventos / fortalecimiento de controles; en las actas de recibo a satisfacción.
Que acciones propones o se están llevando a cabo para gestionar los riesgos y las causas que se materializaron? (Si no aplica colocar NA): N/A
Que acciones propones o se están llevando a cabo para fortalecer los controles? En caso de que tengas acciones por ejecutar en la columna AJ también concluir frente a su estado): N/A</t>
    </r>
  </si>
  <si>
    <r>
      <rPr>
        <b/>
        <sz val="11"/>
        <color theme="1"/>
        <rFont val="Arial Narrow"/>
        <family val="2"/>
      </rPr>
      <t>Minuta de Contrato Suscrito                                                                                                                                                                                                                                                                                                                                                                                                                                                                                                Plataforma SECOP, los contratistas deben cargar cuentas de cobro en este portal:</t>
    </r>
    <r>
      <rPr>
        <sz val="11"/>
        <color theme="1"/>
        <rFont val="Arial Narrow"/>
        <family val="2"/>
      </rPr>
      <t xml:space="preserve"> https://www.secop.gov.co/CO1ContractsManagement/Tendering/ProcurementContractManagement/Index   </t>
    </r>
  </si>
  <si>
    <r>
      <rPr>
        <b/>
        <sz val="11"/>
        <color theme="1"/>
        <rFont val="Arial Narrow"/>
        <family val="2"/>
      </rPr>
      <t>Actos Administrativos para el pago de Obligaciones Laborales:                                                                                                                                                                                                                                                                                                                                                                                                                   Plataforma de nomina SICOF</t>
    </r>
    <r>
      <rPr>
        <sz val="11"/>
        <color theme="1"/>
        <rFont val="Arial Narrow"/>
        <family val="2"/>
      </rPr>
      <t xml:space="preserve">  https://portales.adacsc.co/ventanas/?ADA=21FB39D40AF05F
Planillas pagadas de seguridad social
Ruta de One drive, carpeta compartida de Admin y Financiera estan cargadas las nominas de los meses que se han pagado del año 2026: https://isvimedgovco.sharepoint.com/sites/Admin_Y_Financiera-09.TalentoHumano/Documentos%20compartidos/Forms/AllItems.aspx?id=%2Fsites%2FAdmin%5FY%5FFinanciera%2D09%2ETalentoHumano%2FDocumentos%20compartidos%2F09%2ETalento%20Humano%2FNOVEDADES%5FNOMINA%2F2026%2FNOMINA&amp;viewid=2dd00e51%2Dd816%2D465c%2Db07a%2Dac38ca92939f&amp;p=true</t>
    </r>
  </si>
  <si>
    <r>
      <rPr>
        <b/>
        <sz val="11"/>
        <color theme="1"/>
        <rFont val="Arial Narrow"/>
        <family val="2"/>
      </rPr>
      <t xml:space="preserve">Actos Administrativos para el pago de Obligaciones Laborales:                                                                                                                                                                                                                                                                                                                                                                                                                   Plataforma de nomina SICOF </t>
    </r>
    <r>
      <rPr>
        <sz val="11"/>
        <color theme="1"/>
        <rFont val="Arial Narrow"/>
        <family val="2"/>
      </rPr>
      <t xml:space="preserve"> https://portales.adacsc.co/ventanas/?ADA=21FB39D40AF05F
Planillas pagadas de seguridad social
Ruta de One drive, carpeta compartida de Admin y Financiera estan cargadas las nominas de los meses que se han pagado del año 2026: https://isvimedgovco.sharepoint.com/sites/Admin_Y_Financiera-09.TalentoHumano/Documentos%20compartidos/Forms/AllItems.aspx?id=%2Fsites%2FAdmin%5FY%5FFinanciera%2D09%2ETalentoHumano%2FDocumentos%20compartidos%2F09%2ETalento%20Humano%2FNOVEDADES%5FNOMINA%2F2026%2FNOMINA&amp;viewid=2dd00e51%2Dd816%2D465c%2Db07a%2Dac38ca92939f&amp;p=true</t>
    </r>
  </si>
  <si>
    <r>
      <rPr>
        <b/>
        <sz val="11"/>
        <color theme="1"/>
        <rFont val="Arial Narrow"/>
        <family val="2"/>
      </rPr>
      <t>Se materializó el Riesgo?  (Ver evento potencial principal en Columna F. Relacionar detalles de la materialización - que, como, cuando, donde):</t>
    </r>
    <r>
      <rPr>
        <sz val="11"/>
        <color theme="1"/>
        <rFont val="Arial Narrow"/>
        <family val="2"/>
      </rPr>
      <t xml:space="preserve"> Durante el segundo trimestre el riesgo no se ha materializado, debido a que en este periodo no se ha realizado Evaluaciones de Desempeño.
</t>
    </r>
    <r>
      <rPr>
        <b/>
        <sz val="11"/>
        <color theme="1"/>
        <rFont val="Arial Narrow"/>
        <family val="2"/>
      </rPr>
      <t>Los Controles están bien  diseñados, se aplican de acuerdo al diseño  y son efectivos? (Ver controles en la columna P / Concluir frente a cada control)</t>
    </r>
    <r>
      <rPr>
        <sz val="11"/>
        <color theme="1"/>
        <rFont val="Arial Narrow"/>
        <family val="2"/>
      </rPr>
      <t xml:space="preserve">
</t>
    </r>
    <r>
      <rPr>
        <b/>
        <sz val="11"/>
        <color theme="1"/>
        <rFont val="Arial Narrow"/>
        <family val="2"/>
      </rPr>
      <t>Control 1</t>
    </r>
    <r>
      <rPr>
        <sz val="11"/>
        <color theme="1"/>
        <rFont val="Arial Narrow"/>
        <family val="2"/>
      </rPr>
      <t xml:space="preserve">. Esta diseñado adecuadamente y se realizo de acuerdo a lo establecido en el formato F-GH-74 - VERIFICACION DE CUMPLIMIENTO DE REQUISITOS 
</t>
    </r>
    <r>
      <rPr>
        <b/>
        <sz val="11"/>
        <color theme="1"/>
        <rFont val="Arial Narrow"/>
        <family val="2"/>
      </rPr>
      <t>Control 3.</t>
    </r>
    <r>
      <rPr>
        <sz val="11"/>
        <color theme="1"/>
        <rFont val="Arial Narrow"/>
        <family val="2"/>
      </rPr>
      <t xml:space="preserve"> El control se encuentra bien diseñado, una vez se realice la traducción del lenguaje claro al instructivo de entrenamiento se procederá a realizarlo. 
</t>
    </r>
    <r>
      <rPr>
        <b/>
        <sz val="11"/>
        <color theme="1"/>
        <rFont val="Arial Narrow"/>
        <family val="2"/>
      </rPr>
      <t>Control 4.</t>
    </r>
    <r>
      <rPr>
        <sz val="11"/>
        <color theme="1"/>
        <rFont val="Arial Narrow"/>
        <family val="2"/>
      </rPr>
      <t xml:space="preserve"> En el plan de trabajo de política del conocimiento ya se incluyeron actividades relacionadas con la mitigacion de fuga de conocimiento explícito y tácito (ver plan de trabajo GESCO).
</t>
    </r>
    <r>
      <rPr>
        <b/>
        <sz val="11"/>
        <color theme="1"/>
        <rFont val="Arial Narrow"/>
        <family val="2"/>
      </rPr>
      <t>Control 5.</t>
    </r>
    <r>
      <rPr>
        <sz val="11"/>
        <color theme="1"/>
        <rFont val="Arial Narrow"/>
        <family val="2"/>
      </rPr>
      <t xml:space="preserve"> No es posible implementar un control por las razones expuestas en la causa 5.
</t>
    </r>
    <r>
      <rPr>
        <b/>
        <sz val="11"/>
        <color theme="1"/>
        <rFont val="Arial Narrow"/>
        <family val="2"/>
      </rPr>
      <t>Control 7.</t>
    </r>
    <r>
      <rPr>
        <sz val="11"/>
        <color theme="1"/>
        <rFont val="Arial Narrow"/>
        <family val="2"/>
      </rPr>
      <t xml:space="preserve"> El control está bien diseñado y no ha sido necesaria su aplicación toda vez que las evaluaciones de desempeño de personal vinculado y las evaluaciones de acuerdo de gestión de los gerentes públicos con corte a junio 30 de 2025 fueron satisfactorias.
Que acciones propones o se están llevando a cabo para gestionar el riesgo que se materializó? (Si no aplica colocar N/A)
N/A
Que acciones propones o se están llevando a cabo para fortalecer los controles? (En el caso de que tener Acciones de mejora / Acciones correctivas en proceso, relacionar el avance. Si tienes acciones específicas a desarrollar en la columna AJ, también relacionar el avance) N/A</t>
    </r>
  </si>
  <si>
    <r>
      <rPr>
        <b/>
        <sz val="11"/>
        <color rgb="FF000000"/>
        <rFont val="Arial Narrow"/>
        <family val="2"/>
      </rPr>
      <t>Se materializó el Riesgo?  (Evento Potencial Principal. Columna F):</t>
    </r>
    <r>
      <rPr>
        <sz val="11"/>
        <color rgb="FF000000"/>
        <rFont val="Arial Narrow"/>
        <family val="2"/>
      </rPr>
      <t xml:space="preserve"> Este riesgo no se ha materializado en el segundo trimestre del 2026,  debido al cumplimiento oportuno de la normativa  aplicable desde el proceso de Talento humano y desde SGSST.&gt;&gt;&gt;
</t>
    </r>
    <r>
      <rPr>
        <b/>
        <sz val="11"/>
        <color rgb="FF000000"/>
        <rFont val="Arial Narrow"/>
        <family val="2"/>
      </rPr>
      <t>Los Controles están bien  diseñados, se aplican conforme al diseño  y son efectivos? (Ver controles en la columna P / Concluir frente a cada control)</t>
    </r>
    <r>
      <rPr>
        <sz val="11"/>
        <color rgb="FF000000"/>
        <rFont val="Arial Narrow"/>
        <family val="2"/>
      </rPr>
      <t xml:space="preserve">
</t>
    </r>
    <r>
      <rPr>
        <b/>
        <sz val="11"/>
        <color rgb="FF000000"/>
        <rFont val="Arial Narrow"/>
        <family val="2"/>
      </rPr>
      <t xml:space="preserve">Control 1: </t>
    </r>
    <r>
      <rPr>
        <sz val="11"/>
        <color rgb="FF000000"/>
        <rFont val="Arial Narrow"/>
        <family val="2"/>
      </rPr>
      <t xml:space="preserve">Control está bien diseñado y este se actualiza cada vez que surge una norma nueva aplicable a los procesos. Una vez surja la actualización envía a subdirección Jurídica para que procedan.  
</t>
    </r>
    <r>
      <rPr>
        <b/>
        <sz val="11"/>
        <color rgb="FF000000"/>
        <rFont val="Arial Narrow"/>
        <family val="2"/>
      </rPr>
      <t>Control 2:</t>
    </r>
    <r>
      <rPr>
        <sz val="11"/>
        <color rgb="FF000000"/>
        <rFont val="Arial Narrow"/>
        <family val="2"/>
      </rPr>
      <t xml:space="preserve"> Control está bien diseñado y este se actualiza cada vez que surge una norma nueva aplicable a los procesos.   Una vez surja la utilización se enviará a la Subdirección Jurídica y se socializara en comités primarios y el equipo primario de talento humano.
</t>
    </r>
    <r>
      <rPr>
        <b/>
        <sz val="11"/>
        <color rgb="FF000000"/>
        <rFont val="Arial Narrow"/>
        <family val="2"/>
      </rPr>
      <t>Control 3</t>
    </r>
    <r>
      <rPr>
        <sz val="11"/>
        <color rgb="FF000000"/>
        <rFont val="Arial Narrow"/>
        <family val="2"/>
      </rPr>
      <t>: No se ha materializado.
Acciones derivadas de materialización de eventos / fortalecimiento de controles:  ver acciones en Subtítulos anteriores.                     
Que acciones propones o se están llevando a cabo para gestionar los riesgos y las causas que se materializaron? (Si no aplica colocar NA): N/A
Que acciones propones o se están llevando a cabo para fortalecer los controles? En caso de que tengas acciones por ejecutar en la columna AJ también concluir frente a su estado): N/A</t>
    </r>
  </si>
  <si>
    <r>
      <rPr>
        <b/>
        <sz val="11"/>
        <rFont val="Arial Narrow"/>
        <family val="2"/>
      </rPr>
      <t xml:space="preserve">Se materializó el Riesgo?  (Evento Potencial Principal. Columna F): </t>
    </r>
    <r>
      <rPr>
        <sz val="11"/>
        <rFont val="Arial Narrow"/>
        <family val="2"/>
      </rPr>
      <t xml:space="preserve">Debido a que los servidores públicos del Instituto no declaren sus posibles conflictos de intereses. No se ha materializado debido a que ningun funcionario durante el segundo trimestre ha presentado una Declaración de Conflicto de Interés Potencial, Real o aparente. 
</t>
    </r>
    <r>
      <rPr>
        <b/>
        <sz val="11"/>
        <rFont val="Arial Narrow"/>
        <family val="2"/>
      </rPr>
      <t xml:space="preserve">
Los Controles están bien  diseñados, se aplican conforme al diseño  y son efectivos? (Ver controles en la columna P / Concluir frente a cada control)
Control 1: </t>
    </r>
    <r>
      <rPr>
        <sz val="11"/>
        <rFont val="Arial Narrow"/>
        <family val="2"/>
      </rPr>
      <t xml:space="preserve">Este control está bien diseñado ya que desde el proceso de recopilación de documentos se proporciona la declaración de conflicto de intereses para que cada aspirante la firme y adjunte como requisito.                                                                                                              
</t>
    </r>
    <r>
      <rPr>
        <b/>
        <sz val="11"/>
        <rFont val="Arial Narrow"/>
        <family val="2"/>
      </rPr>
      <t xml:space="preserve">Control 2: </t>
    </r>
    <r>
      <rPr>
        <sz val="11"/>
        <rFont val="Arial Narrow"/>
        <family val="2"/>
      </rPr>
      <t xml:space="preserve">Este control está bien diseñado, garantizando el curso de Integridad como requisito a la inducción. 
</t>
    </r>
    <r>
      <rPr>
        <b/>
        <sz val="11"/>
        <rFont val="Arial Narrow"/>
        <family val="2"/>
      </rPr>
      <t>Control 3:</t>
    </r>
    <r>
      <rPr>
        <sz val="11"/>
        <rFont val="Arial Narrow"/>
        <family val="2"/>
      </rPr>
      <t xml:space="preserve"> Este control está bien diseñado debido a  que todos los empleados del ISVIMED, ciudadanos y personal en general  tiene acceso a su contenido y pueden realizar consultar en el aplicativo de integridad.
</t>
    </r>
    <r>
      <rPr>
        <b/>
        <sz val="11"/>
        <rFont val="Arial Narrow"/>
        <family val="2"/>
      </rPr>
      <t>Control 4:</t>
    </r>
    <r>
      <rPr>
        <sz val="11"/>
        <rFont val="Arial Narrow"/>
        <family val="2"/>
      </rPr>
      <t xml:space="preserve"> Este control está bien diseñado porque la revisión que realiza la profesional de Talento Humano se hace de manera oportuna e individual para cada proceso de vinculación.                                                                                                                                                                                                       
</t>
    </r>
    <r>
      <rPr>
        <b/>
        <sz val="11"/>
        <rFont val="Arial Narrow"/>
        <family val="2"/>
      </rPr>
      <t>Control 5</t>
    </r>
    <r>
      <rPr>
        <sz val="11"/>
        <rFont val="Arial Narrow"/>
        <family val="2"/>
      </rPr>
      <t xml:space="preserve">: Este control está bien diseñado y la descripción de este se puede referenciar al igual que en el control 1.                                                                                                                                                                                                         
</t>
    </r>
    <r>
      <rPr>
        <b/>
        <sz val="11"/>
        <rFont val="Arial Narrow"/>
        <family val="2"/>
      </rPr>
      <t>Control 6</t>
    </r>
    <r>
      <rPr>
        <sz val="11"/>
        <rFont val="Arial Narrow"/>
        <family val="2"/>
      </rPr>
      <t xml:space="preserve">: Este control está bien diseñado y la descripción de este se puede referenciar  al igual que en el control 1.  
Acciones derivadas de materialización de eventos / fortalecimiento de controles: ver acciones en Subtítulos anteriores.                                                                                                                                                                                                        
Que acciones propones o se están llevando a cabo para gestionar los riesgos y las causas que se materializaron? (Si no aplica colocar NA) N/A
</t>
    </r>
  </si>
  <si>
    <r>
      <rPr>
        <b/>
        <sz val="11"/>
        <rFont val="Arial Narrow"/>
        <family val="2"/>
      </rPr>
      <t>Se materializó el Riesgo?  (Evento Potencial Principal. Columna F):</t>
    </r>
    <r>
      <rPr>
        <sz val="11"/>
        <rFont val="Arial Narrow"/>
        <family val="2"/>
      </rPr>
      <t xml:space="preserve"> No se ha materializado. Posibilidad de efecto dañoso sobre recursos publicos por pago de Intereses moratorios y sanciones por parte del Ministerio del Trabajo, debido a incumplimientos y/o retrasos en el pago de obligaciones laborales tales como prestaciones sociales y económicas de los vinculados, asi como el pago extemporáneo de arl contratistas riesgo 4 y 5.
</t>
    </r>
    <r>
      <rPr>
        <b/>
        <sz val="11"/>
        <rFont val="Arial Narrow"/>
        <family val="2"/>
      </rPr>
      <t>Los Controles están bien  diseñados, se aplican conforme al diseño  y son efectivos? (Ver controles en la columna P / Concluir frente a cada control)</t>
    </r>
    <r>
      <rPr>
        <sz val="11"/>
        <rFont val="Arial Narrow"/>
        <family val="2"/>
      </rPr>
      <t xml:space="preserve">
Estos controles están bien diseñados, los controles 1,2,3,4 cuentan con una mitigación que se relaciona directamente con el pago oportuno de las obligaciones laborales de vinculados, una revisión interna articulada con profesionales y líderes, y una aprobación que alcanza en todos los casos visto bueno por parte de la Subdirección.
Acciones derivadas de materialización de eventos / fortalecimiento de controles: ver acciones en Subtítulos anteriores.  
Que acciones propones o se están llevando a cabo para gestionar los riesgos y las causas que se materializaron? (Si no aplica colocar NA): N/A
Que acciones propones o se están llevando a cabo para fortalecer los controles? En caso de que tengas acciones por ejecutar en la columna AJ también concluir frente a su estado): N/A</t>
    </r>
  </si>
  <si>
    <r>
      <rPr>
        <b/>
        <sz val="11"/>
        <rFont val="Arial Narrow"/>
        <family val="2"/>
      </rPr>
      <t xml:space="preserve">Se materializó el Riesgo?  (Evento Potencial Principal. Columna F): </t>
    </r>
    <r>
      <rPr>
        <sz val="11"/>
        <rFont val="Arial Narrow"/>
        <family val="2"/>
      </rPr>
      <t xml:space="preserve">No se ha materializado , no se han presentado novedades relacionadas con la facturacion inadecuada de bienes y/o servicios de los contratos a cargo de Talento Humano.
</t>
    </r>
    <r>
      <rPr>
        <b/>
        <sz val="11"/>
        <rFont val="Arial Narrow"/>
        <family val="2"/>
      </rPr>
      <t>Los Controles están bien  diseñados, se aplican conforme al diseño  y son efectivos? (Ver controles en la columna P / Concluir frente a cada control)</t>
    </r>
    <r>
      <rPr>
        <sz val="11"/>
        <rFont val="Arial Narrow"/>
        <family val="2"/>
      </rPr>
      <t xml:space="preserve">
</t>
    </r>
    <r>
      <rPr>
        <b/>
        <sz val="11"/>
        <rFont val="Arial Narrow"/>
        <family val="2"/>
      </rPr>
      <t>Control 1</t>
    </r>
    <r>
      <rPr>
        <sz val="11"/>
        <rFont val="Arial Narrow"/>
        <family val="2"/>
      </rPr>
      <t xml:space="preserve">: Este control está diseñado de la manera correcta ya que el riesgo no se ha materializado gracias a que se han realizado estudios previos y estudios de mercado confirme a la necesidad y además se ha  dejado todas las especificaciones técnicas plasmadas. 
</t>
    </r>
    <r>
      <rPr>
        <b/>
        <sz val="11"/>
        <rFont val="Arial Narrow"/>
        <family val="2"/>
      </rPr>
      <t>Control 2:</t>
    </r>
    <r>
      <rPr>
        <sz val="11"/>
        <rFont val="Arial Narrow"/>
        <family val="2"/>
      </rPr>
      <t xml:space="preserve"> Control debidamente diseñado porque de acuerdo a su descripción no ha habido incumplimientos en los contratos suscrito por Talento Humano. En los informes de supervisión no se han evidenciado incumplimientos en los contratos. 
</t>
    </r>
    <r>
      <rPr>
        <b/>
        <sz val="11"/>
        <rFont val="Arial Narrow"/>
        <family val="2"/>
      </rPr>
      <t xml:space="preserve">Control 3: </t>
    </r>
    <r>
      <rPr>
        <sz val="11"/>
        <rFont val="Arial Narrow"/>
        <family val="2"/>
      </rPr>
      <t>Esta bien diseñado gracias a que todos los bienes y servicios se han recibido a satisfacción por parte de Talento Humano.
Acciones derivadas de materialización de eventos / fortalecimiento de controles; en las actas de recibo a satisfacción.
Que acciones propones o se están llevando a cabo para gestionar los riesgos y las causas que se materializaron? (Si no aplica colocar NA): N/A
Que acciones propones o se están llevando a cabo para fortalecer los controles? En caso de que tengas acciones por ejecutar en la columna AJ también concluir frente a su estado): N/A</t>
    </r>
  </si>
  <si>
    <t>Ya sea que la materializacion del riesgo de corrupción haya sido identificada a nivel interno o traves de linea de denuncia, es puesta en conocimiento del oficial de transparencia para que coordine la respectiva investigación y remita el caso según corresponda a la autoridad competente.
Documentado en: M-GE-04 - MANUAL PARA EL TRAMITE DE DENUNCIAS</t>
  </si>
  <si>
    <r>
      <rPr>
        <b/>
        <sz val="11"/>
        <color theme="1"/>
        <rFont val="Arial Narrow"/>
        <family val="2"/>
      </rPr>
      <t xml:space="preserve">Se materializó el Riesgo?  (Evento Potencial Principal. Columna F): </t>
    </r>
    <r>
      <rPr>
        <sz val="11"/>
        <color theme="1"/>
        <rFont val="Arial Narrow"/>
        <family val="2"/>
      </rPr>
      <t xml:space="preserve">No materializado en el segundo trimestre
</t>
    </r>
    <r>
      <rPr>
        <b/>
        <sz val="11"/>
        <color theme="1"/>
        <rFont val="Arial Narrow"/>
        <family val="2"/>
      </rPr>
      <t xml:space="preserve">
Los Controles están bien  diseñados, se aplican conforme al diseño  y son efectivos? (Ver controles en la columna P / Concluir frente a cada control)
Control 1:</t>
    </r>
    <r>
      <rPr>
        <sz val="11"/>
        <color theme="1"/>
        <rFont val="Arial Narrow"/>
        <family val="2"/>
      </rPr>
      <t xml:space="preserve"> El control está bien diseñado y se aplicó adecuadamente durante el segundo trimestre. .                                                                                                                                     
</t>
    </r>
    <r>
      <rPr>
        <b/>
        <sz val="11"/>
        <color theme="1"/>
        <rFont val="Arial Narrow"/>
        <family val="2"/>
      </rPr>
      <t>Control 2:</t>
    </r>
    <r>
      <rPr>
        <sz val="11"/>
        <color theme="1"/>
        <rFont val="Arial Narrow"/>
        <family val="2"/>
      </rPr>
      <t xml:space="preserve"> El control está bien diseñado y se aplicó adecuadamente durante el segundo trimestre. .
</t>
    </r>
    <r>
      <rPr>
        <b/>
        <sz val="11"/>
        <color theme="1"/>
        <rFont val="Arial Narrow"/>
        <family val="2"/>
      </rPr>
      <t>Control 3:</t>
    </r>
    <r>
      <rPr>
        <sz val="11"/>
        <color theme="1"/>
        <rFont val="Arial Narrow"/>
        <family val="2"/>
      </rPr>
      <t xml:space="preserve"> El control está bien diseñado y se aplicó adecuadamente durante el segundo trimestre. .
</t>
    </r>
    <r>
      <rPr>
        <b/>
        <sz val="11"/>
        <color theme="1"/>
        <rFont val="Arial Narrow"/>
        <family val="2"/>
      </rPr>
      <t>Control 4:</t>
    </r>
    <r>
      <rPr>
        <sz val="11"/>
        <color theme="1"/>
        <rFont val="Arial Narrow"/>
        <family val="2"/>
      </rPr>
      <t xml:space="preserve"> No fue necesario aplicarlo ya que no se materializo el riesgo en el segundo trimestre
</t>
    </r>
    <r>
      <rPr>
        <b/>
        <sz val="11"/>
        <color theme="1"/>
        <rFont val="Arial Narrow"/>
        <family val="2"/>
      </rPr>
      <t>Control 5:</t>
    </r>
    <r>
      <rPr>
        <sz val="11"/>
        <color theme="1"/>
        <rFont val="Arial Narrow"/>
        <family val="2"/>
      </rPr>
      <t xml:space="preserve"> Esta bien diseñado, no ha sido necesaria su aplicación ya que los empleados han reflejado comportamientos adecuados que no incluyen en malas prácticas de corrupción. 
Acciones derivadas de materialización de eventos / fortalecimiento de controles: ver acciones en Subtítulos anteriores.  
Que acciones propones o se están llevando a cabo para gestionar los riesgos y las causas que se materializaron? (Si no aplica colocar NA): N/A
Que acciones propones o se están llevando a cabo para fortalecer los controles? En caso de que tengas acciones por ejecutar en la columna AJ también concluir frente a su estado): N/A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</si>
</sst>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0" x14ac:knownFonts="1">
    <font>
      <sz val="11"/>
      <color theme="1"/>
      <name val="Calibri"/>
      <family val="2"/>
      <scheme val="minor"/>
    </font>
    <font>
      <sz val="11"/>
      <color theme="1"/>
      <name val="Arial Narrow"/>
      <family val="2"/>
    </font>
    <font>
      <sz val="11"/>
      <name val="Arial Narrow"/>
      <family val="2"/>
    </font>
    <font>
      <sz val="10"/>
      <color rgb="FF000000"/>
      <name val="Arial Narrow"/>
      <family val="2"/>
    </font>
    <font>
      <b/>
      <sz val="11"/>
      <color theme="1"/>
      <name val="Arial Narrow"/>
      <family val="2"/>
    </font>
    <font>
      <sz val="10"/>
      <color theme="1"/>
      <name val="Calibri"/>
      <family val="2"/>
      <scheme val="minor"/>
    </font>
    <font>
      <b/>
      <sz val="11"/>
      <color theme="9" tint="-0.249977111117893"/>
      <name val="Arial Narrow"/>
      <family val="2"/>
    </font>
    <font>
      <sz val="18"/>
      <name val="Arial"/>
      <family val="2"/>
    </font>
    <font>
      <b/>
      <sz val="20"/>
      <color rgb="FF000000"/>
      <name val="Arial Narrow"/>
      <family val="2"/>
    </font>
    <font>
      <sz val="20"/>
      <color rgb="FF000000"/>
      <name val="Arial Narrow"/>
      <family val="2"/>
    </font>
    <font>
      <sz val="20"/>
      <color rgb="FFFFFFFF"/>
      <name val="Arial Narrow"/>
      <family val="2"/>
    </font>
    <font>
      <sz val="16"/>
      <color rgb="FF000000"/>
      <name val="Arial Narrow"/>
      <family val="2"/>
    </font>
    <font>
      <sz val="11"/>
      <color theme="0"/>
      <name val="Calibri"/>
      <family val="2"/>
      <scheme val="minor"/>
    </font>
    <font>
      <sz val="11"/>
      <color theme="1"/>
      <name val="Calibri"/>
      <family val="2"/>
      <scheme val="minor"/>
    </font>
    <font>
      <sz val="11"/>
      <name val="Calibri"/>
      <family val="2"/>
      <scheme val="minor"/>
    </font>
    <font>
      <sz val="16"/>
      <color theme="1"/>
      <name val="Calibri"/>
      <family val="2"/>
      <scheme val="minor"/>
    </font>
    <font>
      <b/>
      <sz val="18"/>
      <color theme="1"/>
      <name val="Arial Narrow"/>
      <family val="2"/>
    </font>
    <font>
      <sz val="11"/>
      <color rgb="FFFF0000"/>
      <name val="Calibri"/>
      <family val="2"/>
      <scheme val="minor"/>
    </font>
    <font>
      <sz val="16"/>
      <color rgb="FFFF0000"/>
      <name val="Arial Narrow"/>
      <family val="2"/>
    </font>
    <font>
      <sz val="16"/>
      <color rgb="FFFF0000"/>
      <name val="Calibri"/>
      <family val="2"/>
      <scheme val="minor"/>
    </font>
    <font>
      <sz val="11"/>
      <color rgb="FF030303"/>
      <name val="Arial"/>
      <family val="2"/>
    </font>
    <font>
      <sz val="12"/>
      <color theme="1"/>
      <name val="Arial Narrow"/>
      <family val="2"/>
    </font>
    <font>
      <sz val="12"/>
      <color theme="1"/>
      <name val="Calibri"/>
      <family val="2"/>
      <scheme val="minor"/>
    </font>
    <font>
      <b/>
      <sz val="12"/>
      <color rgb="FF000000"/>
      <name val="Arial Narrow"/>
      <family val="2"/>
    </font>
    <font>
      <sz val="12"/>
      <color rgb="FF000000"/>
      <name val="Arial Narrow"/>
      <family val="2"/>
    </font>
    <font>
      <b/>
      <sz val="12"/>
      <color theme="9" tint="-0.249977111117893"/>
      <name val="Arial Narrow"/>
      <family val="2"/>
    </font>
    <font>
      <b/>
      <sz val="14"/>
      <color rgb="FF000000"/>
      <name val="Arial Narrow"/>
      <family val="2"/>
    </font>
    <font>
      <b/>
      <sz val="12"/>
      <name val="Arial Narrow"/>
      <family val="2"/>
    </font>
    <font>
      <b/>
      <sz val="26"/>
      <color theme="1"/>
      <name val="Arial Narrow"/>
      <family val="2"/>
    </font>
    <font>
      <b/>
      <sz val="9"/>
      <color theme="1"/>
      <name val="Arial Narrow"/>
      <family val="2"/>
    </font>
    <font>
      <sz val="10"/>
      <name val="Arial"/>
      <family val="2"/>
    </font>
    <font>
      <sz val="12"/>
      <name val="Times New Roman"/>
      <family val="1"/>
    </font>
    <font>
      <sz val="10"/>
      <name val="Arial Narrow"/>
      <family val="2"/>
    </font>
    <font>
      <b/>
      <sz val="14"/>
      <name val="Arial Narrow"/>
      <family val="2"/>
    </font>
    <font>
      <b/>
      <sz val="11"/>
      <color theme="1" tint="4.9989318521683403E-2"/>
      <name val="Arial Narrow"/>
      <family val="2"/>
    </font>
    <font>
      <sz val="11"/>
      <color indexed="8"/>
      <name val="Arial Narrow"/>
      <family val="2"/>
    </font>
    <font>
      <sz val="12"/>
      <name val="Arial"/>
      <family val="2"/>
    </font>
    <font>
      <sz val="12"/>
      <color indexed="8"/>
      <name val="Arial"/>
      <family val="2"/>
    </font>
    <font>
      <sz val="12"/>
      <color theme="1"/>
      <name val="Arial"/>
      <family val="2"/>
    </font>
    <font>
      <b/>
      <sz val="11"/>
      <color theme="0"/>
      <name val="Arial Narrow"/>
      <family val="2"/>
    </font>
    <font>
      <sz val="12"/>
      <name val="Arial Narrow"/>
      <family val="2"/>
    </font>
    <font>
      <sz val="12"/>
      <color indexed="8"/>
      <name val="Arial Narrow"/>
      <family val="2"/>
    </font>
    <font>
      <b/>
      <sz val="20"/>
      <color theme="0"/>
      <name val="Arial Narrow"/>
      <family val="2"/>
    </font>
    <font>
      <b/>
      <sz val="12"/>
      <color theme="1"/>
      <name val="Arial Narrow"/>
      <family val="2"/>
    </font>
    <font>
      <b/>
      <sz val="14"/>
      <color theme="1"/>
      <name val="Arial Narrow"/>
      <family val="2"/>
    </font>
    <font>
      <b/>
      <sz val="14"/>
      <color theme="0"/>
      <name val="Arial Narrow"/>
      <family val="2"/>
    </font>
    <font>
      <sz val="11"/>
      <color rgb="FFFF0000"/>
      <name val="Arial Narrow"/>
      <family val="2"/>
    </font>
    <font>
      <sz val="8"/>
      <name val="Calibri"/>
      <family val="2"/>
      <scheme val="minor"/>
    </font>
    <font>
      <sz val="11"/>
      <color rgb="FF000000"/>
      <name val="Arial Narrow"/>
      <family val="2"/>
    </font>
    <font>
      <b/>
      <sz val="10"/>
      <color rgb="FFFF0000"/>
      <name val="Arial Narrow"/>
      <family val="2"/>
    </font>
    <font>
      <b/>
      <sz val="10"/>
      <color theme="1"/>
      <name val="Arial Narrow"/>
      <family val="2"/>
    </font>
    <font>
      <b/>
      <sz val="10"/>
      <name val="Arial Narrow"/>
      <family val="2"/>
    </font>
    <font>
      <b/>
      <sz val="10"/>
      <color theme="1"/>
      <name val="Arial"/>
      <family val="2"/>
    </font>
    <font>
      <sz val="10"/>
      <color theme="1"/>
      <name val="Arial"/>
      <family val="2"/>
    </font>
    <font>
      <b/>
      <sz val="12"/>
      <color theme="1"/>
      <name val="Arial"/>
      <family val="2"/>
    </font>
    <font>
      <b/>
      <sz val="11"/>
      <color rgb="FF000000"/>
      <name val="Arial Narrow"/>
      <family val="2"/>
    </font>
    <font>
      <b/>
      <sz val="11"/>
      <name val="Arial Narrow"/>
      <family val="2"/>
    </font>
    <font>
      <b/>
      <sz val="11"/>
      <color theme="1"/>
      <name val="Calibri"/>
      <family val="2"/>
      <scheme val="minor"/>
    </font>
    <font>
      <b/>
      <sz val="10"/>
      <name val="Arial"/>
      <family val="2"/>
    </font>
    <font>
      <sz val="10"/>
      <name val="Tahoma"/>
      <family val="2"/>
    </font>
    <font>
      <b/>
      <sz val="10"/>
      <name val="Tahoma"/>
      <family val="2"/>
    </font>
    <font>
      <b/>
      <sz val="11"/>
      <name val="Arial"/>
      <family val="2"/>
    </font>
    <font>
      <sz val="11"/>
      <name val="Arial"/>
      <family val="2"/>
    </font>
    <font>
      <sz val="10"/>
      <color rgb="FFFF0000"/>
      <name val="Arial"/>
      <family val="2"/>
    </font>
    <font>
      <b/>
      <sz val="10"/>
      <color rgb="FF000000"/>
      <name val="Arial"/>
      <family val="2"/>
    </font>
    <font>
      <sz val="11"/>
      <color indexed="8"/>
      <name val="Calibri"/>
      <family val="2"/>
    </font>
    <font>
      <sz val="10"/>
      <color indexed="8"/>
      <name val="Arial"/>
      <family val="2"/>
    </font>
    <font>
      <sz val="10"/>
      <color rgb="FF000000"/>
      <name val="Arial"/>
      <family val="2"/>
    </font>
    <font>
      <b/>
      <sz val="10"/>
      <color rgb="FF7030A0"/>
      <name val="Arial"/>
      <family val="2"/>
    </font>
    <font>
      <b/>
      <sz val="10"/>
      <color indexed="8"/>
      <name val="Arial"/>
      <family val="2"/>
    </font>
    <font>
      <sz val="10"/>
      <color rgb="FF7030A0"/>
      <name val="Arial"/>
      <family val="2"/>
    </font>
    <font>
      <b/>
      <sz val="9"/>
      <color indexed="81"/>
      <name val="Tahoma"/>
      <family val="2"/>
    </font>
    <font>
      <sz val="9"/>
      <color indexed="81"/>
      <name val="Tahoma"/>
      <family val="2"/>
    </font>
    <font>
      <b/>
      <sz val="24"/>
      <name val="Arial"/>
      <family val="2"/>
    </font>
    <font>
      <b/>
      <sz val="12"/>
      <name val="Tahoma"/>
      <family val="2"/>
    </font>
    <font>
      <b/>
      <sz val="11"/>
      <name val="Tahoma"/>
      <family val="2"/>
    </font>
    <font>
      <sz val="11"/>
      <name val="Tahoma"/>
      <family val="2"/>
    </font>
    <font>
      <b/>
      <sz val="11"/>
      <name val="Calibri"/>
      <family val="2"/>
      <scheme val="minor"/>
    </font>
    <font>
      <b/>
      <sz val="14"/>
      <color theme="1"/>
      <name val="Calibri"/>
      <family val="2"/>
      <scheme val="minor"/>
    </font>
    <font>
      <sz val="14"/>
      <color theme="1"/>
      <name val="Calibri"/>
      <family val="2"/>
      <scheme val="minor"/>
    </font>
  </fonts>
  <fills count="21">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rgb="FFFFFF66"/>
        <bgColor indexed="64"/>
      </patternFill>
    </fill>
    <fill>
      <patternFill patternType="solid">
        <fgColor rgb="FF92D050"/>
        <bgColor indexed="64"/>
      </patternFill>
    </fill>
    <fill>
      <patternFill patternType="solid">
        <fgColor rgb="FFBFBFBF"/>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8" tint="-0.249977111117893"/>
        <bgColor indexed="64"/>
      </patternFill>
    </fill>
    <fill>
      <patternFill patternType="solid">
        <fgColor theme="8" tint="-0.499984740745262"/>
        <bgColor indexed="64"/>
      </patternFill>
    </fill>
    <fill>
      <patternFill patternType="solid">
        <fgColor theme="0" tint="-0.34998626667073579"/>
        <bgColor indexed="64"/>
      </patternFill>
    </fill>
    <fill>
      <patternFill patternType="solid">
        <fgColor rgb="FFADDB7B"/>
        <bgColor indexed="64"/>
      </patternFill>
    </fill>
    <fill>
      <patternFill patternType="solid">
        <fgColor rgb="FF01B150"/>
        <bgColor indexed="64"/>
      </patternFill>
    </fill>
    <fill>
      <patternFill patternType="solid">
        <fgColor rgb="FFFFFC66"/>
        <bgColor indexed="64"/>
      </patternFill>
    </fill>
    <fill>
      <patternFill patternType="solid">
        <fgColor rgb="FFFF2500"/>
        <bgColor indexed="64"/>
      </patternFill>
    </fill>
    <fill>
      <patternFill patternType="solid">
        <fgColor indexed="9"/>
        <bgColor indexed="64"/>
      </patternFill>
    </fill>
    <fill>
      <patternFill patternType="solid">
        <fgColor rgb="FFFF6600"/>
        <bgColor indexed="64"/>
      </patternFill>
    </fill>
  </fills>
  <borders count="48">
    <border>
      <left/>
      <right/>
      <top/>
      <bottom/>
      <diagonal/>
    </border>
    <border>
      <left style="dotted">
        <color rgb="FFF79646"/>
      </left>
      <right style="dotted">
        <color rgb="FFF79646"/>
      </right>
      <top style="dotted">
        <color rgb="FFF79646"/>
      </top>
      <bottom style="dotted">
        <color rgb="FFF79646"/>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auto="1"/>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bottom/>
      <diagonal/>
    </border>
    <border>
      <left style="thin">
        <color indexed="64"/>
      </left>
      <right/>
      <top/>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s>
  <cellStyleXfs count="7">
    <xf numFmtId="0" fontId="0" fillId="0" borderId="0"/>
    <xf numFmtId="9" fontId="13" fillId="0" borderId="0" applyFont="0" applyFill="0" applyBorder="0" applyAlignment="0" applyProtection="0"/>
    <xf numFmtId="0" fontId="30" fillId="0" borderId="0"/>
    <xf numFmtId="0" fontId="31" fillId="0" borderId="0"/>
    <xf numFmtId="0" fontId="5" fillId="0" borderId="0"/>
    <xf numFmtId="0" fontId="30" fillId="0" borderId="0"/>
    <xf numFmtId="0" fontId="65" fillId="0" borderId="0"/>
  </cellStyleXfs>
  <cellXfs count="444">
    <xf numFmtId="0" fontId="0" fillId="0" borderId="0" xfId="0"/>
    <xf numFmtId="0" fontId="5" fillId="0" borderId="0" xfId="0" applyFont="1"/>
    <xf numFmtId="0" fontId="3" fillId="0" borderId="1" xfId="0" applyFont="1" applyBorder="1" applyAlignment="1">
      <alignment horizontal="left" vertical="center" wrapText="1" indent="1" readingOrder="1"/>
    </xf>
    <xf numFmtId="0" fontId="7" fillId="0" borderId="0" xfId="0" applyFont="1" applyAlignment="1">
      <alignment horizontal="center" vertical="center" wrapText="1"/>
    </xf>
    <xf numFmtId="0" fontId="14" fillId="0" borderId="0" xfId="0" applyFont="1"/>
    <xf numFmtId="0" fontId="12" fillId="0" borderId="0" xfId="0" applyFont="1"/>
    <xf numFmtId="0" fontId="17" fillId="0" borderId="0" xfId="0" applyFont="1"/>
    <xf numFmtId="0" fontId="20" fillId="0" borderId="0" xfId="0" applyFont="1"/>
    <xf numFmtId="0" fontId="0" fillId="3" borderId="0" xfId="0" applyFill="1"/>
    <xf numFmtId="0" fontId="5" fillId="3" borderId="0" xfId="0" applyFont="1" applyFill="1"/>
    <xf numFmtId="0" fontId="22" fillId="3" borderId="0" xfId="0" applyFont="1" applyFill="1"/>
    <xf numFmtId="0" fontId="23" fillId="3" borderId="11" xfId="0" applyFont="1" applyFill="1" applyBorder="1" applyAlignment="1">
      <alignment horizontal="center" vertical="center" wrapText="1" readingOrder="1"/>
    </xf>
    <xf numFmtId="0" fontId="24" fillId="3" borderId="11" xfId="0" applyFont="1" applyFill="1" applyBorder="1" applyAlignment="1">
      <alignment horizontal="justify" vertical="center" wrapText="1" readingOrder="1"/>
    </xf>
    <xf numFmtId="9" fontId="23" fillId="3" borderId="20" xfId="0" applyNumberFormat="1" applyFont="1" applyFill="1" applyBorder="1" applyAlignment="1">
      <alignment horizontal="center" vertical="center" wrapText="1" readingOrder="1"/>
    </xf>
    <xf numFmtId="0" fontId="23" fillId="3" borderId="10" xfId="0" applyFont="1" applyFill="1" applyBorder="1" applyAlignment="1">
      <alignment horizontal="center" vertical="center" wrapText="1" readingOrder="1"/>
    </xf>
    <xf numFmtId="0" fontId="24" fillId="3" borderId="10" xfId="0" applyFont="1" applyFill="1" applyBorder="1" applyAlignment="1">
      <alignment horizontal="justify" vertical="center" wrapText="1" readingOrder="1"/>
    </xf>
    <xf numFmtId="9" fontId="23" fillId="3" borderId="15" xfId="0" applyNumberFormat="1" applyFont="1" applyFill="1" applyBorder="1" applyAlignment="1">
      <alignment horizontal="center" vertical="center" wrapText="1" readingOrder="1"/>
    </xf>
    <xf numFmtId="0" fontId="24" fillId="3" borderId="15" xfId="0" applyFont="1" applyFill="1" applyBorder="1" applyAlignment="1">
      <alignment horizontal="center" vertical="center" wrapText="1" readingOrder="1"/>
    </xf>
    <xf numFmtId="0" fontId="23" fillId="3" borderId="17" xfId="0" applyFont="1" applyFill="1" applyBorder="1" applyAlignment="1">
      <alignment horizontal="center" vertical="center" wrapText="1" readingOrder="1"/>
    </xf>
    <xf numFmtId="0" fontId="24" fillId="3" borderId="17" xfId="0" applyFont="1" applyFill="1" applyBorder="1" applyAlignment="1">
      <alignment horizontal="justify" vertical="center" wrapText="1" readingOrder="1"/>
    </xf>
    <xf numFmtId="0" fontId="24" fillId="3" borderId="18" xfId="0" applyFont="1" applyFill="1" applyBorder="1" applyAlignment="1">
      <alignment horizontal="center" vertical="center" wrapText="1" readingOrder="1"/>
    </xf>
    <xf numFmtId="0" fontId="29" fillId="3" borderId="0" xfId="0" applyFont="1" applyFill="1"/>
    <xf numFmtId="0" fontId="12" fillId="3" borderId="0" xfId="0" applyFont="1" applyFill="1"/>
    <xf numFmtId="0" fontId="14" fillId="3" borderId="0" xfId="0" applyFont="1" applyFill="1"/>
    <xf numFmtId="0" fontId="4" fillId="3" borderId="0" xfId="0" applyFont="1" applyFill="1" applyAlignment="1">
      <alignment horizontal="left" vertical="center"/>
    </xf>
    <xf numFmtId="0" fontId="1" fillId="0" borderId="10" xfId="0" applyFont="1" applyBorder="1" applyAlignment="1" applyProtection="1">
      <alignment horizontal="center" vertical="center"/>
      <protection hidden="1"/>
    </xf>
    <xf numFmtId="9" fontId="1" fillId="0" borderId="10" xfId="0" applyNumberFormat="1" applyFont="1" applyBorder="1" applyAlignment="1" applyProtection="1">
      <alignment horizontal="center" vertical="center"/>
      <protection hidden="1"/>
    </xf>
    <xf numFmtId="0" fontId="0" fillId="0" borderId="0" xfId="0" applyAlignment="1">
      <alignment horizontal="center" wrapText="1"/>
    </xf>
    <xf numFmtId="0" fontId="28" fillId="0" borderId="0" xfId="0" applyFont="1" applyAlignment="1">
      <alignment horizontal="center" vertical="center"/>
    </xf>
    <xf numFmtId="0" fontId="23" fillId="3" borderId="14" xfId="0" applyFont="1" applyFill="1" applyBorder="1" applyAlignment="1">
      <alignment horizontal="center" vertical="center" wrapText="1" readingOrder="1"/>
    </xf>
    <xf numFmtId="0" fontId="28" fillId="0" borderId="0" xfId="0" applyFont="1" applyAlignment="1">
      <alignment vertical="center"/>
    </xf>
    <xf numFmtId="0" fontId="11" fillId="3" borderId="0" xfId="0" applyFont="1" applyFill="1" applyAlignment="1">
      <alignment horizontal="justify" vertical="center" wrapText="1" readingOrder="1"/>
    </xf>
    <xf numFmtId="0" fontId="11" fillId="0" borderId="0" xfId="0" applyFont="1" applyAlignment="1">
      <alignment horizontal="justify" vertical="center" wrapText="1" readingOrder="1"/>
    </xf>
    <xf numFmtId="0" fontId="18" fillId="0" borderId="0" xfId="0" applyFont="1" applyAlignment="1">
      <alignment vertical="center"/>
    </xf>
    <xf numFmtId="0" fontId="19" fillId="0" borderId="0" xfId="0" applyFont="1"/>
    <xf numFmtId="0" fontId="23" fillId="11" borderId="22" xfId="0" applyFont="1" applyFill="1" applyBorder="1" applyAlignment="1">
      <alignment horizontal="center" vertical="center" wrapText="1" readingOrder="1"/>
    </xf>
    <xf numFmtId="0" fontId="23" fillId="11" borderId="23" xfId="0" applyFont="1" applyFill="1" applyBorder="1" applyAlignment="1">
      <alignment horizontal="center" vertical="center" wrapText="1" readingOrder="1"/>
    </xf>
    <xf numFmtId="0" fontId="8" fillId="6" borderId="10" xfId="0" applyFont="1" applyFill="1" applyBorder="1" applyAlignment="1">
      <alignment horizontal="center" vertical="center" wrapText="1" readingOrder="1"/>
    </xf>
    <xf numFmtId="0" fontId="9" fillId="0" borderId="10" xfId="0" applyFont="1" applyBorder="1" applyAlignment="1">
      <alignment horizontal="justify" vertical="center" wrapText="1" readingOrder="1"/>
    </xf>
    <xf numFmtId="9" fontId="9" fillId="0" borderId="10" xfId="0" applyNumberFormat="1" applyFont="1" applyBorder="1" applyAlignment="1">
      <alignment horizontal="center" vertical="center" wrapText="1" readingOrder="1"/>
    </xf>
    <xf numFmtId="0" fontId="9" fillId="5" borderId="10" xfId="0" applyFont="1" applyFill="1" applyBorder="1" applyAlignment="1">
      <alignment horizontal="center" vertical="center" wrapText="1" readingOrder="1"/>
    </xf>
    <xf numFmtId="0" fontId="9" fillId="7" borderId="10" xfId="0" applyFont="1" applyFill="1" applyBorder="1" applyAlignment="1">
      <alignment horizontal="center" vertical="center" wrapText="1" readingOrder="1"/>
    </xf>
    <xf numFmtId="0" fontId="9" fillId="4" borderId="10" xfId="0" applyFont="1" applyFill="1" applyBorder="1" applyAlignment="1">
      <alignment horizontal="center" vertical="center" wrapText="1" readingOrder="1"/>
    </xf>
    <xf numFmtId="0" fontId="9" fillId="8" borderId="10" xfId="0" applyFont="1" applyFill="1" applyBorder="1" applyAlignment="1">
      <alignment horizontal="center" vertical="center" wrapText="1" readingOrder="1"/>
    </xf>
    <xf numFmtId="0" fontId="10" fillId="9" borderId="10" xfId="0" applyFont="1" applyFill="1" applyBorder="1" applyAlignment="1">
      <alignment horizontal="center" vertical="center" wrapText="1" readingOrder="1"/>
    </xf>
    <xf numFmtId="0" fontId="23" fillId="3" borderId="0" xfId="0" applyFont="1" applyFill="1" applyAlignment="1">
      <alignment horizontal="center" vertical="center" wrapText="1" readingOrder="1"/>
    </xf>
    <xf numFmtId="0" fontId="24" fillId="3" borderId="0" xfId="0" applyFont="1" applyFill="1" applyAlignment="1">
      <alignment horizontal="justify" vertical="center" wrapText="1" readingOrder="1"/>
    </xf>
    <xf numFmtId="0" fontId="24" fillId="3" borderId="0" xfId="0" applyFont="1" applyFill="1" applyAlignment="1">
      <alignment horizontal="center" vertical="center" wrapText="1" readingOrder="1"/>
    </xf>
    <xf numFmtId="0" fontId="37" fillId="3" borderId="29" xfId="0" applyFont="1" applyFill="1" applyBorder="1" applyAlignment="1">
      <alignment horizontal="center" vertical="center"/>
    </xf>
    <xf numFmtId="0" fontId="37" fillId="3" borderId="10" xfId="0" applyFont="1" applyFill="1" applyBorder="1" applyAlignment="1">
      <alignment horizontal="center" vertical="center"/>
    </xf>
    <xf numFmtId="0" fontId="37" fillId="3" borderId="28" xfId="0" applyFont="1" applyFill="1" applyBorder="1" applyAlignment="1">
      <alignment horizontal="center" vertical="center"/>
    </xf>
    <xf numFmtId="0" fontId="41" fillId="3" borderId="0" xfId="0" applyFont="1" applyFill="1" applyAlignment="1">
      <alignment horizontal="center" vertical="center"/>
    </xf>
    <xf numFmtId="0" fontId="32" fillId="0" borderId="0" xfId="0" applyFont="1"/>
    <xf numFmtId="0" fontId="41" fillId="11" borderId="10" xfId="0" applyFont="1" applyFill="1" applyBorder="1" applyAlignment="1">
      <alignment horizontal="left" vertical="center"/>
    </xf>
    <xf numFmtId="0" fontId="45" fillId="12" borderId="10" xfId="0" applyFont="1" applyFill="1" applyBorder="1" applyAlignment="1">
      <alignment horizontal="center" vertical="center"/>
    </xf>
    <xf numFmtId="0" fontId="45" fillId="12" borderId="10" xfId="0" applyFont="1" applyFill="1" applyBorder="1" applyAlignment="1">
      <alignment horizontal="center" vertical="center" wrapText="1"/>
    </xf>
    <xf numFmtId="0" fontId="41" fillId="3" borderId="29" xfId="0" applyFont="1" applyFill="1" applyBorder="1" applyAlignment="1">
      <alignment horizontal="center" vertical="center"/>
    </xf>
    <xf numFmtId="0" fontId="41" fillId="3" borderId="10" xfId="0" applyFont="1" applyFill="1" applyBorder="1" applyAlignment="1">
      <alignment horizontal="center" vertical="center"/>
    </xf>
    <xf numFmtId="0" fontId="41" fillId="3" borderId="28" xfId="0" applyFont="1" applyFill="1" applyBorder="1" applyAlignment="1">
      <alignment horizontal="center" vertical="center"/>
    </xf>
    <xf numFmtId="0" fontId="1" fillId="3" borderId="0" xfId="0" applyFont="1" applyFill="1" applyProtection="1">
      <protection hidden="1"/>
    </xf>
    <xf numFmtId="0" fontId="1" fillId="0" borderId="0" xfId="0" applyFont="1" applyProtection="1">
      <protection hidden="1"/>
    </xf>
    <xf numFmtId="0" fontId="1" fillId="3" borderId="0" xfId="0" applyFont="1" applyFill="1" applyAlignment="1" applyProtection="1">
      <alignment horizontal="center" vertical="center"/>
      <protection hidden="1"/>
    </xf>
    <xf numFmtId="0" fontId="1" fillId="3" borderId="0" xfId="0" applyFont="1" applyFill="1" applyAlignment="1" applyProtection="1">
      <alignment horizontal="left" vertical="center"/>
      <protection hidden="1"/>
    </xf>
    <xf numFmtId="0" fontId="1" fillId="3" borderId="0" xfId="0" applyFont="1" applyFill="1" applyAlignment="1" applyProtection="1">
      <alignment horizontal="center"/>
      <protection hidden="1"/>
    </xf>
    <xf numFmtId="0" fontId="4" fillId="0" borderId="0" xfId="0" applyFont="1" applyAlignment="1" applyProtection="1">
      <alignment vertical="center"/>
      <protection hidden="1"/>
    </xf>
    <xf numFmtId="0" fontId="4" fillId="0" borderId="29" xfId="0" applyFont="1" applyBorder="1" applyAlignment="1" applyProtection="1">
      <alignment vertical="center"/>
      <protection hidden="1"/>
    </xf>
    <xf numFmtId="0" fontId="1" fillId="10" borderId="0" xfId="0" applyFont="1" applyFill="1" applyProtection="1">
      <protection hidden="1"/>
    </xf>
    <xf numFmtId="0" fontId="34" fillId="10" borderId="28" xfId="0" applyFont="1" applyFill="1" applyBorder="1" applyAlignment="1" applyProtection="1">
      <alignment horizontal="center" vertical="center" wrapText="1"/>
      <protection hidden="1"/>
    </xf>
    <xf numFmtId="0" fontId="4" fillId="3" borderId="0" xfId="0" applyFont="1" applyFill="1" applyAlignment="1" applyProtection="1">
      <alignment horizontal="center" vertical="center"/>
      <protection hidden="1"/>
    </xf>
    <xf numFmtId="0" fontId="4" fillId="2" borderId="0" xfId="0" applyFont="1" applyFill="1" applyAlignment="1" applyProtection="1">
      <alignment horizontal="center" vertical="center"/>
      <protection hidden="1"/>
    </xf>
    <xf numFmtId="0" fontId="35" fillId="3" borderId="10" xfId="0" applyFont="1" applyFill="1" applyBorder="1" applyAlignment="1" applyProtection="1">
      <alignment horizontal="left" vertical="center" wrapText="1"/>
      <protection hidden="1"/>
    </xf>
    <xf numFmtId="0" fontId="1" fillId="0" borderId="10" xfId="0" applyFont="1" applyBorder="1" applyAlignment="1" applyProtection="1">
      <alignment vertical="center" wrapText="1"/>
      <protection hidden="1"/>
    </xf>
    <xf numFmtId="0" fontId="1" fillId="3" borderId="0" xfId="0" applyFont="1" applyFill="1" applyAlignment="1" applyProtection="1">
      <alignment vertical="center"/>
      <protection hidden="1"/>
    </xf>
    <xf numFmtId="0" fontId="1" fillId="0" borderId="0" xfId="0" applyFont="1" applyAlignment="1" applyProtection="1">
      <alignment vertical="center"/>
      <protection hidden="1"/>
    </xf>
    <xf numFmtId="0" fontId="35" fillId="3" borderId="10" xfId="0" applyFont="1" applyFill="1" applyBorder="1" applyAlignment="1" applyProtection="1">
      <alignment horizontal="center" vertical="center" wrapText="1"/>
      <protection hidden="1"/>
    </xf>
    <xf numFmtId="0" fontId="1" fillId="0" borderId="10" xfId="0" applyFont="1" applyBorder="1" applyAlignment="1" applyProtection="1">
      <alignment horizontal="left" vertical="center" wrapText="1"/>
      <protection hidden="1"/>
    </xf>
    <xf numFmtId="0" fontId="1" fillId="0" borderId="10" xfId="0" applyFont="1" applyBorder="1" applyAlignment="1" applyProtection="1">
      <alignment horizontal="justify" vertical="center" wrapText="1"/>
      <protection hidden="1"/>
    </xf>
    <xf numFmtId="0" fontId="1" fillId="3" borderId="10" xfId="0" applyFont="1" applyFill="1" applyBorder="1" applyAlignment="1" applyProtection="1">
      <alignment vertical="center" wrapText="1"/>
      <protection hidden="1"/>
    </xf>
    <xf numFmtId="0" fontId="1" fillId="3" borderId="10" xfId="0" applyFont="1" applyFill="1" applyBorder="1" applyAlignment="1" applyProtection="1">
      <alignment vertical="center"/>
      <protection hidden="1"/>
    </xf>
    <xf numFmtId="0" fontId="4" fillId="0" borderId="0" xfId="0" applyFont="1" applyAlignment="1" applyProtection="1">
      <alignment horizontal="left" vertical="center"/>
      <protection hidden="1"/>
    </xf>
    <xf numFmtId="0" fontId="1" fillId="0" borderId="0" xfId="0" applyFont="1" applyAlignment="1" applyProtection="1">
      <alignment horizontal="center" vertical="center"/>
      <protection hidden="1"/>
    </xf>
    <xf numFmtId="0" fontId="1" fillId="0" borderId="0" xfId="0" applyFont="1" applyAlignment="1" applyProtection="1">
      <alignment horizontal="center"/>
      <protection hidden="1"/>
    </xf>
    <xf numFmtId="0" fontId="35" fillId="0" borderId="10" xfId="0" applyFont="1" applyBorder="1" applyAlignment="1" applyProtection="1">
      <alignment horizontal="left" vertical="center" wrapText="1"/>
      <protection hidden="1"/>
    </xf>
    <xf numFmtId="0" fontId="2" fillId="0" borderId="10" xfId="0" applyFont="1" applyBorder="1" applyAlignment="1" applyProtection="1">
      <alignment horizontal="left" vertical="center" wrapText="1"/>
      <protection hidden="1"/>
    </xf>
    <xf numFmtId="164" fontId="1" fillId="0" borderId="10" xfId="1" applyNumberFormat="1" applyFont="1" applyFill="1" applyBorder="1" applyAlignment="1" applyProtection="1">
      <alignment horizontal="center" vertical="center"/>
      <protection hidden="1"/>
    </xf>
    <xf numFmtId="0" fontId="1" fillId="3" borderId="0" xfId="0" applyFont="1" applyFill="1" applyAlignment="1" applyProtection="1">
      <alignment wrapText="1"/>
      <protection hidden="1"/>
    </xf>
    <xf numFmtId="0" fontId="1" fillId="0" borderId="0" xfId="0" applyFont="1" applyAlignment="1" applyProtection="1">
      <alignment wrapText="1"/>
      <protection hidden="1"/>
    </xf>
    <xf numFmtId="0" fontId="46" fillId="0" borderId="10" xfId="0" applyFont="1" applyBorder="1" applyAlignment="1" applyProtection="1">
      <alignment horizontal="left" vertical="center" wrapText="1"/>
      <protection hidden="1"/>
    </xf>
    <xf numFmtId="0" fontId="1" fillId="0" borderId="10" xfId="0" applyFont="1" applyBorder="1" applyAlignment="1" applyProtection="1">
      <alignment horizontal="center" vertical="center" textRotation="90"/>
      <protection hidden="1"/>
    </xf>
    <xf numFmtId="0" fontId="1" fillId="0" borderId="10" xfId="0" applyFont="1" applyBorder="1" applyAlignment="1" applyProtection="1">
      <alignment horizontal="center" vertical="center" wrapText="1"/>
      <protection hidden="1"/>
    </xf>
    <xf numFmtId="0" fontId="4" fillId="0" borderId="10" xfId="0" applyFont="1" applyBorder="1" applyAlignment="1" applyProtection="1">
      <alignment horizontal="center" vertical="center" textRotation="90" wrapText="1"/>
      <protection hidden="1"/>
    </xf>
    <xf numFmtId="0" fontId="2" fillId="0" borderId="10" xfId="0" applyFont="1" applyBorder="1" applyAlignment="1" applyProtection="1">
      <alignment horizontal="center" vertical="center" wrapText="1"/>
      <protection hidden="1"/>
    </xf>
    <xf numFmtId="164" fontId="1" fillId="0" borderId="10" xfId="1" applyNumberFormat="1" applyFont="1" applyBorder="1" applyAlignment="1" applyProtection="1">
      <alignment horizontal="center" vertical="center"/>
      <protection hidden="1"/>
    </xf>
    <xf numFmtId="0" fontId="4" fillId="10" borderId="10" xfId="0" applyFont="1" applyFill="1" applyBorder="1" applyAlignment="1" applyProtection="1">
      <alignment horizontal="center" vertical="center" textRotation="90"/>
      <protection hidden="1"/>
    </xf>
    <xf numFmtId="0" fontId="4" fillId="10" borderId="10" xfId="0" applyFont="1" applyFill="1" applyBorder="1" applyAlignment="1" applyProtection="1">
      <alignment horizontal="center" vertical="center" wrapText="1"/>
      <protection hidden="1"/>
    </xf>
    <xf numFmtId="0" fontId="35" fillId="3" borderId="11" xfId="0" applyFont="1" applyFill="1" applyBorder="1" applyAlignment="1" applyProtection="1">
      <alignment horizontal="center" vertical="center" wrapText="1"/>
      <protection hidden="1"/>
    </xf>
    <xf numFmtId="0" fontId="35" fillId="3" borderId="29" xfId="0" applyFont="1" applyFill="1" applyBorder="1" applyAlignment="1" applyProtection="1">
      <alignment horizontal="left" vertical="center" wrapText="1"/>
      <protection hidden="1"/>
    </xf>
    <xf numFmtId="0" fontId="1" fillId="0" borderId="30" xfId="0" applyFont="1" applyBorder="1" applyAlignment="1" applyProtection="1">
      <alignment horizontal="center" vertical="center"/>
      <protection hidden="1"/>
    </xf>
    <xf numFmtId="0" fontId="35" fillId="3" borderId="29" xfId="0" applyFont="1" applyFill="1" applyBorder="1" applyAlignment="1" applyProtection="1">
      <alignment vertical="center" wrapText="1"/>
      <protection hidden="1"/>
    </xf>
    <xf numFmtId="0" fontId="2" fillId="3" borderId="29" xfId="0" applyFont="1" applyFill="1" applyBorder="1" applyAlignment="1" applyProtection="1">
      <alignment horizontal="left" vertical="center" wrapText="1"/>
      <protection hidden="1"/>
    </xf>
    <xf numFmtId="0" fontId="1" fillId="0" borderId="30" xfId="0" applyFont="1" applyBorder="1" applyAlignment="1" applyProtection="1">
      <alignment vertical="center" wrapText="1"/>
      <protection hidden="1"/>
    </xf>
    <xf numFmtId="0" fontId="1" fillId="0" borderId="0" xfId="0" applyFont="1" applyAlignment="1" applyProtection="1">
      <alignment horizontal="left" vertical="top"/>
      <protection hidden="1"/>
    </xf>
    <xf numFmtId="0" fontId="1" fillId="10" borderId="10" xfId="0" applyFont="1" applyFill="1" applyBorder="1" applyAlignment="1" applyProtection="1">
      <alignment horizontal="center"/>
      <protection hidden="1"/>
    </xf>
    <xf numFmtId="0" fontId="1" fillId="10" borderId="10" xfId="0" applyFont="1" applyFill="1" applyBorder="1" applyAlignment="1" applyProtection="1">
      <alignment horizontal="center" vertical="center"/>
      <protection hidden="1"/>
    </xf>
    <xf numFmtId="14" fontId="1" fillId="0" borderId="10" xfId="0" applyNumberFormat="1" applyFont="1" applyBorder="1" applyAlignment="1" applyProtection="1">
      <alignment horizontal="center" vertical="center" wrapText="1"/>
      <protection hidden="1"/>
    </xf>
    <xf numFmtId="0" fontId="21" fillId="0" borderId="10" xfId="0" applyFont="1" applyBorder="1" applyAlignment="1" applyProtection="1">
      <alignment horizontal="center" vertical="center"/>
      <protection hidden="1"/>
    </xf>
    <xf numFmtId="0" fontId="52" fillId="0" borderId="0" xfId="0" applyFont="1" applyAlignment="1">
      <alignment horizontal="center" vertical="center" wrapText="1"/>
    </xf>
    <xf numFmtId="0" fontId="53" fillId="0" borderId="0" xfId="0" applyFont="1" applyAlignment="1">
      <alignment vertical="center" wrapText="1"/>
    </xf>
    <xf numFmtId="0" fontId="54" fillId="0" borderId="14" xfId="0" applyFont="1" applyBorder="1" applyAlignment="1">
      <alignment horizontal="center" vertical="center" wrapText="1"/>
    </xf>
    <xf numFmtId="0" fontId="54" fillId="0" borderId="10" xfId="0" applyFont="1" applyBorder="1" applyAlignment="1">
      <alignment horizontal="center" vertical="center" wrapText="1"/>
    </xf>
    <xf numFmtId="0" fontId="54" fillId="0" borderId="15" xfId="0" applyFont="1" applyBorder="1" applyAlignment="1">
      <alignment horizontal="center" vertical="center" wrapText="1"/>
    </xf>
    <xf numFmtId="0" fontId="38" fillId="15" borderId="14" xfId="0" applyFont="1" applyFill="1" applyBorder="1" applyAlignment="1">
      <alignment horizontal="center" vertical="center" wrapText="1"/>
    </xf>
    <xf numFmtId="9" fontId="38" fillId="0" borderId="10" xfId="0" applyNumberFormat="1" applyFont="1" applyBorder="1" applyAlignment="1">
      <alignment horizontal="center" vertical="center" wrapText="1"/>
    </xf>
    <xf numFmtId="0" fontId="38" fillId="0" borderId="10" xfId="0" applyFont="1" applyBorder="1" applyAlignment="1">
      <alignment vertical="center" wrapText="1"/>
    </xf>
    <xf numFmtId="0" fontId="38" fillId="0" borderId="20" xfId="0" applyFont="1" applyBorder="1" applyAlignment="1">
      <alignment vertical="center" wrapText="1"/>
    </xf>
    <xf numFmtId="0" fontId="38" fillId="16" borderId="14" xfId="0" applyFont="1" applyFill="1" applyBorder="1" applyAlignment="1">
      <alignment horizontal="center" vertical="center" wrapText="1"/>
    </xf>
    <xf numFmtId="0" fontId="38" fillId="0" borderId="10" xfId="0" applyFont="1" applyBorder="1" applyAlignment="1">
      <alignment horizontal="justify" vertical="center" wrapText="1"/>
    </xf>
    <xf numFmtId="0" fontId="38" fillId="0" borderId="15" xfId="0" applyFont="1" applyBorder="1" applyAlignment="1">
      <alignment vertical="center" wrapText="1"/>
    </xf>
    <xf numFmtId="0" fontId="38" fillId="17" borderId="14" xfId="0" applyFont="1" applyFill="1" applyBorder="1" applyAlignment="1">
      <alignment horizontal="center" vertical="center" wrapText="1"/>
    </xf>
    <xf numFmtId="0" fontId="38" fillId="8" borderId="14" xfId="0" applyFont="1" applyFill="1" applyBorder="1" applyAlignment="1">
      <alignment horizontal="center" vertical="center" wrapText="1"/>
    </xf>
    <xf numFmtId="0" fontId="38" fillId="18" borderId="14" xfId="0" applyFont="1" applyFill="1" applyBorder="1" applyAlignment="1">
      <alignment horizontal="center" vertical="center" wrapText="1"/>
    </xf>
    <xf numFmtId="0" fontId="1" fillId="0" borderId="29" xfId="0" applyFont="1" applyBorder="1" applyAlignment="1" applyProtection="1">
      <alignment horizontal="left" vertical="center" wrapText="1"/>
      <protection hidden="1"/>
    </xf>
    <xf numFmtId="0" fontId="1" fillId="3" borderId="10" xfId="0" applyFont="1" applyFill="1" applyBorder="1" applyAlignment="1" applyProtection="1">
      <alignment wrapText="1"/>
      <protection hidden="1"/>
    </xf>
    <xf numFmtId="0" fontId="1" fillId="3" borderId="10" xfId="0" applyFont="1" applyFill="1" applyBorder="1" applyProtection="1">
      <protection hidden="1"/>
    </xf>
    <xf numFmtId="0" fontId="58" fillId="0" borderId="0" xfId="5" applyFont="1" applyAlignment="1">
      <alignment horizontal="center" vertical="center"/>
    </xf>
    <xf numFmtId="0" fontId="59" fillId="19" borderId="0" xfId="5" applyFont="1" applyFill="1"/>
    <xf numFmtId="0" fontId="60" fillId="19" borderId="0" xfId="5" applyFont="1" applyFill="1" applyAlignment="1">
      <alignment vertical="center" wrapText="1"/>
    </xf>
    <xf numFmtId="14" fontId="30" fillId="0" borderId="0" xfId="0" applyNumberFormat="1" applyFont="1" applyAlignment="1">
      <alignment horizontal="right" vertical="center" wrapText="1"/>
    </xf>
    <xf numFmtId="9" fontId="30" fillId="0" borderId="0" xfId="0" applyNumberFormat="1" applyFont="1" applyAlignment="1">
      <alignment horizontal="left" vertical="center" wrapText="1"/>
    </xf>
    <xf numFmtId="0" fontId="58" fillId="0" borderId="0" xfId="5" applyFont="1" applyAlignment="1">
      <alignment vertical="center"/>
    </xf>
    <xf numFmtId="0" fontId="30" fillId="19" borderId="0" xfId="5" applyFill="1"/>
    <xf numFmtId="0" fontId="30" fillId="19" borderId="0" xfId="5" applyFill="1" applyAlignment="1">
      <alignment horizontal="center" vertical="center"/>
    </xf>
    <xf numFmtId="0" fontId="30" fillId="19" borderId="0" xfId="5" applyFill="1" applyAlignment="1">
      <alignment horizontal="center"/>
    </xf>
    <xf numFmtId="0" fontId="58" fillId="0" borderId="0" xfId="0" applyFont="1" applyAlignment="1">
      <alignment horizontal="left" vertical="center" wrapText="1"/>
    </xf>
    <xf numFmtId="0" fontId="58" fillId="0" borderId="0" xfId="0" applyFont="1" applyAlignment="1">
      <alignment vertical="center" wrapText="1"/>
    </xf>
    <xf numFmtId="14" fontId="30" fillId="0" borderId="0" xfId="0" applyNumberFormat="1" applyFont="1" applyAlignment="1">
      <alignment vertical="center" wrapText="1"/>
    </xf>
    <xf numFmtId="14" fontId="58" fillId="0" borderId="0" xfId="0" applyNumberFormat="1" applyFont="1" applyAlignment="1">
      <alignment horizontal="center" vertical="center" wrapText="1"/>
    </xf>
    <xf numFmtId="14" fontId="30" fillId="0" borderId="0" xfId="0" applyNumberFormat="1" applyFont="1" applyAlignment="1">
      <alignment horizontal="left" vertical="center" wrapText="1"/>
    </xf>
    <xf numFmtId="0" fontId="61" fillId="0" borderId="10" xfId="5" applyFont="1" applyBorder="1" applyAlignment="1">
      <alignment vertical="center" wrapText="1"/>
    </xf>
    <xf numFmtId="0" fontId="61" fillId="0" borderId="0" xfId="5" applyFont="1" applyAlignment="1">
      <alignment vertical="center" wrapText="1"/>
    </xf>
    <xf numFmtId="0" fontId="62" fillId="3" borderId="0" xfId="5" applyFont="1" applyFill="1" applyAlignment="1">
      <alignment horizontal="left" vertical="center" wrapText="1"/>
    </xf>
    <xf numFmtId="0" fontId="30" fillId="19" borderId="2" xfId="5" applyFill="1" applyBorder="1"/>
    <xf numFmtId="0" fontId="30" fillId="19" borderId="9" xfId="5" applyFill="1" applyBorder="1"/>
    <xf numFmtId="0" fontId="58" fillId="0" borderId="19" xfId="5" applyFont="1" applyBorder="1" applyAlignment="1">
      <alignment vertical="center" wrapText="1"/>
    </xf>
    <xf numFmtId="0" fontId="58" fillId="0" borderId="11" xfId="5" applyFont="1" applyBorder="1" applyAlignment="1">
      <alignment vertical="center" wrapText="1"/>
    </xf>
    <xf numFmtId="0" fontId="58" fillId="0" borderId="10" xfId="5" applyFont="1" applyBorder="1" applyAlignment="1">
      <alignment horizontal="center" vertical="center" wrapText="1"/>
    </xf>
    <xf numFmtId="0" fontId="58" fillId="0" borderId="0" xfId="5" applyFont="1" applyAlignment="1">
      <alignment horizontal="center" vertical="center" wrapText="1"/>
    </xf>
    <xf numFmtId="0" fontId="30" fillId="0" borderId="2" xfId="5" applyBorder="1" applyAlignment="1">
      <alignment vertical="center" wrapText="1"/>
    </xf>
    <xf numFmtId="0" fontId="30" fillId="0" borderId="9" xfId="5" applyBorder="1" applyAlignment="1">
      <alignment vertical="center" wrapText="1"/>
    </xf>
    <xf numFmtId="0" fontId="30" fillId="0" borderId="4" xfId="5" applyBorder="1" applyAlignment="1">
      <alignment vertical="center" wrapText="1"/>
    </xf>
    <xf numFmtId="0" fontId="30" fillId="0" borderId="0" xfId="5" applyAlignment="1">
      <alignment vertical="center" wrapText="1"/>
    </xf>
    <xf numFmtId="9" fontId="30" fillId="0" borderId="10" xfId="5" applyNumberFormat="1" applyBorder="1" applyAlignment="1">
      <alignment horizontal="center" vertical="center" wrapText="1"/>
    </xf>
    <xf numFmtId="9" fontId="30" fillId="0" borderId="15" xfId="5" applyNumberFormat="1" applyBorder="1" applyAlignment="1">
      <alignment horizontal="center" vertical="center" wrapText="1"/>
    </xf>
    <xf numFmtId="0" fontId="63" fillId="0" borderId="0" xfId="5" applyFont="1" applyAlignment="1">
      <alignment vertical="center" wrapText="1"/>
    </xf>
    <xf numFmtId="0" fontId="30" fillId="0" borderId="0" xfId="5" applyAlignment="1">
      <alignment horizontal="center" vertical="center" wrapText="1"/>
    </xf>
    <xf numFmtId="0" fontId="58" fillId="0" borderId="19" xfId="5" applyFont="1" applyBorder="1" applyAlignment="1">
      <alignment horizontal="center" vertical="center" wrapText="1"/>
    </xf>
    <xf numFmtId="0" fontId="58" fillId="0" borderId="11" xfId="5" applyFont="1" applyBorder="1" applyAlignment="1">
      <alignment horizontal="center" vertical="center" wrapText="1"/>
    </xf>
    <xf numFmtId="0" fontId="58" fillId="0" borderId="28" xfId="5" applyFont="1" applyBorder="1" applyAlignment="1">
      <alignment horizontal="center" vertical="center" wrapText="1"/>
    </xf>
    <xf numFmtId="0" fontId="58" fillId="0" borderId="10" xfId="5" applyFont="1" applyBorder="1" applyAlignment="1">
      <alignment vertical="center" wrapText="1"/>
    </xf>
    <xf numFmtId="0" fontId="64" fillId="0" borderId="10" xfId="0" applyFont="1" applyBorder="1" applyAlignment="1">
      <alignment horizontal="center" vertical="center" wrapText="1" readingOrder="1"/>
    </xf>
    <xf numFmtId="0" fontId="64" fillId="0" borderId="15" xfId="0" applyFont="1" applyBorder="1" applyAlignment="1">
      <alignment horizontal="center" vertical="center" wrapText="1" readingOrder="1"/>
    </xf>
    <xf numFmtId="0" fontId="30" fillId="0" borderId="10" xfId="5" applyBorder="1" applyAlignment="1">
      <alignment vertical="center" wrapText="1"/>
    </xf>
    <xf numFmtId="0" fontId="30" fillId="0" borderId="10" xfId="0" applyFont="1" applyBorder="1" applyAlignment="1">
      <alignment horizontal="center" vertical="center" wrapText="1" readingOrder="1"/>
    </xf>
    <xf numFmtId="0" fontId="30" fillId="0" borderId="15" xfId="0" applyFont="1" applyBorder="1" applyAlignment="1">
      <alignment horizontal="center" vertical="center" wrapText="1" readingOrder="1"/>
    </xf>
    <xf numFmtId="0" fontId="66" fillId="0" borderId="0" xfId="6" applyFont="1"/>
    <xf numFmtId="0" fontId="30" fillId="0" borderId="14" xfId="5" applyBorder="1" applyAlignment="1">
      <alignment horizontal="center" vertical="center" wrapText="1"/>
    </xf>
    <xf numFmtId="0" fontId="30" fillId="0" borderId="10" xfId="5" applyBorder="1" applyAlignment="1">
      <alignment horizontal="justify" vertical="center" wrapText="1"/>
    </xf>
    <xf numFmtId="9" fontId="53" fillId="0" borderId="11" xfId="0" applyNumberFormat="1" applyFont="1" applyBorder="1" applyAlignment="1">
      <alignment horizontal="center" vertical="center" wrapText="1"/>
    </xf>
    <xf numFmtId="0" fontId="30" fillId="0" borderId="0" xfId="5" applyAlignment="1">
      <alignment horizontal="justify" vertical="center" wrapText="1"/>
    </xf>
    <xf numFmtId="0" fontId="67" fillId="20" borderId="10" xfId="0" applyFont="1" applyFill="1" applyBorder="1" applyAlignment="1">
      <alignment horizontal="center" vertical="center" wrapText="1" readingOrder="1"/>
    </xf>
    <xf numFmtId="0" fontId="30" fillId="9" borderId="15" xfId="0" applyFont="1" applyFill="1" applyBorder="1" applyAlignment="1">
      <alignment horizontal="center" vertical="center" wrapText="1" readingOrder="1"/>
    </xf>
    <xf numFmtId="9" fontId="30" fillId="0" borderId="14" xfId="5" applyNumberFormat="1" applyBorder="1" applyAlignment="1">
      <alignment horizontal="center" vertical="center" wrapText="1"/>
    </xf>
    <xf numFmtId="0" fontId="66" fillId="0" borderId="0" xfId="6" applyFont="1" applyAlignment="1">
      <alignment horizontal="center" vertical="center"/>
    </xf>
    <xf numFmtId="0" fontId="67" fillId="4" borderId="10" xfId="0" applyFont="1" applyFill="1" applyBorder="1" applyAlignment="1">
      <alignment horizontal="center" vertical="center" wrapText="1" readingOrder="1"/>
    </xf>
    <xf numFmtId="0" fontId="68" fillId="0" borderId="0" xfId="6" applyFont="1" applyAlignment="1">
      <alignment vertical="center" textRotation="90" wrapText="1"/>
    </xf>
    <xf numFmtId="0" fontId="69" fillId="0" borderId="0" xfId="6" applyFont="1" applyAlignment="1">
      <alignment horizontal="center" vertical="center" wrapText="1"/>
    </xf>
    <xf numFmtId="0" fontId="66" fillId="0" borderId="0" xfId="6" applyFont="1" applyAlignment="1">
      <alignment horizontal="center" vertical="center" wrapText="1"/>
    </xf>
    <xf numFmtId="0" fontId="67" fillId="5" borderId="10" xfId="0" applyFont="1" applyFill="1" applyBorder="1" applyAlignment="1">
      <alignment horizontal="center" vertical="center" wrapText="1" readingOrder="1"/>
    </xf>
    <xf numFmtId="0" fontId="64" fillId="0" borderId="17" xfId="0" applyFont="1" applyBorder="1" applyAlignment="1">
      <alignment horizontal="center" vertical="center" wrapText="1" readingOrder="1"/>
    </xf>
    <xf numFmtId="0" fontId="67" fillId="5" borderId="17" xfId="0" applyFont="1" applyFill="1" applyBorder="1" applyAlignment="1">
      <alignment horizontal="center" vertical="center" wrapText="1" readingOrder="1"/>
    </xf>
    <xf numFmtId="0" fontId="67" fillId="4" borderId="17" xfId="0" applyFont="1" applyFill="1" applyBorder="1" applyAlignment="1">
      <alignment horizontal="center" vertical="center" wrapText="1" readingOrder="1"/>
    </xf>
    <xf numFmtId="0" fontId="67" fillId="20" borderId="17" xfId="0" applyFont="1" applyFill="1" applyBorder="1" applyAlignment="1">
      <alignment horizontal="center" vertical="center" wrapText="1" readingOrder="1"/>
    </xf>
    <xf numFmtId="0" fontId="30" fillId="9" borderId="18" xfId="0" applyFont="1" applyFill="1" applyBorder="1" applyAlignment="1">
      <alignment horizontal="center" vertical="center" wrapText="1" readingOrder="1"/>
    </xf>
    <xf numFmtId="9" fontId="30" fillId="0" borderId="16" xfId="5" applyNumberFormat="1" applyBorder="1" applyAlignment="1">
      <alignment horizontal="center" vertical="center" wrapText="1"/>
    </xf>
    <xf numFmtId="0" fontId="30" fillId="0" borderId="17" xfId="0" applyFont="1" applyBorder="1" applyAlignment="1">
      <alignment horizontal="center" vertical="center" wrapText="1" readingOrder="1"/>
    </xf>
    <xf numFmtId="0" fontId="66" fillId="0" borderId="0" xfId="6" applyFont="1" applyAlignment="1">
      <alignment vertical="center"/>
    </xf>
    <xf numFmtId="0" fontId="30" fillId="9" borderId="10" xfId="0" applyFont="1" applyFill="1" applyBorder="1" applyAlignment="1">
      <alignment horizontal="center" vertical="center" wrapText="1" readingOrder="1"/>
    </xf>
    <xf numFmtId="0" fontId="63" fillId="0" borderId="0" xfId="0" applyFont="1" applyAlignment="1">
      <alignment vertical="center" readingOrder="1"/>
    </xf>
    <xf numFmtId="0" fontId="70" fillId="0" borderId="0" xfId="6" applyFont="1"/>
    <xf numFmtId="0" fontId="30" fillId="0" borderId="0" xfId="0" applyFont="1" applyAlignment="1">
      <alignment vertical="center"/>
    </xf>
    <xf numFmtId="0" fontId="30" fillId="0" borderId="0" xfId="0" applyFont="1" applyAlignment="1">
      <alignment vertical="center" readingOrder="1"/>
    </xf>
    <xf numFmtId="0" fontId="30" fillId="0" borderId="0" xfId="6" applyFont="1" applyAlignment="1">
      <alignment vertical="center"/>
    </xf>
    <xf numFmtId="0" fontId="30" fillId="19" borderId="0" xfId="5" applyFill="1" applyAlignment="1">
      <alignment horizontal="left"/>
    </xf>
    <xf numFmtId="0" fontId="58" fillId="0" borderId="0" xfId="0" applyFont="1" applyAlignment="1">
      <alignment horizontal="center" vertical="center" wrapText="1"/>
    </xf>
    <xf numFmtId="0" fontId="58" fillId="0" borderId="0" xfId="0" applyFont="1" applyAlignment="1">
      <alignment horizontal="right" vertical="center" wrapText="1"/>
    </xf>
    <xf numFmtId="0" fontId="62" fillId="3" borderId="0" xfId="5" applyFont="1" applyFill="1" applyAlignment="1">
      <alignment vertical="center" wrapText="1"/>
    </xf>
    <xf numFmtId="0" fontId="58" fillId="0" borderId="0" xfId="5" applyFont="1" applyAlignment="1">
      <alignment horizontal="left" vertical="center"/>
    </xf>
    <xf numFmtId="0" fontId="58" fillId="0" borderId="0" xfId="5" applyFont="1" applyAlignment="1">
      <alignment vertical="center" wrapText="1"/>
    </xf>
    <xf numFmtId="9" fontId="30" fillId="0" borderId="11" xfId="5" applyNumberFormat="1" applyBorder="1" applyAlignment="1">
      <alignment horizontal="center" vertical="center" wrapText="1"/>
    </xf>
    <xf numFmtId="9" fontId="53" fillId="0" borderId="11" xfId="0" applyNumberFormat="1" applyFont="1" applyBorder="1" applyAlignment="1">
      <alignment horizontal="left" vertical="center" wrapText="1"/>
    </xf>
    <xf numFmtId="0" fontId="30" fillId="0" borderId="0" xfId="5" applyAlignment="1">
      <alignment horizontal="left" vertical="center" wrapText="1"/>
    </xf>
    <xf numFmtId="0" fontId="61" fillId="0" borderId="0" xfId="5" applyFont="1" applyAlignment="1">
      <alignment horizontal="left" vertical="center" wrapText="1"/>
    </xf>
    <xf numFmtId="9" fontId="30" fillId="0" borderId="0" xfId="5" applyNumberFormat="1" applyAlignment="1">
      <alignment horizontal="center" vertical="center" wrapText="1"/>
    </xf>
    <xf numFmtId="9" fontId="53" fillId="0" borderId="0" xfId="0" applyNumberFormat="1" applyFont="1" applyAlignment="1">
      <alignment horizontal="center" vertical="center" wrapText="1"/>
    </xf>
    <xf numFmtId="9" fontId="53" fillId="0" borderId="0" xfId="0" applyNumberFormat="1" applyFont="1" applyAlignment="1">
      <alignment horizontal="left" vertical="center" wrapText="1"/>
    </xf>
    <xf numFmtId="0" fontId="74" fillId="0" borderId="0" xfId="5" applyFont="1" applyAlignment="1">
      <alignment horizontal="center" vertical="center"/>
    </xf>
    <xf numFmtId="0" fontId="74" fillId="0" borderId="0" xfId="5" applyFont="1" applyAlignment="1">
      <alignment vertical="center"/>
    </xf>
    <xf numFmtId="0" fontId="76" fillId="3" borderId="0" xfId="5" applyFont="1" applyFill="1" applyAlignment="1">
      <alignment vertical="center" wrapText="1"/>
    </xf>
    <xf numFmtId="0" fontId="75" fillId="3" borderId="0" xfId="5" applyFont="1" applyFill="1" applyAlignment="1">
      <alignment vertical="center" wrapText="1"/>
    </xf>
    <xf numFmtId="0" fontId="76" fillId="0" borderId="0" xfId="5" applyFont="1" applyAlignment="1">
      <alignment vertical="center" wrapText="1"/>
    </xf>
    <xf numFmtId="0" fontId="75" fillId="0" borderId="29" xfId="5" applyFont="1" applyBorder="1" applyAlignment="1">
      <alignment vertical="center" wrapText="1"/>
    </xf>
    <xf numFmtId="0" fontId="62" fillId="3" borderId="29" xfId="5" applyFont="1" applyFill="1" applyBorder="1" applyAlignment="1">
      <alignment horizontal="left" vertical="center" wrapText="1"/>
    </xf>
    <xf numFmtId="0" fontId="75" fillId="0" borderId="10" xfId="5" applyFont="1" applyBorder="1" applyAlignment="1">
      <alignment vertical="center" wrapText="1"/>
    </xf>
    <xf numFmtId="0" fontId="0" fillId="3" borderId="0" xfId="0" applyFill="1" applyAlignment="1">
      <alignment vertical="top" wrapText="1"/>
    </xf>
    <xf numFmtId="0" fontId="57" fillId="0" borderId="10" xfId="0" applyFont="1" applyBorder="1"/>
    <xf numFmtId="0" fontId="57" fillId="0" borderId="0" xfId="0" applyFont="1"/>
    <xf numFmtId="0" fontId="0" fillId="0" borderId="10" xfId="0" applyBorder="1"/>
    <xf numFmtId="0" fontId="0" fillId="0" borderId="10" xfId="0" applyBorder="1" applyAlignment="1">
      <alignment horizontal="center"/>
    </xf>
    <xf numFmtId="9" fontId="0" fillId="0" borderId="10" xfId="0" applyNumberFormat="1" applyBorder="1" applyAlignment="1">
      <alignment horizontal="center"/>
    </xf>
    <xf numFmtId="0" fontId="0" fillId="0" borderId="0" xfId="0" applyAlignment="1">
      <alignment horizontal="center" vertical="center"/>
    </xf>
    <xf numFmtId="0" fontId="57" fillId="0" borderId="10" xfId="0" applyFont="1" applyBorder="1" applyAlignment="1">
      <alignment horizontal="center" vertical="center"/>
    </xf>
    <xf numFmtId="0" fontId="15" fillId="0" borderId="10" xfId="0" applyFont="1" applyBorder="1" applyAlignment="1">
      <alignment horizontal="center" vertical="center"/>
    </xf>
    <xf numFmtId="0" fontId="78" fillId="0" borderId="10" xfId="0" applyFont="1" applyBorder="1" applyAlignment="1">
      <alignment horizontal="center" vertical="center"/>
    </xf>
    <xf numFmtId="0" fontId="79" fillId="0" borderId="10" xfId="0" applyFont="1" applyBorder="1" applyAlignment="1">
      <alignment horizontal="center"/>
    </xf>
    <xf numFmtId="0" fontId="57" fillId="0" borderId="0" xfId="0" applyFont="1" applyAlignment="1">
      <alignment horizontal="center" vertical="center"/>
    </xf>
    <xf numFmtId="0" fontId="0" fillId="0" borderId="0" xfId="0" applyAlignment="1">
      <alignment horizontal="center"/>
    </xf>
    <xf numFmtId="0" fontId="40" fillId="0" borderId="36" xfId="0" applyFont="1" applyBorder="1" applyAlignment="1">
      <alignment horizontal="center" vertical="center"/>
    </xf>
    <xf numFmtId="0" fontId="40" fillId="0" borderId="32" xfId="0" applyFont="1" applyBorder="1" applyAlignment="1">
      <alignment horizontal="center" vertical="center"/>
    </xf>
    <xf numFmtId="0" fontId="40" fillId="0" borderId="37" xfId="0" applyFont="1" applyBorder="1" applyAlignment="1">
      <alignment horizontal="center" vertical="center"/>
    </xf>
    <xf numFmtId="0" fontId="33" fillId="0" borderId="36" xfId="0" applyFont="1" applyBorder="1" applyAlignment="1">
      <alignment horizontal="center" vertical="center"/>
    </xf>
    <xf numFmtId="0" fontId="33" fillId="0" borderId="25" xfId="0" applyFont="1" applyBorder="1" applyAlignment="1">
      <alignment horizontal="center" vertical="center"/>
    </xf>
    <xf numFmtId="0" fontId="33" fillId="0" borderId="33" xfId="0" applyFont="1" applyBorder="1" applyAlignment="1">
      <alignment horizontal="center" vertical="center"/>
    </xf>
    <xf numFmtId="0" fontId="33" fillId="0" borderId="32" xfId="0" applyFont="1" applyBorder="1" applyAlignment="1">
      <alignment horizontal="center" vertical="center"/>
    </xf>
    <xf numFmtId="0" fontId="33" fillId="0" borderId="0" xfId="0" applyFont="1" applyAlignment="1">
      <alignment horizontal="center" vertical="center"/>
    </xf>
    <xf numFmtId="0" fontId="33" fillId="0" borderId="34" xfId="0" applyFont="1" applyBorder="1" applyAlignment="1">
      <alignment horizontal="center" vertical="center"/>
    </xf>
    <xf numFmtId="0" fontId="33" fillId="0" borderId="37" xfId="0" applyFont="1" applyBorder="1" applyAlignment="1">
      <alignment horizontal="center" vertical="center"/>
    </xf>
    <xf numFmtId="0" fontId="33" fillId="0" borderId="26" xfId="0" applyFont="1" applyBorder="1" applyAlignment="1">
      <alignment horizontal="center" vertical="center"/>
    </xf>
    <xf numFmtId="0" fontId="33" fillId="0" borderId="35" xfId="0" applyFont="1" applyBorder="1" applyAlignment="1">
      <alignment horizontal="center" vertical="center"/>
    </xf>
    <xf numFmtId="0" fontId="27" fillId="0" borderId="10" xfId="0" applyFont="1" applyBorder="1" applyAlignment="1">
      <alignment horizontal="left" vertical="center"/>
    </xf>
    <xf numFmtId="0" fontId="45" fillId="12" borderId="10" xfId="0" applyFont="1" applyFill="1" applyBorder="1" applyAlignment="1">
      <alignment horizontal="center" vertical="center" wrapText="1"/>
    </xf>
    <xf numFmtId="0" fontId="45" fillId="12" borderId="10" xfId="0" applyFont="1" applyFill="1" applyBorder="1" applyAlignment="1">
      <alignment horizontal="center" vertical="center"/>
    </xf>
    <xf numFmtId="0" fontId="37" fillId="3" borderId="28" xfId="0" applyFont="1" applyFill="1" applyBorder="1" applyAlignment="1">
      <alignment horizontal="center" vertical="center"/>
    </xf>
    <xf numFmtId="0" fontId="37" fillId="3" borderId="30" xfId="0" applyFont="1" applyFill="1" applyBorder="1" applyAlignment="1">
      <alignment horizontal="center" vertical="center"/>
    </xf>
    <xf numFmtId="0" fontId="37" fillId="0" borderId="28" xfId="0" applyFont="1" applyBorder="1" applyAlignment="1">
      <alignment horizontal="center" vertical="center"/>
    </xf>
    <xf numFmtId="0" fontId="37" fillId="0" borderId="29" xfId="0" applyFont="1" applyBorder="1" applyAlignment="1">
      <alignment horizontal="center" vertical="center"/>
    </xf>
    <xf numFmtId="0" fontId="37" fillId="0" borderId="30" xfId="0" applyFont="1" applyBorder="1" applyAlignment="1">
      <alignment horizontal="center" vertical="center"/>
    </xf>
    <xf numFmtId="0" fontId="37" fillId="3" borderId="28" xfId="0" applyFont="1" applyFill="1" applyBorder="1" applyAlignment="1">
      <alignment horizontal="center" vertical="center" wrapText="1"/>
    </xf>
    <xf numFmtId="0" fontId="37" fillId="3" borderId="29" xfId="0" applyFont="1" applyFill="1" applyBorder="1" applyAlignment="1">
      <alignment horizontal="center" vertical="center" wrapText="1"/>
    </xf>
    <xf numFmtId="0" fontId="37" fillId="3" borderId="30" xfId="0" applyFont="1" applyFill="1" applyBorder="1" applyAlignment="1">
      <alignment horizontal="center" vertical="center" wrapText="1"/>
    </xf>
    <xf numFmtId="0" fontId="42" fillId="12" borderId="0" xfId="0" applyFont="1" applyFill="1" applyAlignment="1">
      <alignment horizontal="center" vertical="center"/>
    </xf>
    <xf numFmtId="0" fontId="41" fillId="11" borderId="10" xfId="0" applyFont="1" applyFill="1" applyBorder="1" applyAlignment="1">
      <alignment horizontal="left" vertical="center"/>
    </xf>
    <xf numFmtId="0" fontId="41" fillId="3" borderId="10" xfId="0" applyFont="1" applyFill="1" applyBorder="1" applyAlignment="1">
      <alignment horizontal="left" vertical="center"/>
    </xf>
    <xf numFmtId="0" fontId="41" fillId="11" borderId="11" xfId="0" applyFont="1" applyFill="1" applyBorder="1" applyAlignment="1">
      <alignment horizontal="left" vertical="center"/>
    </xf>
    <xf numFmtId="0" fontId="37" fillId="3" borderId="29" xfId="0" applyFont="1" applyFill="1" applyBorder="1" applyAlignment="1">
      <alignment horizontal="center" vertical="center"/>
    </xf>
    <xf numFmtId="0" fontId="36" fillId="3" borderId="28" xfId="0" applyFont="1" applyFill="1" applyBorder="1" applyAlignment="1">
      <alignment horizontal="center" vertical="center" wrapText="1"/>
    </xf>
    <xf numFmtId="0" fontId="36" fillId="3" borderId="29" xfId="0" applyFont="1" applyFill="1" applyBorder="1" applyAlignment="1">
      <alignment horizontal="center" vertical="center" wrapText="1"/>
    </xf>
    <xf numFmtId="0" fontId="36" fillId="3" borderId="30" xfId="0" applyFont="1" applyFill="1" applyBorder="1" applyAlignment="1">
      <alignment horizontal="center" vertical="center" wrapText="1"/>
    </xf>
    <xf numFmtId="0" fontId="41" fillId="3" borderId="28" xfId="0" applyFont="1" applyFill="1" applyBorder="1" applyAlignment="1">
      <alignment horizontal="center" vertical="center"/>
    </xf>
    <xf numFmtId="0" fontId="41" fillId="3" borderId="30" xfId="0" applyFont="1" applyFill="1" applyBorder="1" applyAlignment="1">
      <alignment horizontal="center" vertical="center"/>
    </xf>
    <xf numFmtId="0" fontId="41" fillId="3" borderId="29" xfId="0" applyFont="1" applyFill="1" applyBorder="1" applyAlignment="1">
      <alignment horizontal="center" vertical="center"/>
    </xf>
    <xf numFmtId="0" fontId="2" fillId="3" borderId="27" xfId="0" applyFont="1" applyFill="1" applyBorder="1" applyAlignment="1" applyProtection="1">
      <alignment horizontal="left" vertical="top" wrapText="1"/>
      <protection locked="0"/>
    </xf>
    <xf numFmtId="0" fontId="2" fillId="3" borderId="31" xfId="0" applyFont="1" applyFill="1" applyBorder="1" applyAlignment="1" applyProtection="1">
      <alignment horizontal="left" vertical="top" wrapText="1"/>
      <protection locked="0"/>
    </xf>
    <xf numFmtId="0" fontId="1" fillId="3" borderId="27" xfId="0" applyFont="1" applyFill="1" applyBorder="1" applyAlignment="1" applyProtection="1">
      <alignment horizontal="left" vertical="top" wrapText="1"/>
      <protection locked="0"/>
    </xf>
    <xf numFmtId="0" fontId="1" fillId="3" borderId="31" xfId="0" applyFont="1" applyFill="1" applyBorder="1" applyAlignment="1" applyProtection="1">
      <alignment horizontal="left" vertical="top" wrapText="1"/>
      <protection locked="0"/>
    </xf>
    <xf numFmtId="0" fontId="2" fillId="3" borderId="11" xfId="0" applyFont="1" applyFill="1" applyBorder="1" applyAlignment="1" applyProtection="1">
      <alignment horizontal="left" vertical="top" wrapText="1"/>
      <protection locked="0"/>
    </xf>
    <xf numFmtId="0" fontId="1" fillId="3" borderId="11" xfId="0" applyFont="1" applyFill="1" applyBorder="1" applyAlignment="1" applyProtection="1">
      <alignment horizontal="left" vertical="top" wrapText="1"/>
      <protection locked="0"/>
    </xf>
    <xf numFmtId="0" fontId="4" fillId="10" borderId="27" xfId="0" applyFont="1" applyFill="1" applyBorder="1" applyAlignment="1" applyProtection="1">
      <alignment horizontal="center" vertical="center" wrapText="1"/>
      <protection hidden="1"/>
    </xf>
    <xf numFmtId="0" fontId="4" fillId="10" borderId="31" xfId="0" applyFont="1" applyFill="1" applyBorder="1" applyAlignment="1" applyProtection="1">
      <alignment horizontal="center" vertical="center" wrapText="1"/>
      <protection hidden="1"/>
    </xf>
    <xf numFmtId="0" fontId="4" fillId="10" borderId="11" xfId="0" applyFont="1" applyFill="1" applyBorder="1" applyAlignment="1" applyProtection="1">
      <alignment horizontal="center" vertical="center" wrapText="1"/>
      <protection hidden="1"/>
    </xf>
    <xf numFmtId="0" fontId="1" fillId="3" borderId="10" xfId="0" applyFont="1" applyFill="1" applyBorder="1" applyAlignment="1" applyProtection="1">
      <alignment horizontal="left" vertical="top" wrapText="1"/>
      <protection locked="0"/>
    </xf>
    <xf numFmtId="0" fontId="1" fillId="3" borderId="10" xfId="0" applyFont="1" applyFill="1" applyBorder="1" applyAlignment="1" applyProtection="1">
      <alignment horizontal="left" vertical="top"/>
      <protection locked="0"/>
    </xf>
    <xf numFmtId="0" fontId="48" fillId="3" borderId="10" xfId="0" applyFont="1" applyFill="1" applyBorder="1" applyAlignment="1" applyProtection="1">
      <alignment horizontal="left" vertical="top" wrapText="1"/>
      <protection locked="0"/>
    </xf>
    <xf numFmtId="0" fontId="48" fillId="3" borderId="10" xfId="0" applyFont="1" applyFill="1" applyBorder="1" applyAlignment="1" applyProtection="1">
      <alignment horizontal="left" vertical="top"/>
      <protection locked="0"/>
    </xf>
    <xf numFmtId="0" fontId="1" fillId="0" borderId="10" xfId="0" applyFont="1" applyBorder="1" applyAlignment="1" applyProtection="1">
      <alignment horizontal="left" vertical="top" wrapText="1"/>
      <protection locked="0"/>
    </xf>
    <xf numFmtId="0" fontId="1" fillId="0" borderId="10" xfId="0" applyFont="1" applyBorder="1" applyAlignment="1" applyProtection="1">
      <alignment horizontal="left" vertical="top"/>
      <protection locked="0"/>
    </xf>
    <xf numFmtId="0" fontId="2" fillId="3" borderId="10" xfId="0" applyFont="1" applyFill="1" applyBorder="1" applyAlignment="1" applyProtection="1">
      <alignment horizontal="left" vertical="top" wrapText="1"/>
      <protection locked="0"/>
    </xf>
    <xf numFmtId="0" fontId="4" fillId="0" borderId="27" xfId="0" applyFont="1" applyBorder="1" applyAlignment="1" applyProtection="1">
      <alignment horizontal="center" vertical="center" textRotation="90"/>
      <protection hidden="1"/>
    </xf>
    <xf numFmtId="0" fontId="4" fillId="0" borderId="31" xfId="0" applyFont="1" applyBorder="1" applyAlignment="1" applyProtection="1">
      <alignment horizontal="center" vertical="center" textRotation="90"/>
      <protection hidden="1"/>
    </xf>
    <xf numFmtId="0" fontId="1" fillId="0" borderId="27" xfId="0" applyFont="1" applyBorder="1" applyAlignment="1" applyProtection="1">
      <alignment horizontal="center" vertical="center" textRotation="90"/>
      <protection hidden="1"/>
    </xf>
    <xf numFmtId="0" fontId="1" fillId="0" borderId="31" xfId="0" applyFont="1" applyBorder="1" applyAlignment="1" applyProtection="1">
      <alignment horizontal="center" vertical="center" textRotation="90"/>
      <protection hidden="1"/>
    </xf>
    <xf numFmtId="164" fontId="1" fillId="0" borderId="27" xfId="1" applyNumberFormat="1" applyFont="1" applyBorder="1" applyAlignment="1" applyProtection="1">
      <alignment horizontal="center" vertical="center"/>
      <protection hidden="1"/>
    </xf>
    <xf numFmtId="164" fontId="1" fillId="0" borderId="31" xfId="1" applyNumberFormat="1" applyFont="1" applyBorder="1" applyAlignment="1" applyProtection="1">
      <alignment horizontal="center" vertical="center"/>
      <protection hidden="1"/>
    </xf>
    <xf numFmtId="0" fontId="4" fillId="0" borderId="27" xfId="0" applyFont="1" applyBorder="1" applyAlignment="1" applyProtection="1">
      <alignment horizontal="center" vertical="center" textRotation="90" wrapText="1"/>
      <protection hidden="1"/>
    </xf>
    <xf numFmtId="0" fontId="4" fillId="0" borderId="31" xfId="0" applyFont="1" applyBorder="1" applyAlignment="1" applyProtection="1">
      <alignment horizontal="center" vertical="center" textRotation="90" wrapText="1"/>
      <protection hidden="1"/>
    </xf>
    <xf numFmtId="0" fontId="1" fillId="0" borderId="10" xfId="0" applyFont="1" applyBorder="1" applyAlignment="1" applyProtection="1">
      <alignment horizontal="left" vertical="center" wrapText="1"/>
      <protection hidden="1"/>
    </xf>
    <xf numFmtId="0" fontId="1" fillId="0" borderId="10" xfId="0" applyFont="1" applyBorder="1" applyAlignment="1" applyProtection="1">
      <alignment horizontal="center" vertical="center" textRotation="90"/>
      <protection hidden="1"/>
    </xf>
    <xf numFmtId="0" fontId="35" fillId="3" borderId="10" xfId="0" applyFont="1" applyFill="1" applyBorder="1" applyAlignment="1" applyProtection="1">
      <alignment horizontal="center" vertical="center" wrapText="1"/>
      <protection hidden="1"/>
    </xf>
    <xf numFmtId="0" fontId="1" fillId="0" borderId="10" xfId="0" applyFont="1" applyBorder="1" applyAlignment="1" applyProtection="1">
      <alignment horizontal="center" vertical="center" wrapText="1"/>
      <protection hidden="1"/>
    </xf>
    <xf numFmtId="0" fontId="1" fillId="0" borderId="27" xfId="0" applyFont="1" applyBorder="1" applyAlignment="1" applyProtection="1">
      <alignment horizontal="center" vertical="center" wrapText="1"/>
      <protection hidden="1"/>
    </xf>
    <xf numFmtId="0" fontId="1" fillId="0" borderId="31" xfId="0" applyFont="1" applyBorder="1" applyAlignment="1" applyProtection="1">
      <alignment horizontal="center" vertical="center" wrapText="1"/>
      <protection hidden="1"/>
    </xf>
    <xf numFmtId="0" fontId="2" fillId="0" borderId="27" xfId="0" applyFont="1" applyBorder="1" applyAlignment="1" applyProtection="1">
      <alignment horizontal="center" vertical="center" wrapText="1"/>
      <protection hidden="1"/>
    </xf>
    <xf numFmtId="0" fontId="2" fillId="0" borderId="31" xfId="0" applyFont="1" applyBorder="1" applyAlignment="1" applyProtection="1">
      <alignment horizontal="center" vertical="center" wrapText="1"/>
      <protection hidden="1"/>
    </xf>
    <xf numFmtId="0" fontId="1" fillId="10" borderId="10" xfId="0" applyFont="1" applyFill="1" applyBorder="1" applyAlignment="1" applyProtection="1">
      <alignment horizontal="center" vertical="center"/>
      <protection hidden="1"/>
    </xf>
    <xf numFmtId="0" fontId="2" fillId="0" borderId="10" xfId="0" applyFont="1" applyBorder="1" applyAlignment="1" applyProtection="1">
      <alignment horizontal="center" vertical="center" wrapText="1"/>
      <protection hidden="1"/>
    </xf>
    <xf numFmtId="0" fontId="4" fillId="10" borderId="10" xfId="0" applyFont="1" applyFill="1" applyBorder="1" applyAlignment="1" applyProtection="1">
      <alignment horizontal="center" vertical="center" textRotation="90"/>
      <protection hidden="1"/>
    </xf>
    <xf numFmtId="0" fontId="4" fillId="10" borderId="27" xfId="0" applyFont="1" applyFill="1" applyBorder="1" applyAlignment="1" applyProtection="1">
      <alignment horizontal="center" vertical="center" textRotation="90" wrapText="1"/>
      <protection hidden="1"/>
    </xf>
    <xf numFmtId="0" fontId="4" fillId="10" borderId="11" xfId="0" applyFont="1" applyFill="1" applyBorder="1" applyAlignment="1" applyProtection="1">
      <alignment horizontal="center" vertical="center" textRotation="90" wrapText="1"/>
      <protection hidden="1"/>
    </xf>
    <xf numFmtId="0" fontId="4" fillId="10" borderId="29" xfId="0" applyFont="1" applyFill="1" applyBorder="1" applyAlignment="1" applyProtection="1">
      <alignment horizontal="center" vertical="center"/>
      <protection hidden="1"/>
    </xf>
    <xf numFmtId="0" fontId="4" fillId="10" borderId="10" xfId="0" applyFont="1" applyFill="1" applyBorder="1" applyAlignment="1" applyProtection="1">
      <alignment horizontal="center" vertical="center" wrapText="1"/>
      <protection hidden="1"/>
    </xf>
    <xf numFmtId="0" fontId="4" fillId="10" borderId="31" xfId="0" applyFont="1" applyFill="1" applyBorder="1" applyAlignment="1" applyProtection="1">
      <alignment horizontal="center" vertical="center"/>
      <protection hidden="1"/>
    </xf>
    <xf numFmtId="0" fontId="4" fillId="10" borderId="11" xfId="0" applyFont="1" applyFill="1" applyBorder="1" applyAlignment="1" applyProtection="1">
      <alignment horizontal="center" vertical="center"/>
      <protection hidden="1"/>
    </xf>
    <xf numFmtId="0" fontId="4" fillId="10" borderId="28" xfId="0" applyFont="1" applyFill="1" applyBorder="1" applyAlignment="1" applyProtection="1">
      <alignment horizontal="center" vertical="center" wrapText="1"/>
      <protection hidden="1"/>
    </xf>
    <xf numFmtId="0" fontId="4" fillId="10" borderId="29" xfId="0" applyFont="1" applyFill="1" applyBorder="1" applyAlignment="1" applyProtection="1">
      <alignment horizontal="center" vertical="center" wrapText="1"/>
      <protection hidden="1"/>
    </xf>
    <xf numFmtId="0" fontId="4" fillId="10" borderId="30" xfId="0" applyFont="1" applyFill="1" applyBorder="1" applyAlignment="1" applyProtection="1">
      <alignment horizontal="center" vertical="center" wrapText="1"/>
      <protection hidden="1"/>
    </xf>
    <xf numFmtId="9" fontId="1" fillId="0" borderId="10" xfId="0" applyNumberFormat="1" applyFont="1" applyBorder="1" applyAlignment="1" applyProtection="1">
      <alignment horizontal="center" vertical="center" wrapText="1"/>
      <protection hidden="1"/>
    </xf>
    <xf numFmtId="0" fontId="4" fillId="0" borderId="10" xfId="0" applyFont="1" applyBorder="1" applyAlignment="1" applyProtection="1">
      <alignment horizontal="center" vertical="center" textRotation="90"/>
      <protection hidden="1"/>
    </xf>
    <xf numFmtId="0" fontId="35" fillId="3" borderId="27" xfId="0" applyFont="1" applyFill="1" applyBorder="1" applyAlignment="1" applyProtection="1">
      <alignment horizontal="center" vertical="center" wrapText="1"/>
      <protection hidden="1"/>
    </xf>
    <xf numFmtId="0" fontId="35" fillId="3" borderId="31" xfId="0" applyFont="1" applyFill="1" applyBorder="1" applyAlignment="1" applyProtection="1">
      <alignment horizontal="center" vertical="center" wrapText="1"/>
      <protection hidden="1"/>
    </xf>
    <xf numFmtId="0" fontId="35" fillId="3" borderId="11" xfId="0" applyFont="1" applyFill="1" applyBorder="1" applyAlignment="1" applyProtection="1">
      <alignment horizontal="center" vertical="center" wrapText="1"/>
      <protection hidden="1"/>
    </xf>
    <xf numFmtId="0" fontId="35" fillId="0" borderId="27" xfId="0" applyFont="1" applyBorder="1" applyAlignment="1" applyProtection="1">
      <alignment horizontal="center" vertical="center" wrapText="1"/>
      <protection hidden="1"/>
    </xf>
    <xf numFmtId="0" fontId="35" fillId="0" borderId="31" xfId="0" applyFont="1" applyBorder="1" applyAlignment="1" applyProtection="1">
      <alignment horizontal="center" vertical="center" wrapText="1"/>
      <protection hidden="1"/>
    </xf>
    <xf numFmtId="0" fontId="35" fillId="0" borderId="11" xfId="0" applyFont="1" applyBorder="1" applyAlignment="1" applyProtection="1">
      <alignment horizontal="center" vertical="center" wrapText="1"/>
      <protection hidden="1"/>
    </xf>
    <xf numFmtId="0" fontId="21" fillId="0" borderId="36" xfId="0" applyFont="1" applyBorder="1" applyAlignment="1" applyProtection="1">
      <alignment horizontal="left" vertical="center" wrapText="1"/>
      <protection hidden="1"/>
    </xf>
    <xf numFmtId="0" fontId="21" fillId="0" borderId="33" xfId="0" applyFont="1" applyBorder="1" applyAlignment="1" applyProtection="1">
      <alignment horizontal="left" vertical="center" wrapText="1"/>
      <protection hidden="1"/>
    </xf>
    <xf numFmtId="0" fontId="21" fillId="0" borderId="37" xfId="0" applyFont="1" applyBorder="1" applyAlignment="1" applyProtection="1">
      <alignment horizontal="left" vertical="center" wrapText="1"/>
      <protection hidden="1"/>
    </xf>
    <xf numFmtId="0" fontId="21" fillId="0" borderId="35" xfId="0" applyFont="1" applyBorder="1" applyAlignment="1" applyProtection="1">
      <alignment horizontal="left" vertical="center" wrapText="1"/>
      <protection hidden="1"/>
    </xf>
    <xf numFmtId="0" fontId="39" fillId="13" borderId="28" xfId="0" applyFont="1" applyFill="1" applyBorder="1" applyAlignment="1" applyProtection="1">
      <alignment horizontal="center" vertical="center"/>
      <protection hidden="1"/>
    </xf>
    <xf numFmtId="0" fontId="39" fillId="13" borderId="30" xfId="0" applyFont="1" applyFill="1" applyBorder="1" applyAlignment="1" applyProtection="1">
      <alignment horizontal="center" vertical="center"/>
      <protection hidden="1"/>
    </xf>
    <xf numFmtId="0" fontId="1" fillId="0" borderId="10" xfId="0" applyFont="1" applyBorder="1" applyAlignment="1" applyProtection="1">
      <alignment horizontal="center"/>
      <protection hidden="1"/>
    </xf>
    <xf numFmtId="0" fontId="44" fillId="0" borderId="25" xfId="0" applyFont="1" applyBorder="1" applyAlignment="1" applyProtection="1">
      <alignment horizontal="center" vertical="center"/>
      <protection hidden="1"/>
    </xf>
    <xf numFmtId="0" fontId="44" fillId="0" borderId="33" xfId="0" applyFont="1" applyBorder="1" applyAlignment="1" applyProtection="1">
      <alignment horizontal="center" vertical="center"/>
      <protection hidden="1"/>
    </xf>
    <xf numFmtId="0" fontId="44" fillId="0" borderId="0" xfId="0" applyFont="1" applyAlignment="1" applyProtection="1">
      <alignment horizontal="center" vertical="center"/>
      <protection hidden="1"/>
    </xf>
    <xf numFmtId="0" fontId="44" fillId="0" borderId="34" xfId="0" applyFont="1" applyBorder="1" applyAlignment="1" applyProtection="1">
      <alignment horizontal="center" vertical="center"/>
      <protection hidden="1"/>
    </xf>
    <xf numFmtId="0" fontId="44" fillId="0" borderId="26" xfId="0" applyFont="1" applyBorder="1" applyAlignment="1" applyProtection="1">
      <alignment horizontal="center" vertical="center"/>
      <protection hidden="1"/>
    </xf>
    <xf numFmtId="0" fontId="44" fillId="0" borderId="35" xfId="0" applyFont="1" applyBorder="1" applyAlignment="1" applyProtection="1">
      <alignment horizontal="center" vertical="center"/>
      <protection hidden="1"/>
    </xf>
    <xf numFmtId="0" fontId="44" fillId="10" borderId="25" xfId="0" applyFont="1" applyFill="1" applyBorder="1" applyAlignment="1" applyProtection="1">
      <alignment horizontal="center" vertical="center"/>
      <protection hidden="1"/>
    </xf>
    <xf numFmtId="0" fontId="44" fillId="10" borderId="33" xfId="0" applyFont="1" applyFill="1" applyBorder="1" applyAlignment="1" applyProtection="1">
      <alignment horizontal="center" vertical="center"/>
      <protection hidden="1"/>
    </xf>
    <xf numFmtId="0" fontId="44" fillId="10" borderId="26" xfId="0" applyFont="1" applyFill="1" applyBorder="1" applyAlignment="1" applyProtection="1">
      <alignment horizontal="center" vertical="center"/>
      <protection hidden="1"/>
    </xf>
    <xf numFmtId="0" fontId="44" fillId="10" borderId="35" xfId="0" applyFont="1" applyFill="1" applyBorder="1" applyAlignment="1" applyProtection="1">
      <alignment horizontal="center" vertical="center"/>
      <protection hidden="1"/>
    </xf>
    <xf numFmtId="0" fontId="44" fillId="10" borderId="28" xfId="0" applyFont="1" applyFill="1" applyBorder="1" applyAlignment="1" applyProtection="1">
      <alignment horizontal="center" vertical="center"/>
      <protection hidden="1"/>
    </xf>
    <xf numFmtId="0" fontId="44" fillId="10" borderId="29" xfId="0" applyFont="1" applyFill="1" applyBorder="1" applyAlignment="1" applyProtection="1">
      <alignment horizontal="center" vertical="center"/>
      <protection hidden="1"/>
    </xf>
    <xf numFmtId="0" fontId="44" fillId="10" borderId="30" xfId="0" applyFont="1" applyFill="1" applyBorder="1" applyAlignment="1" applyProtection="1">
      <alignment horizontal="center" vertical="center"/>
      <protection hidden="1"/>
    </xf>
    <xf numFmtId="17" fontId="21" fillId="0" borderId="28" xfId="0" applyNumberFormat="1" applyFont="1" applyBorder="1" applyAlignment="1" applyProtection="1">
      <alignment horizontal="left" vertical="center" wrapText="1"/>
      <protection hidden="1"/>
    </xf>
    <xf numFmtId="0" fontId="21" fillId="0" borderId="30" xfId="0" applyFont="1" applyBorder="1" applyAlignment="1" applyProtection="1">
      <alignment horizontal="left" vertical="center" wrapText="1"/>
      <protection hidden="1"/>
    </xf>
    <xf numFmtId="0" fontId="21" fillId="0" borderId="28" xfId="0" applyFont="1" applyBorder="1" applyAlignment="1" applyProtection="1">
      <alignment horizontal="left" vertical="center" wrapText="1"/>
      <protection hidden="1"/>
    </xf>
    <xf numFmtId="0" fontId="43" fillId="10" borderId="10" xfId="0" applyFont="1" applyFill="1" applyBorder="1" applyAlignment="1" applyProtection="1">
      <alignment horizontal="center" vertical="center"/>
      <protection hidden="1"/>
    </xf>
    <xf numFmtId="0" fontId="4" fillId="10" borderId="10" xfId="0" applyFont="1" applyFill="1" applyBorder="1" applyAlignment="1" applyProtection="1">
      <alignment horizontal="center" vertical="center"/>
      <protection hidden="1"/>
    </xf>
    <xf numFmtId="0" fontId="21" fillId="0" borderId="10" xfId="0" applyFont="1" applyBorder="1" applyAlignment="1" applyProtection="1">
      <alignment horizontal="left" vertical="center" wrapText="1"/>
      <protection hidden="1"/>
    </xf>
    <xf numFmtId="0" fontId="4" fillId="14" borderId="10" xfId="0" applyFont="1" applyFill="1" applyBorder="1" applyAlignment="1" applyProtection="1">
      <alignment horizontal="center" vertical="center"/>
      <protection hidden="1"/>
    </xf>
    <xf numFmtId="0" fontId="39" fillId="13" borderId="29" xfId="0" applyFont="1" applyFill="1" applyBorder="1" applyAlignment="1" applyProtection="1">
      <alignment horizontal="center" vertical="center"/>
      <protection hidden="1"/>
    </xf>
    <xf numFmtId="0" fontId="4" fillId="0" borderId="28" xfId="0" applyFont="1" applyBorder="1" applyAlignment="1" applyProtection="1">
      <alignment horizontal="left" vertical="center"/>
      <protection hidden="1"/>
    </xf>
    <xf numFmtId="0" fontId="4" fillId="0" borderId="29" xfId="0" applyFont="1" applyBorder="1" applyAlignment="1" applyProtection="1">
      <alignment horizontal="left" vertical="center"/>
      <protection hidden="1"/>
    </xf>
    <xf numFmtId="0" fontId="4" fillId="0" borderId="30" xfId="0" applyFont="1" applyBorder="1" applyAlignment="1" applyProtection="1">
      <alignment horizontal="left" vertical="center"/>
      <protection hidden="1"/>
    </xf>
    <xf numFmtId="0" fontId="1" fillId="0" borderId="28" xfId="0" applyFont="1" applyBorder="1" applyAlignment="1" applyProtection="1">
      <alignment horizontal="left" vertical="center" wrapText="1"/>
      <protection hidden="1"/>
    </xf>
    <xf numFmtId="0" fontId="1" fillId="0" borderId="29" xfId="0" applyFont="1" applyBorder="1" applyAlignment="1" applyProtection="1">
      <alignment horizontal="left" vertical="center" wrapText="1"/>
      <protection hidden="1"/>
    </xf>
    <xf numFmtId="0" fontId="1" fillId="0" borderId="30" xfId="0" applyFont="1" applyBorder="1" applyAlignment="1" applyProtection="1">
      <alignment horizontal="left" vertical="center" wrapText="1"/>
      <protection hidden="1"/>
    </xf>
    <xf numFmtId="0" fontId="1" fillId="0" borderId="11" xfId="0" applyFont="1" applyBorder="1" applyAlignment="1" applyProtection="1">
      <alignment horizontal="center" vertical="center" wrapText="1"/>
      <protection hidden="1"/>
    </xf>
    <xf numFmtId="0" fontId="35" fillId="3" borderId="25" xfId="0" applyFont="1" applyFill="1" applyBorder="1" applyAlignment="1" applyProtection="1">
      <alignment horizontal="center" vertical="center" wrapText="1"/>
      <protection hidden="1"/>
    </xf>
    <xf numFmtId="0" fontId="35" fillId="3" borderId="0" xfId="0" applyFont="1" applyFill="1" applyAlignment="1" applyProtection="1">
      <alignment horizontal="center" vertical="center" wrapText="1"/>
      <protection hidden="1"/>
    </xf>
    <xf numFmtId="0" fontId="35" fillId="3" borderId="26" xfId="0" applyFont="1" applyFill="1" applyBorder="1" applyAlignment="1" applyProtection="1">
      <alignment horizontal="center" vertical="center" wrapText="1"/>
      <protection hidden="1"/>
    </xf>
    <xf numFmtId="0" fontId="2" fillId="3" borderId="10" xfId="0" applyFont="1" applyFill="1" applyBorder="1" applyAlignment="1" applyProtection="1">
      <alignment horizontal="left" vertical="top"/>
      <protection locked="0"/>
    </xf>
    <xf numFmtId="0" fontId="55" fillId="3" borderId="27" xfId="0" applyFont="1" applyFill="1" applyBorder="1" applyAlignment="1" applyProtection="1">
      <alignment horizontal="left" vertical="top" wrapText="1"/>
      <protection locked="0"/>
    </xf>
    <xf numFmtId="0" fontId="48" fillId="3" borderId="31" xfId="0" applyFont="1" applyFill="1" applyBorder="1" applyAlignment="1" applyProtection="1">
      <alignment horizontal="left" vertical="top" wrapText="1"/>
      <protection locked="0"/>
    </xf>
    <xf numFmtId="0" fontId="48" fillId="3" borderId="11" xfId="0" applyFont="1" applyFill="1" applyBorder="1" applyAlignment="1" applyProtection="1">
      <alignment horizontal="left" vertical="top" wrapText="1"/>
      <protection locked="0"/>
    </xf>
    <xf numFmtId="0" fontId="34" fillId="10" borderId="27" xfId="0" applyFont="1" applyFill="1" applyBorder="1" applyAlignment="1" applyProtection="1">
      <alignment horizontal="center" vertical="center" wrapText="1"/>
      <protection hidden="1"/>
    </xf>
    <xf numFmtId="0" fontId="34" fillId="10" borderId="11" xfId="0" applyFont="1" applyFill="1" applyBorder="1" applyAlignment="1" applyProtection="1">
      <alignment horizontal="center" vertical="center" wrapText="1"/>
      <protection hidden="1"/>
    </xf>
    <xf numFmtId="0" fontId="4" fillId="10" borderId="29" xfId="0" applyFont="1" applyFill="1" applyBorder="1" applyAlignment="1" applyProtection="1">
      <alignment horizontal="center"/>
      <protection hidden="1"/>
    </xf>
    <xf numFmtId="0" fontId="4" fillId="14" borderId="27" xfId="0" applyFont="1" applyFill="1" applyBorder="1" applyAlignment="1" applyProtection="1">
      <alignment horizontal="center" vertical="center" textRotation="90" wrapText="1"/>
      <protection hidden="1"/>
    </xf>
    <xf numFmtId="0" fontId="4" fillId="14" borderId="11" xfId="0" applyFont="1" applyFill="1" applyBorder="1" applyAlignment="1" applyProtection="1">
      <alignment horizontal="center" vertical="center" textRotation="90" wrapText="1"/>
      <protection hidden="1"/>
    </xf>
    <xf numFmtId="9" fontId="1" fillId="0" borderId="27" xfId="0" applyNumberFormat="1" applyFont="1" applyBorder="1" applyAlignment="1" applyProtection="1">
      <alignment horizontal="center" vertical="center" wrapText="1"/>
      <protection hidden="1"/>
    </xf>
    <xf numFmtId="9" fontId="1" fillId="0" borderId="31" xfId="0" applyNumberFormat="1" applyFont="1" applyBorder="1" applyAlignment="1" applyProtection="1">
      <alignment horizontal="center" vertical="center" wrapText="1"/>
      <protection hidden="1"/>
    </xf>
    <xf numFmtId="0" fontId="4" fillId="0" borderId="27" xfId="0" applyFont="1" applyBorder="1" applyAlignment="1" applyProtection="1">
      <alignment horizontal="center" vertical="center"/>
      <protection hidden="1"/>
    </xf>
    <xf numFmtId="0" fontId="4" fillId="0" borderId="31" xfId="0" applyFont="1" applyBorder="1" applyAlignment="1" applyProtection="1">
      <alignment horizontal="center" vertical="center"/>
      <protection hidden="1"/>
    </xf>
    <xf numFmtId="0" fontId="4" fillId="10" borderId="10" xfId="0" applyFont="1" applyFill="1" applyBorder="1" applyAlignment="1" applyProtection="1">
      <alignment horizontal="center" vertical="center" textRotation="90" wrapText="1"/>
      <protection hidden="1"/>
    </xf>
    <xf numFmtId="0" fontId="2" fillId="3" borderId="27" xfId="0" applyFont="1" applyFill="1" applyBorder="1" applyAlignment="1" applyProtection="1">
      <alignment horizontal="left" vertical="top" wrapText="1"/>
      <protection hidden="1"/>
    </xf>
    <xf numFmtId="0" fontId="2" fillId="3" borderId="31" xfId="0" applyFont="1" applyFill="1" applyBorder="1" applyAlignment="1" applyProtection="1">
      <alignment horizontal="left" vertical="top" wrapText="1"/>
      <protection hidden="1"/>
    </xf>
    <xf numFmtId="0" fontId="1" fillId="3" borderId="27" xfId="0" applyFont="1" applyFill="1" applyBorder="1" applyAlignment="1" applyProtection="1">
      <alignment horizontal="left" vertical="top" wrapText="1"/>
      <protection hidden="1"/>
    </xf>
    <xf numFmtId="0" fontId="1" fillId="3" borderId="31" xfId="0" applyFont="1" applyFill="1" applyBorder="1" applyAlignment="1" applyProtection="1">
      <alignment horizontal="left" vertical="top" wrapText="1"/>
      <protection hidden="1"/>
    </xf>
    <xf numFmtId="0" fontId="4" fillId="0" borderId="10" xfId="0" applyFont="1" applyBorder="1" applyAlignment="1" applyProtection="1">
      <alignment horizontal="center" vertical="center" textRotation="90" wrapText="1"/>
      <protection hidden="1"/>
    </xf>
    <xf numFmtId="164" fontId="1" fillId="0" borderId="10" xfId="1" applyNumberFormat="1" applyFont="1" applyBorder="1" applyAlignment="1" applyProtection="1">
      <alignment horizontal="center" vertical="center"/>
      <protection hidden="1"/>
    </xf>
    <xf numFmtId="0" fontId="2" fillId="3" borderId="11" xfId="0" applyFont="1" applyFill="1" applyBorder="1" applyAlignment="1" applyProtection="1">
      <alignment horizontal="left" vertical="top" wrapText="1"/>
      <protection hidden="1"/>
    </xf>
    <xf numFmtId="0" fontId="1" fillId="3" borderId="11" xfId="0" applyFont="1" applyFill="1" applyBorder="1" applyAlignment="1" applyProtection="1">
      <alignment horizontal="left" vertical="top" wrapText="1"/>
      <protection hidden="1"/>
    </xf>
    <xf numFmtId="0" fontId="1" fillId="3" borderId="10" xfId="0" applyFont="1" applyFill="1" applyBorder="1" applyAlignment="1" applyProtection="1">
      <alignment horizontal="left" vertical="top" wrapText="1"/>
      <protection hidden="1"/>
    </xf>
    <xf numFmtId="0" fontId="1" fillId="3" borderId="10" xfId="0" applyFont="1" applyFill="1" applyBorder="1" applyAlignment="1" applyProtection="1">
      <alignment horizontal="left" vertical="top"/>
      <protection hidden="1"/>
    </xf>
    <xf numFmtId="0" fontId="48" fillId="3" borderId="10" xfId="0" applyFont="1" applyFill="1" applyBorder="1" applyAlignment="1" applyProtection="1">
      <alignment horizontal="left" vertical="top" wrapText="1"/>
      <protection hidden="1"/>
    </xf>
    <xf numFmtId="0" fontId="48" fillId="3" borderId="10" xfId="0" applyFont="1" applyFill="1" applyBorder="1" applyAlignment="1" applyProtection="1">
      <alignment horizontal="left" vertical="top"/>
      <protection hidden="1"/>
    </xf>
    <xf numFmtId="0" fontId="1" fillId="0" borderId="10" xfId="0" applyFont="1" applyBorder="1" applyAlignment="1" applyProtection="1">
      <alignment horizontal="left" vertical="top" wrapText="1"/>
      <protection hidden="1"/>
    </xf>
    <xf numFmtId="0" fontId="1" fillId="0" borderId="10" xfId="0" applyFont="1" applyBorder="1" applyAlignment="1" applyProtection="1">
      <alignment horizontal="left" vertical="top"/>
      <protection hidden="1"/>
    </xf>
    <xf numFmtId="0" fontId="2" fillId="3" borderId="10" xfId="0" applyFont="1" applyFill="1" applyBorder="1" applyAlignment="1" applyProtection="1">
      <alignment horizontal="left" vertical="top" wrapText="1"/>
      <protection hidden="1"/>
    </xf>
    <xf numFmtId="0" fontId="4" fillId="3" borderId="10" xfId="0" applyFont="1" applyFill="1" applyBorder="1" applyAlignment="1" applyProtection="1">
      <alignment horizontal="left" vertical="top"/>
      <protection hidden="1"/>
    </xf>
    <xf numFmtId="0" fontId="58" fillId="0" borderId="41" xfId="5" applyFont="1" applyBorder="1" applyAlignment="1">
      <alignment horizontal="center" vertical="center" wrapText="1"/>
    </xf>
    <xf numFmtId="0" fontId="58" fillId="0" borderId="42" xfId="5" applyFont="1" applyBorder="1" applyAlignment="1">
      <alignment horizontal="center" vertical="center" wrapText="1"/>
    </xf>
    <xf numFmtId="0" fontId="58" fillId="0" borderId="10" xfId="5" applyFont="1" applyBorder="1" applyAlignment="1">
      <alignment horizontal="center" vertical="center" wrapText="1"/>
    </xf>
    <xf numFmtId="0" fontId="58" fillId="0" borderId="14" xfId="5" applyFont="1" applyBorder="1" applyAlignment="1">
      <alignment horizontal="center" vertical="center" textRotation="90" wrapText="1"/>
    </xf>
    <xf numFmtId="0" fontId="58" fillId="0" borderId="16" xfId="5" applyFont="1" applyBorder="1" applyAlignment="1">
      <alignment horizontal="center" vertical="center" textRotation="90" wrapText="1"/>
    </xf>
    <xf numFmtId="0" fontId="58" fillId="0" borderId="43" xfId="5" applyFont="1" applyBorder="1" applyAlignment="1">
      <alignment horizontal="center" vertical="center" textRotation="90" wrapText="1"/>
    </xf>
    <xf numFmtId="0" fontId="58" fillId="0" borderId="44" xfId="5" applyFont="1" applyBorder="1" applyAlignment="1">
      <alignment horizontal="center" vertical="center" textRotation="90" wrapText="1"/>
    </xf>
    <xf numFmtId="0" fontId="58" fillId="0" borderId="10" xfId="5" applyFont="1" applyBorder="1" applyAlignment="1">
      <alignment horizontal="center" vertical="center"/>
    </xf>
    <xf numFmtId="0" fontId="62" fillId="3" borderId="10" xfId="5" applyFont="1" applyFill="1" applyBorder="1" applyAlignment="1">
      <alignment horizontal="left" vertical="center" wrapText="1"/>
    </xf>
    <xf numFmtId="0" fontId="58" fillId="19" borderId="12" xfId="5" applyFont="1" applyFill="1" applyBorder="1" applyAlignment="1">
      <alignment horizontal="center"/>
    </xf>
    <xf numFmtId="0" fontId="58" fillId="19" borderId="13" xfId="5" applyFont="1" applyFill="1" applyBorder="1" applyAlignment="1">
      <alignment horizontal="center"/>
    </xf>
    <xf numFmtId="0" fontId="58" fillId="19" borderId="24" xfId="5" applyFont="1" applyFill="1" applyBorder="1" applyAlignment="1">
      <alignment horizontal="center"/>
    </xf>
    <xf numFmtId="0" fontId="58" fillId="0" borderId="46" xfId="5" applyFont="1" applyBorder="1" applyAlignment="1">
      <alignment horizontal="center" vertical="center" textRotation="90" wrapText="1"/>
    </xf>
    <xf numFmtId="0" fontId="58" fillId="0" borderId="47" xfId="5" applyFont="1" applyBorder="1" applyAlignment="1">
      <alignment horizontal="center" vertical="center" textRotation="90" wrapText="1"/>
    </xf>
    <xf numFmtId="0" fontId="58" fillId="0" borderId="20" xfId="5" applyFont="1" applyBorder="1" applyAlignment="1">
      <alignment horizontal="center" vertical="center" textRotation="90" wrapText="1"/>
    </xf>
    <xf numFmtId="0" fontId="73" fillId="3" borderId="0" xfId="5" applyFont="1" applyFill="1" applyAlignment="1">
      <alignment horizontal="center"/>
    </xf>
    <xf numFmtId="0" fontId="58" fillId="0" borderId="45" xfId="5" applyFont="1" applyBorder="1" applyAlignment="1">
      <alignment horizontal="center" vertical="center" wrapText="1"/>
    </xf>
    <xf numFmtId="0" fontId="58" fillId="0" borderId="39" xfId="5" applyFont="1" applyBorder="1" applyAlignment="1">
      <alignment horizontal="center" vertical="center" wrapText="1"/>
    </xf>
    <xf numFmtId="0" fontId="58" fillId="0" borderId="40" xfId="5" applyFont="1" applyBorder="1" applyAlignment="1">
      <alignment horizontal="center" vertical="center" wrapText="1"/>
    </xf>
    <xf numFmtId="0" fontId="61" fillId="0" borderId="28" xfId="5" applyFont="1" applyBorder="1" applyAlignment="1">
      <alignment horizontal="center" vertical="center" wrapText="1"/>
    </xf>
    <xf numFmtId="0" fontId="61" fillId="0" borderId="29" xfId="5" applyFont="1" applyBorder="1" applyAlignment="1">
      <alignment horizontal="center" vertical="center" wrapText="1"/>
    </xf>
    <xf numFmtId="0" fontId="61" fillId="0" borderId="30" xfId="5" applyFont="1" applyBorder="1" applyAlignment="1">
      <alignment horizontal="center" vertical="center" wrapText="1"/>
    </xf>
    <xf numFmtId="0" fontId="62" fillId="3" borderId="11" xfId="5" applyFont="1" applyFill="1" applyBorder="1" applyAlignment="1">
      <alignment horizontal="left" vertical="center" wrapText="1"/>
    </xf>
    <xf numFmtId="0" fontId="58" fillId="19" borderId="2" xfId="5" applyFont="1" applyFill="1" applyBorder="1" applyAlignment="1">
      <alignment horizontal="center"/>
    </xf>
    <xf numFmtId="0" fontId="58" fillId="19" borderId="9" xfId="5" applyFont="1" applyFill="1" applyBorder="1" applyAlignment="1">
      <alignment horizontal="center"/>
    </xf>
    <xf numFmtId="0" fontId="58" fillId="19" borderId="3" xfId="5" applyFont="1" applyFill="1" applyBorder="1" applyAlignment="1">
      <alignment horizontal="center"/>
    </xf>
    <xf numFmtId="0" fontId="58" fillId="0" borderId="28" xfId="5" applyFont="1" applyBorder="1" applyAlignment="1">
      <alignment horizontal="center" vertical="center" textRotation="90" wrapText="1"/>
    </xf>
    <xf numFmtId="0" fontId="0" fillId="3" borderId="4" xfId="0" applyFill="1" applyBorder="1" applyAlignment="1">
      <alignment horizontal="left" vertical="top" wrapText="1"/>
    </xf>
    <xf numFmtId="0" fontId="0" fillId="3" borderId="0" xfId="0" applyFill="1" applyAlignment="1">
      <alignment horizontal="left" vertical="top" wrapText="1"/>
    </xf>
    <xf numFmtId="0" fontId="0" fillId="3" borderId="5" xfId="0" applyFill="1" applyBorder="1" applyAlignment="1">
      <alignment horizontal="left" vertical="top" wrapText="1"/>
    </xf>
    <xf numFmtId="0" fontId="0" fillId="3" borderId="6" xfId="0" applyFill="1" applyBorder="1" applyAlignment="1">
      <alignment horizontal="left" vertical="top" wrapText="1"/>
    </xf>
    <xf numFmtId="0" fontId="0" fillId="3" borderId="8" xfId="0" applyFill="1" applyBorder="1" applyAlignment="1">
      <alignment horizontal="left" vertical="top" wrapText="1"/>
    </xf>
    <xf numFmtId="0" fontId="0" fillId="3" borderId="7" xfId="0" applyFill="1" applyBorder="1" applyAlignment="1">
      <alignment horizontal="left" vertical="top" wrapText="1"/>
    </xf>
    <xf numFmtId="0" fontId="57" fillId="0" borderId="28" xfId="0" applyFont="1" applyBorder="1" applyAlignment="1">
      <alignment horizontal="center"/>
    </xf>
    <xf numFmtId="0" fontId="57" fillId="0" borderId="30" xfId="0" applyFont="1" applyBorder="1" applyAlignment="1">
      <alignment horizontal="center"/>
    </xf>
    <xf numFmtId="0" fontId="57" fillId="0" borderId="10" xfId="0" applyFont="1" applyBorder="1" applyAlignment="1">
      <alignment horizontal="center"/>
    </xf>
    <xf numFmtId="0" fontId="75" fillId="0" borderId="28" xfId="5" applyFont="1" applyBorder="1" applyAlignment="1">
      <alignment horizontal="center" vertical="center" wrapText="1"/>
    </xf>
    <xf numFmtId="0" fontId="75" fillId="0" borderId="29" xfId="5" applyFont="1" applyBorder="1" applyAlignment="1">
      <alignment horizontal="center" vertical="center" wrapText="1"/>
    </xf>
    <xf numFmtId="0" fontId="75" fillId="0" borderId="30" xfId="5" applyFont="1" applyBorder="1" applyAlignment="1">
      <alignment horizontal="center" vertical="center" wrapText="1"/>
    </xf>
    <xf numFmtId="0" fontId="77" fillId="3" borderId="12" xfId="0" applyFont="1" applyFill="1" applyBorder="1" applyAlignment="1">
      <alignment horizontal="center" vertical="center"/>
    </xf>
    <xf numFmtId="0" fontId="77" fillId="3" borderId="13" xfId="0" applyFont="1" applyFill="1" applyBorder="1" applyAlignment="1">
      <alignment horizontal="center" vertical="center"/>
    </xf>
    <xf numFmtId="0" fontId="77" fillId="3" borderId="24" xfId="0" applyFont="1" applyFill="1" applyBorder="1" applyAlignment="1">
      <alignment horizontal="center" vertical="center"/>
    </xf>
    <xf numFmtId="0" fontId="0" fillId="3" borderId="2" xfId="0" applyFill="1" applyBorder="1" applyAlignment="1">
      <alignment vertical="top" wrapText="1"/>
    </xf>
    <xf numFmtId="0" fontId="0" fillId="3" borderId="9" xfId="0" applyFill="1" applyBorder="1" applyAlignment="1">
      <alignment vertical="top" wrapText="1"/>
    </xf>
    <xf numFmtId="0" fontId="0" fillId="3" borderId="3" xfId="0" applyFill="1" applyBorder="1" applyAlignment="1">
      <alignment vertical="top" wrapText="1"/>
    </xf>
    <xf numFmtId="0" fontId="0" fillId="3" borderId="4" xfId="0" applyFill="1" applyBorder="1" applyAlignment="1">
      <alignment horizontal="left" vertical="top"/>
    </xf>
    <xf numFmtId="0" fontId="0" fillId="3" borderId="0" xfId="0" applyFill="1" applyAlignment="1">
      <alignment horizontal="left" vertical="top"/>
    </xf>
    <xf numFmtId="0" fontId="0" fillId="3" borderId="5" xfId="0" applyFill="1" applyBorder="1" applyAlignment="1">
      <alignment horizontal="left" vertical="top"/>
    </xf>
    <xf numFmtId="0" fontId="16" fillId="0" borderId="0" xfId="0" applyFont="1" applyAlignment="1">
      <alignment horizontal="center" vertical="center"/>
    </xf>
    <xf numFmtId="0" fontId="54" fillId="0" borderId="38" xfId="0" applyFont="1" applyBorder="1" applyAlignment="1">
      <alignment horizontal="center" vertical="center" wrapText="1"/>
    </xf>
    <xf numFmtId="0" fontId="54" fillId="0" borderId="39" xfId="0" applyFont="1" applyBorder="1" applyAlignment="1">
      <alignment horizontal="center" vertical="center" wrapText="1"/>
    </xf>
    <xf numFmtId="0" fontId="54" fillId="0" borderId="40" xfId="0" applyFont="1" applyBorder="1" applyAlignment="1">
      <alignment horizontal="center" vertical="center" wrapText="1"/>
    </xf>
    <xf numFmtId="0" fontId="26" fillId="11" borderId="12" xfId="0" applyFont="1" applyFill="1" applyBorder="1" applyAlignment="1">
      <alignment horizontal="center" vertical="center" wrapText="1" readingOrder="1"/>
    </xf>
    <xf numFmtId="0" fontId="26" fillId="11" borderId="13" xfId="0" applyFont="1" applyFill="1" applyBorder="1" applyAlignment="1">
      <alignment horizontal="center" vertical="center" wrapText="1" readingOrder="1"/>
    </xf>
    <xf numFmtId="0" fontId="26" fillId="11" borderId="24" xfId="0" applyFont="1" applyFill="1" applyBorder="1" applyAlignment="1">
      <alignment horizontal="center" vertical="center" wrapText="1" readingOrder="1"/>
    </xf>
    <xf numFmtId="0" fontId="21" fillId="3" borderId="0" xfId="0" applyFont="1" applyFill="1" applyAlignment="1">
      <alignment horizontal="justify" vertical="center" wrapText="1"/>
    </xf>
    <xf numFmtId="0" fontId="23" fillId="11" borderId="21" xfId="0" applyFont="1" applyFill="1" applyBorder="1" applyAlignment="1">
      <alignment horizontal="center" vertical="center" wrapText="1" readingOrder="1"/>
    </xf>
    <xf numFmtId="0" fontId="23" fillId="11" borderId="22" xfId="0" applyFont="1" applyFill="1" applyBorder="1" applyAlignment="1">
      <alignment horizontal="center" vertical="center" wrapText="1" readingOrder="1"/>
    </xf>
    <xf numFmtId="0" fontId="23" fillId="3" borderId="19" xfId="0" applyFont="1" applyFill="1" applyBorder="1" applyAlignment="1">
      <alignment horizontal="center" vertical="center" wrapText="1" readingOrder="1"/>
    </xf>
    <xf numFmtId="0" fontId="23" fillId="3" borderId="14" xfId="0" applyFont="1" applyFill="1" applyBorder="1" applyAlignment="1">
      <alignment horizontal="center" vertical="center" wrapText="1" readingOrder="1"/>
    </xf>
    <xf numFmtId="0" fontId="23" fillId="3" borderId="11" xfId="0" applyFont="1" applyFill="1" applyBorder="1" applyAlignment="1">
      <alignment horizontal="center" vertical="center" wrapText="1" readingOrder="1"/>
    </xf>
    <xf numFmtId="0" fontId="23" fillId="3" borderId="10" xfId="0" applyFont="1" applyFill="1" applyBorder="1" applyAlignment="1">
      <alignment horizontal="center" vertical="center" wrapText="1" readingOrder="1"/>
    </xf>
    <xf numFmtId="0" fontId="23" fillId="3" borderId="16" xfId="0" applyFont="1" applyFill="1" applyBorder="1" applyAlignment="1">
      <alignment horizontal="center" vertical="center" wrapText="1" readingOrder="1"/>
    </xf>
    <xf numFmtId="0" fontId="23" fillId="3" borderId="17" xfId="0" applyFont="1" applyFill="1" applyBorder="1" applyAlignment="1">
      <alignment horizontal="center" vertical="center" wrapText="1" readingOrder="1"/>
    </xf>
  </cellXfs>
  <cellStyles count="7">
    <cellStyle name="Normal" xfId="0" builtinId="0"/>
    <cellStyle name="Normal - Style1 2" xfId="2" xr:uid="{00000000-0005-0000-0000-000001000000}"/>
    <cellStyle name="Normal 2" xfId="4" xr:uid="{00000000-0005-0000-0000-000002000000}"/>
    <cellStyle name="Normal 2 2" xfId="3" xr:uid="{00000000-0005-0000-0000-000003000000}"/>
    <cellStyle name="Normal 2 3" xfId="5" xr:uid="{A2B84565-90D3-4D38-AA22-210F4574A4DD}"/>
    <cellStyle name="Normal 3" xfId="6" xr:uid="{241CA3B3-41A4-4E52-B584-EF7ABFED8A50}"/>
    <cellStyle name="Porcentaje" xfId="1" builtinId="5"/>
  </cellStyles>
  <dxfs count="218">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C000"/>
        </patternFill>
      </fill>
    </dxf>
    <dxf>
      <fill>
        <patternFill>
          <bgColor rgb="FFFFFF66"/>
        </patternFill>
      </fill>
    </dxf>
    <dxf>
      <fill>
        <patternFill>
          <bgColor rgb="FF00B050"/>
        </patternFill>
      </fill>
    </dxf>
    <dxf>
      <fill>
        <patternFill>
          <bgColor rgb="FFFF0000"/>
        </patternFill>
      </fill>
    </dxf>
    <dxf>
      <font>
        <color auto="1"/>
      </font>
      <fill>
        <patternFill>
          <bgColor rgb="FF92D050"/>
        </patternFill>
      </fill>
    </dxf>
    <dxf>
      <font>
        <color auto="1"/>
      </font>
      <fill>
        <patternFill>
          <bgColor rgb="FF92D050"/>
        </patternFill>
      </fill>
    </dxf>
    <dxf>
      <fill>
        <patternFill>
          <bgColor rgb="FFFFC000"/>
        </patternFill>
      </fill>
    </dxf>
    <dxf>
      <fill>
        <patternFill>
          <bgColor rgb="FFFFFF66"/>
        </patternFill>
      </fill>
    </dxf>
    <dxf>
      <fill>
        <patternFill>
          <bgColor rgb="FF00B050"/>
        </patternFill>
      </fill>
    </dxf>
    <dxf>
      <fill>
        <patternFill>
          <bgColor rgb="FFFF0000"/>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FFC000"/>
        </patternFill>
      </fill>
    </dxf>
    <dxf>
      <fill>
        <patternFill>
          <bgColor rgb="FFFFFF66"/>
        </patternFill>
      </fill>
    </dxf>
    <dxf>
      <fill>
        <patternFill>
          <bgColor rgb="FFFF0000"/>
        </patternFill>
      </fill>
    </dxf>
    <dxf>
      <font>
        <color auto="1"/>
      </font>
      <fill>
        <patternFill>
          <bgColor rgb="FF92D050"/>
        </patternFill>
      </fill>
    </dxf>
    <dxf>
      <fill>
        <patternFill>
          <bgColor rgb="FF00B050"/>
        </patternFill>
      </fill>
    </dxf>
    <dxf>
      <fill>
        <patternFill>
          <bgColor rgb="FF00B050"/>
        </patternFill>
      </fill>
    </dxf>
    <dxf>
      <font>
        <color auto="1"/>
      </font>
      <fill>
        <patternFill>
          <bgColor rgb="FF92D050"/>
        </patternFill>
      </fill>
    </dxf>
    <dxf>
      <fill>
        <patternFill>
          <bgColor rgb="FFFFFF66"/>
        </patternFill>
      </fill>
    </dxf>
    <dxf>
      <fill>
        <patternFill>
          <bgColor rgb="FFFFC00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FFFF66"/>
        </patternFill>
      </fill>
    </dxf>
    <dxf>
      <fill>
        <patternFill>
          <bgColor rgb="FFFFC000"/>
        </patternFill>
      </fill>
    </dxf>
    <dxf>
      <fill>
        <patternFill>
          <bgColor rgb="FF00B050"/>
        </patternFill>
      </fill>
    </dxf>
    <dxf>
      <font>
        <color auto="1"/>
      </font>
      <fill>
        <patternFill>
          <bgColor rgb="FF92D05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FFC000"/>
        </patternFill>
      </fill>
    </dxf>
    <dxf>
      <fill>
        <patternFill>
          <bgColor rgb="FFFFFF66"/>
        </patternFill>
      </fill>
    </dxf>
    <dxf>
      <fill>
        <patternFill>
          <bgColor rgb="FF00B050"/>
        </patternFill>
      </fill>
    </dxf>
    <dxf>
      <fill>
        <patternFill>
          <bgColor rgb="FFFF0000"/>
        </patternFill>
      </fill>
    </dxf>
    <dxf>
      <font>
        <color auto="1"/>
      </font>
      <fill>
        <patternFill>
          <bgColor rgb="FF92D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rgb="FFC00000"/>
        </patternFill>
      </fill>
    </dxf>
    <dxf>
      <fill>
        <patternFill>
          <bgColor rgb="FFFFFF00"/>
        </patternFill>
      </fill>
    </dxf>
    <dxf>
      <fill>
        <patternFill>
          <bgColor theme="9" tint="-0.24994659260841701"/>
        </patternFill>
      </fill>
    </dxf>
    <dxf>
      <fill>
        <patternFill>
          <bgColor rgb="FF92D05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0000"/>
        </patternFill>
      </fill>
    </dxf>
    <dxf>
      <fill>
        <patternFill>
          <bgColor rgb="FFFFC000"/>
        </patternFill>
      </fill>
    </dxf>
    <dxf>
      <fill>
        <patternFill>
          <bgColor rgb="FF00B050"/>
        </patternFill>
      </fill>
    </dxf>
    <dxf>
      <fill>
        <patternFill>
          <bgColor rgb="FFFFFF66"/>
        </patternFill>
      </fill>
    </dxf>
    <dxf>
      <font>
        <color auto="1"/>
      </font>
      <fill>
        <patternFill>
          <bgColor rgb="FF92D050"/>
        </patternFill>
      </fill>
    </dxf>
    <dxf>
      <fill>
        <patternFill>
          <bgColor rgb="FFFF0000"/>
        </patternFill>
      </fill>
    </dxf>
    <dxf>
      <fill>
        <patternFill>
          <bgColor rgb="FFFFC000"/>
        </patternFill>
      </fill>
    </dxf>
    <dxf>
      <font>
        <color auto="1"/>
      </font>
      <fill>
        <patternFill>
          <bgColor rgb="FF92D050"/>
        </patternFill>
      </fill>
    </dxf>
    <dxf>
      <fill>
        <patternFill>
          <bgColor rgb="FF00B050"/>
        </patternFill>
      </fill>
    </dxf>
    <dxf>
      <fill>
        <patternFill>
          <bgColor rgb="FFFFFF66"/>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00B050"/>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FFFF66"/>
        </patternFill>
      </fill>
    </dxf>
    <dxf>
      <fill>
        <patternFill>
          <bgColor rgb="FFFF0000"/>
        </patternFill>
      </fill>
    </dxf>
    <dxf>
      <fill>
        <patternFill>
          <bgColor rgb="FFFFC000"/>
        </patternFill>
      </fill>
    </dxf>
    <dxf>
      <font>
        <color auto="1"/>
      </font>
      <fill>
        <patternFill>
          <bgColor rgb="FF92D050"/>
        </patternFill>
      </fill>
    </dxf>
    <dxf>
      <fill>
        <patternFill>
          <bgColor rgb="FF00B05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FF0000"/>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FFFF66"/>
        </patternFill>
      </fill>
    </dxf>
    <dxf>
      <fill>
        <patternFill>
          <bgColor rgb="FFFF0000"/>
        </patternFill>
      </fill>
    </dxf>
    <dxf>
      <font>
        <color auto="1"/>
      </font>
      <fill>
        <patternFill>
          <bgColor rgb="FF92D050"/>
        </patternFill>
      </fill>
    </dxf>
    <dxf>
      <fill>
        <patternFill>
          <bgColor rgb="FFFFC000"/>
        </patternFill>
      </fill>
    </dxf>
    <dxf>
      <fill>
        <patternFill>
          <bgColor rgb="FF00B050"/>
        </patternFill>
      </fill>
    </dxf>
    <dxf>
      <fill>
        <patternFill>
          <bgColor rgb="FFFF0000"/>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s>
  <tableStyles count="0" defaultTableStyle="TableStyleMedium2" defaultPivotStyle="PivotStyleLight16"/>
  <colors>
    <mruColors>
      <color rgb="FFFFFF66"/>
      <color rgb="FFFFCC0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pivotCacheDefinition" Target="pivotCache/pivotCacheDefinition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56029</xdr:colOff>
      <xdr:row>0</xdr:row>
      <xdr:rowOff>224117</xdr:rowOff>
    </xdr:from>
    <xdr:to>
      <xdr:col>0</xdr:col>
      <xdr:colOff>1013479</xdr:colOff>
      <xdr:row>3</xdr:row>
      <xdr:rowOff>111804</xdr:rowOff>
    </xdr:to>
    <xdr:pic>
      <xdr:nvPicPr>
        <xdr:cNvPr id="2" name="2 Imagen">
          <a:extLst>
            <a:ext uri="{FF2B5EF4-FFF2-40B4-BE49-F238E27FC236}">
              <a16:creationId xmlns:a16="http://schemas.microsoft.com/office/drawing/2014/main" id="{895FBBEB-B3D8-4539-A873-831E59B576F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029" y="224117"/>
          <a:ext cx="957450" cy="630637"/>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381000</xdr:colOff>
      <xdr:row>0</xdr:row>
      <xdr:rowOff>152400</xdr:rowOff>
    </xdr:from>
    <xdr:to>
      <xdr:col>2</xdr:col>
      <xdr:colOff>1353690</xdr:colOff>
      <xdr:row>3</xdr:row>
      <xdr:rowOff>167986</xdr:rowOff>
    </xdr:to>
    <xdr:pic>
      <xdr:nvPicPr>
        <xdr:cNvPr id="2" name="2 Imagen">
          <a:extLst>
            <a:ext uri="{FF2B5EF4-FFF2-40B4-BE49-F238E27FC236}">
              <a16:creationId xmlns:a16="http://schemas.microsoft.com/office/drawing/2014/main" id="{9CAAAA51-F288-4314-A169-58AA8D15E1B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7700" y="152400"/>
          <a:ext cx="957450" cy="634711"/>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25</xdr:col>
      <xdr:colOff>0</xdr:colOff>
      <xdr:row>24</xdr:row>
      <xdr:rowOff>128588</xdr:rowOff>
    </xdr:from>
    <xdr:to>
      <xdr:col>25</xdr:col>
      <xdr:colOff>0</xdr:colOff>
      <xdr:row>26</xdr:row>
      <xdr:rowOff>179293</xdr:rowOff>
    </xdr:to>
    <xdr:pic>
      <xdr:nvPicPr>
        <xdr:cNvPr id="2" name="Imagen 1">
          <a:extLst>
            <a:ext uri="{FF2B5EF4-FFF2-40B4-BE49-F238E27FC236}">
              <a16:creationId xmlns:a16="http://schemas.microsoft.com/office/drawing/2014/main" id="{EB71ECAD-79AD-41FA-BD54-70D68674E0E5}"/>
            </a:ext>
          </a:extLst>
        </xdr:cNvPr>
        <xdr:cNvPicPr>
          <a:picLocks noChangeAspect="1"/>
        </xdr:cNvPicPr>
      </xdr:nvPicPr>
      <xdr:blipFill>
        <a:blip xmlns:r="http://schemas.openxmlformats.org/officeDocument/2006/relationships" r:embed="rId1"/>
        <a:stretch>
          <a:fillRect/>
        </a:stretch>
      </xdr:blipFill>
      <xdr:spPr>
        <a:xfrm>
          <a:off x="16146780" y="24352568"/>
          <a:ext cx="0" cy="2412905"/>
        </a:xfrm>
        <a:prstGeom prst="rect">
          <a:avLst/>
        </a:prstGeom>
      </xdr:spPr>
    </xdr:pic>
    <xdr:clientData/>
  </xdr:twoCellAnchor>
  <xdr:twoCellAnchor editAs="oneCell">
    <xdr:from>
      <xdr:col>25</xdr:col>
      <xdr:colOff>0</xdr:colOff>
      <xdr:row>26</xdr:row>
      <xdr:rowOff>0</xdr:rowOff>
    </xdr:from>
    <xdr:to>
      <xdr:col>25</xdr:col>
      <xdr:colOff>0</xdr:colOff>
      <xdr:row>27</xdr:row>
      <xdr:rowOff>0</xdr:rowOff>
    </xdr:to>
    <xdr:pic>
      <xdr:nvPicPr>
        <xdr:cNvPr id="3" name="Imagen 2">
          <a:extLst>
            <a:ext uri="{FF2B5EF4-FFF2-40B4-BE49-F238E27FC236}">
              <a16:creationId xmlns:a16="http://schemas.microsoft.com/office/drawing/2014/main" id="{363707F5-82F9-408A-BCD4-02FB03D4BA4D}"/>
            </a:ext>
          </a:extLst>
        </xdr:cNvPr>
        <xdr:cNvPicPr>
          <a:picLocks noChangeAspect="1"/>
        </xdr:cNvPicPr>
      </xdr:nvPicPr>
      <xdr:blipFill rotWithShape="1">
        <a:blip xmlns:r="http://schemas.openxmlformats.org/officeDocument/2006/relationships" r:embed="rId2"/>
        <a:srcRect l="6425" t="17904" r="5370" b="16965"/>
        <a:stretch/>
      </xdr:blipFill>
      <xdr:spPr>
        <a:xfrm>
          <a:off x="16146780" y="26586180"/>
          <a:ext cx="0" cy="182880"/>
        </a:xfrm>
        <a:prstGeom prst="rect">
          <a:avLst/>
        </a:prstGeom>
      </xdr:spPr>
    </xdr:pic>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Angelica" id="{647F007D-433D-470B-B5A6-59DD2E04FCB8}"/>
</namedSheetViews>
</file>

<file path=xl/pivotCache/_rels/pivotCacheDefinition1.xml.rels><?xml version="1.0" encoding="UTF-8" standalone="yes"?>
<Relationships xmlns="http://schemas.openxmlformats.org/package/2006/relationships"><Relationship Id="rId3" Type="http://schemas.microsoft.com/office/2019/04/relationships/externalLinkLongPath" Target="/personal/calberto_benitez_udea_edu_co/Documents/ISVIMED%202023/CONTRATO%2037%20DE%202023/EJECUCION%20CONTRATO/MATRICES%20DE%20RIESGO/ACTUALIZACION%20MATRICES%202023/ACTUALIZACION%20MAR_MAYO_2023/MATRIZ_DE_RIESGOS_GH_SEGUIMIENTO_PRIMER_TRIMESTRE_2023.xlsx?34153BCF" TargetMode="External"/><Relationship Id="rId2" Type="http://schemas.openxmlformats.org/officeDocument/2006/relationships/externalLinkPath" Target="file:///\\34153BCF\MATRIZ_DE_RIESGOS_GH_SEGUIMIENTO_PRIMER_TRIMESTRE_2023.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dres Marin" refreshedDate="44186.276661689815" createdVersion="6" refreshedVersion="6" minRefreshableVersion="3" recordCount="10" xr:uid="{00000000-000A-0000-FFFF-FFFF00000000}">
  <cacheSource type="worksheet">
    <worksheetSource name="Tabla1" r:id="rId2"/>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x v="0"/>
  </r>
  <r>
    <x v="0"/>
    <x v="1"/>
  </r>
  <r>
    <x v="0"/>
    <x v="2"/>
  </r>
  <r>
    <x v="0"/>
    <x v="3"/>
  </r>
  <r>
    <x v="0"/>
    <x v="4"/>
  </r>
  <r>
    <x v="1"/>
    <x v="5"/>
  </r>
  <r>
    <x v="1"/>
    <x v="6"/>
  </r>
  <r>
    <x v="1"/>
    <x v="7"/>
  </r>
  <r>
    <x v="1"/>
    <x v="8"/>
  </r>
  <r>
    <x v="1"/>
    <x v="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500-000000000000}" name="TablaDinámica1" cacheId="0" applyNumberFormats="0" applyBorderFormats="0" applyFontFormats="0" applyPatternFormats="0" applyAlignmentFormats="0" applyWidthHeightFormats="1" dataCaption="Valores" updatedVersion="6" minRefreshableVersion="3" useAutoFormatting="1" rowGrandTotals="0" colGrandTotals="0" itemPrintTitles="1" createdVersion="6" indent="0" compact="0" outline="1" outlineData="1" compactData="0" multipleFieldFilters="0">
  <location ref="F177:G189" firstHeaderRow="1" firstDataRow="1" firstDataCol="2"/>
  <pivotFields count="2">
    <pivotField axis="axisRow" compact="0" showAll="0" defaultSubtotal="0">
      <items count="2">
        <item x="0"/>
        <item x="1"/>
      </items>
    </pivotField>
    <pivotField axis="axisRow" compact="0" showAll="0" defaultSubtotal="0">
      <items count="10">
        <item x="0"/>
        <item x="5"/>
        <item x="6"/>
        <item x="7"/>
        <item x="8"/>
        <item x="9"/>
        <item x="1"/>
        <item x="2"/>
        <item x="3"/>
        <item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a13" displayName="Tabla13" ref="B177:C187" totalsRowShown="0" headerRowDxfId="217" dataDxfId="216">
  <autoFilter ref="B177:C187" xr:uid="{00000000-0009-0000-0100-000002000000}"/>
  <tableColumns count="2">
    <tableColumn id="1" xr3:uid="{00000000-0010-0000-0000-000001000000}" name="Criterios" dataDxfId="215"/>
    <tableColumn id="2" xr3:uid="{00000000-0010-0000-0000-000002000000}" name="Subcriterios" dataDxfId="214"/>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8.bin"/><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5"/>
  <sheetViews>
    <sheetView showGridLines="0" topLeftCell="A24" zoomScale="70" zoomScaleNormal="70" workbookViewId="0">
      <selection activeCell="D16" sqref="D16:F16"/>
    </sheetView>
  </sheetViews>
  <sheetFormatPr baseColWidth="10" defaultColWidth="24.33203125" defaultRowHeight="15.6" x14ac:dyDescent="0.3"/>
  <cols>
    <col min="1" max="1" width="15.6640625" style="51" customWidth="1"/>
    <col min="2" max="2" width="22.44140625" style="51" customWidth="1"/>
    <col min="3" max="3" width="34.33203125" style="51" hidden="1" customWidth="1"/>
    <col min="4" max="4" width="24.109375" style="51" customWidth="1"/>
    <col min="5" max="5" width="20.44140625" style="51" customWidth="1"/>
    <col min="6" max="6" width="23.109375" style="51" customWidth="1"/>
    <col min="7" max="7" width="27.77734375" style="51" customWidth="1"/>
    <col min="8" max="8" width="27.77734375" style="51" hidden="1" customWidth="1"/>
    <col min="9" max="9" width="17.44140625" style="51" customWidth="1"/>
    <col min="10" max="10" width="20.6640625" style="51" customWidth="1"/>
    <col min="11" max="11" width="19.44140625" style="51" customWidth="1"/>
    <col min="12" max="12" width="19.33203125" style="51" customWidth="1"/>
    <col min="13" max="13" width="14.77734375" style="51" customWidth="1"/>
    <col min="14" max="14" width="19.44140625" style="51" customWidth="1"/>
    <col min="15" max="15" width="16.109375" style="51" customWidth="1"/>
    <col min="16" max="16" width="24.33203125" style="51"/>
    <col min="17" max="17" width="15.44140625" style="51" customWidth="1"/>
    <col min="18" max="18" width="17.33203125" style="51" customWidth="1"/>
    <col min="19" max="19" width="20.44140625" style="51" customWidth="1"/>
    <col min="20" max="20" width="21.44140625" style="51" customWidth="1"/>
    <col min="21" max="21" width="19.77734375" style="51" customWidth="1"/>
    <col min="22" max="16384" width="24.33203125" style="51"/>
  </cols>
  <sheetData>
    <row r="1" spans="1:13" s="52" customFormat="1" ht="19.95" customHeight="1" x14ac:dyDescent="0.3">
      <c r="A1" s="226"/>
      <c r="B1" s="229" t="s">
        <v>0</v>
      </c>
      <c r="C1" s="230"/>
      <c r="D1" s="230"/>
      <c r="E1" s="230"/>
      <c r="F1" s="230"/>
      <c r="G1" s="230"/>
      <c r="H1" s="230"/>
      <c r="I1" s="230"/>
      <c r="J1" s="230"/>
      <c r="K1" s="231"/>
      <c r="L1" s="238" t="s">
        <v>1</v>
      </c>
      <c r="M1" s="238"/>
    </row>
    <row r="2" spans="1:13" s="52" customFormat="1" ht="19.95" customHeight="1" x14ac:dyDescent="0.3">
      <c r="A2" s="227"/>
      <c r="B2" s="232"/>
      <c r="C2" s="233"/>
      <c r="D2" s="233"/>
      <c r="E2" s="233"/>
      <c r="F2" s="233"/>
      <c r="G2" s="233"/>
      <c r="H2" s="233"/>
      <c r="I2" s="233"/>
      <c r="J2" s="233"/>
      <c r="K2" s="234"/>
      <c r="L2" s="238" t="s">
        <v>2</v>
      </c>
      <c r="M2" s="238"/>
    </row>
    <row r="3" spans="1:13" s="52" customFormat="1" ht="19.95" customHeight="1" x14ac:dyDescent="0.3">
      <c r="A3" s="227"/>
      <c r="B3" s="232"/>
      <c r="C3" s="233"/>
      <c r="D3" s="233"/>
      <c r="E3" s="233"/>
      <c r="F3" s="233"/>
      <c r="G3" s="233"/>
      <c r="H3" s="233"/>
      <c r="I3" s="233"/>
      <c r="J3" s="233"/>
      <c r="K3" s="234"/>
      <c r="L3" s="238" t="s">
        <v>3</v>
      </c>
      <c r="M3" s="238"/>
    </row>
    <row r="4" spans="1:13" s="52" customFormat="1" ht="19.95" customHeight="1" x14ac:dyDescent="0.3">
      <c r="A4" s="228"/>
      <c r="B4" s="235"/>
      <c r="C4" s="236"/>
      <c r="D4" s="236"/>
      <c r="E4" s="236"/>
      <c r="F4" s="236"/>
      <c r="G4" s="236"/>
      <c r="H4" s="236"/>
      <c r="I4" s="236"/>
      <c r="J4" s="236"/>
      <c r="K4" s="237"/>
      <c r="L4" s="238" t="s">
        <v>4</v>
      </c>
      <c r="M4" s="238"/>
    </row>
    <row r="5" spans="1:13" ht="19.95" customHeight="1" x14ac:dyDescent="0.3"/>
    <row r="6" spans="1:13" ht="25.2" x14ac:dyDescent="0.3">
      <c r="A6" s="249" t="s">
        <v>5</v>
      </c>
      <c r="B6" s="249"/>
      <c r="C6" s="249"/>
      <c r="D6" s="249"/>
      <c r="E6" s="249"/>
      <c r="F6" s="249"/>
      <c r="G6" s="249"/>
      <c r="H6" s="249"/>
      <c r="I6" s="249"/>
      <c r="J6" s="249"/>
      <c r="K6" s="249"/>
      <c r="L6" s="249"/>
      <c r="M6" s="249"/>
    </row>
    <row r="9" spans="1:13" ht="24.75" customHeight="1" x14ac:dyDescent="0.3">
      <c r="A9" s="250" t="s">
        <v>6</v>
      </c>
      <c r="B9" s="250"/>
      <c r="C9" s="53"/>
      <c r="D9" s="251" t="s">
        <v>7</v>
      </c>
      <c r="E9" s="251"/>
      <c r="F9" s="251"/>
      <c r="G9" s="251"/>
      <c r="H9" s="251"/>
      <c r="I9" s="251"/>
      <c r="J9" s="251"/>
      <c r="K9" s="251"/>
      <c r="L9" s="251"/>
      <c r="M9" s="251"/>
    </row>
    <row r="10" spans="1:13" ht="24.75" customHeight="1" x14ac:dyDescent="0.3">
      <c r="A10" s="250" t="s">
        <v>8</v>
      </c>
      <c r="B10" s="250"/>
      <c r="C10" s="252"/>
      <c r="D10" s="252"/>
      <c r="E10" s="251" t="s">
        <v>9</v>
      </c>
      <c r="F10" s="251"/>
      <c r="G10" s="251"/>
      <c r="H10" s="251"/>
      <c r="I10" s="251"/>
      <c r="J10" s="251"/>
      <c r="K10" s="251"/>
      <c r="L10" s="251"/>
      <c r="M10" s="251"/>
    </row>
    <row r="11" spans="1:13" ht="24.75" customHeight="1" x14ac:dyDescent="0.3">
      <c r="A11" s="250" t="s">
        <v>10</v>
      </c>
      <c r="B11" s="250"/>
      <c r="C11" s="250"/>
      <c r="D11" s="250"/>
      <c r="E11" s="252"/>
      <c r="F11" s="251" t="s">
        <v>11</v>
      </c>
      <c r="G11" s="251"/>
      <c r="H11" s="251"/>
      <c r="I11" s="251"/>
      <c r="J11" s="251"/>
      <c r="K11" s="251"/>
      <c r="L11" s="251"/>
      <c r="M11" s="251"/>
    </row>
    <row r="12" spans="1:13" ht="22.5" customHeight="1" x14ac:dyDescent="0.3"/>
    <row r="13" spans="1:13" ht="20.25" customHeight="1" x14ac:dyDescent="0.3"/>
    <row r="14" spans="1:13" ht="27.75" customHeight="1" x14ac:dyDescent="0.3">
      <c r="A14" s="239" t="s">
        <v>12</v>
      </c>
      <c r="B14" s="239"/>
      <c r="C14" s="54"/>
      <c r="D14" s="240" t="s">
        <v>13</v>
      </c>
      <c r="E14" s="240"/>
      <c r="F14" s="240"/>
      <c r="G14" s="240" t="s">
        <v>14</v>
      </c>
      <c r="H14" s="240"/>
      <c r="I14" s="240"/>
      <c r="J14" s="240"/>
      <c r="K14" s="240"/>
      <c r="L14" s="240"/>
      <c r="M14" s="240"/>
    </row>
    <row r="15" spans="1:13" ht="37.5" customHeight="1" x14ac:dyDescent="0.3">
      <c r="A15" s="239"/>
      <c r="B15" s="239"/>
      <c r="C15" s="54"/>
      <c r="D15" s="240"/>
      <c r="E15" s="240"/>
      <c r="F15" s="240"/>
      <c r="G15" s="55" t="s">
        <v>15</v>
      </c>
      <c r="H15" s="55"/>
      <c r="I15" s="240" t="s">
        <v>16</v>
      </c>
      <c r="J15" s="240"/>
      <c r="K15" s="240"/>
      <c r="L15" s="240"/>
      <c r="M15" s="240"/>
    </row>
    <row r="16" spans="1:13" ht="87.75" customHeight="1" x14ac:dyDescent="0.3">
      <c r="A16" s="241" t="s">
        <v>17</v>
      </c>
      <c r="B16" s="242"/>
      <c r="C16" s="48" t="s">
        <v>18</v>
      </c>
      <c r="D16" s="243" t="s">
        <v>19</v>
      </c>
      <c r="E16" s="244"/>
      <c r="F16" s="245"/>
      <c r="G16" s="49" t="s">
        <v>20</v>
      </c>
      <c r="H16" s="50" t="s">
        <v>21</v>
      </c>
      <c r="I16" s="246" t="s">
        <v>22</v>
      </c>
      <c r="J16" s="247"/>
      <c r="K16" s="247"/>
      <c r="L16" s="247"/>
      <c r="M16" s="248"/>
    </row>
    <row r="17" spans="1:13" ht="87.75" customHeight="1" x14ac:dyDescent="0.3">
      <c r="A17" s="241" t="s">
        <v>17</v>
      </c>
      <c r="B17" s="242"/>
      <c r="C17" s="48" t="s">
        <v>17</v>
      </c>
      <c r="D17" s="246" t="s">
        <v>23</v>
      </c>
      <c r="E17" s="247"/>
      <c r="F17" s="248"/>
      <c r="G17" s="49" t="s">
        <v>20</v>
      </c>
      <c r="H17" s="50" t="s">
        <v>20</v>
      </c>
      <c r="I17" s="246" t="s">
        <v>24</v>
      </c>
      <c r="J17" s="247"/>
      <c r="K17" s="247"/>
      <c r="L17" s="247"/>
      <c r="M17" s="248"/>
    </row>
    <row r="18" spans="1:13" ht="87.75" customHeight="1" x14ac:dyDescent="0.3">
      <c r="A18" s="241" t="s">
        <v>18</v>
      </c>
      <c r="B18" s="242"/>
      <c r="C18" s="48" t="s">
        <v>25</v>
      </c>
      <c r="D18" s="241" t="s">
        <v>26</v>
      </c>
      <c r="E18" s="253"/>
      <c r="F18" s="242"/>
      <c r="G18" s="49" t="s">
        <v>21</v>
      </c>
      <c r="H18" s="50"/>
      <c r="I18" s="246" t="s">
        <v>27</v>
      </c>
      <c r="J18" s="247"/>
      <c r="K18" s="247"/>
      <c r="L18" s="247"/>
      <c r="M18" s="248"/>
    </row>
    <row r="19" spans="1:13" ht="104.25" customHeight="1" x14ac:dyDescent="0.3">
      <c r="A19" s="241" t="s">
        <v>18</v>
      </c>
      <c r="B19" s="242"/>
      <c r="C19" s="48"/>
      <c r="D19" s="246" t="s">
        <v>28</v>
      </c>
      <c r="E19" s="247"/>
      <c r="F19" s="248"/>
      <c r="G19" s="49" t="s">
        <v>20</v>
      </c>
      <c r="H19" s="50"/>
      <c r="I19" s="246" t="s">
        <v>29</v>
      </c>
      <c r="J19" s="247"/>
      <c r="K19" s="247"/>
      <c r="L19" s="247"/>
      <c r="M19" s="248"/>
    </row>
    <row r="20" spans="1:13" ht="87.75" customHeight="1" x14ac:dyDescent="0.3">
      <c r="A20" s="241" t="s">
        <v>18</v>
      </c>
      <c r="B20" s="242"/>
      <c r="C20" s="48"/>
      <c r="D20" s="241" t="s">
        <v>30</v>
      </c>
      <c r="E20" s="253"/>
      <c r="F20" s="242"/>
      <c r="G20" s="49" t="s">
        <v>21</v>
      </c>
      <c r="H20" s="50"/>
      <c r="I20" s="246" t="s">
        <v>31</v>
      </c>
      <c r="J20" s="247"/>
      <c r="K20" s="247"/>
      <c r="L20" s="247"/>
      <c r="M20" s="248"/>
    </row>
    <row r="21" spans="1:13" ht="87.75" customHeight="1" x14ac:dyDescent="0.3">
      <c r="A21" s="241" t="s">
        <v>17</v>
      </c>
      <c r="B21" s="242"/>
      <c r="C21" s="48"/>
      <c r="D21" s="243" t="s">
        <v>32</v>
      </c>
      <c r="E21" s="244"/>
      <c r="F21" s="245"/>
      <c r="G21" s="49" t="s">
        <v>20</v>
      </c>
      <c r="H21" s="50"/>
      <c r="I21" s="246" t="s">
        <v>33</v>
      </c>
      <c r="J21" s="247"/>
      <c r="K21" s="247"/>
      <c r="L21" s="247"/>
      <c r="M21" s="248"/>
    </row>
    <row r="22" spans="1:13" ht="87.75" customHeight="1" x14ac:dyDescent="0.3">
      <c r="A22" s="241" t="s">
        <v>17</v>
      </c>
      <c r="B22" s="242"/>
      <c r="C22" s="48"/>
      <c r="D22" s="243" t="s">
        <v>34</v>
      </c>
      <c r="E22" s="244"/>
      <c r="F22" s="245"/>
      <c r="G22" s="49" t="s">
        <v>21</v>
      </c>
      <c r="H22" s="50"/>
      <c r="I22" s="246" t="s">
        <v>35</v>
      </c>
      <c r="J22" s="247"/>
      <c r="K22" s="247"/>
      <c r="L22" s="247"/>
      <c r="M22" s="248"/>
    </row>
    <row r="23" spans="1:13" ht="87.75" customHeight="1" x14ac:dyDescent="0.3">
      <c r="A23" s="241" t="s">
        <v>17</v>
      </c>
      <c r="B23" s="242"/>
      <c r="C23" s="48"/>
      <c r="D23" s="243" t="s">
        <v>36</v>
      </c>
      <c r="E23" s="244"/>
      <c r="F23" s="245"/>
      <c r="G23" s="49" t="s">
        <v>20</v>
      </c>
      <c r="H23" s="50"/>
      <c r="I23" s="246" t="s">
        <v>37</v>
      </c>
      <c r="J23" s="247"/>
      <c r="K23" s="247"/>
      <c r="L23" s="247"/>
      <c r="M23" s="248"/>
    </row>
    <row r="24" spans="1:13" ht="87.75" customHeight="1" x14ac:dyDescent="0.3">
      <c r="A24" s="241" t="s">
        <v>17</v>
      </c>
      <c r="B24" s="242"/>
      <c r="C24" s="48"/>
      <c r="D24" s="243" t="s">
        <v>38</v>
      </c>
      <c r="E24" s="244"/>
      <c r="F24" s="245"/>
      <c r="G24" s="49" t="s">
        <v>21</v>
      </c>
      <c r="H24" s="50"/>
      <c r="I24" s="246" t="s">
        <v>39</v>
      </c>
      <c r="J24" s="247"/>
      <c r="K24" s="247"/>
      <c r="L24" s="247"/>
      <c r="M24" s="248"/>
    </row>
    <row r="25" spans="1:13" ht="87.75" customHeight="1" x14ac:dyDescent="0.3">
      <c r="A25" s="241" t="s">
        <v>17</v>
      </c>
      <c r="B25" s="242"/>
      <c r="C25" s="48"/>
      <c r="D25" s="243" t="s">
        <v>40</v>
      </c>
      <c r="E25" s="244"/>
      <c r="F25" s="245"/>
      <c r="G25" s="49" t="s">
        <v>21</v>
      </c>
      <c r="H25" s="50"/>
      <c r="I25" s="254" t="s">
        <v>41</v>
      </c>
      <c r="J25" s="255"/>
      <c r="K25" s="255"/>
      <c r="L25" s="255"/>
      <c r="M25" s="256"/>
    </row>
    <row r="26" spans="1:13" ht="87.75" customHeight="1" x14ac:dyDescent="0.3">
      <c r="A26" s="241" t="s">
        <v>17</v>
      </c>
      <c r="B26" s="242"/>
      <c r="C26" s="48"/>
      <c r="D26" s="243" t="s">
        <v>42</v>
      </c>
      <c r="E26" s="244"/>
      <c r="F26" s="245"/>
      <c r="G26" s="49" t="s">
        <v>20</v>
      </c>
      <c r="H26" s="50"/>
      <c r="I26" s="254" t="s">
        <v>43</v>
      </c>
      <c r="J26" s="255"/>
      <c r="K26" s="255"/>
      <c r="L26" s="255"/>
      <c r="M26" s="256"/>
    </row>
    <row r="27" spans="1:13" ht="87.75" customHeight="1" x14ac:dyDescent="0.3">
      <c r="A27" s="241" t="s">
        <v>17</v>
      </c>
      <c r="B27" s="242"/>
      <c r="C27" s="48"/>
      <c r="D27" s="243" t="s">
        <v>44</v>
      </c>
      <c r="E27" s="244"/>
      <c r="F27" s="245"/>
      <c r="G27" s="49" t="s">
        <v>20</v>
      </c>
      <c r="H27" s="50"/>
      <c r="I27" s="246" t="s">
        <v>45</v>
      </c>
      <c r="J27" s="247"/>
      <c r="K27" s="247"/>
      <c r="L27" s="247"/>
      <c r="M27" s="248"/>
    </row>
    <row r="28" spans="1:13" ht="87.75" customHeight="1" x14ac:dyDescent="0.3">
      <c r="A28" s="241" t="s">
        <v>18</v>
      </c>
      <c r="B28" s="242"/>
      <c r="C28" s="48"/>
      <c r="D28" s="243" t="s">
        <v>46</v>
      </c>
      <c r="E28" s="244"/>
      <c r="F28" s="245"/>
      <c r="G28" s="49" t="s">
        <v>20</v>
      </c>
      <c r="H28" s="50"/>
      <c r="I28" s="241" t="s">
        <v>47</v>
      </c>
      <c r="J28" s="253"/>
      <c r="K28" s="253"/>
      <c r="L28" s="253"/>
      <c r="M28" s="242"/>
    </row>
    <row r="29" spans="1:13" ht="87.75" customHeight="1" x14ac:dyDescent="0.3">
      <c r="A29" s="241" t="s">
        <v>17</v>
      </c>
      <c r="B29" s="242"/>
      <c r="C29" s="48"/>
      <c r="D29" s="243" t="s">
        <v>48</v>
      </c>
      <c r="E29" s="244"/>
      <c r="F29" s="245"/>
      <c r="G29" s="49" t="s">
        <v>20</v>
      </c>
      <c r="H29" s="50"/>
      <c r="I29" s="246" t="s">
        <v>49</v>
      </c>
      <c r="J29" s="247"/>
      <c r="K29" s="247"/>
      <c r="L29" s="247"/>
      <c r="M29" s="248"/>
    </row>
    <row r="30" spans="1:13" ht="87.75" customHeight="1" x14ac:dyDescent="0.3">
      <c r="A30" s="241" t="s">
        <v>17</v>
      </c>
      <c r="B30" s="242"/>
      <c r="C30" s="48"/>
      <c r="D30" s="243" t="s">
        <v>50</v>
      </c>
      <c r="E30" s="244"/>
      <c r="F30" s="245"/>
      <c r="G30" s="49" t="s">
        <v>21</v>
      </c>
      <c r="H30" s="50"/>
      <c r="I30" s="246" t="s">
        <v>51</v>
      </c>
      <c r="J30" s="247"/>
      <c r="K30" s="247"/>
      <c r="L30" s="247"/>
      <c r="M30" s="248"/>
    </row>
    <row r="31" spans="1:13" ht="87.75" customHeight="1" x14ac:dyDescent="0.3">
      <c r="A31" s="241" t="s">
        <v>17</v>
      </c>
      <c r="B31" s="242"/>
      <c r="C31" s="48"/>
      <c r="D31" s="243" t="s">
        <v>52</v>
      </c>
      <c r="E31" s="244"/>
      <c r="F31" s="245"/>
      <c r="G31" s="49" t="s">
        <v>20</v>
      </c>
      <c r="H31" s="50"/>
      <c r="I31" s="246" t="s">
        <v>53</v>
      </c>
      <c r="J31" s="247"/>
      <c r="K31" s="247"/>
      <c r="L31" s="247"/>
      <c r="M31" s="248"/>
    </row>
    <row r="32" spans="1:13" ht="87.75" customHeight="1" x14ac:dyDescent="0.3">
      <c r="A32" s="241" t="s">
        <v>17</v>
      </c>
      <c r="B32" s="242"/>
      <c r="C32" s="48"/>
      <c r="D32" s="243" t="s">
        <v>54</v>
      </c>
      <c r="E32" s="244"/>
      <c r="F32" s="245"/>
      <c r="G32" s="49" t="s">
        <v>21</v>
      </c>
      <c r="H32" s="50"/>
      <c r="I32" s="241" t="s">
        <v>55</v>
      </c>
      <c r="J32" s="253"/>
      <c r="K32" s="253"/>
      <c r="L32" s="253"/>
      <c r="M32" s="242"/>
    </row>
    <row r="33" spans="1:13" ht="25.05" customHeight="1" x14ac:dyDescent="0.3">
      <c r="A33" s="257"/>
      <c r="B33" s="258"/>
      <c r="C33" s="56"/>
      <c r="D33" s="257"/>
      <c r="E33" s="259"/>
      <c r="F33" s="258"/>
      <c r="G33" s="57"/>
      <c r="H33" s="58"/>
      <c r="I33" s="257"/>
      <c r="J33" s="259"/>
      <c r="K33" s="259"/>
      <c r="L33" s="259"/>
      <c r="M33" s="258"/>
    </row>
    <row r="34" spans="1:13" ht="25.05" customHeight="1" x14ac:dyDescent="0.3">
      <c r="A34" s="257"/>
      <c r="B34" s="258"/>
      <c r="C34" s="56"/>
      <c r="D34" s="257"/>
      <c r="E34" s="259"/>
      <c r="F34" s="258"/>
      <c r="G34" s="57"/>
      <c r="H34" s="58"/>
      <c r="I34" s="257"/>
      <c r="J34" s="259"/>
      <c r="K34" s="259"/>
      <c r="L34" s="259"/>
      <c r="M34" s="258"/>
    </row>
    <row r="35" spans="1:13" ht="25.05" customHeight="1" x14ac:dyDescent="0.3">
      <c r="A35" s="257"/>
      <c r="B35" s="258"/>
      <c r="C35" s="56"/>
      <c r="D35" s="257"/>
      <c r="E35" s="259"/>
      <c r="F35" s="258"/>
      <c r="G35" s="57"/>
      <c r="H35" s="58"/>
      <c r="I35" s="257"/>
      <c r="J35" s="259"/>
      <c r="K35" s="259"/>
      <c r="L35" s="259"/>
      <c r="M35" s="258"/>
    </row>
    <row r="36" spans="1:13" ht="25.05" customHeight="1" x14ac:dyDescent="0.3">
      <c r="A36" s="257"/>
      <c r="B36" s="258"/>
      <c r="D36" s="257"/>
      <c r="E36" s="259"/>
      <c r="F36" s="258"/>
      <c r="G36" s="57"/>
      <c r="I36" s="257"/>
      <c r="J36" s="259"/>
      <c r="K36" s="259"/>
      <c r="L36" s="259"/>
      <c r="M36" s="258"/>
    </row>
    <row r="37" spans="1:13" ht="25.05" customHeight="1" x14ac:dyDescent="0.3">
      <c r="A37" s="257"/>
      <c r="B37" s="258"/>
      <c r="D37" s="257"/>
      <c r="E37" s="259"/>
      <c r="F37" s="258"/>
      <c r="G37" s="57"/>
      <c r="I37" s="257"/>
      <c r="J37" s="259"/>
      <c r="K37" s="259"/>
      <c r="L37" s="259"/>
      <c r="M37" s="258"/>
    </row>
    <row r="38" spans="1:13" ht="25.05" customHeight="1" x14ac:dyDescent="0.3">
      <c r="A38" s="257"/>
      <c r="B38" s="258"/>
      <c r="D38" s="257"/>
      <c r="E38" s="259"/>
      <c r="F38" s="258"/>
      <c r="G38" s="57"/>
      <c r="I38" s="257"/>
      <c r="J38" s="259"/>
      <c r="K38" s="259"/>
      <c r="L38" s="259"/>
      <c r="M38" s="258"/>
    </row>
    <row r="39" spans="1:13" ht="25.05" customHeight="1" x14ac:dyDescent="0.3">
      <c r="A39" s="257"/>
      <c r="B39" s="258"/>
      <c r="D39" s="257"/>
      <c r="E39" s="259"/>
      <c r="F39" s="258"/>
      <c r="G39" s="57"/>
      <c r="I39" s="257"/>
      <c r="J39" s="259"/>
      <c r="K39" s="259"/>
      <c r="L39" s="259"/>
      <c r="M39" s="258"/>
    </row>
    <row r="40" spans="1:13" ht="25.05" customHeight="1" x14ac:dyDescent="0.3">
      <c r="A40" s="257"/>
      <c r="B40" s="258"/>
      <c r="D40" s="257"/>
      <c r="E40" s="259"/>
      <c r="F40" s="258"/>
      <c r="G40" s="57"/>
      <c r="I40" s="257"/>
      <c r="J40" s="259"/>
      <c r="K40" s="259"/>
      <c r="L40" s="259"/>
      <c r="M40" s="258"/>
    </row>
    <row r="41" spans="1:13" ht="25.05" customHeight="1" x14ac:dyDescent="0.3">
      <c r="A41" s="257"/>
      <c r="B41" s="258"/>
      <c r="D41" s="257"/>
      <c r="E41" s="259"/>
      <c r="F41" s="258"/>
      <c r="G41" s="57"/>
      <c r="I41" s="257"/>
      <c r="J41" s="259"/>
      <c r="K41" s="259"/>
      <c r="L41" s="259"/>
      <c r="M41" s="258"/>
    </row>
    <row r="42" spans="1:13" ht="25.05" customHeight="1" x14ac:dyDescent="0.3">
      <c r="A42" s="257"/>
      <c r="B42" s="258"/>
      <c r="D42" s="257"/>
      <c r="E42" s="259"/>
      <c r="F42" s="258"/>
      <c r="G42" s="57"/>
      <c r="I42" s="257"/>
      <c r="J42" s="259"/>
      <c r="K42" s="259"/>
      <c r="L42" s="259"/>
      <c r="M42" s="258"/>
    </row>
    <row r="43" spans="1:13" ht="25.05" customHeight="1" x14ac:dyDescent="0.3">
      <c r="A43" s="257"/>
      <c r="B43" s="258"/>
      <c r="D43" s="257"/>
      <c r="E43" s="259"/>
      <c r="F43" s="258"/>
      <c r="G43" s="57"/>
      <c r="I43" s="257"/>
      <c r="J43" s="259"/>
      <c r="K43" s="259"/>
      <c r="L43" s="259"/>
      <c r="M43" s="258"/>
    </row>
    <row r="44" spans="1:13" ht="25.05" customHeight="1" x14ac:dyDescent="0.3">
      <c r="A44" s="257"/>
      <c r="B44" s="258"/>
      <c r="D44" s="257"/>
      <c r="E44" s="259"/>
      <c r="F44" s="258"/>
      <c r="G44" s="57"/>
      <c r="I44" s="257"/>
      <c r="J44" s="259"/>
      <c r="K44" s="259"/>
      <c r="L44" s="259"/>
      <c r="M44" s="258"/>
    </row>
    <row r="45" spans="1:13" ht="25.05" customHeight="1" x14ac:dyDescent="0.3"/>
  </sheetData>
  <mergeCells count="104">
    <mergeCell ref="A43:B43"/>
    <mergeCell ref="D43:F43"/>
    <mergeCell ref="I43:M43"/>
    <mergeCell ref="A44:B44"/>
    <mergeCell ref="D44:F44"/>
    <mergeCell ref="I44:M44"/>
    <mergeCell ref="A41:B41"/>
    <mergeCell ref="D41:F41"/>
    <mergeCell ref="I41:M41"/>
    <mergeCell ref="A42:B42"/>
    <mergeCell ref="D42:F42"/>
    <mergeCell ref="I42:M42"/>
    <mergeCell ref="A39:B39"/>
    <mergeCell ref="D39:F39"/>
    <mergeCell ref="I39:M39"/>
    <mergeCell ref="A40:B40"/>
    <mergeCell ref="D40:F40"/>
    <mergeCell ref="I40:M40"/>
    <mergeCell ref="A37:B37"/>
    <mergeCell ref="D37:F37"/>
    <mergeCell ref="I37:M37"/>
    <mergeCell ref="A38:B38"/>
    <mergeCell ref="D38:F38"/>
    <mergeCell ref="I38:M38"/>
    <mergeCell ref="A35:B35"/>
    <mergeCell ref="D35:F35"/>
    <mergeCell ref="I35:M35"/>
    <mergeCell ref="A36:B36"/>
    <mergeCell ref="D36:F36"/>
    <mergeCell ref="I36:M36"/>
    <mergeCell ref="A33:B33"/>
    <mergeCell ref="D33:F33"/>
    <mergeCell ref="I33:M33"/>
    <mergeCell ref="A34:B34"/>
    <mergeCell ref="D34:F34"/>
    <mergeCell ref="I34:M34"/>
    <mergeCell ref="A31:B31"/>
    <mergeCell ref="D31:F31"/>
    <mergeCell ref="I31:M31"/>
    <mergeCell ref="A32:B32"/>
    <mergeCell ref="D32:F32"/>
    <mergeCell ref="I32:M32"/>
    <mergeCell ref="A29:B29"/>
    <mergeCell ref="D29:F29"/>
    <mergeCell ref="I29:M29"/>
    <mergeCell ref="A30:B30"/>
    <mergeCell ref="D30:F30"/>
    <mergeCell ref="I30:M30"/>
    <mergeCell ref="A27:B27"/>
    <mergeCell ref="D27:F27"/>
    <mergeCell ref="I27:M27"/>
    <mergeCell ref="A28:B28"/>
    <mergeCell ref="D28:F28"/>
    <mergeCell ref="I28:M28"/>
    <mergeCell ref="A25:B25"/>
    <mergeCell ref="D25:F25"/>
    <mergeCell ref="I25:M25"/>
    <mergeCell ref="A26:B26"/>
    <mergeCell ref="D26:F26"/>
    <mergeCell ref="I26:M26"/>
    <mergeCell ref="A23:B23"/>
    <mergeCell ref="D23:F23"/>
    <mergeCell ref="I23:M23"/>
    <mergeCell ref="A24:B24"/>
    <mergeCell ref="D24:F24"/>
    <mergeCell ref="I24:M24"/>
    <mergeCell ref="A21:B21"/>
    <mergeCell ref="D21:F21"/>
    <mergeCell ref="I21:M21"/>
    <mergeCell ref="A22:B22"/>
    <mergeCell ref="D22:F22"/>
    <mergeCell ref="I22:M22"/>
    <mergeCell ref="A19:B19"/>
    <mergeCell ref="D19:F19"/>
    <mergeCell ref="I19:M19"/>
    <mergeCell ref="A20:B20"/>
    <mergeCell ref="D20:F20"/>
    <mergeCell ref="I20:M20"/>
    <mergeCell ref="A17:B17"/>
    <mergeCell ref="D17:F17"/>
    <mergeCell ref="I17:M17"/>
    <mergeCell ref="A18:B18"/>
    <mergeCell ref="D18:F18"/>
    <mergeCell ref="I18:M18"/>
    <mergeCell ref="A16:B16"/>
    <mergeCell ref="D16:F16"/>
    <mergeCell ref="I16:M16"/>
    <mergeCell ref="A6:M6"/>
    <mergeCell ref="A9:B9"/>
    <mergeCell ref="D9:M9"/>
    <mergeCell ref="A10:D10"/>
    <mergeCell ref="E10:M10"/>
    <mergeCell ref="A11:E11"/>
    <mergeCell ref="F11:M11"/>
    <mergeCell ref="A1:A4"/>
    <mergeCell ref="B1:K4"/>
    <mergeCell ref="L1:M1"/>
    <mergeCell ref="L2:M2"/>
    <mergeCell ref="L3:M3"/>
    <mergeCell ref="L4:M4"/>
    <mergeCell ref="A14:B15"/>
    <mergeCell ref="D14:F15"/>
    <mergeCell ref="G14:M14"/>
    <mergeCell ref="I15:M15"/>
  </mergeCells>
  <dataValidations count="4">
    <dataValidation type="list" allowBlank="1" showInputMessage="1" showErrorMessage="1" sqref="G33:G35" xr:uid="{00000000-0002-0000-0000-000000000000}">
      <formula1>$H$16:$H$17</formula1>
    </dataValidation>
    <dataValidation type="list" allowBlank="1" showInputMessage="1" showErrorMessage="1" sqref="A33:B44" xr:uid="{00000000-0002-0000-0000-000001000000}">
      <formula1>$C$16:$C$18</formula1>
    </dataValidation>
    <dataValidation type="list" allowBlank="1" showInputMessage="1" showErrorMessage="1" sqref="G16:G32" xr:uid="{00000000-0002-0000-0000-000002000000}">
      <formula1>$H$14:$H$15</formula1>
    </dataValidation>
    <dataValidation type="list" allowBlank="1" showInputMessage="1" showErrorMessage="1" sqref="A26 A16:B25 A27:B32" xr:uid="{00000000-0002-0000-0000-000003000000}">
      <formula1>$C$14:$C$16</formula1>
    </dataValidation>
  </dataValidations>
  <pageMargins left="0.7" right="0.7" top="0.75" bottom="0.75" header="0.3" footer="0.3"/>
  <pageSetup orientation="portrait" verticalDpi="30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4000000}">
          <x14:formula1>
            <xm:f>'Opciones Tratamiento'!$B$22:$B$34</xm:f>
          </x14:formula1>
          <xm:sqref>D9:M9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2060"/>
  </sheetPr>
  <dimension ref="A1:BH60"/>
  <sheetViews>
    <sheetView showGridLines="0" tabSelected="1" zoomScale="80" zoomScaleNormal="80" workbookViewId="0">
      <selection activeCell="AM22" sqref="AM22:AM26"/>
    </sheetView>
  </sheetViews>
  <sheetFormatPr baseColWidth="10" defaultColWidth="11.44140625" defaultRowHeight="13.8" x14ac:dyDescent="0.25"/>
  <cols>
    <col min="1" max="1" width="4" style="80" bestFit="1" customWidth="1"/>
    <col min="2" max="2" width="28.77734375" style="80" customWidth="1"/>
    <col min="3" max="6" width="25.33203125" style="80" customWidth="1"/>
    <col min="7" max="7" width="25.33203125" style="60" customWidth="1"/>
    <col min="8" max="8" width="73.44140625" style="60" customWidth="1"/>
    <col min="9" max="9" width="18.44140625" style="81" customWidth="1"/>
    <col min="10" max="14" width="7.77734375" style="60" customWidth="1"/>
    <col min="15" max="15" width="5.77734375" style="60" customWidth="1"/>
    <col min="16" max="16" width="75.77734375" style="60" customWidth="1"/>
    <col min="17" max="17" width="15.109375" style="60" bestFit="1" customWidth="1"/>
    <col min="18" max="18" width="6.77734375" style="60" customWidth="1"/>
    <col min="19" max="19" width="5" style="60" customWidth="1"/>
    <col min="20" max="20" width="5.44140625" style="60" customWidth="1"/>
    <col min="21" max="21" width="7.109375" style="60" customWidth="1"/>
    <col min="22" max="22" width="6.6640625" style="60" customWidth="1"/>
    <col min="23" max="23" width="7.44140625" style="60" customWidth="1"/>
    <col min="24" max="24" width="48.33203125" style="86" customWidth="1"/>
    <col min="25" max="25" width="11.33203125" style="60" customWidth="1"/>
    <col min="26" max="26" width="8.6640625" style="60" customWidth="1"/>
    <col min="27" max="27" width="10.44140625" style="60" customWidth="1"/>
    <col min="28" max="28" width="9.33203125" style="60" customWidth="1"/>
    <col min="29" max="29" width="9.109375" style="60" customWidth="1"/>
    <col min="30" max="34" width="10.33203125" style="60" customWidth="1"/>
    <col min="35" max="35" width="12.44140625" style="60" customWidth="1"/>
    <col min="36" max="36" width="35.21875" style="60" customWidth="1"/>
    <col min="37" max="37" width="89.6640625" style="60" customWidth="1"/>
    <col min="38" max="38" width="33.77734375" style="60" customWidth="1"/>
    <col min="39" max="39" width="87.5546875" style="60" customWidth="1"/>
    <col min="40" max="40" width="34.77734375" style="60" customWidth="1"/>
    <col min="41" max="41" width="125.6640625" style="60" hidden="1" customWidth="1"/>
    <col min="42" max="42" width="123.109375" style="60" hidden="1" customWidth="1"/>
    <col min="43" max="43" width="159" style="60" hidden="1" customWidth="1"/>
    <col min="44" max="44" width="120.6640625" style="60" hidden="1" customWidth="1"/>
    <col min="45" max="16384" width="11.44140625" style="60"/>
  </cols>
  <sheetData>
    <row r="1" spans="1:59" ht="16.5" customHeight="1" x14ac:dyDescent="0.25">
      <c r="A1" s="318"/>
      <c r="B1" s="318"/>
      <c r="C1" s="318"/>
      <c r="D1" s="319" t="s">
        <v>0</v>
      </c>
      <c r="E1" s="319"/>
      <c r="F1" s="319"/>
      <c r="G1" s="319"/>
      <c r="H1" s="319"/>
      <c r="I1" s="319"/>
      <c r="J1" s="319"/>
      <c r="K1" s="319"/>
      <c r="L1" s="319"/>
      <c r="M1" s="319"/>
      <c r="N1" s="319"/>
      <c r="O1" s="319"/>
      <c r="P1" s="319"/>
      <c r="Q1" s="319"/>
      <c r="R1" s="319"/>
      <c r="S1" s="319"/>
      <c r="T1" s="319"/>
      <c r="U1" s="319"/>
      <c r="V1" s="319"/>
      <c r="W1" s="319"/>
      <c r="X1" s="319"/>
      <c r="Y1" s="319"/>
      <c r="Z1" s="319"/>
      <c r="AA1" s="319"/>
      <c r="AB1" s="319"/>
      <c r="AC1" s="319"/>
      <c r="AD1" s="319"/>
      <c r="AE1" s="319"/>
      <c r="AF1" s="320"/>
      <c r="AG1" s="340" t="s">
        <v>56</v>
      </c>
      <c r="AH1" s="341"/>
      <c r="AI1" s="342"/>
      <c r="AJ1" s="59"/>
      <c r="AK1" s="59"/>
      <c r="AL1" s="59"/>
      <c r="AM1" s="59"/>
      <c r="AN1" s="59"/>
      <c r="AO1" s="59"/>
      <c r="AP1" s="59"/>
      <c r="AQ1" s="59"/>
      <c r="AR1" s="59"/>
      <c r="AS1" s="59"/>
      <c r="AT1" s="59"/>
      <c r="AU1" s="59"/>
      <c r="AV1" s="59"/>
      <c r="AW1" s="59"/>
      <c r="AX1" s="59"/>
      <c r="AY1" s="59"/>
      <c r="AZ1" s="59"/>
      <c r="BA1" s="59"/>
      <c r="BB1" s="59"/>
      <c r="BC1" s="59"/>
      <c r="BD1" s="59"/>
      <c r="BE1" s="59"/>
      <c r="BF1" s="59"/>
      <c r="BG1" s="59"/>
    </row>
    <row r="2" spans="1:59" ht="16.5" customHeight="1" x14ac:dyDescent="0.25">
      <c r="A2" s="318"/>
      <c r="B2" s="318"/>
      <c r="C2" s="318"/>
      <c r="D2" s="321"/>
      <c r="E2" s="321"/>
      <c r="F2" s="321"/>
      <c r="G2" s="321"/>
      <c r="H2" s="321"/>
      <c r="I2" s="321"/>
      <c r="J2" s="321"/>
      <c r="K2" s="321"/>
      <c r="L2" s="321"/>
      <c r="M2" s="321"/>
      <c r="N2" s="321"/>
      <c r="O2" s="321"/>
      <c r="P2" s="321"/>
      <c r="Q2" s="321"/>
      <c r="R2" s="321"/>
      <c r="S2" s="321"/>
      <c r="T2" s="321"/>
      <c r="U2" s="321"/>
      <c r="V2" s="321"/>
      <c r="W2" s="321"/>
      <c r="X2" s="321"/>
      <c r="Y2" s="321"/>
      <c r="Z2" s="321"/>
      <c r="AA2" s="321"/>
      <c r="AB2" s="321"/>
      <c r="AC2" s="321"/>
      <c r="AD2" s="321"/>
      <c r="AE2" s="321"/>
      <c r="AF2" s="322"/>
      <c r="AG2" s="340" t="s">
        <v>57</v>
      </c>
      <c r="AH2" s="341"/>
      <c r="AI2" s="342"/>
      <c r="AJ2" s="59"/>
      <c r="AK2" s="59"/>
      <c r="AL2" s="59"/>
      <c r="AM2" s="59"/>
      <c r="AN2" s="59"/>
      <c r="AO2" s="59"/>
      <c r="AP2" s="59"/>
      <c r="AQ2" s="59"/>
      <c r="AR2" s="59"/>
      <c r="AS2" s="59"/>
      <c r="AT2" s="59"/>
      <c r="AU2" s="59"/>
      <c r="AV2" s="59"/>
      <c r="AW2" s="59"/>
      <c r="AX2" s="59"/>
      <c r="AY2" s="59"/>
      <c r="AZ2" s="59"/>
      <c r="BA2" s="59"/>
      <c r="BB2" s="59"/>
      <c r="BC2" s="59"/>
      <c r="BD2" s="59"/>
      <c r="BE2" s="59"/>
      <c r="BF2" s="59"/>
      <c r="BG2" s="59"/>
    </row>
    <row r="3" spans="1:59" ht="16.5" customHeight="1" x14ac:dyDescent="0.25">
      <c r="A3" s="318"/>
      <c r="B3" s="318"/>
      <c r="C3" s="318"/>
      <c r="D3" s="321"/>
      <c r="E3" s="321"/>
      <c r="F3" s="321"/>
      <c r="G3" s="321"/>
      <c r="H3" s="321"/>
      <c r="I3" s="321"/>
      <c r="J3" s="321"/>
      <c r="K3" s="321"/>
      <c r="L3" s="321"/>
      <c r="M3" s="321"/>
      <c r="N3" s="321"/>
      <c r="O3" s="321"/>
      <c r="P3" s="321"/>
      <c r="Q3" s="321"/>
      <c r="R3" s="321"/>
      <c r="S3" s="321"/>
      <c r="T3" s="321"/>
      <c r="U3" s="321"/>
      <c r="V3" s="321"/>
      <c r="W3" s="321"/>
      <c r="X3" s="321"/>
      <c r="Y3" s="321"/>
      <c r="Z3" s="321"/>
      <c r="AA3" s="321"/>
      <c r="AB3" s="321"/>
      <c r="AC3" s="321"/>
      <c r="AD3" s="321"/>
      <c r="AE3" s="321"/>
      <c r="AF3" s="322"/>
      <c r="AG3" s="340" t="s">
        <v>58</v>
      </c>
      <c r="AH3" s="341"/>
      <c r="AI3" s="342"/>
      <c r="AJ3" s="59"/>
      <c r="AK3" s="59"/>
      <c r="AL3" s="59"/>
      <c r="AM3" s="59"/>
      <c r="AN3" s="59"/>
      <c r="AO3" s="59"/>
      <c r="AP3" s="59"/>
      <c r="AQ3" s="59"/>
      <c r="AR3" s="59"/>
      <c r="AS3" s="59"/>
      <c r="AT3" s="59"/>
      <c r="AU3" s="59"/>
      <c r="AV3" s="59"/>
      <c r="AW3" s="59"/>
      <c r="AX3" s="59"/>
      <c r="AY3" s="59"/>
      <c r="AZ3" s="59"/>
      <c r="BA3" s="59"/>
      <c r="BB3" s="59"/>
      <c r="BC3" s="59"/>
      <c r="BD3" s="59"/>
      <c r="BE3" s="59"/>
      <c r="BF3" s="59"/>
      <c r="BG3" s="59"/>
    </row>
    <row r="4" spans="1:59" ht="16.5" customHeight="1" x14ac:dyDescent="0.25">
      <c r="A4" s="318"/>
      <c r="B4" s="318"/>
      <c r="C4" s="318"/>
      <c r="D4" s="323"/>
      <c r="E4" s="323"/>
      <c r="F4" s="323"/>
      <c r="G4" s="323"/>
      <c r="H4" s="323"/>
      <c r="I4" s="323"/>
      <c r="J4" s="323"/>
      <c r="K4" s="323"/>
      <c r="L4" s="323"/>
      <c r="M4" s="323"/>
      <c r="N4" s="323"/>
      <c r="O4" s="323"/>
      <c r="P4" s="323"/>
      <c r="Q4" s="323"/>
      <c r="R4" s="323"/>
      <c r="S4" s="323"/>
      <c r="T4" s="323"/>
      <c r="U4" s="323"/>
      <c r="V4" s="323"/>
      <c r="W4" s="323"/>
      <c r="X4" s="323"/>
      <c r="Y4" s="323"/>
      <c r="Z4" s="323"/>
      <c r="AA4" s="323"/>
      <c r="AB4" s="323"/>
      <c r="AC4" s="323"/>
      <c r="AD4" s="323"/>
      <c r="AE4" s="323"/>
      <c r="AF4" s="324"/>
      <c r="AG4" s="340" t="s">
        <v>59</v>
      </c>
      <c r="AH4" s="341"/>
      <c r="AI4" s="342"/>
      <c r="AJ4" s="59"/>
      <c r="AK4" s="59"/>
      <c r="AL4" s="59"/>
      <c r="AM4" s="59"/>
      <c r="AN4" s="59"/>
      <c r="AO4" s="59"/>
      <c r="AP4" s="59"/>
      <c r="AQ4" s="59"/>
      <c r="AR4" s="59"/>
      <c r="AS4" s="59"/>
      <c r="AT4" s="59"/>
      <c r="AU4" s="59"/>
      <c r="AV4" s="59"/>
      <c r="AW4" s="59"/>
      <c r="AX4" s="59"/>
      <c r="AY4" s="59"/>
      <c r="AZ4" s="59"/>
      <c r="BA4" s="59"/>
      <c r="BB4" s="59"/>
      <c r="BC4" s="59"/>
      <c r="BD4" s="59"/>
      <c r="BE4" s="59"/>
      <c r="BF4" s="59"/>
      <c r="BG4" s="59"/>
    </row>
    <row r="5" spans="1:59" x14ac:dyDescent="0.25">
      <c r="A5" s="61"/>
      <c r="B5" s="61"/>
      <c r="C5" s="61"/>
      <c r="D5" s="62"/>
      <c r="E5" s="61"/>
      <c r="G5" s="59"/>
      <c r="I5" s="63"/>
      <c r="J5" s="59"/>
      <c r="K5" s="59"/>
      <c r="L5" s="59"/>
      <c r="M5" s="59"/>
      <c r="N5" s="59"/>
      <c r="O5" s="59"/>
      <c r="P5" s="59"/>
      <c r="Q5" s="59"/>
      <c r="R5" s="59"/>
      <c r="S5" s="59"/>
      <c r="T5" s="59"/>
      <c r="U5" s="59"/>
      <c r="V5" s="59"/>
      <c r="W5" s="59"/>
      <c r="X5" s="85"/>
      <c r="Y5" s="59"/>
      <c r="Z5" s="59"/>
      <c r="AA5" s="59"/>
      <c r="AB5" s="59"/>
      <c r="AC5" s="59"/>
      <c r="AD5" s="59"/>
      <c r="AE5" s="59"/>
      <c r="AF5" s="59"/>
      <c r="AG5" s="59"/>
      <c r="AH5" s="59"/>
      <c r="AI5" s="59"/>
      <c r="AJ5" s="59"/>
      <c r="AK5" s="59"/>
      <c r="AL5" s="59"/>
      <c r="AM5" s="59"/>
      <c r="AN5" s="59"/>
      <c r="AO5" s="59"/>
      <c r="AP5" s="59"/>
      <c r="AQ5" s="59"/>
      <c r="AR5" s="59"/>
      <c r="AS5" s="59"/>
      <c r="AT5" s="59"/>
      <c r="AU5" s="59"/>
      <c r="AV5" s="59"/>
      <c r="AW5" s="59"/>
      <c r="AX5" s="59"/>
      <c r="AY5" s="59"/>
      <c r="AZ5" s="59"/>
      <c r="BA5" s="59"/>
      <c r="BB5" s="59"/>
      <c r="BC5" s="59"/>
      <c r="BD5" s="59"/>
      <c r="BE5" s="59"/>
      <c r="BF5" s="59"/>
      <c r="BG5" s="59"/>
    </row>
    <row r="6" spans="1:59" ht="23.25" customHeight="1" x14ac:dyDescent="0.25">
      <c r="A6" s="325" t="s">
        <v>60</v>
      </c>
      <c r="B6" s="325"/>
      <c r="C6" s="326"/>
      <c r="D6" s="312" t="s">
        <v>7</v>
      </c>
      <c r="E6" s="313"/>
      <c r="F6" s="335" t="s">
        <v>8</v>
      </c>
      <c r="G6" s="335"/>
      <c r="H6" s="332" t="s">
        <v>371</v>
      </c>
      <c r="I6" s="333"/>
      <c r="J6" s="64"/>
      <c r="K6" s="64"/>
      <c r="L6" s="64"/>
      <c r="M6" s="64"/>
      <c r="N6" s="64"/>
      <c r="O6" s="64"/>
      <c r="P6" s="64"/>
      <c r="Q6" s="64"/>
      <c r="R6" s="59"/>
      <c r="S6" s="59"/>
      <c r="T6" s="59"/>
      <c r="U6" s="59"/>
      <c r="V6" s="59"/>
      <c r="W6" s="59"/>
      <c r="X6" s="85"/>
      <c r="Y6" s="59"/>
      <c r="Z6" s="59"/>
      <c r="AA6" s="59"/>
      <c r="AB6" s="59"/>
      <c r="AC6" s="59"/>
      <c r="AD6" s="59"/>
      <c r="AE6" s="59"/>
      <c r="AF6" s="59"/>
      <c r="AG6" s="59"/>
      <c r="AH6" s="59"/>
      <c r="AI6" s="59"/>
      <c r="AJ6" s="59"/>
      <c r="AK6" s="59"/>
      <c r="AL6" s="59"/>
      <c r="AM6" s="59"/>
      <c r="AN6" s="59"/>
      <c r="AO6" s="59"/>
      <c r="AP6" s="59"/>
      <c r="AQ6" s="59"/>
      <c r="AR6" s="59"/>
      <c r="AS6" s="59"/>
      <c r="AT6" s="59"/>
      <c r="AU6" s="59"/>
      <c r="AV6" s="59"/>
      <c r="AW6" s="59"/>
      <c r="AX6" s="59"/>
      <c r="AY6" s="59"/>
      <c r="AZ6" s="59"/>
      <c r="BA6" s="59"/>
      <c r="BB6" s="59"/>
      <c r="BC6" s="59"/>
      <c r="BD6" s="59"/>
      <c r="BE6" s="59"/>
      <c r="BF6" s="59"/>
      <c r="BG6" s="59"/>
    </row>
    <row r="7" spans="1:59" ht="25.5" customHeight="1" x14ac:dyDescent="0.25">
      <c r="A7" s="327"/>
      <c r="B7" s="327"/>
      <c r="C7" s="328"/>
      <c r="D7" s="314"/>
      <c r="E7" s="315"/>
      <c r="F7" s="336" t="s">
        <v>10</v>
      </c>
      <c r="G7" s="336"/>
      <c r="H7" s="334" t="s">
        <v>11</v>
      </c>
      <c r="I7" s="333"/>
      <c r="J7" s="64"/>
      <c r="K7" s="64"/>
      <c r="L7" s="64"/>
      <c r="M7" s="64"/>
      <c r="N7" s="64"/>
      <c r="O7" s="64"/>
      <c r="P7" s="64"/>
      <c r="Q7" s="64"/>
      <c r="R7" s="59"/>
      <c r="S7" s="59"/>
      <c r="T7" s="59"/>
      <c r="U7" s="59"/>
      <c r="V7" s="59"/>
      <c r="W7" s="59"/>
      <c r="X7" s="85"/>
      <c r="Y7" s="59"/>
      <c r="Z7" s="59"/>
      <c r="AA7" s="59"/>
      <c r="AB7" s="59"/>
      <c r="AC7" s="59"/>
      <c r="AD7" s="59"/>
      <c r="AE7" s="59"/>
      <c r="AF7" s="59"/>
      <c r="AG7" s="59"/>
      <c r="AH7" s="59"/>
      <c r="AI7" s="59"/>
      <c r="AJ7" s="59"/>
      <c r="AK7" s="59"/>
      <c r="AL7" s="59"/>
      <c r="AM7" s="59"/>
      <c r="AN7" s="59"/>
      <c r="AO7" s="59"/>
      <c r="AP7" s="59"/>
      <c r="AQ7" s="59"/>
      <c r="AR7" s="59"/>
      <c r="AS7" s="59"/>
      <c r="AT7" s="59"/>
      <c r="AU7" s="59"/>
      <c r="AV7" s="59"/>
      <c r="AW7" s="59"/>
      <c r="AX7" s="59"/>
      <c r="AY7" s="59"/>
      <c r="AZ7" s="59"/>
      <c r="BA7" s="59"/>
      <c r="BB7" s="59"/>
      <c r="BC7" s="59"/>
      <c r="BD7" s="59"/>
      <c r="BE7" s="59"/>
      <c r="BF7" s="59"/>
      <c r="BG7" s="59"/>
    </row>
    <row r="8" spans="1:59" ht="22.5" customHeight="1" x14ac:dyDescent="0.25">
      <c r="A8" s="329" t="s">
        <v>61</v>
      </c>
      <c r="B8" s="330"/>
      <c r="C8" s="331"/>
      <c r="D8" s="337" t="s">
        <v>62</v>
      </c>
      <c r="E8" s="337"/>
      <c r="F8" s="337"/>
      <c r="G8" s="337"/>
      <c r="H8" s="337"/>
      <c r="I8" s="337"/>
      <c r="J8" s="64"/>
      <c r="K8" s="64"/>
      <c r="L8" s="64"/>
      <c r="M8" s="64"/>
      <c r="N8" s="64"/>
      <c r="O8" s="64"/>
      <c r="P8" s="64"/>
      <c r="Q8" s="64"/>
      <c r="R8" s="59"/>
      <c r="S8" s="59"/>
      <c r="T8" s="59"/>
      <c r="U8" s="59"/>
      <c r="V8" s="59"/>
      <c r="W8" s="59"/>
      <c r="X8" s="85"/>
      <c r="Y8" s="59"/>
      <c r="Z8" s="59"/>
      <c r="AA8" s="59"/>
      <c r="AB8" s="59"/>
      <c r="AC8" s="59"/>
      <c r="AD8" s="59"/>
      <c r="AE8" s="59"/>
      <c r="AF8" s="59"/>
      <c r="AG8" s="59"/>
      <c r="AH8" s="59"/>
      <c r="AI8" s="59"/>
      <c r="AJ8" s="59"/>
      <c r="AK8" s="59"/>
      <c r="AL8" s="59"/>
      <c r="AM8" s="59"/>
      <c r="AN8" s="59"/>
      <c r="AO8" s="59"/>
      <c r="AP8" s="59"/>
      <c r="AQ8" s="59"/>
      <c r="AR8" s="59"/>
      <c r="AS8" s="59"/>
      <c r="AT8" s="59"/>
      <c r="AU8" s="59"/>
      <c r="AV8" s="59"/>
      <c r="AW8" s="59"/>
      <c r="AX8" s="59"/>
      <c r="AY8" s="59"/>
      <c r="AZ8" s="59"/>
      <c r="BA8" s="59"/>
      <c r="BB8" s="59"/>
      <c r="BC8" s="59"/>
      <c r="BD8" s="59"/>
      <c r="BE8" s="59"/>
      <c r="BF8" s="59"/>
      <c r="BG8" s="59"/>
    </row>
    <row r="9" spans="1:59" ht="22.5" customHeight="1" x14ac:dyDescent="0.25">
      <c r="A9" s="329" t="s">
        <v>63</v>
      </c>
      <c r="B9" s="330"/>
      <c r="C9" s="331"/>
      <c r="D9" s="337" t="s">
        <v>64</v>
      </c>
      <c r="E9" s="337"/>
      <c r="F9" s="337"/>
      <c r="G9" s="337"/>
      <c r="H9" s="337"/>
      <c r="I9" s="337"/>
      <c r="J9" s="64"/>
      <c r="K9" s="64"/>
      <c r="L9" s="64"/>
      <c r="M9" s="64"/>
      <c r="N9" s="64"/>
      <c r="O9" s="64"/>
      <c r="P9" s="64"/>
      <c r="Q9" s="64"/>
      <c r="R9" s="59"/>
      <c r="S9" s="59"/>
      <c r="T9" s="59"/>
      <c r="U9" s="59"/>
      <c r="V9" s="59"/>
      <c r="W9" s="59"/>
      <c r="X9" s="85"/>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c r="BA9" s="59"/>
      <c r="BB9" s="59"/>
      <c r="BC9" s="59"/>
      <c r="BD9" s="59"/>
      <c r="BE9" s="59"/>
      <c r="BF9" s="59"/>
      <c r="BG9" s="59"/>
    </row>
    <row r="10" spans="1:59" ht="16.5" hidden="1" customHeight="1" x14ac:dyDescent="0.25">
      <c r="A10" s="60"/>
      <c r="B10" s="60"/>
      <c r="C10" s="60"/>
      <c r="D10" s="65"/>
      <c r="E10" s="65"/>
      <c r="F10" s="65"/>
      <c r="G10" s="65"/>
      <c r="H10" s="65"/>
      <c r="I10" s="65"/>
      <c r="J10" s="64"/>
      <c r="K10" s="64"/>
      <c r="L10" s="64"/>
      <c r="M10" s="64"/>
      <c r="N10" s="64"/>
      <c r="O10" s="59"/>
      <c r="P10" s="59"/>
      <c r="Q10" s="59"/>
      <c r="R10" s="59"/>
      <c r="S10" s="59"/>
      <c r="T10" s="59"/>
      <c r="U10" s="59"/>
      <c r="V10" s="59"/>
      <c r="W10" s="59"/>
      <c r="X10" s="85"/>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row>
    <row r="11" spans="1:59" ht="21.75" customHeight="1" x14ac:dyDescent="0.25">
      <c r="A11" s="316" t="s">
        <v>65</v>
      </c>
      <c r="B11" s="339"/>
      <c r="C11" s="339"/>
      <c r="D11" s="339"/>
      <c r="E11" s="339"/>
      <c r="F11" s="339"/>
      <c r="G11" s="339"/>
      <c r="H11" s="339"/>
      <c r="I11" s="317"/>
      <c r="J11" s="338" t="s">
        <v>66</v>
      </c>
      <c r="K11" s="338"/>
      <c r="L11" s="338"/>
      <c r="M11" s="338"/>
      <c r="N11" s="338"/>
      <c r="O11" s="338"/>
      <c r="P11" s="338"/>
      <c r="Q11" s="338"/>
      <c r="R11" s="338"/>
      <c r="S11" s="338"/>
      <c r="T11" s="338"/>
      <c r="U11" s="338"/>
      <c r="V11" s="338"/>
      <c r="W11" s="338"/>
      <c r="X11" s="338"/>
      <c r="Y11" s="338"/>
      <c r="Z11" s="338"/>
      <c r="AA11" s="338"/>
      <c r="AB11" s="338"/>
      <c r="AC11" s="338"/>
      <c r="AD11" s="338"/>
      <c r="AE11" s="338"/>
      <c r="AF11" s="338"/>
      <c r="AG11" s="338"/>
      <c r="AH11" s="338"/>
      <c r="AI11" s="316" t="s">
        <v>67</v>
      </c>
      <c r="AJ11" s="317"/>
      <c r="AK11" s="266" t="s">
        <v>338</v>
      </c>
      <c r="AL11" s="266" t="s">
        <v>339</v>
      </c>
      <c r="AM11" s="266" t="s">
        <v>340</v>
      </c>
      <c r="AN11" s="266" t="s">
        <v>339</v>
      </c>
      <c r="AO11" s="266" t="s">
        <v>341</v>
      </c>
      <c r="AP11" s="266" t="s">
        <v>339</v>
      </c>
      <c r="AQ11" s="266" t="s">
        <v>342</v>
      </c>
      <c r="AR11" s="266" t="s">
        <v>339</v>
      </c>
      <c r="AS11" s="59"/>
      <c r="AT11" s="59"/>
      <c r="AU11" s="59"/>
      <c r="AV11" s="59"/>
      <c r="AW11" s="59"/>
      <c r="AX11" s="59"/>
      <c r="AY11" s="59"/>
      <c r="AZ11" s="59"/>
      <c r="BA11" s="59"/>
      <c r="BB11" s="59"/>
      <c r="BC11" s="59"/>
      <c r="BD11" s="59"/>
      <c r="BE11" s="59"/>
      <c r="BF11" s="59"/>
      <c r="BG11" s="59"/>
    </row>
    <row r="12" spans="1:59" ht="24" customHeight="1" x14ac:dyDescent="0.25">
      <c r="A12" s="294" t="s">
        <v>68</v>
      </c>
      <c r="B12" s="298" t="s">
        <v>69</v>
      </c>
      <c r="C12" s="298" t="s">
        <v>70</v>
      </c>
      <c r="D12" s="266" t="s">
        <v>71</v>
      </c>
      <c r="E12" s="266" t="s">
        <v>72</v>
      </c>
      <c r="F12" s="266" t="s">
        <v>73</v>
      </c>
      <c r="G12" s="266" t="s">
        <v>74</v>
      </c>
      <c r="H12" s="266" t="s">
        <v>75</v>
      </c>
      <c r="I12" s="266" t="s">
        <v>76</v>
      </c>
      <c r="J12" s="338" t="s">
        <v>77</v>
      </c>
      <c r="K12" s="338"/>
      <c r="L12" s="338"/>
      <c r="M12" s="338"/>
      <c r="N12" s="338"/>
      <c r="O12" s="356" t="s">
        <v>78</v>
      </c>
      <c r="P12" s="356"/>
      <c r="Q12" s="356"/>
      <c r="R12" s="356"/>
      <c r="S12" s="356"/>
      <c r="T12" s="356"/>
      <c r="U12" s="356"/>
      <c r="V12" s="356"/>
      <c r="W12" s="356"/>
      <c r="X12" s="356"/>
      <c r="Y12" s="66"/>
      <c r="Z12" s="66"/>
      <c r="AA12" s="66"/>
      <c r="AB12" s="66"/>
      <c r="AC12" s="66"/>
      <c r="AD12" s="297" t="s">
        <v>79</v>
      </c>
      <c r="AE12" s="297"/>
      <c r="AF12" s="297"/>
      <c r="AG12" s="297"/>
      <c r="AH12" s="297"/>
      <c r="AI12" s="363" t="s">
        <v>80</v>
      </c>
      <c r="AJ12" s="67" t="s">
        <v>81</v>
      </c>
      <c r="AK12" s="267"/>
      <c r="AL12" s="267"/>
      <c r="AM12" s="267"/>
      <c r="AN12" s="267"/>
      <c r="AO12" s="267"/>
      <c r="AP12" s="267"/>
      <c r="AQ12" s="267"/>
      <c r="AR12" s="267"/>
      <c r="AS12" s="59"/>
      <c r="AT12" s="59"/>
      <c r="AU12" s="59"/>
      <c r="AV12" s="59"/>
      <c r="AW12" s="59"/>
      <c r="AX12" s="59"/>
      <c r="AY12" s="59"/>
      <c r="AZ12" s="59"/>
      <c r="BA12" s="59"/>
      <c r="BB12" s="59"/>
      <c r="BC12" s="59"/>
      <c r="BD12" s="59"/>
      <c r="BE12" s="59"/>
      <c r="BF12" s="59"/>
      <c r="BG12" s="59"/>
    </row>
    <row r="13" spans="1:59" ht="16.5" customHeight="1" x14ac:dyDescent="0.25">
      <c r="A13" s="294"/>
      <c r="B13" s="298"/>
      <c r="C13" s="298"/>
      <c r="D13" s="267"/>
      <c r="E13" s="267"/>
      <c r="F13" s="267"/>
      <c r="G13" s="299"/>
      <c r="H13" s="267"/>
      <c r="I13" s="267"/>
      <c r="J13" s="357" t="s">
        <v>82</v>
      </c>
      <c r="K13" s="357" t="s">
        <v>83</v>
      </c>
      <c r="L13" s="357" t="s">
        <v>84</v>
      </c>
      <c r="M13" s="357" t="s">
        <v>83</v>
      </c>
      <c r="N13" s="357" t="s">
        <v>85</v>
      </c>
      <c r="O13" s="295" t="s">
        <v>86</v>
      </c>
      <c r="P13" s="266" t="s">
        <v>87</v>
      </c>
      <c r="Q13" s="266" t="s">
        <v>88</v>
      </c>
      <c r="R13" s="301" t="s">
        <v>89</v>
      </c>
      <c r="S13" s="302"/>
      <c r="T13" s="302"/>
      <c r="U13" s="302"/>
      <c r="V13" s="302"/>
      <c r="W13" s="302"/>
      <c r="X13" s="303"/>
      <c r="Y13" s="295" t="s">
        <v>90</v>
      </c>
      <c r="Z13" s="295" t="s">
        <v>91</v>
      </c>
      <c r="AA13" s="295" t="s">
        <v>83</v>
      </c>
      <c r="AB13" s="295" t="s">
        <v>92</v>
      </c>
      <c r="AC13" s="295" t="s">
        <v>83</v>
      </c>
      <c r="AD13" s="295" t="s">
        <v>93</v>
      </c>
      <c r="AE13" s="295" t="s">
        <v>83</v>
      </c>
      <c r="AF13" s="295" t="s">
        <v>94</v>
      </c>
      <c r="AG13" s="295" t="s">
        <v>83</v>
      </c>
      <c r="AH13" s="295" t="s">
        <v>95</v>
      </c>
      <c r="AI13" s="363"/>
      <c r="AJ13" s="354" t="s">
        <v>96</v>
      </c>
      <c r="AK13" s="267"/>
      <c r="AL13" s="267"/>
      <c r="AM13" s="267"/>
      <c r="AN13" s="267"/>
      <c r="AO13" s="267"/>
      <c r="AP13" s="267"/>
      <c r="AQ13" s="267"/>
      <c r="AR13" s="267"/>
      <c r="AS13" s="59"/>
      <c r="AT13" s="59"/>
      <c r="AU13" s="59"/>
      <c r="AV13" s="59"/>
      <c r="AW13" s="59"/>
      <c r="AX13" s="59"/>
      <c r="AY13" s="59"/>
      <c r="AZ13" s="59"/>
      <c r="BA13" s="59"/>
      <c r="BB13" s="59"/>
      <c r="BC13" s="59"/>
      <c r="BD13" s="59"/>
      <c r="BE13" s="59"/>
      <c r="BF13" s="59"/>
      <c r="BG13" s="59"/>
    </row>
    <row r="14" spans="1:59" s="69" customFormat="1" ht="102.75" customHeight="1" x14ac:dyDescent="0.3">
      <c r="A14" s="294"/>
      <c r="B14" s="298"/>
      <c r="C14" s="298"/>
      <c r="D14" s="268"/>
      <c r="E14" s="268"/>
      <c r="F14" s="268"/>
      <c r="G14" s="300"/>
      <c r="H14" s="268"/>
      <c r="I14" s="268"/>
      <c r="J14" s="358"/>
      <c r="K14" s="358"/>
      <c r="L14" s="358"/>
      <c r="M14" s="358"/>
      <c r="N14" s="358"/>
      <c r="O14" s="296"/>
      <c r="P14" s="268"/>
      <c r="Q14" s="268"/>
      <c r="R14" s="93" t="s">
        <v>97</v>
      </c>
      <c r="S14" s="93" t="s">
        <v>98</v>
      </c>
      <c r="T14" s="93" t="s">
        <v>99</v>
      </c>
      <c r="U14" s="93" t="s">
        <v>100</v>
      </c>
      <c r="V14" s="93" t="s">
        <v>101</v>
      </c>
      <c r="W14" s="93" t="s">
        <v>102</v>
      </c>
      <c r="X14" s="94" t="s">
        <v>103</v>
      </c>
      <c r="Y14" s="296"/>
      <c r="Z14" s="296"/>
      <c r="AA14" s="296"/>
      <c r="AB14" s="296"/>
      <c r="AC14" s="296"/>
      <c r="AD14" s="296"/>
      <c r="AE14" s="296"/>
      <c r="AF14" s="296"/>
      <c r="AG14" s="296"/>
      <c r="AH14" s="296"/>
      <c r="AI14" s="363"/>
      <c r="AJ14" s="355"/>
      <c r="AK14" s="268"/>
      <c r="AL14" s="268"/>
      <c r="AM14" s="268"/>
      <c r="AN14" s="268"/>
      <c r="AO14" s="268"/>
      <c r="AP14" s="268"/>
      <c r="AQ14" s="268"/>
      <c r="AR14" s="268"/>
      <c r="AS14" s="68"/>
      <c r="AT14" s="68"/>
      <c r="AU14" s="68"/>
      <c r="AV14" s="68"/>
      <c r="AW14" s="68"/>
      <c r="AX14" s="68"/>
      <c r="AY14" s="68"/>
      <c r="AZ14" s="68"/>
      <c r="BA14" s="68"/>
      <c r="BB14" s="68"/>
      <c r="BC14" s="68"/>
      <c r="BD14" s="68"/>
      <c r="BE14" s="68"/>
      <c r="BF14" s="68"/>
      <c r="BG14" s="68"/>
    </row>
    <row r="15" spans="1:59" s="73" customFormat="1" ht="75" customHeight="1" x14ac:dyDescent="0.3">
      <c r="A15" s="285" t="s">
        <v>104</v>
      </c>
      <c r="B15" s="306" t="s">
        <v>105</v>
      </c>
      <c r="C15" s="306" t="s">
        <v>106</v>
      </c>
      <c r="D15" s="306" t="s">
        <v>107</v>
      </c>
      <c r="E15" s="306" t="s">
        <v>108</v>
      </c>
      <c r="F15" s="309" t="s">
        <v>109</v>
      </c>
      <c r="G15" s="306" t="s">
        <v>110</v>
      </c>
      <c r="H15" s="82" t="s">
        <v>111</v>
      </c>
      <c r="I15" s="288" t="s">
        <v>345</v>
      </c>
      <c r="J15" s="282" t="s">
        <v>112</v>
      </c>
      <c r="K15" s="304">
        <f>IF(J15="","",IF(J15="Muy Baja",0.2,IF(J15="Baja",0.4,IF(J15="Media",0.6,IF(J15="Alta",0.8,IF(J15="Muy Alta",1,))))))</f>
        <v>0.6</v>
      </c>
      <c r="L15" s="282" t="s">
        <v>210</v>
      </c>
      <c r="M15" s="304">
        <f>IF(L15="","",IF(L15="Leve",0.2,IF(L15="Menor",0.4,IF(L15="Moderado",0.6,IF(L15="Mayor",0.8,IF(L15="Catastrófico",1,))))))</f>
        <v>0.8</v>
      </c>
      <c r="N15" s="305" t="str">
        <f>IF(OR(AND(J15="Muy Baja",L15="Leve"),AND(J15="Muy Baja",L15="Menor"),AND(J15="Baja",L15="Leve")),"Bajo",IF(OR(AND(J15="Muy Baja",L15="Moderado"),AND(J15="Baja",L15="Menor"),AND(J15="Baja",L15="Moderado"),AND(J15="Media",L15="Leve"),AND(J15="Media",L15="Menor"),AND(J15="Media",L15="Moderado"),AND(J15="Alta",L15="Leve"),AND(J15="Alta",L15="Menor")),"Moderado",IF(OR(AND(J15="Muy Baja",L15="Mayor"),AND(J15="Baja",L15="Mayor"),AND(J15="Media",L15="Mayor"),AND(J15="Alta",L15="Moderado"),AND(J15="Alta",L15="Mayor"),AND(J15="Muy Alta",L15="Leve"),AND(J15="Muy Alta",L15="Menor"),AND(J15="Muy Alta",L15="Moderado"),AND(J15="Muy Alta",L15="Mayor")),"Alto",IF(OR(AND(J15="Muy Baja",L15="Catastrófico"),AND(J15="Baja",L15="Catastrófico"),AND(J15="Media",L15="Catastrófico"),AND(J15="Alta",L15="Catastrófico"),AND(J15="Muy Alta",L15="Catastrófico")),"Extremo",""))))</f>
        <v>Alto</v>
      </c>
      <c r="O15" s="25">
        <v>1</v>
      </c>
      <c r="P15" s="71" t="s">
        <v>114</v>
      </c>
      <c r="Q15" s="25" t="str">
        <f>IF(OR(R15="Preventivo",R15="Detectivo"),"Probabilidad",IF(R15="Correctivo","Impacto",""))</f>
        <v>Probabilidad</v>
      </c>
      <c r="R15" s="88" t="s">
        <v>115</v>
      </c>
      <c r="S15" s="88" t="s">
        <v>116</v>
      </c>
      <c r="T15" s="26" t="str">
        <f>IF(AND(R15="Preventivo",S15="Automático"),"50%",IF(AND(R15="Preventivo",S15="Manual"),"40%",IF(AND(R15="Detectivo",S15="Automático"),"40%",IF(AND(R15="Detectivo",S15="Manual"),"30%",IF(AND(R15="Correctivo",S15="Automático"),"35%",IF(AND(R15="Correctivo",S15="Manual"),"25%",""))))))</f>
        <v>40%</v>
      </c>
      <c r="U15" s="88" t="s">
        <v>117</v>
      </c>
      <c r="V15" s="88" t="s">
        <v>118</v>
      </c>
      <c r="W15" s="88" t="s">
        <v>119</v>
      </c>
      <c r="X15" s="71" t="s">
        <v>120</v>
      </c>
      <c r="Y15" s="92">
        <f>IFERROR(IF(Q15="Probabilidad",(K15-(+K15*T15)),IF(Q15="Impacto",K15,"")),"")</f>
        <v>0.36</v>
      </c>
      <c r="Z15" s="90" t="str">
        <f t="shared" ref="Z15:Z18" si="0">IFERROR(IF(Y15="","",IF(Y15&lt;=0.2,"Muy Baja",IF(Y15&lt;=0.4,"Baja",IF(Y15&lt;=0.6,"Media",IF(Y15&lt;=0.8,"Alta","Muy Alta"))))),"")</f>
        <v>Baja</v>
      </c>
      <c r="AA15" s="26">
        <f>+Y15</f>
        <v>0.36</v>
      </c>
      <c r="AB15" s="90" t="str">
        <f>IFERROR(IF(AC15="","",IF(AC15&lt;=0.2,"Leve",IF(AC15&lt;=0.4,"Menor",IF(AC15&lt;=0.6,"Moderado",IF(AC15&lt;=0.8,"Mayor","Catastrófico"))))),"")</f>
        <v>Mayor</v>
      </c>
      <c r="AC15" s="26">
        <f>IFERROR(IF(Q15="Impacto",(M15-(+M15*T15)),IF(Q15="Probabilidad",M15,"")),"")</f>
        <v>0.8</v>
      </c>
      <c r="AD15" s="282" t="str">
        <f>IFERROR(IF(AE15=0,"",IF(AND(AE15&gt;0,AE15&lt;=0.2),"Muy Baja",IF(AE15&lt;=0.4,"Baja",IF(AE15&lt;=0.6,"Media",IF(AE15&lt;=0.8,"Alta","Muy Alta"))))),"")</f>
        <v>Baja</v>
      </c>
      <c r="AE15" s="280">
        <f>MIN(Y15:Y18)</f>
        <v>0.216</v>
      </c>
      <c r="AF15" s="282" t="str">
        <f>IFERROR(IF(AG15=0,"",IF(AND(AG15&gt;0,AG15&lt;=0.2),"Leve",IF(AG15&lt;=0.4,"Menor",IF(AG15&lt;=0.6,"Moderado",IF(AG15&lt;=0.8,"Mayor","Catastrófico"))))),"")</f>
        <v>Moderado</v>
      </c>
      <c r="AG15" s="280">
        <f>MIN(AC15:AC18)</f>
        <v>0.60000000000000009</v>
      </c>
      <c r="AH15" s="276" t="str">
        <f>IFERROR(IF(OR(AND(AD15="Muy Baja",AF15="Leve"),AND(AD15="Muy Baja",AF15="Menor"),AND(AD15="Baja",AF15="Leve")),"Bajo",IF(OR(AND(AD15="Muy Baja",AF15="Moderado"),AND(AD15="Baja",AF15="Menor"),AND(AD15="Baja",AF15="Moderado"),AND(AD15="Media",AF15="Leve"),AND(AD15="Media",AF15="Menor"),AND(AD15="Media",AF15="Moderado"),AND(AD15="Alta",AF15="Leve"),AND(AD15="Alta",AF15="Menor")),"Moderado",IF(OR(AND(AD15="Muy Baja",AF15="Mayor"),AND(AD15="Baja",AF15="Mayor"),AND(AD15="Media",AF15="Mayor"),AND(AD15="Alta",AF15="Moderado"),AND(AD15="Alta",AF15="Mayor"),AND(AD15="Muy Alta",AF15="Leve"),AND(AD15="Muy Alta",AF15="Menor"),AND(AD15="Muy Alta",AF15="Moderado"),AND(AD15="Muy Alta",AF15="Mayor")),"Alto",IF(OR(AND(AD15="Muy Baja",AF15="Catastrófico"),AND(AD15="Baja",AF15="Catastrófico"),AND(AD15="Media",AF15="Catastrófico"),AND(AD15="Alta",AF15="Catastrófico"),AND(AD15="Muy Alta",AF15="Catastrófico")),"Extremo","")))),"")</f>
        <v>Moderado</v>
      </c>
      <c r="AI15" s="278" t="s">
        <v>121</v>
      </c>
      <c r="AJ15" s="70"/>
      <c r="AK15" s="275" t="s">
        <v>369</v>
      </c>
      <c r="AL15" s="269" t="s">
        <v>370</v>
      </c>
      <c r="AM15" s="269" t="s">
        <v>425</v>
      </c>
      <c r="AN15" s="269" t="s">
        <v>416</v>
      </c>
      <c r="AO15" s="372" t="s">
        <v>343</v>
      </c>
      <c r="AP15" s="372"/>
      <c r="AQ15" s="372" t="s">
        <v>343</v>
      </c>
      <c r="AR15" s="372"/>
      <c r="AS15" s="72"/>
      <c r="AT15" s="72"/>
      <c r="AU15" s="72"/>
      <c r="AV15" s="72"/>
      <c r="AW15" s="72"/>
      <c r="AX15" s="72"/>
      <c r="AY15" s="72"/>
      <c r="AZ15" s="72"/>
      <c r="BA15" s="72"/>
      <c r="BB15" s="72"/>
      <c r="BC15" s="72"/>
      <c r="BD15" s="72"/>
      <c r="BE15" s="72"/>
      <c r="BF15" s="72"/>
      <c r="BG15" s="72"/>
    </row>
    <row r="16" spans="1:59" ht="168" customHeight="1" x14ac:dyDescent="0.25">
      <c r="A16" s="285"/>
      <c r="B16" s="307" t="s">
        <v>122</v>
      </c>
      <c r="C16" s="307"/>
      <c r="D16" s="307"/>
      <c r="E16" s="307"/>
      <c r="F16" s="310"/>
      <c r="G16" s="307"/>
      <c r="H16" s="82" t="s">
        <v>123</v>
      </c>
      <c r="I16" s="289"/>
      <c r="J16" s="283"/>
      <c r="K16" s="304"/>
      <c r="L16" s="283"/>
      <c r="M16" s="304"/>
      <c r="N16" s="305"/>
      <c r="O16" s="25">
        <v>3</v>
      </c>
      <c r="P16" s="71" t="s">
        <v>124</v>
      </c>
      <c r="Q16" s="25" t="str">
        <f t="shared" ref="Q16:Q18" si="1">IF(OR(R16="Preventivo",R16="Detectivo"),"Probabilidad",IF(R16="Correctivo","Impacto",""))</f>
        <v>Probabilidad</v>
      </c>
      <c r="R16" s="88" t="s">
        <v>115</v>
      </c>
      <c r="S16" s="88" t="s">
        <v>116</v>
      </c>
      <c r="T16" s="26" t="str">
        <f t="shared" ref="T16:T18" si="2">IF(AND(R16="Preventivo",S16="Automático"),"50%",IF(AND(R16="Preventivo",S16="Manual"),"40%",IF(AND(R16="Detectivo",S16="Automático"),"40%",IF(AND(R16="Detectivo",S16="Manual"),"30%",IF(AND(R16="Correctivo",S16="Automático"),"35%",IF(AND(R16="Correctivo",S16="Manual"),"25%",""))))))</f>
        <v>40%</v>
      </c>
      <c r="U16" s="88" t="s">
        <v>117</v>
      </c>
      <c r="V16" s="88" t="s">
        <v>118</v>
      </c>
      <c r="W16" s="88" t="s">
        <v>119</v>
      </c>
      <c r="X16" s="74" t="s">
        <v>125</v>
      </c>
      <c r="Y16" s="92">
        <f>IFERROR(IF(AND(Q15="Probabilidad",Q16="Probabilidad"),(AA15-(+AA15*T16)),IF(Q16="Probabilidad",(K15-(+K15*T16)),IF(Q16="Impacto",AA15,""))),"")</f>
        <v>0.216</v>
      </c>
      <c r="Z16" s="90" t="str">
        <f t="shared" si="0"/>
        <v>Baja</v>
      </c>
      <c r="AA16" s="26">
        <f t="shared" ref="AA16:AA18" si="3">+Y16</f>
        <v>0.216</v>
      </c>
      <c r="AB16" s="90" t="str">
        <f t="shared" ref="AB16:AB18" si="4">IFERROR(IF(AC16="","",IF(AC16&lt;=0.2,"Leve",IF(AC16&lt;=0.4,"Menor",IF(AC16&lt;=0.6,"Moderado",IF(AC16&lt;=0.8,"Mayor","Catastrófico"))))),"")</f>
        <v>Mayor</v>
      </c>
      <c r="AC16" s="26">
        <f>IFERROR(IF(AND(Q15="Impacto",Q16="Impacto"),(AC15-(+AC15*T16)),IF(Q16="Impacto",($N$15-(+$N$15*T16)),IF(Q16="Probabilidad",AC15,""))),"")</f>
        <v>0.8</v>
      </c>
      <c r="AD16" s="283"/>
      <c r="AE16" s="281"/>
      <c r="AF16" s="283"/>
      <c r="AG16" s="281"/>
      <c r="AH16" s="277"/>
      <c r="AI16" s="279"/>
      <c r="AJ16" s="70"/>
      <c r="AK16" s="350"/>
      <c r="AL16" s="270"/>
      <c r="AM16" s="270"/>
      <c r="AN16" s="270"/>
      <c r="AO16" s="373"/>
      <c r="AP16" s="373"/>
      <c r="AQ16" s="373"/>
      <c r="AR16" s="379"/>
      <c r="AS16" s="59"/>
      <c r="AT16" s="59"/>
      <c r="AU16" s="59"/>
      <c r="AV16" s="59"/>
      <c r="AW16" s="59"/>
      <c r="AX16" s="59"/>
      <c r="AY16" s="59"/>
      <c r="AZ16" s="59"/>
      <c r="BA16" s="59"/>
      <c r="BB16" s="59"/>
      <c r="BC16" s="59"/>
      <c r="BD16" s="59"/>
      <c r="BE16" s="59"/>
      <c r="BF16" s="59"/>
      <c r="BG16" s="59"/>
    </row>
    <row r="17" spans="1:59" ht="31.8" customHeight="1" x14ac:dyDescent="0.25">
      <c r="A17" s="285"/>
      <c r="B17" s="307"/>
      <c r="C17" s="307"/>
      <c r="D17" s="307"/>
      <c r="E17" s="307"/>
      <c r="F17" s="310"/>
      <c r="G17" s="307"/>
      <c r="H17" s="82" t="s">
        <v>128</v>
      </c>
      <c r="I17" s="289"/>
      <c r="J17" s="283"/>
      <c r="K17" s="304"/>
      <c r="L17" s="283"/>
      <c r="M17" s="304"/>
      <c r="N17" s="305"/>
      <c r="O17" s="25">
        <v>5</v>
      </c>
      <c r="P17" s="71" t="s">
        <v>126</v>
      </c>
      <c r="Q17" s="25" t="str">
        <f t="shared" si="1"/>
        <v/>
      </c>
      <c r="R17" s="88" t="s">
        <v>127</v>
      </c>
      <c r="S17" s="88" t="s">
        <v>127</v>
      </c>
      <c r="T17" s="26" t="str">
        <f t="shared" si="2"/>
        <v/>
      </c>
      <c r="U17" s="88" t="s">
        <v>127</v>
      </c>
      <c r="V17" s="88" t="s">
        <v>127</v>
      </c>
      <c r="W17" s="88" t="s">
        <v>127</v>
      </c>
      <c r="X17" s="89" t="s">
        <v>127</v>
      </c>
      <c r="Y17" s="92">
        <f>IFERROR(IF(AND(Q16="Probabilidad",Q17="Probabilidad"),(AA16-(+AA16*T17)),IF(AND(Q16="Impacto",Q17="Probabilidad"),(AA15-(+AA15*T17)),IF(Q17="",AA16,""))),"")</f>
        <v>0.216</v>
      </c>
      <c r="Z17" s="90" t="str">
        <f t="shared" si="0"/>
        <v>Baja</v>
      </c>
      <c r="AA17" s="26">
        <f t="shared" si="3"/>
        <v>0.216</v>
      </c>
      <c r="AB17" s="90" t="str">
        <f t="shared" si="4"/>
        <v>Mayor</v>
      </c>
      <c r="AC17" s="26">
        <f>IFERROR(IF(AND(Q16="Impacto",Q17="Impacto"),(AC16-(+AC16*T17)),IF(AND(Q16="Probabilidad",Q17="Impacto"),(AC15-(+AC15*T17)),IF(Q17="",AC16,""))),"")</f>
        <v>0.8</v>
      </c>
      <c r="AD17" s="283"/>
      <c r="AE17" s="281"/>
      <c r="AF17" s="283"/>
      <c r="AG17" s="281"/>
      <c r="AH17" s="277"/>
      <c r="AI17" s="279"/>
      <c r="AJ17" s="75"/>
      <c r="AK17" s="350"/>
      <c r="AL17" s="270"/>
      <c r="AM17" s="270"/>
      <c r="AN17" s="270"/>
      <c r="AO17" s="373"/>
      <c r="AP17" s="373"/>
      <c r="AQ17" s="373"/>
      <c r="AR17" s="379"/>
      <c r="AS17" s="59"/>
      <c r="AT17" s="59"/>
      <c r="AU17" s="59"/>
      <c r="AV17" s="59"/>
      <c r="AW17" s="59"/>
      <c r="AX17" s="59"/>
      <c r="AY17" s="59"/>
      <c r="AZ17" s="59"/>
      <c r="BA17" s="59"/>
      <c r="BB17" s="59"/>
      <c r="BC17" s="59"/>
      <c r="BD17" s="59"/>
      <c r="BE17" s="59"/>
      <c r="BF17" s="59"/>
      <c r="BG17" s="59"/>
    </row>
    <row r="18" spans="1:59" ht="252" customHeight="1" x14ac:dyDescent="0.25">
      <c r="A18" s="285"/>
      <c r="B18" s="308"/>
      <c r="C18" s="308"/>
      <c r="D18" s="308"/>
      <c r="E18" s="308"/>
      <c r="F18" s="311"/>
      <c r="G18" s="308"/>
      <c r="H18" s="87"/>
      <c r="I18" s="346"/>
      <c r="J18" s="283"/>
      <c r="K18" s="304"/>
      <c r="L18" s="283"/>
      <c r="M18" s="304"/>
      <c r="N18" s="305"/>
      <c r="O18" s="25">
        <v>7</v>
      </c>
      <c r="P18" s="71" t="s">
        <v>129</v>
      </c>
      <c r="Q18" s="25" t="str">
        <f t="shared" si="1"/>
        <v>Impacto</v>
      </c>
      <c r="R18" s="88" t="s">
        <v>130</v>
      </c>
      <c r="S18" s="88" t="s">
        <v>116</v>
      </c>
      <c r="T18" s="26" t="str">
        <f t="shared" si="2"/>
        <v>25%</v>
      </c>
      <c r="U18" s="88" t="s">
        <v>131</v>
      </c>
      <c r="V18" s="88" t="s">
        <v>118</v>
      </c>
      <c r="W18" s="88" t="s">
        <v>119</v>
      </c>
      <c r="X18" s="89" t="s">
        <v>132</v>
      </c>
      <c r="Y18" s="92">
        <f>IFERROR(IF(AND(Q17="Probabilidad",Q18="Probabilidad"),(AA17-(+AA17*T18)),IF(AND(Q17="Impacto",Q18="Probabilidad"),(AA16-(+AA16*T18)),IF(Q18="Impacto",AA17,""))),"")</f>
        <v>0.216</v>
      </c>
      <c r="Z18" s="90" t="str">
        <f t="shared" si="0"/>
        <v>Baja</v>
      </c>
      <c r="AA18" s="26">
        <f t="shared" si="3"/>
        <v>0.216</v>
      </c>
      <c r="AB18" s="90" t="str">
        <f t="shared" si="4"/>
        <v>Moderado</v>
      </c>
      <c r="AC18" s="26">
        <f>IFERROR(IF(AND(Q17="Impacto",Q18="Impacto"),(AC17-(+AC17*T18)),IF(AND(Q17="",Q18="Impacto"),(AC16-(+AC16*T18)),IF(Q18="Probabilidad",AC17,""))),"")</f>
        <v>0.60000000000000009</v>
      </c>
      <c r="AD18" s="283"/>
      <c r="AE18" s="281"/>
      <c r="AF18" s="283"/>
      <c r="AG18" s="281"/>
      <c r="AH18" s="277"/>
      <c r="AI18" s="279"/>
      <c r="AJ18" s="75"/>
      <c r="AK18" s="350"/>
      <c r="AL18" s="270"/>
      <c r="AM18" s="270"/>
      <c r="AN18" s="270"/>
      <c r="AO18" s="373"/>
      <c r="AP18" s="373"/>
      <c r="AQ18" s="373"/>
      <c r="AR18" s="379"/>
      <c r="AS18" s="59"/>
      <c r="AT18" s="59"/>
      <c r="AU18" s="59"/>
      <c r="AV18" s="59"/>
      <c r="AW18" s="59"/>
      <c r="AX18" s="59"/>
      <c r="AY18" s="59"/>
      <c r="AZ18" s="59"/>
      <c r="BA18" s="59"/>
      <c r="BB18" s="59"/>
      <c r="BC18" s="59"/>
      <c r="BD18" s="59"/>
      <c r="BE18" s="59"/>
      <c r="BF18" s="59"/>
      <c r="BG18" s="59"/>
    </row>
    <row r="19" spans="1:59" ht="59.4" customHeight="1" x14ac:dyDescent="0.25">
      <c r="A19" s="285" t="s">
        <v>133</v>
      </c>
      <c r="B19" s="287" t="s">
        <v>134</v>
      </c>
      <c r="C19" s="287" t="s">
        <v>135</v>
      </c>
      <c r="D19" s="287" t="s">
        <v>136</v>
      </c>
      <c r="E19" s="287" t="s">
        <v>137</v>
      </c>
      <c r="F19" s="287" t="s">
        <v>138</v>
      </c>
      <c r="G19" s="293" t="s">
        <v>139</v>
      </c>
      <c r="H19" s="83" t="s">
        <v>140</v>
      </c>
      <c r="I19" s="288" t="s">
        <v>346</v>
      </c>
      <c r="J19" s="282" t="s">
        <v>141</v>
      </c>
      <c r="K19" s="304">
        <f>IF(J19="","",IF(J19="Muy Baja",0.2,IF(J19="Baja",0.4,IF(J19="Media",0.6,IF(J19="Alta",0.8,IF(J19="Muy Alta",1,))))))</f>
        <v>0.8</v>
      </c>
      <c r="L19" s="282" t="s">
        <v>142</v>
      </c>
      <c r="M19" s="304">
        <f>IF(L19="","",IF(L19="Leve",0.2,IF(L19="Menor",0.4,IF(L19="Moderado",0.6,IF(L19="Mayor",0.8,IF(L19="Catastrófico",1,))))))</f>
        <v>0.4</v>
      </c>
      <c r="N19" s="305" t="str">
        <f>IF(OR(AND(J19="Muy Baja",L19="Leve"),AND(J19="Muy Baja",L19="Menor"),AND(J19="Baja",L19="Leve")),"Bajo",IF(OR(AND(J19="Muy baja",L19="Moderado"),AND(J19="Baja",L19="Menor"),AND(J19="Baja",L19="Moderado"),AND(J19="Media",L19="Leve"),AND(J19="Media",L19="Menor"),AND(J19="Media",L19="Moderado"),AND(J19="Alta",L19="Leve"),AND(J19="Alta",L19="Menor")),"Moderado",IF(OR(AND(J19="Muy Baja",L19="Mayor"),AND(J19="Baja",L19="Mayor"),AND(J19="Media",L19="Mayor"),AND(J19="Alta",L19="Moderado"),AND(J19="Alta",L19="Mayor"),AND(J19="Muy Alta",L19="Leve"),AND(J19="Muy Alta",L19="Menor"),AND(J19="Muy Alta",L19="Moderado"),AND(J19="Muy Alta",L19="Mayor")),"Alto",IF(OR(AND(J19="Muy Baja",L19="Catastrófico"),AND(J19="Baja",L19="Catastrófico"),AND(J19="Media",L19="Catastrófico"),AND(J19="Alta",L19="Catastrófico"),AND(J19="Muy Alta",L19="Catastrófico")),"Extremo",""))))</f>
        <v>Moderado</v>
      </c>
      <c r="O19" s="25">
        <v>1</v>
      </c>
      <c r="P19" s="76" t="s">
        <v>143</v>
      </c>
      <c r="Q19" s="25" t="str">
        <f t="shared" ref="Q19:Q26" si="5">IF(OR(R19="Preventivo",R19="Detectivo"),"Probabilidad",IF(R19="Correctivo","Impacto",""))</f>
        <v>Probabilidad</v>
      </c>
      <c r="R19" s="88" t="s">
        <v>115</v>
      </c>
      <c r="S19" s="88" t="s">
        <v>116</v>
      </c>
      <c r="T19" s="26" t="str">
        <f>IF(AND(R19="Preventivo",S19="Automático"),"50%",IF(AND(R19="Preventivo",S19="Manual"),"40%",IF(AND(R19="Detectivo",S19="Automático"),"40%",IF(AND(R19="Detectivo",S19="Manual"),"30%",IF(AND(R19="Correctivo",S19="Automático"),"35%",IF(AND(R19="Correctivo",S19="Manual"),"25%",""))))))</f>
        <v>40%</v>
      </c>
      <c r="U19" s="88" t="s">
        <v>131</v>
      </c>
      <c r="V19" s="88" t="s">
        <v>118</v>
      </c>
      <c r="W19" s="88" t="s">
        <v>119</v>
      </c>
      <c r="X19" s="89" t="s">
        <v>144</v>
      </c>
      <c r="Y19" s="92">
        <f>IFERROR(IF(Q19="Probabilidad",(K19-(+K19*T19)),IF(Q19="Impacto",K19,"")),"")</f>
        <v>0.48</v>
      </c>
      <c r="Z19" s="90" t="str">
        <f>IFERROR(IF(Y19="","",IF(Y19&lt;=0.2,"Muy Baja",IF(Y19&lt;=0.4,"Baja",IF(Y19&lt;=0.6,"Media",IF(Y19&lt;=0.8,"Alta","Muy Alta"))))),"")</f>
        <v>Media</v>
      </c>
      <c r="AA19" s="26">
        <f>+Y19</f>
        <v>0.48</v>
      </c>
      <c r="AB19" s="90" t="str">
        <f>IFERROR(IF(AC19="","",IF(AC19&lt;=0.2,"Leve",IF(AC19&lt;=0.4,"Menor",IF(AC19&lt;=0.6,"Moderado",IF(AC19&lt;=0.8,"Mayor","Catastrófico"))))),"")</f>
        <v>Menor</v>
      </c>
      <c r="AC19" s="26">
        <f>IFERROR(IF(Q19="Impacto",(M19-(+M19*T19)),IF(Q19="Probabilidad",M19,"")),"")</f>
        <v>0.4</v>
      </c>
      <c r="AD19" s="282" t="str">
        <f>IFERROR(IF(AE19=0,"",IF(AND(AE19&gt;0,AE19&lt;=0.2),"Muy Baja",IF(AE19&lt;=0.4,"Baja",IF(AE19&lt;=0.6,"Media",IF(AE19&lt;=0.8,"Alta","Muy Alta"))))),"")</f>
        <v>Muy Baja</v>
      </c>
      <c r="AE19" s="280">
        <f>MIN(Y19:Y21)</f>
        <v>0.17279999999999998</v>
      </c>
      <c r="AF19" s="282" t="str">
        <f>IFERROR(IF(AG19=0,"",IF(AND(AG19&gt;0,AG19&lt;=0.2),"Leve",IF(AG19&lt;=0.4,"Menor",IF(AG19&lt;=0.6,"Moderado",IF(AG19&lt;=0.8,"Mayor","Catastrófico"))))),"")</f>
        <v>Menor</v>
      </c>
      <c r="AG19" s="280">
        <f>MIN(AC19:AC21)</f>
        <v>0.4</v>
      </c>
      <c r="AH19" s="276" t="str">
        <f t="shared" ref="AH19" si="6">IFERROR(IF(OR(AND(AD19="Muy Baja",AF19="Leve"),AND(AD19="Muy Baja",AF19="Menor"),AND(AD19="Baja",AF19="Leve")),"Bajo",IF(OR(AND(AD19="Muy Baja",AF19="Moderado"),AND(AD19="Baja",AF19="Menor"),AND(AD19="Baja",AF19="Moderado"),AND(AD19="Media",AF19="Leve"),AND(AD19="Media",AF19="Menor"),AND(AD19="Media",AF19="Moderado"),AND(AD19="Alta",AF19="Leve"),AND(AD19="Alta",AF19="Menor")),"Moderado",IF(OR(AND(AD19="Muy Baja",AF19="Mayor"),AND(AD19="Baja",AF19="Mayor"),AND(AD19="Media",AF19="Mayor"),AND(AD19="Alta",AF19="Moderado"),AND(AD19="Alta",AF19="Mayor"),AND(AD19="Muy Alta",AF19="Leve"),AND(AD19="Muy Alta",AF19="Menor"),AND(AD19="Muy Alta",AF19="Moderado"),AND(AD19="Muy Alta",AF19="Mayor")),"Alto",IF(OR(AND(AD19="Muy Baja",AF19="Catastrófico"),AND(AD19="Baja",AF19="Catastrófico"),AND(AD19="Media",AF19="Catastrófico"),AND(AD19="Alta",AF19="Catastrófico"),AND(AD19="Muy Alta",AF19="Catastrófico")),"Extremo","")))),"")</f>
        <v>Bajo</v>
      </c>
      <c r="AI19" s="278" t="s">
        <v>121</v>
      </c>
      <c r="AJ19" s="77"/>
      <c r="AK19" s="351" t="s">
        <v>365</v>
      </c>
      <c r="AL19" s="269" t="s">
        <v>364</v>
      </c>
      <c r="AM19" s="271" t="s">
        <v>426</v>
      </c>
      <c r="AN19" s="269" t="s">
        <v>417</v>
      </c>
      <c r="AO19" s="374" t="s">
        <v>343</v>
      </c>
      <c r="AP19" s="372"/>
      <c r="AQ19" s="374" t="s">
        <v>343</v>
      </c>
      <c r="AR19" s="372"/>
      <c r="AS19" s="59"/>
      <c r="AT19" s="59"/>
      <c r="AU19" s="59"/>
      <c r="AV19" s="59"/>
      <c r="AW19" s="59"/>
      <c r="AX19" s="59"/>
      <c r="AY19" s="59"/>
      <c r="AZ19" s="59"/>
      <c r="BA19" s="59"/>
      <c r="BB19" s="59"/>
      <c r="BC19" s="59"/>
      <c r="BD19" s="59"/>
      <c r="BE19" s="59"/>
      <c r="BF19" s="59"/>
      <c r="BG19" s="59"/>
    </row>
    <row r="20" spans="1:59" ht="103.5" customHeight="1" x14ac:dyDescent="0.25">
      <c r="A20" s="285"/>
      <c r="B20" s="287"/>
      <c r="C20" s="287"/>
      <c r="D20" s="287"/>
      <c r="E20" s="287"/>
      <c r="F20" s="287"/>
      <c r="G20" s="293"/>
      <c r="H20" s="83" t="s">
        <v>145</v>
      </c>
      <c r="I20" s="289"/>
      <c r="J20" s="283"/>
      <c r="K20" s="304"/>
      <c r="L20" s="283"/>
      <c r="M20" s="304"/>
      <c r="N20" s="305"/>
      <c r="O20" s="25">
        <v>2</v>
      </c>
      <c r="P20" s="76" t="s">
        <v>146</v>
      </c>
      <c r="Q20" s="25" t="str">
        <f t="shared" si="5"/>
        <v>Probabilidad</v>
      </c>
      <c r="R20" s="88" t="s">
        <v>115</v>
      </c>
      <c r="S20" s="88" t="s">
        <v>116</v>
      </c>
      <c r="T20" s="26" t="str">
        <f t="shared" ref="T20:T21" si="7">IF(AND(R20="Preventivo",S20="Automático"),"50%",IF(AND(R20="Preventivo",S20="Manual"),"40%",IF(AND(R20="Detectivo",S20="Automático"),"40%",IF(AND(R20="Detectivo",S20="Manual"),"30%",IF(AND(R20="Correctivo",S20="Automático"),"35%",IF(AND(R20="Correctivo",S20="Manual"),"25%",""))))))</f>
        <v>40%</v>
      </c>
      <c r="U20" s="88" t="s">
        <v>131</v>
      </c>
      <c r="V20" s="88" t="s">
        <v>118</v>
      </c>
      <c r="W20" s="88" t="s">
        <v>119</v>
      </c>
      <c r="X20" s="89" t="s">
        <v>147</v>
      </c>
      <c r="Y20" s="84">
        <f>IFERROR(IF(AND(Q19="Probabilidad",Q20="Probabilidad"),(AA19-(+AA19*T20)),IF(Q20="Probabilidad",(K19-(+K19*T20)),IF(Q20="Impacto",AA19,""))),"")</f>
        <v>0.28799999999999998</v>
      </c>
      <c r="Z20" s="90" t="str">
        <f t="shared" ref="Z20:Z26" si="8">IFERROR(IF(Y20="","",IF(Y20&lt;=0.2,"Muy Baja",IF(Y20&lt;=0.4,"Baja",IF(Y20&lt;=0.6,"Media",IF(Y20&lt;=0.8,"Alta","Muy Alta"))))),"")</f>
        <v>Baja</v>
      </c>
      <c r="AA20" s="26">
        <f t="shared" ref="AA20:AA21" si="9">+Y20</f>
        <v>0.28799999999999998</v>
      </c>
      <c r="AB20" s="90" t="str">
        <f t="shared" ref="AB20:AB21" si="10">IFERROR(IF(AC20="","",IF(AC20&lt;=0.2,"Leve",IF(AC20&lt;=0.4,"Menor",IF(AC20&lt;=0.6,"Moderado",IF(AC20&lt;=0.8,"Mayor","Catastrófico"))))),"")</f>
        <v>Menor</v>
      </c>
      <c r="AC20" s="26">
        <f>IFERROR(IF(AND(Q19="Impacto",Q20="Impacto"),(AC19-(+AC19*T20)),IF(AND(Q19="Probabilidad",Q20="Impacto"),(AC18-(+AC18*T20)),IF(Q20="Probabilidad",AC19,""))),"")</f>
        <v>0.4</v>
      </c>
      <c r="AD20" s="283"/>
      <c r="AE20" s="281"/>
      <c r="AF20" s="283"/>
      <c r="AG20" s="281"/>
      <c r="AH20" s="277"/>
      <c r="AI20" s="279"/>
      <c r="AJ20" s="77"/>
      <c r="AK20" s="352"/>
      <c r="AL20" s="270"/>
      <c r="AM20" s="272"/>
      <c r="AN20" s="270"/>
      <c r="AO20" s="375"/>
      <c r="AP20" s="373"/>
      <c r="AQ20" s="375"/>
      <c r="AR20" s="373"/>
      <c r="AS20" s="59"/>
      <c r="AT20" s="59"/>
      <c r="AU20" s="59"/>
      <c r="AV20" s="59"/>
      <c r="AW20" s="59"/>
      <c r="AX20" s="59"/>
      <c r="AY20" s="59"/>
      <c r="AZ20" s="59"/>
      <c r="BA20" s="59"/>
      <c r="BB20" s="59"/>
      <c r="BC20" s="59"/>
      <c r="BD20" s="59"/>
      <c r="BE20" s="59"/>
      <c r="BF20" s="59"/>
      <c r="BG20" s="59"/>
    </row>
    <row r="21" spans="1:59" ht="300" customHeight="1" x14ac:dyDescent="0.25">
      <c r="A21" s="285"/>
      <c r="B21" s="287"/>
      <c r="C21" s="287"/>
      <c r="D21" s="287"/>
      <c r="E21" s="287"/>
      <c r="F21" s="287"/>
      <c r="G21" s="293"/>
      <c r="H21" s="83" t="s">
        <v>148</v>
      </c>
      <c r="I21" s="289"/>
      <c r="J21" s="283"/>
      <c r="K21" s="304"/>
      <c r="L21" s="283"/>
      <c r="M21" s="304"/>
      <c r="N21" s="305"/>
      <c r="O21" s="25">
        <v>3</v>
      </c>
      <c r="P21" s="76" t="s">
        <v>149</v>
      </c>
      <c r="Q21" s="25" t="str">
        <f t="shared" si="5"/>
        <v>Probabilidad</v>
      </c>
      <c r="R21" s="88" t="s">
        <v>115</v>
      </c>
      <c r="S21" s="88" t="s">
        <v>116</v>
      </c>
      <c r="T21" s="26" t="str">
        <f t="shared" si="7"/>
        <v>40%</v>
      </c>
      <c r="U21" s="88" t="s">
        <v>131</v>
      </c>
      <c r="V21" s="88" t="s">
        <v>118</v>
      </c>
      <c r="W21" s="88" t="s">
        <v>119</v>
      </c>
      <c r="X21" s="89" t="s">
        <v>150</v>
      </c>
      <c r="Y21" s="92">
        <f>IFERROR(IF(AND(Q20="Probabilidad",Q21="Probabilidad"),(AA20-(+AA20*T21)),IF(AND(Q20="Impacto",Q21="Probabilidad"),(AA19-(+AA19*T21)),IF(Q21="Impacto",AA20,""))),"")</f>
        <v>0.17279999999999998</v>
      </c>
      <c r="Z21" s="90" t="str">
        <f t="shared" si="8"/>
        <v>Muy Baja</v>
      </c>
      <c r="AA21" s="26">
        <f t="shared" si="9"/>
        <v>0.17279999999999998</v>
      </c>
      <c r="AB21" s="90" t="str">
        <f t="shared" si="10"/>
        <v>Menor</v>
      </c>
      <c r="AC21" s="26">
        <f>IFERROR(IF(AND(Q20="Impacto",Q21="Impacto"),(AC20-(+AC20*T21)),IF(AND(Q20="Probabilidad",Q21="Impacto"),(AC19-(+AC19*T21)),IF(Q21="Probabilidad",AC20,""))),"")</f>
        <v>0.4</v>
      </c>
      <c r="AD21" s="283"/>
      <c r="AE21" s="281"/>
      <c r="AF21" s="283"/>
      <c r="AG21" s="281"/>
      <c r="AH21" s="277"/>
      <c r="AI21" s="279"/>
      <c r="AJ21" s="77"/>
      <c r="AK21" s="353"/>
      <c r="AL21" s="270"/>
      <c r="AM21" s="272"/>
      <c r="AN21" s="270"/>
      <c r="AO21" s="375"/>
      <c r="AP21" s="373"/>
      <c r="AQ21" s="375"/>
      <c r="AR21" s="373"/>
      <c r="AS21" s="59"/>
      <c r="AT21" s="59"/>
      <c r="AU21" s="59"/>
      <c r="AV21" s="59"/>
      <c r="AW21" s="59"/>
      <c r="AX21" s="59"/>
      <c r="AY21" s="59"/>
      <c r="AZ21" s="59"/>
      <c r="BA21" s="59"/>
      <c r="BB21" s="59"/>
      <c r="BC21" s="59"/>
      <c r="BD21" s="59"/>
      <c r="BE21" s="59"/>
      <c r="BF21" s="59"/>
      <c r="BG21" s="59"/>
    </row>
    <row r="22" spans="1:59" ht="33" customHeight="1" x14ac:dyDescent="0.25">
      <c r="A22" s="285" t="s">
        <v>151</v>
      </c>
      <c r="B22" s="287" t="s">
        <v>152</v>
      </c>
      <c r="C22" s="287" t="s">
        <v>153</v>
      </c>
      <c r="D22" s="287" t="s">
        <v>154</v>
      </c>
      <c r="E22" s="287" t="s">
        <v>155</v>
      </c>
      <c r="F22" s="287" t="s">
        <v>156</v>
      </c>
      <c r="G22" s="293" t="s">
        <v>157</v>
      </c>
      <c r="H22" s="83" t="s">
        <v>158</v>
      </c>
      <c r="I22" s="288" t="s">
        <v>348</v>
      </c>
      <c r="J22" s="282" t="s">
        <v>141</v>
      </c>
      <c r="K22" s="359">
        <f>IF(J22="","",IF(J22="Muy Baja",0.2,IF(J22="Baja",0.4,IF(J22="Media",0.6,IF(J22="Alta",0.8,IF(J22="Muy Alta",1,))))))</f>
        <v>0.8</v>
      </c>
      <c r="L22" s="282" t="s">
        <v>113</v>
      </c>
      <c r="M22" s="359">
        <f>IF(L22="","",IF(L22="Leve",0.2,IF(L22="Menor",0.4,IF(L22="Moderado",0.6,IF(L22="Mayor",0.8,IF(L22="Catastrófico",1,))))))</f>
        <v>1</v>
      </c>
      <c r="N22" s="361" t="str">
        <f>IF(OR(AND(J22="Muy Baja",L22="Leve"),AND(J22="Muy Baja",L22="Menor"),AND(J22="Baja",L22="Leve")),"Bajo",IF(OR(AND(J22="Muy baja",L22="Moderado"),AND(J22="Baja",L22="Menor"),AND(J22="Baja",L22="Moderado"),AND(J22="Media",L22="Leve"),AND(J22="Media",L22="Menor"),AND(J22="Media",L22="Moderado"),AND(J22="Alta",L22="Leve"),AND(J22="Alta",L22="Menor")),"Moderado",IF(OR(AND(J22="Muy Baja",L22="Mayor"),AND(J22="Baja",L22="Mayor"),AND(J22="Media",L22="Mayor"),AND(J22="Alta",L22="Moderado"),AND(J22="Alta",L22="Mayor"),AND(J22="Muy Alta",L22="Leve"),AND(J22="Muy Alta",L22="Menor"),AND(J22="Muy Alta",L22="Moderado"),AND(J22="Muy Alta",L22="Mayor")),"Alto",IF(OR(AND(J22="Muy Baja",L22="Catastrófico"),AND(J22="Baja",L22="Catastrófico"),AND(J22="Media",L22="Catastrófico"),AND(J22="Alta",L22="Catastrófico"),AND(J22="Muy Alta",L22="Catastrófico")),"Extremo",""))))</f>
        <v>Extremo</v>
      </c>
      <c r="O22" s="25">
        <v>1</v>
      </c>
      <c r="P22" s="76" t="s">
        <v>159</v>
      </c>
      <c r="Q22" s="25" t="str">
        <f t="shared" si="5"/>
        <v>Probabilidad</v>
      </c>
      <c r="R22" s="88" t="s">
        <v>115</v>
      </c>
      <c r="S22" s="88" t="s">
        <v>160</v>
      </c>
      <c r="T22" s="26" t="str">
        <f>IF(AND(R22="Preventivo",S22="Automático"),"50%",IF(AND(R22="Preventivo",S22="Manual"),"40%",IF(AND(R22="Detectivo",S22="Automático"),"40%",IF(AND(R22="Detectivo",S22="Manual"),"30%",IF(AND(R22="Correctivo",S22="Automático"),"35%",IF(AND(R22="Correctivo",S22="Manual"),"25%",""))))))</f>
        <v>50%</v>
      </c>
      <c r="U22" s="88" t="s">
        <v>117</v>
      </c>
      <c r="V22" s="88" t="s">
        <v>161</v>
      </c>
      <c r="W22" s="88" t="s">
        <v>119</v>
      </c>
      <c r="X22" s="89" t="s">
        <v>162</v>
      </c>
      <c r="Y22" s="92">
        <f>IFERROR(IF(Q22="Probabilidad",(K22-(+K22*T22)),IF(Q22="Impacto",K22,"")),"")</f>
        <v>0.4</v>
      </c>
      <c r="Z22" s="90" t="str">
        <f t="shared" si="8"/>
        <v>Baja</v>
      </c>
      <c r="AA22" s="26">
        <f>+Y22</f>
        <v>0.4</v>
      </c>
      <c r="AB22" s="90" t="str">
        <f>IFERROR(IF(AC22="","",IF(AC22&lt;=0.2,"Leve",IF(AC22&lt;=0.4,"Menor",IF(AC22&lt;=0.6,"Moderado",IF(AC22&lt;=0.8,"Mayor","Catastrófico"))))),"")</f>
        <v>Catastrófico</v>
      </c>
      <c r="AC22" s="26">
        <f>IFERROR(IF(Q22="Impacto",(M22-(+M22*T22)),IF(Q22="Probabilidad",M22,"")),"")</f>
        <v>1</v>
      </c>
      <c r="AD22" s="282" t="str">
        <f t="shared" ref="AD22" si="11">IFERROR(IF(AE22=0,"",IF(AND(AE22&gt;0,AE22&lt;=0.2),"Muy Baja",IF(AE22&lt;=0.4,"Baja",IF(AE22&lt;=0.6,"Media",IF(AE22&lt;=0.8,"Alta","Muy Alta"))))),"")</f>
        <v>Muy Baja</v>
      </c>
      <c r="AE22" s="280">
        <f>MIN(Y22:Y26)</f>
        <v>0.16799999999999998</v>
      </c>
      <c r="AF22" s="282" t="str">
        <f t="shared" ref="AF22" si="12">IFERROR(IF(AG22=0,"",IF(AND(AG22&gt;0,AG22&lt;=0.2),"Leve",IF(AG22&lt;=0.4,"Menor",IF(AG22&lt;=0.6,"Moderado",IF(AG22&lt;=0.8,"Mayor","Catastrófico"))))),"")</f>
        <v>Moderado</v>
      </c>
      <c r="AG22" s="280">
        <f>MIN(AC22:AC26)</f>
        <v>0.5625</v>
      </c>
      <c r="AH22" s="276" t="str">
        <f>IFERROR(IF(OR(AND(AD22="Muy Baja",AF22="Leve"),AND(AD22="Muy Baja",AF22="Menor"),AND(AD22="Baja",AF22="Leve")),"Bajo",IF(OR(AND(AD22="Muy Baja",AF22="Moderado"),AND(AD22="Baja",AF22="Menor"),AND(AD22="Baja",AF22="Moderado"),AND(AD22="Media",AF22="Leve"),AND(AD22="Media",AF22="Menor"),AND(AD22="Media",AF22="Moderado"),AND(AD22="Alta",AF22="Leve"),AND(AD22="Alta",AF22="Menor")),"Moderado",IF(OR(AND(AD22="Muy Baja",AF22="Mayor"),AND(AD22="Baja",AF22="Mayor"),AND(AD22="Media",AF22="Mayor"),AND(AD22="Alta",AF22="Moderado"),AND(AD22="Alta",AF22="Mayor"),AND(AD22="Muy Alta",AF22="Leve"),AND(AD22="Muy Alta",AF22="Menor"),AND(AD22="Muy Alta",AF22="Moderado"),AND(AD22="Muy Alta",AF22="Mayor")),"Alto",IF(OR(AND(AD22="Muy Baja",AF22="Catastrófico"),AND(AD22="Baja",AF22="Catastrófico"),AND(AD22="Media",AF22="Catastrófico"),AND(AD22="Alta",AF22="Catastrófico"),AND(AD22="Muy Alta",AF22="Catastrófico")),"Extremo","")))),"")</f>
        <v>Moderado</v>
      </c>
      <c r="AI22" s="278" t="s">
        <v>121</v>
      </c>
      <c r="AJ22" s="78"/>
      <c r="AK22" s="273" t="s">
        <v>366</v>
      </c>
      <c r="AL22" s="273" t="s">
        <v>418</v>
      </c>
      <c r="AM22" s="273" t="s">
        <v>431</v>
      </c>
      <c r="AN22" s="273" t="s">
        <v>418</v>
      </c>
      <c r="AO22" s="376" t="s">
        <v>343</v>
      </c>
      <c r="AP22" s="376"/>
      <c r="AQ22" s="376" t="s">
        <v>343</v>
      </c>
      <c r="AR22" s="376"/>
      <c r="AS22" s="59"/>
      <c r="AT22" s="59"/>
      <c r="AU22" s="59"/>
      <c r="AV22" s="59"/>
      <c r="AW22" s="59"/>
      <c r="AX22" s="59"/>
      <c r="AY22" s="59"/>
      <c r="AZ22" s="59"/>
      <c r="BA22" s="59"/>
      <c r="BB22" s="59"/>
      <c r="BC22" s="59"/>
      <c r="BD22" s="59"/>
      <c r="BE22" s="59"/>
      <c r="BF22" s="59"/>
      <c r="BG22" s="59"/>
    </row>
    <row r="23" spans="1:59" ht="73.8" customHeight="1" x14ac:dyDescent="0.25">
      <c r="A23" s="285"/>
      <c r="B23" s="287"/>
      <c r="C23" s="287"/>
      <c r="D23" s="287"/>
      <c r="E23" s="287"/>
      <c r="F23" s="287"/>
      <c r="G23" s="293"/>
      <c r="H23" s="83" t="s">
        <v>163</v>
      </c>
      <c r="I23" s="289"/>
      <c r="J23" s="283"/>
      <c r="K23" s="360"/>
      <c r="L23" s="283"/>
      <c r="M23" s="360"/>
      <c r="N23" s="362"/>
      <c r="O23" s="25">
        <v>2</v>
      </c>
      <c r="P23" s="76" t="s">
        <v>164</v>
      </c>
      <c r="Q23" s="25" t="str">
        <f t="shared" si="5"/>
        <v>Probabilidad</v>
      </c>
      <c r="R23" s="88" t="s">
        <v>115</v>
      </c>
      <c r="S23" s="88" t="s">
        <v>116</v>
      </c>
      <c r="T23" s="26" t="str">
        <f t="shared" ref="T23:T26" si="13">IF(AND(R23="Preventivo",S23="Automático"),"50%",IF(AND(R23="Preventivo",S23="Manual"),"40%",IF(AND(R23="Detectivo",S23="Automático"),"40%",IF(AND(R23="Detectivo",S23="Manual"),"30%",IF(AND(R23="Correctivo",S23="Automático"),"35%",IF(AND(R23="Correctivo",S23="Manual"),"25%",""))))))</f>
        <v>40%</v>
      </c>
      <c r="U23" s="88" t="s">
        <v>131</v>
      </c>
      <c r="V23" s="88" t="s">
        <v>161</v>
      </c>
      <c r="W23" s="88" t="s">
        <v>119</v>
      </c>
      <c r="X23" s="89" t="s">
        <v>165</v>
      </c>
      <c r="Y23" s="92">
        <f>IFERROR(IF(AND(Q22="Probabilidad",Q23="Probabilidad"),(AA22-(+AA22*T23)),IF(Q23="Probabilidad",(K22-(+K22*T23)),IF(Q23="Impacto",AA22,""))),"")</f>
        <v>0.24</v>
      </c>
      <c r="Z23" s="90" t="str">
        <f t="shared" si="8"/>
        <v>Baja</v>
      </c>
      <c r="AA23" s="26">
        <f t="shared" ref="AA23:AA26" si="14">+Y23</f>
        <v>0.24</v>
      </c>
      <c r="AB23" s="90" t="str">
        <f t="shared" ref="AB23:AB26" si="15">IFERROR(IF(AC23="","",IF(AC23&lt;=0.2,"Leve",IF(AC23&lt;=0.4,"Menor",IF(AC23&lt;=0.6,"Moderado",IF(AC23&lt;=0.8,"Mayor","Catastrófico"))))),"")</f>
        <v>Catastrófico</v>
      </c>
      <c r="AC23" s="26">
        <f>IFERROR(IF(AND(Q22="Impacto",Q23="Impacto"),(AC22-(+AC22*T23)),IF(Q23="Impacto",(#REF!-(+#REF!*T23)),IF(Q23="Probabilidad",AC22,""))),"")</f>
        <v>1</v>
      </c>
      <c r="AD23" s="283"/>
      <c r="AE23" s="281"/>
      <c r="AF23" s="283"/>
      <c r="AG23" s="281"/>
      <c r="AH23" s="277"/>
      <c r="AI23" s="279"/>
      <c r="AJ23" s="77"/>
      <c r="AK23" s="274"/>
      <c r="AL23" s="274"/>
      <c r="AM23" s="274"/>
      <c r="AN23" s="274"/>
      <c r="AO23" s="377"/>
      <c r="AP23" s="377"/>
      <c r="AQ23" s="377"/>
      <c r="AR23" s="377"/>
      <c r="AS23" s="59"/>
      <c r="AT23" s="59"/>
      <c r="AU23" s="59"/>
      <c r="AV23" s="59"/>
      <c r="AW23" s="59"/>
      <c r="AX23" s="59"/>
      <c r="AY23" s="59"/>
      <c r="AZ23" s="59"/>
      <c r="BA23" s="59"/>
      <c r="BB23" s="59"/>
      <c r="BC23" s="59"/>
      <c r="BD23" s="59"/>
      <c r="BE23" s="59"/>
      <c r="BF23" s="59"/>
      <c r="BG23" s="59"/>
    </row>
    <row r="24" spans="1:59" ht="63" customHeight="1" x14ac:dyDescent="0.25">
      <c r="A24" s="285"/>
      <c r="B24" s="287"/>
      <c r="C24" s="287"/>
      <c r="D24" s="287"/>
      <c r="E24" s="287"/>
      <c r="F24" s="287"/>
      <c r="G24" s="293"/>
      <c r="H24" s="83" t="s">
        <v>166</v>
      </c>
      <c r="I24" s="289"/>
      <c r="J24" s="283"/>
      <c r="K24" s="360"/>
      <c r="L24" s="283"/>
      <c r="M24" s="360"/>
      <c r="N24" s="362"/>
      <c r="O24" s="25">
        <v>3</v>
      </c>
      <c r="P24" s="76" t="s">
        <v>167</v>
      </c>
      <c r="Q24" s="25" t="str">
        <f t="shared" ref="Q24" si="16">IF(OR(R24="Preventivo",R24="Detectivo"),"Probabilidad",IF(R24="Correctivo","Impacto",""))</f>
        <v>Probabilidad</v>
      </c>
      <c r="R24" s="88" t="s">
        <v>168</v>
      </c>
      <c r="S24" s="88" t="s">
        <v>116</v>
      </c>
      <c r="T24" s="26" t="str">
        <f t="shared" ref="T24" si="17">IF(AND(R24="Preventivo",S24="Automático"),"50%",IF(AND(R24="Preventivo",S24="Manual"),"40%",IF(AND(R24="Detectivo",S24="Automático"),"40%",IF(AND(R24="Detectivo",S24="Manual"),"30%",IF(AND(R24="Correctivo",S24="Automático"),"35%",IF(AND(R24="Correctivo",S24="Manual"),"25%",""))))))</f>
        <v>30%</v>
      </c>
      <c r="U24" s="88" t="s">
        <v>131</v>
      </c>
      <c r="V24" s="88" t="s">
        <v>161</v>
      </c>
      <c r="W24" s="88" t="s">
        <v>119</v>
      </c>
      <c r="X24" s="89" t="s">
        <v>169</v>
      </c>
      <c r="Y24" s="92">
        <f>IFERROR(IF(AND(Q23="Probabilidad",Q24="Probabilidad"),(AA23-(+AA23*T24)),IF(AND(Q23="Impacto",Q24="Probabilidad"),(AA22-(+AA22*T24)),IF(Q24="Impacto",AA23,""))),"")</f>
        <v>0.16799999999999998</v>
      </c>
      <c r="Z24" s="90" t="str">
        <f t="shared" si="8"/>
        <v>Muy Baja</v>
      </c>
      <c r="AA24" s="26">
        <f t="shared" si="14"/>
        <v>0.16799999999999998</v>
      </c>
      <c r="AB24" s="90" t="str">
        <f t="shared" si="15"/>
        <v>Catastrófico</v>
      </c>
      <c r="AC24" s="26">
        <f>IFERROR(IF(AND(Q23="Impacto",Q24="Impacto"),(AC23-(+AC23*T24)),IF(AND(Q23="Probabilidad",Q24="Impacto"),(AC22-(+AC22*T24)),IF(Q24="Probabilidad",AC23,""))),"")</f>
        <v>1</v>
      </c>
      <c r="AD24" s="283"/>
      <c r="AE24" s="281"/>
      <c r="AF24" s="283"/>
      <c r="AG24" s="281"/>
      <c r="AH24" s="277"/>
      <c r="AI24" s="279"/>
      <c r="AJ24" s="77"/>
      <c r="AK24" s="274"/>
      <c r="AL24" s="274"/>
      <c r="AM24" s="274"/>
      <c r="AN24" s="274"/>
      <c r="AO24" s="377"/>
      <c r="AP24" s="377"/>
      <c r="AQ24" s="377"/>
      <c r="AR24" s="377"/>
      <c r="AS24" s="59"/>
      <c r="AT24" s="59"/>
      <c r="AU24" s="59"/>
      <c r="AV24" s="59"/>
      <c r="AW24" s="59"/>
      <c r="AX24" s="59"/>
      <c r="AY24" s="59"/>
      <c r="AZ24" s="59"/>
      <c r="BA24" s="59"/>
      <c r="BB24" s="59"/>
      <c r="BC24" s="59"/>
      <c r="BD24" s="59"/>
      <c r="BE24" s="59"/>
      <c r="BF24" s="59"/>
      <c r="BG24" s="59"/>
    </row>
    <row r="25" spans="1:59" ht="148.80000000000001" customHeight="1" x14ac:dyDescent="0.25">
      <c r="A25" s="285"/>
      <c r="B25" s="287"/>
      <c r="C25" s="287"/>
      <c r="D25" s="287"/>
      <c r="E25" s="287"/>
      <c r="F25" s="287"/>
      <c r="G25" s="293"/>
      <c r="H25" s="91" t="s">
        <v>170</v>
      </c>
      <c r="I25" s="289"/>
      <c r="J25" s="283"/>
      <c r="K25" s="360"/>
      <c r="L25" s="283"/>
      <c r="M25" s="360"/>
      <c r="N25" s="362"/>
      <c r="O25" s="25">
        <v>4</v>
      </c>
      <c r="P25" s="76" t="s">
        <v>171</v>
      </c>
      <c r="Q25" s="25" t="str">
        <f t="shared" ref="Q25" si="18">IF(OR(R25="Preventivo",R25="Detectivo"),"Probabilidad",IF(R25="Correctivo","Impacto",""))</f>
        <v>Impacto</v>
      </c>
      <c r="R25" s="88" t="s">
        <v>130</v>
      </c>
      <c r="S25" s="88" t="s">
        <v>116</v>
      </c>
      <c r="T25" s="26" t="str">
        <f t="shared" ref="T25" si="19">IF(AND(R25="Preventivo",S25="Automático"),"50%",IF(AND(R25="Preventivo",S25="Manual"),"40%",IF(AND(R25="Detectivo",S25="Automático"),"40%",IF(AND(R25="Detectivo",S25="Manual"),"30%",IF(AND(R25="Correctivo",S25="Automático"),"35%",IF(AND(R25="Correctivo",S25="Manual"),"25%",""))))))</f>
        <v>25%</v>
      </c>
      <c r="U25" s="88" t="s">
        <v>131</v>
      </c>
      <c r="V25" s="88" t="s">
        <v>118</v>
      </c>
      <c r="W25" s="88" t="s">
        <v>119</v>
      </c>
      <c r="X25" s="89" t="s">
        <v>172</v>
      </c>
      <c r="Y25" s="92">
        <f>IFERROR(IF(AND(Q24="Probabilidad",Q25="Probabilidad"),(AA24-(+AA24*T25)),IF(AND(Q24="Impacto",Q25="Probabilidad"),(AA23-(+AA23*T25)),IF(Q25="Impacto",AA24,""))),"")</f>
        <v>0.16799999999999998</v>
      </c>
      <c r="Z25" s="90" t="str">
        <f t="shared" si="8"/>
        <v>Muy Baja</v>
      </c>
      <c r="AA25" s="26">
        <f t="shared" si="14"/>
        <v>0.16799999999999998</v>
      </c>
      <c r="AB25" s="90" t="str">
        <f t="shared" si="15"/>
        <v>Mayor</v>
      </c>
      <c r="AC25" s="26">
        <f>IFERROR(IF(AND(Q24="Impacto",Q25="Impacto"),(AC24-(+AC24*T25)),IF(AND(Q24="Probabilidad",Q25="Impacto"),(AC23-(+AC23*T25)),IF(Q25="Probabilidad",AC24,""))),"")</f>
        <v>0.75</v>
      </c>
      <c r="AD25" s="283"/>
      <c r="AE25" s="281"/>
      <c r="AF25" s="283"/>
      <c r="AG25" s="281"/>
      <c r="AH25" s="277"/>
      <c r="AI25" s="279"/>
      <c r="AJ25" s="77"/>
      <c r="AK25" s="274"/>
      <c r="AL25" s="274"/>
      <c r="AM25" s="274"/>
      <c r="AN25" s="274"/>
      <c r="AO25" s="377"/>
      <c r="AP25" s="377"/>
      <c r="AQ25" s="377"/>
      <c r="AR25" s="377"/>
      <c r="AS25" s="59"/>
      <c r="AT25" s="59"/>
      <c r="AU25" s="59"/>
      <c r="AV25" s="59"/>
      <c r="AW25" s="59"/>
      <c r="AX25" s="59"/>
      <c r="AY25" s="59"/>
      <c r="AZ25" s="59"/>
      <c r="BA25" s="59"/>
      <c r="BB25" s="59"/>
      <c r="BC25" s="59"/>
      <c r="BD25" s="59"/>
      <c r="BE25" s="59"/>
      <c r="BF25" s="59"/>
      <c r="BG25" s="59"/>
    </row>
    <row r="26" spans="1:59" ht="142.19999999999999" customHeight="1" x14ac:dyDescent="0.25">
      <c r="A26" s="285"/>
      <c r="B26" s="287"/>
      <c r="C26" s="287"/>
      <c r="D26" s="287"/>
      <c r="E26" s="287"/>
      <c r="F26" s="287"/>
      <c r="G26" s="293"/>
      <c r="H26" s="91" t="s">
        <v>170</v>
      </c>
      <c r="I26" s="289"/>
      <c r="J26" s="283"/>
      <c r="K26" s="360"/>
      <c r="L26" s="283"/>
      <c r="M26" s="360"/>
      <c r="N26" s="362"/>
      <c r="O26" s="25">
        <v>5</v>
      </c>
      <c r="P26" s="76" t="s">
        <v>430</v>
      </c>
      <c r="Q26" s="25" t="str">
        <f t="shared" si="5"/>
        <v>Impacto</v>
      </c>
      <c r="R26" s="88" t="s">
        <v>130</v>
      </c>
      <c r="S26" s="88" t="s">
        <v>116</v>
      </c>
      <c r="T26" s="26" t="str">
        <f t="shared" si="13"/>
        <v>25%</v>
      </c>
      <c r="U26" s="88" t="s">
        <v>117</v>
      </c>
      <c r="V26" s="88" t="s">
        <v>118</v>
      </c>
      <c r="W26" s="88" t="s">
        <v>119</v>
      </c>
      <c r="X26" s="89" t="s">
        <v>173</v>
      </c>
      <c r="Y26" s="92">
        <f>IFERROR(IF(AND(Q25="Probabilidad",Q26="Probabilidad"),(AA25-(+AA25*T26)),IF(AND(Q25="Impacto",Q26="Probabilidad"),(AA24-(+AA24*T26)),IF(Q26="Impacto",AA25,""))),"")</f>
        <v>0.16799999999999998</v>
      </c>
      <c r="Z26" s="90" t="str">
        <f t="shared" si="8"/>
        <v>Muy Baja</v>
      </c>
      <c r="AA26" s="26">
        <f t="shared" si="14"/>
        <v>0.16799999999999998</v>
      </c>
      <c r="AB26" s="90" t="str">
        <f t="shared" si="15"/>
        <v>Moderado</v>
      </c>
      <c r="AC26" s="26">
        <f>IFERROR(IF(AND(Q25="Impacto",Q26="Impacto"),(AC25-(+AC25*T26)),IF(AND(Q25="Probabilidad",Q26="Impacto"),(AC24-(+AC24*T26)),IF(Q26="Probabilidad",AC25,""))),"")</f>
        <v>0.5625</v>
      </c>
      <c r="AD26" s="283"/>
      <c r="AE26" s="281"/>
      <c r="AF26" s="283"/>
      <c r="AG26" s="281"/>
      <c r="AH26" s="277"/>
      <c r="AI26" s="279"/>
      <c r="AJ26" s="77" t="s">
        <v>174</v>
      </c>
      <c r="AK26" s="274"/>
      <c r="AL26" s="274"/>
      <c r="AM26" s="274"/>
      <c r="AN26" s="274"/>
      <c r="AO26" s="377"/>
      <c r="AP26" s="377"/>
      <c r="AQ26" s="377"/>
      <c r="AR26" s="377"/>
      <c r="AS26" s="59"/>
      <c r="AT26" s="59"/>
      <c r="AU26" s="59"/>
      <c r="AV26" s="59"/>
      <c r="AW26" s="59"/>
      <c r="AX26" s="59"/>
      <c r="AY26" s="59"/>
      <c r="AZ26" s="59"/>
      <c r="BA26" s="59"/>
      <c r="BB26" s="59"/>
      <c r="BC26" s="59"/>
      <c r="BD26" s="59"/>
      <c r="BE26" s="59"/>
      <c r="BF26" s="59"/>
      <c r="BG26" s="59"/>
    </row>
    <row r="27" spans="1:59" ht="273" customHeight="1" x14ac:dyDescent="0.25">
      <c r="A27" s="285" t="s">
        <v>175</v>
      </c>
      <c r="B27" s="347" t="s">
        <v>176</v>
      </c>
      <c r="C27" s="286" t="s">
        <v>177</v>
      </c>
      <c r="D27" s="286" t="s">
        <v>178</v>
      </c>
      <c r="E27" s="286" t="s">
        <v>179</v>
      </c>
      <c r="F27" s="286" t="s">
        <v>180</v>
      </c>
      <c r="G27" s="286" t="s">
        <v>181</v>
      </c>
      <c r="H27" s="96" t="s">
        <v>182</v>
      </c>
      <c r="I27" s="287" t="s">
        <v>345</v>
      </c>
      <c r="J27" s="368" t="s">
        <v>112</v>
      </c>
      <c r="K27" s="304">
        <f>IF(J27="","",IF(J27="Muy Baja",0.2,IF(J27="Baja",0.4,IF(J27="Media",0.6,IF(J27="Alta",0.8,IF(J27="Muy Alta",1,))))))</f>
        <v>0.6</v>
      </c>
      <c r="L27" s="368" t="s">
        <v>113</v>
      </c>
      <c r="M27" s="304">
        <f>IF(L27="","",IF(L27="Leve",0.2,IF(L27="Menor",0.4,IF(L27="Moderado",0.6,IF(L27="Mayor",0.8,IF(L27="Catastrófico",1,))))))</f>
        <v>1</v>
      </c>
      <c r="N27" s="305" t="str">
        <f>IF(OR(AND(J27="Muy Baja",L27="Leve"),AND(J27="Muy Baja",L27="Menor"),AND(J27="Baja",L27="Leve")),"Bajo",IF(OR(AND(J27="Muy Baja",L27="Moderado"),AND(J27="Baja",L27="Menor"),AND(J27="Baja",L27="Moderado"),AND(J27="Media",L27="Leve"),AND(J27="Media",L27="Menor"),AND(J27="Media",L27="Moderado"),AND(J27="Alta",L27="Leve"),AND(J27="Alta",L27="Menor")),"Moderado",IF(OR(AND(J27="Muy Baja",L27="Mayor"),AND(J27="Baja",L27="Mayor"),AND(J27="Media",L27="Mayor"),AND(J27="Alta",L27="Moderado"),AND(J27="Alta",L27="Mayor"),AND(J27="Muy Alta",L27="Leve"),AND(J27="Muy Alta",L27="Menor"),AND(J27="Muy Alta",L27="Moderado"),AND(J27="Muy Alta",L27="Mayor")),"Alto",IF(OR(AND(J27="Muy Baja",L27="Catastrófico"),AND(J27="Baja",L27="Catastrófico"),AND(J27="Media",L27="Catastrófico"),AND(J27="Alta",L27="Catastrófico"),AND(J27="Muy Alta",L27="Catastrófico")),"Extremo",""))))</f>
        <v>Extremo</v>
      </c>
      <c r="O27" s="97">
        <v>1</v>
      </c>
      <c r="P27" s="71" t="s">
        <v>183</v>
      </c>
      <c r="Q27" s="25" t="str">
        <f>IF(OR(R27="Preventivo",R27="Detectivo"),"Probabilidad",IF(R27="Correctivo","Impacto",""))</f>
        <v>Probabilidad</v>
      </c>
      <c r="R27" s="88" t="s">
        <v>115</v>
      </c>
      <c r="S27" s="88" t="s">
        <v>116</v>
      </c>
      <c r="T27" s="26" t="str">
        <f>IF(AND(R27="Preventivo",S27="Automático"),"50%",IF(AND(R27="Preventivo",S27="Manual"),"40%",IF(AND(R27="Detectivo",S27="Automático"),"40%",IF(AND(R27="Detectivo",S27="Manual"),"30%",IF(AND(R27="Correctivo",S27="Automático"),"35%",IF(AND(R27="Correctivo",S27="Manual"),"25%",""))))))</f>
        <v>40%</v>
      </c>
      <c r="U27" s="88" t="s">
        <v>117</v>
      </c>
      <c r="V27" s="88" t="s">
        <v>118</v>
      </c>
      <c r="W27" s="88" t="s">
        <v>119</v>
      </c>
      <c r="X27" s="71" t="s">
        <v>184</v>
      </c>
      <c r="Y27" s="92">
        <f>IFERROR(IF(Q27="Probabilidad",(K27-(+K27*T27)),IF(Q27="Impacto",K27,"")),"")</f>
        <v>0.36</v>
      </c>
      <c r="Z27" s="90" t="str">
        <f t="shared" ref="Z27:Z30" si="20">IFERROR(IF(Y27="","",IF(Y27&lt;=0.2,"Muy Baja",IF(Y27&lt;=0.4,"Baja",IF(Y27&lt;=0.6,"Media",IF(Y27&lt;=0.8,"Alta","Muy Alta"))))),"")</f>
        <v>Baja</v>
      </c>
      <c r="AA27" s="26">
        <f>+Y27</f>
        <v>0.36</v>
      </c>
      <c r="AB27" s="90" t="str">
        <f>IFERROR(IF(AC27="","",IF(AC27&lt;=0.2,"Leve",IF(AC27&lt;=0.4,"Menor",IF(AC27&lt;=0.6,"Moderado",IF(AC27&lt;=0.8,"Mayor","Catastrófico"))))),"")</f>
        <v>Catastrófico</v>
      </c>
      <c r="AC27" s="26">
        <f>IFERROR(IF(Q27="Impacto",(M27-(+M27*T27)),IF(Q27="Probabilidad",M27,"")),"")</f>
        <v>1</v>
      </c>
      <c r="AD27" s="368" t="str">
        <f>IFERROR(IF(AE27=0,"",IF(AND(AE27&gt;0,AE27&lt;=0.2),"Muy Baja",IF(AE27&lt;=0.4,"Baja",IF(AE27&lt;=0.6,"Media",IF(AE27&lt;=0.8,"Alta","Muy Alta"))))),"")</f>
        <v>Muy Baja</v>
      </c>
      <c r="AE27" s="369">
        <f>MIN(Y27:Y33)</f>
        <v>2.7993599999999997E-2</v>
      </c>
      <c r="AF27" s="368" t="str">
        <f>IFERROR(IF(AG27=0,"",IF(AND(AG27&gt;0,AG27&lt;=0.2),"Leve",IF(AG27&lt;=0.4,"Menor",IF(AG27&lt;=0.6,"Moderado",IF(AG27&lt;=0.8,"Mayor","Catastrófico"))))),"")</f>
        <v>Mayor</v>
      </c>
      <c r="AG27" s="369">
        <f>MIN(AC27:AC33)</f>
        <v>0.75</v>
      </c>
      <c r="AH27" s="305" t="str">
        <f>IFERROR(IF(OR(AND(AD27="Muy Baja",AF27="Leve"),AND(AD27="Muy Baja",AF27="Menor"),AND(AD27="Baja",AF27="Leve")),"Bajo",IF(OR(AND(AD27="Muy Baja",AF27="Moderado"),AND(AD27="Baja",AF27="Menor"),AND(AD27="Baja",AF27="Moderado"),AND(AD27="Media",AF27="Leve"),AND(AD27="Media",AF27="Menor"),AND(AD27="Media",AF27="Moderado"),AND(AD27="Alta",AF27="Leve"),AND(AD27="Alta",AF27="Menor")),"Moderado",IF(OR(AND(AD27="Muy Baja",AF27="Mayor"),AND(AD27="Baja",AF27="Mayor"),AND(AD27="Media",AF27="Mayor"),AND(AD27="Alta",AF27="Moderado"),AND(AD27="Alta",AF27="Mayor"),AND(AD27="Muy Alta",AF27="Leve"),AND(AD27="Muy Alta",AF27="Menor"),AND(AD27="Muy Alta",AF27="Moderado"),AND(AD27="Muy Alta",AF27="Mayor")),"Alto",IF(OR(AND(AD27="Muy Baja",AF27="Catastrófico"),AND(AD27="Baja",AF27="Catastrófico"),AND(AD27="Media",AF27="Catastrófico"),AND(AD27="Alta",AF27="Catastrófico"),AND(AD27="Muy Alta",AF27="Catastrófico")),"Extremo","")))),"")</f>
        <v>Alto</v>
      </c>
      <c r="AI27" s="285" t="s">
        <v>121</v>
      </c>
      <c r="AJ27" s="74"/>
      <c r="AK27" s="275" t="s">
        <v>367</v>
      </c>
      <c r="AL27" s="275" t="s">
        <v>420</v>
      </c>
      <c r="AM27" s="275" t="s">
        <v>427</v>
      </c>
      <c r="AN27" s="269" t="s">
        <v>419</v>
      </c>
      <c r="AO27" s="378" t="s">
        <v>343</v>
      </c>
      <c r="AP27" s="372"/>
      <c r="AQ27" s="378" t="s">
        <v>343</v>
      </c>
      <c r="AR27" s="372"/>
      <c r="AS27" s="59"/>
      <c r="AT27" s="59"/>
      <c r="AU27" s="59"/>
      <c r="AV27" s="59"/>
      <c r="AW27" s="59"/>
      <c r="AX27" s="59"/>
      <c r="AY27" s="59"/>
      <c r="AZ27" s="59"/>
      <c r="BA27" s="59"/>
      <c r="BB27" s="59"/>
      <c r="BC27" s="59"/>
      <c r="BD27" s="59"/>
      <c r="BE27" s="59"/>
      <c r="BF27" s="59"/>
      <c r="BG27" s="59"/>
    </row>
    <row r="28" spans="1:59" ht="103.8" customHeight="1" x14ac:dyDescent="0.25">
      <c r="A28" s="285"/>
      <c r="B28" s="348"/>
      <c r="C28" s="286"/>
      <c r="D28" s="286"/>
      <c r="E28" s="286"/>
      <c r="F28" s="286"/>
      <c r="G28" s="286"/>
      <c r="H28" s="98" t="s">
        <v>185</v>
      </c>
      <c r="I28" s="287"/>
      <c r="J28" s="368"/>
      <c r="K28" s="304"/>
      <c r="L28" s="368"/>
      <c r="M28" s="304"/>
      <c r="N28" s="305"/>
      <c r="O28" s="97">
        <v>2</v>
      </c>
      <c r="P28" s="71" t="s">
        <v>186</v>
      </c>
      <c r="Q28" s="25" t="str">
        <f t="shared" ref="Q28" si="21">IF(OR(R28="Preventivo",R28="Detectivo"),"Probabilidad",IF(R28="Correctivo","Impacto",""))</f>
        <v>Probabilidad</v>
      </c>
      <c r="R28" s="88" t="s">
        <v>115</v>
      </c>
      <c r="S28" s="88" t="s">
        <v>116</v>
      </c>
      <c r="T28" s="26" t="str">
        <f t="shared" ref="T28:T29" si="22">IF(AND(R28="Preventivo",S28="Automático"),"50%",IF(AND(R28="Preventivo",S28="Manual"),"40%",IF(AND(R28="Detectivo",S28="Automático"),"40%",IF(AND(R28="Detectivo",S28="Manual"),"30%",IF(AND(R28="Correctivo",S28="Automático"),"35%",IF(AND(R28="Correctivo",S28="Manual"),"25%",""))))))</f>
        <v>40%</v>
      </c>
      <c r="U28" s="88" t="s">
        <v>117</v>
      </c>
      <c r="V28" s="88" t="s">
        <v>118</v>
      </c>
      <c r="W28" s="88" t="s">
        <v>119</v>
      </c>
      <c r="X28" s="74" t="s">
        <v>187</v>
      </c>
      <c r="Y28" s="92">
        <f>IFERROR(IF(AND(Q27="Probabilidad",Q28="Probabilidad"),(AA27-(+AA27*T28)),IF(Q28="Probabilidad",(K27-(+K27*T28)),IF(Q28="Impacto",AA27,""))),"")</f>
        <v>0.216</v>
      </c>
      <c r="Z28" s="90" t="str">
        <f t="shared" si="20"/>
        <v>Baja</v>
      </c>
      <c r="AA28" s="26">
        <f t="shared" ref="AA28:AA30" si="23">+Y28</f>
        <v>0.216</v>
      </c>
      <c r="AB28" s="90" t="str">
        <f t="shared" ref="AB28:AB30" si="24">IFERROR(IF(AC28="","",IF(AC28&lt;=0.2,"Leve",IF(AC28&lt;=0.4,"Menor",IF(AC28&lt;=0.6,"Moderado",IF(AC28&lt;=0.8,"Mayor","Catastrófico"))))),"")</f>
        <v>Catastrófico</v>
      </c>
      <c r="AC28" s="26">
        <f>IFERROR(IF(AND(Q27="Impacto",Q28="Impacto"),(AC27-(+AC27*T28)),IF(Q28="Impacto",($N$15-(+$N$15*T28)),IF(Q28="Probabilidad",AC27,""))),"")</f>
        <v>1</v>
      </c>
      <c r="AD28" s="368"/>
      <c r="AE28" s="369"/>
      <c r="AF28" s="368"/>
      <c r="AG28" s="369"/>
      <c r="AH28" s="305"/>
      <c r="AI28" s="285"/>
      <c r="AJ28" s="74"/>
      <c r="AK28" s="275"/>
      <c r="AL28" s="275"/>
      <c r="AM28" s="275"/>
      <c r="AN28" s="269"/>
      <c r="AO28" s="378"/>
      <c r="AP28" s="372"/>
      <c r="AQ28" s="378"/>
      <c r="AR28" s="372"/>
      <c r="AS28" s="59"/>
      <c r="AT28" s="59"/>
      <c r="AU28" s="59"/>
      <c r="AV28" s="59"/>
      <c r="AW28" s="59"/>
      <c r="AX28" s="59"/>
      <c r="AY28" s="59"/>
      <c r="AZ28" s="59"/>
      <c r="BA28" s="59"/>
      <c r="BB28" s="59"/>
      <c r="BC28" s="59"/>
      <c r="BD28" s="59"/>
      <c r="BE28" s="59"/>
      <c r="BF28" s="59"/>
      <c r="BG28" s="59"/>
    </row>
    <row r="29" spans="1:59" ht="80.400000000000006" customHeight="1" x14ac:dyDescent="0.25">
      <c r="A29" s="285"/>
      <c r="B29" s="348"/>
      <c r="C29" s="286"/>
      <c r="D29" s="286"/>
      <c r="E29" s="286"/>
      <c r="F29" s="286"/>
      <c r="G29" s="286"/>
      <c r="H29" s="98" t="s">
        <v>188</v>
      </c>
      <c r="I29" s="287"/>
      <c r="J29" s="368"/>
      <c r="K29" s="304"/>
      <c r="L29" s="368"/>
      <c r="M29" s="304"/>
      <c r="N29" s="305"/>
      <c r="O29" s="97">
        <v>3</v>
      </c>
      <c r="P29" s="71" t="s">
        <v>189</v>
      </c>
      <c r="Q29" s="25" t="str">
        <f>IF(OR(R29="Preventivo",R29="Detectivo"),"Probabilidad",IF(R29="Correctivo","Impacto",""))</f>
        <v>Probabilidad</v>
      </c>
      <c r="R29" s="88" t="s">
        <v>115</v>
      </c>
      <c r="S29" s="88" t="s">
        <v>116</v>
      </c>
      <c r="T29" s="26" t="str">
        <f t="shared" si="22"/>
        <v>40%</v>
      </c>
      <c r="U29" s="88" t="s">
        <v>117</v>
      </c>
      <c r="V29" s="88" t="s">
        <v>118</v>
      </c>
      <c r="W29" s="88" t="s">
        <v>190</v>
      </c>
      <c r="X29" s="95" t="s">
        <v>191</v>
      </c>
      <c r="Y29" s="92">
        <f>IFERROR(IF(AND(Q28="Probabilidad",Q29="Probabilidad"),(AA28-(+AA28*T29)),IF(AND(Q28="Impacto",Q29="Probabilidad"),(AA27-(+AA27*T29)),IF(Q29="Impacto",AA28,""))),"")</f>
        <v>0.12959999999999999</v>
      </c>
      <c r="Z29" s="90" t="str">
        <f t="shared" si="20"/>
        <v>Muy Baja</v>
      </c>
      <c r="AA29" s="26">
        <f t="shared" si="23"/>
        <v>0.12959999999999999</v>
      </c>
      <c r="AB29" s="90" t="str">
        <f t="shared" si="24"/>
        <v>Catastrófico</v>
      </c>
      <c r="AC29" s="26">
        <f>IFERROR(IF(AND(Q28="Impacto",Q29="Impacto"),(AC28-(+AC28*T29)),IF(AND(Q28="Probabilidad",Q29="Impacto"),(AC27-(+AC27*T29)),IF(Q29="Probabilidad",AC28,""))),"")</f>
        <v>1</v>
      </c>
      <c r="AD29" s="368"/>
      <c r="AE29" s="369"/>
      <c r="AF29" s="368"/>
      <c r="AG29" s="369"/>
      <c r="AH29" s="305"/>
      <c r="AI29" s="285"/>
      <c r="AJ29" s="74"/>
      <c r="AK29" s="275"/>
      <c r="AL29" s="275"/>
      <c r="AM29" s="275"/>
      <c r="AN29" s="269"/>
      <c r="AO29" s="378"/>
      <c r="AP29" s="372"/>
      <c r="AQ29" s="378"/>
      <c r="AR29" s="372"/>
      <c r="AS29" s="59"/>
      <c r="AT29" s="59"/>
      <c r="AU29" s="59"/>
      <c r="AV29" s="59"/>
      <c r="AW29" s="59"/>
      <c r="AX29" s="59"/>
      <c r="AY29" s="59"/>
      <c r="AZ29" s="59"/>
      <c r="BA29" s="59"/>
      <c r="BB29" s="59"/>
      <c r="BC29" s="59"/>
      <c r="BD29" s="59"/>
      <c r="BE29" s="59"/>
      <c r="BF29" s="59"/>
      <c r="BG29" s="59"/>
    </row>
    <row r="30" spans="1:59" ht="165.6" x14ac:dyDescent="0.25">
      <c r="A30" s="285"/>
      <c r="B30" s="348"/>
      <c r="C30" s="286"/>
      <c r="D30" s="286"/>
      <c r="E30" s="286"/>
      <c r="F30" s="286"/>
      <c r="G30" s="286"/>
      <c r="H30" s="96" t="s">
        <v>192</v>
      </c>
      <c r="I30" s="287"/>
      <c r="J30" s="368"/>
      <c r="K30" s="304"/>
      <c r="L30" s="368"/>
      <c r="M30" s="304"/>
      <c r="N30" s="305"/>
      <c r="O30" s="97">
        <v>4</v>
      </c>
      <c r="P30" s="71" t="s">
        <v>193</v>
      </c>
      <c r="Q30" s="25" t="str">
        <f t="shared" ref="Q30:Q31" si="25">IF(OR(R30="Preventivo",R30="Detectivo"),"Probabilidad",IF(R30="Correctivo","Impacto",""))</f>
        <v>Probabilidad</v>
      </c>
      <c r="R30" s="88" t="s">
        <v>115</v>
      </c>
      <c r="S30" s="88" t="s">
        <v>116</v>
      </c>
      <c r="T30" s="26" t="str">
        <f t="shared" ref="T30:T31" si="26">IF(AND(R30="Preventivo",S30="Automático"),"50%",IF(AND(R30="Preventivo",S30="Manual"),"40%",IF(AND(R30="Detectivo",S30="Automático"),"40%",IF(AND(R30="Detectivo",S30="Manual"),"30%",IF(AND(R30="Correctivo",S30="Automático"),"35%",IF(AND(R30="Correctivo",S30="Manual"),"25%",""))))))</f>
        <v>40%</v>
      </c>
      <c r="U30" s="88" t="s">
        <v>117</v>
      </c>
      <c r="V30" s="88" t="s">
        <v>118</v>
      </c>
      <c r="W30" s="88" t="s">
        <v>119</v>
      </c>
      <c r="X30" s="74" t="s">
        <v>194</v>
      </c>
      <c r="Y30" s="92">
        <f>IFERROR(IF(AND(Q29="Probabilidad",Q30="Probabilidad"),(AA29-(+AA29*T30)),IF(AND(Q29="Impacto",Q30="Probabilidad"),(AA28-(+AA28*T30)),IF(Q30="Impacto",AA29,""))),"")</f>
        <v>7.7759999999999996E-2</v>
      </c>
      <c r="Z30" s="90" t="str">
        <f t="shared" si="20"/>
        <v>Muy Baja</v>
      </c>
      <c r="AA30" s="26">
        <f t="shared" si="23"/>
        <v>7.7759999999999996E-2</v>
      </c>
      <c r="AB30" s="90" t="str">
        <f t="shared" si="24"/>
        <v>Catastrófico</v>
      </c>
      <c r="AC30" s="26">
        <f>IFERROR(IF(AND(Q29="Impacto",Q30="Impacto"),(AC29-(+AC29*T30)),IF(AND(Q29="Probabilidad",Q30="Impacto"),(AC28-(+AC28*T30)),IF(Q30="Probabilidad",AC29,""))),"")</f>
        <v>1</v>
      </c>
      <c r="AD30" s="368"/>
      <c r="AE30" s="369"/>
      <c r="AF30" s="368"/>
      <c r="AG30" s="369"/>
      <c r="AH30" s="305"/>
      <c r="AI30" s="285"/>
      <c r="AJ30" s="74"/>
      <c r="AK30" s="275"/>
      <c r="AL30" s="275"/>
      <c r="AM30" s="275"/>
      <c r="AN30" s="269"/>
      <c r="AO30" s="378"/>
      <c r="AP30" s="372"/>
      <c r="AQ30" s="378"/>
      <c r="AR30" s="372"/>
      <c r="AS30" s="59"/>
      <c r="AT30" s="59"/>
      <c r="AU30" s="59"/>
      <c r="AV30" s="59"/>
      <c r="AW30" s="59"/>
      <c r="AX30" s="59"/>
      <c r="AY30" s="59"/>
      <c r="AZ30" s="59"/>
      <c r="BA30" s="59"/>
      <c r="BB30" s="59"/>
      <c r="BC30" s="59"/>
      <c r="BD30" s="59"/>
      <c r="BE30" s="59"/>
      <c r="BF30" s="59"/>
      <c r="BG30" s="59"/>
    </row>
    <row r="31" spans="1:59" ht="69" x14ac:dyDescent="0.25">
      <c r="A31" s="285"/>
      <c r="B31" s="348"/>
      <c r="C31" s="286"/>
      <c r="D31" s="286"/>
      <c r="E31" s="286"/>
      <c r="F31" s="286"/>
      <c r="G31" s="286"/>
      <c r="H31" s="99" t="s">
        <v>195</v>
      </c>
      <c r="I31" s="287"/>
      <c r="J31" s="368"/>
      <c r="K31" s="304"/>
      <c r="L31" s="368"/>
      <c r="M31" s="304"/>
      <c r="N31" s="305"/>
      <c r="O31" s="97">
        <v>5</v>
      </c>
      <c r="P31" s="71" t="s">
        <v>196</v>
      </c>
      <c r="Q31" s="25" t="str">
        <f t="shared" si="25"/>
        <v>Probabilidad</v>
      </c>
      <c r="R31" s="88" t="s">
        <v>115</v>
      </c>
      <c r="S31" s="88" t="s">
        <v>116</v>
      </c>
      <c r="T31" s="26" t="str">
        <f t="shared" si="26"/>
        <v>40%</v>
      </c>
      <c r="U31" s="88" t="s">
        <v>117</v>
      </c>
      <c r="V31" s="88" t="s">
        <v>161</v>
      </c>
      <c r="W31" s="88" t="s">
        <v>119</v>
      </c>
      <c r="X31" s="74" t="s">
        <v>197</v>
      </c>
      <c r="Y31" s="92">
        <f t="shared" ref="Y31:Y33" si="27">IFERROR(IF(AND(Q30="Probabilidad",Q31="Probabilidad"),(AA30-(+AA30*T31)),IF(AND(Q30="Impacto",Q31="Probabilidad"),(AA29-(+AA29*T31)),IF(Q31="Impacto",AA30,""))),"")</f>
        <v>4.6655999999999996E-2</v>
      </c>
      <c r="Z31" s="90" t="str">
        <f t="shared" ref="Z31:Z37" si="28">IFERROR(IF(Y31="","",IF(Y31&lt;=0.2,"Muy Baja",IF(Y31&lt;=0.4,"Baja",IF(Y31&lt;=0.6,"Media",IF(Y31&lt;=0.8,"Alta","Muy Alta"))))),"")</f>
        <v>Muy Baja</v>
      </c>
      <c r="AA31" s="26">
        <f t="shared" ref="AA31:AA33" si="29">+Y31</f>
        <v>4.6655999999999996E-2</v>
      </c>
      <c r="AB31" s="90" t="str">
        <f t="shared" ref="AB31:AB33" si="30">IFERROR(IF(AC31="","",IF(AC31&lt;=0.2,"Leve",IF(AC31&lt;=0.4,"Menor",IF(AC31&lt;=0.6,"Moderado",IF(AC31&lt;=0.8,"Mayor","Catastrófico"))))),"")</f>
        <v>Catastrófico</v>
      </c>
      <c r="AC31" s="26">
        <f t="shared" ref="AC31:AC33" si="31">IFERROR(IF(AND(Q30="Impacto",Q31="Impacto"),(AC30-(+AC30*T31)),IF(AND(Q30="Probabilidad",Q31="Impacto"),(AC29-(+AC29*T31)),IF(Q31="Probabilidad",AC30,""))),"")</f>
        <v>1</v>
      </c>
      <c r="AD31" s="368"/>
      <c r="AE31" s="369"/>
      <c r="AF31" s="368"/>
      <c r="AG31" s="369"/>
      <c r="AH31" s="305"/>
      <c r="AI31" s="285"/>
      <c r="AJ31" s="74"/>
      <c r="AK31" s="275"/>
      <c r="AL31" s="275"/>
      <c r="AM31" s="275"/>
      <c r="AN31" s="269"/>
      <c r="AO31" s="378"/>
      <c r="AP31" s="372"/>
      <c r="AQ31" s="378"/>
      <c r="AR31" s="372"/>
      <c r="AS31" s="59"/>
      <c r="AT31" s="59"/>
      <c r="AU31" s="59"/>
      <c r="AV31" s="59"/>
      <c r="AW31" s="59"/>
      <c r="AX31" s="59"/>
      <c r="AY31" s="59"/>
      <c r="AZ31" s="59"/>
      <c r="BA31" s="59"/>
      <c r="BB31" s="59"/>
      <c r="BC31" s="59"/>
      <c r="BD31" s="59"/>
      <c r="BE31" s="59"/>
      <c r="BF31" s="59"/>
      <c r="BG31" s="59"/>
    </row>
    <row r="32" spans="1:59" ht="63" customHeight="1" x14ac:dyDescent="0.25">
      <c r="A32" s="285"/>
      <c r="B32" s="348"/>
      <c r="C32" s="286"/>
      <c r="D32" s="286"/>
      <c r="E32" s="286"/>
      <c r="F32" s="286"/>
      <c r="G32" s="286"/>
      <c r="H32" s="96" t="s">
        <v>198</v>
      </c>
      <c r="I32" s="287"/>
      <c r="J32" s="368"/>
      <c r="K32" s="304"/>
      <c r="L32" s="368"/>
      <c r="M32" s="304"/>
      <c r="N32" s="305"/>
      <c r="O32" s="97">
        <v>6</v>
      </c>
      <c r="P32" s="100" t="s">
        <v>199</v>
      </c>
      <c r="Q32" s="25" t="str">
        <f t="shared" ref="Q32" si="32">IF(OR(R32="Preventivo",R32="Detectivo"),"Probabilidad",IF(R32="Correctivo","Impacto",""))</f>
        <v>Probabilidad</v>
      </c>
      <c r="R32" s="88" t="s">
        <v>115</v>
      </c>
      <c r="S32" s="88" t="s">
        <v>116</v>
      </c>
      <c r="T32" s="26" t="str">
        <f t="shared" ref="T32:T33" si="33">IF(AND(R32="Preventivo",S32="Automático"),"50%",IF(AND(R32="Preventivo",S32="Manual"),"40%",IF(AND(R32="Detectivo",S32="Automático"),"40%",IF(AND(R32="Detectivo",S32="Manual"),"30%",IF(AND(R32="Correctivo",S32="Automático"),"35%",IF(AND(R32="Correctivo",S32="Manual"),"25%",""))))))</f>
        <v>40%</v>
      </c>
      <c r="U32" s="88" t="s">
        <v>117</v>
      </c>
      <c r="V32" s="88" t="s">
        <v>118</v>
      </c>
      <c r="W32" s="88" t="s">
        <v>119</v>
      </c>
      <c r="X32" s="74" t="s">
        <v>200</v>
      </c>
      <c r="Y32" s="92">
        <f t="shared" si="27"/>
        <v>2.7993599999999997E-2</v>
      </c>
      <c r="Z32" s="90" t="str">
        <f t="shared" si="28"/>
        <v>Muy Baja</v>
      </c>
      <c r="AA32" s="26">
        <f t="shared" si="29"/>
        <v>2.7993599999999997E-2</v>
      </c>
      <c r="AB32" s="90" t="str">
        <f t="shared" si="30"/>
        <v>Catastrófico</v>
      </c>
      <c r="AC32" s="26">
        <f t="shared" si="31"/>
        <v>1</v>
      </c>
      <c r="AD32" s="368"/>
      <c r="AE32" s="369"/>
      <c r="AF32" s="368"/>
      <c r="AG32" s="369"/>
      <c r="AH32" s="305"/>
      <c r="AI32" s="285"/>
      <c r="AJ32" s="71"/>
      <c r="AK32" s="275"/>
      <c r="AL32" s="275"/>
      <c r="AM32" s="275"/>
      <c r="AN32" s="269"/>
      <c r="AO32" s="378"/>
      <c r="AP32" s="372"/>
      <c r="AQ32" s="378"/>
      <c r="AR32" s="372"/>
      <c r="AS32" s="59"/>
      <c r="AT32" s="59"/>
      <c r="AU32" s="59"/>
      <c r="AV32" s="59"/>
      <c r="AW32" s="59"/>
      <c r="AX32" s="59"/>
      <c r="AY32" s="59"/>
      <c r="AZ32" s="59"/>
      <c r="BA32" s="59"/>
      <c r="BB32" s="59"/>
      <c r="BC32" s="59"/>
      <c r="BD32" s="59"/>
      <c r="BE32" s="59"/>
      <c r="BF32" s="59"/>
      <c r="BG32" s="59"/>
    </row>
    <row r="33" spans="1:60" ht="124.2" x14ac:dyDescent="0.25">
      <c r="A33" s="285"/>
      <c r="B33" s="349"/>
      <c r="C33" s="286"/>
      <c r="D33" s="286"/>
      <c r="E33" s="286"/>
      <c r="F33" s="286"/>
      <c r="G33" s="286"/>
      <c r="H33" s="96" t="s">
        <v>170</v>
      </c>
      <c r="I33" s="287"/>
      <c r="J33" s="368"/>
      <c r="K33" s="304"/>
      <c r="L33" s="368"/>
      <c r="M33" s="304"/>
      <c r="N33" s="305"/>
      <c r="O33" s="25">
        <v>7</v>
      </c>
      <c r="P33" s="71" t="s">
        <v>201</v>
      </c>
      <c r="Q33" s="25" t="str">
        <f>IF(OR(R33="Preventivo",R33="Detectivo"),"Probabilidad",IF(R33="Correctivo","Impacto",""))</f>
        <v>Impacto</v>
      </c>
      <c r="R33" s="88" t="s">
        <v>130</v>
      </c>
      <c r="S33" s="88" t="s">
        <v>116</v>
      </c>
      <c r="T33" s="26" t="str">
        <f t="shared" si="33"/>
        <v>25%</v>
      </c>
      <c r="U33" s="88" t="s">
        <v>117</v>
      </c>
      <c r="V33" s="88" t="s">
        <v>118</v>
      </c>
      <c r="W33" s="88" t="s">
        <v>119</v>
      </c>
      <c r="X33" s="89" t="s">
        <v>202</v>
      </c>
      <c r="Y33" s="92">
        <f t="shared" si="27"/>
        <v>2.7993599999999997E-2</v>
      </c>
      <c r="Z33" s="90" t="str">
        <f t="shared" si="28"/>
        <v>Muy Baja</v>
      </c>
      <c r="AA33" s="26">
        <f t="shared" si="29"/>
        <v>2.7993599999999997E-2</v>
      </c>
      <c r="AB33" s="90" t="str">
        <f t="shared" si="30"/>
        <v>Mayor</v>
      </c>
      <c r="AC33" s="26">
        <f t="shared" si="31"/>
        <v>0.75</v>
      </c>
      <c r="AD33" s="368"/>
      <c r="AE33" s="369"/>
      <c r="AF33" s="368"/>
      <c r="AG33" s="369"/>
      <c r="AH33" s="305"/>
      <c r="AI33" s="285"/>
      <c r="AJ33" s="71"/>
      <c r="AK33" s="275"/>
      <c r="AL33" s="275"/>
      <c r="AM33" s="275"/>
      <c r="AN33" s="269"/>
      <c r="AO33" s="378"/>
      <c r="AP33" s="372"/>
      <c r="AQ33" s="378"/>
      <c r="AR33" s="372"/>
      <c r="AS33" s="59"/>
      <c r="AT33" s="59"/>
      <c r="AU33" s="59"/>
      <c r="AV33" s="59"/>
      <c r="AW33" s="59"/>
      <c r="AX33" s="59"/>
      <c r="AY33" s="59"/>
      <c r="AZ33" s="59"/>
      <c r="BA33" s="59"/>
      <c r="BB33" s="59"/>
      <c r="BC33" s="59"/>
      <c r="BD33" s="59"/>
      <c r="BE33" s="59"/>
      <c r="BF33" s="59"/>
      <c r="BG33" s="59"/>
    </row>
    <row r="34" spans="1:60" ht="72" customHeight="1" x14ac:dyDescent="0.25">
      <c r="A34" s="285" t="s">
        <v>203</v>
      </c>
      <c r="B34" s="287" t="s">
        <v>152</v>
      </c>
      <c r="C34" s="287" t="s">
        <v>204</v>
      </c>
      <c r="D34" s="288" t="s">
        <v>205</v>
      </c>
      <c r="E34" s="288" t="s">
        <v>206</v>
      </c>
      <c r="F34" s="288" t="s">
        <v>207</v>
      </c>
      <c r="G34" s="290" t="s">
        <v>208</v>
      </c>
      <c r="H34" s="91" t="s">
        <v>209</v>
      </c>
      <c r="I34" s="288" t="s">
        <v>346</v>
      </c>
      <c r="J34" s="282" t="s">
        <v>141</v>
      </c>
      <c r="K34" s="304">
        <f>IF(J34="","",IF(J34="Muy Baja",0.2,IF(J34="Baja",0.4,IF(J34="Media",0.6,IF(J34="Alta",0.8,IF(J34="Muy Alta",1,))))))</f>
        <v>0.8</v>
      </c>
      <c r="L34" s="282" t="s">
        <v>210</v>
      </c>
      <c r="M34" s="304">
        <f>IF(L34="","",IF(L34="Leve",0.2,IF(L34="Menor",0.4,IF(L34="Moderado",0.6,IF(L34="Mayor",0.8,IF(L34="Catastrófico",1,))))))</f>
        <v>0.8</v>
      </c>
      <c r="N34" s="305" t="str">
        <f>IF(OR(AND(J34="Muy Baja",L34="Leve"),AND(J34="Muy Baja",L34="Menor"),AND(J34="Baja",L34="Leve")),"Bajo",IF(OR(AND(J34="Muy baja",L34="Moderado"),AND(J34="Baja",L34="Menor"),AND(J34="Baja",L34="Moderado"),AND(J34="Media",L34="Leve"),AND(J34="Media",L34="Menor"),AND(J34="Media",L34="Moderado"),AND(J34="Alta",L34="Leve"),AND(J34="Alta",L34="Menor")),"Moderado",IF(OR(AND(J34="Muy Baja",L34="Mayor"),AND(J34="Baja",L34="Mayor"),AND(J34="Media",L34="Mayor"),AND(J34="Alta",L34="Moderado"),AND(J34="Alta",L34="Mayor"),AND(J34="Muy Alta",L34="Leve"),AND(J34="Muy Alta",L34="Menor"),AND(J34="Muy Alta",L34="Moderado"),AND(J34="Muy Alta",L34="Mayor")),"Alto",IF(OR(AND(J34="Muy Baja",L34="Catastrófico"),AND(J34="Baja",L34="Catastrófico"),AND(J34="Media",L34="Catastrófico"),AND(J34="Alta",L34="Catastrófico"),AND(J34="Muy Alta",L34="Catastrófico")),"Extremo",""))))</f>
        <v>Alto</v>
      </c>
      <c r="O34" s="25">
        <v>1</v>
      </c>
      <c r="P34" s="76" t="s">
        <v>211</v>
      </c>
      <c r="Q34" s="25" t="str">
        <f>IF(OR(R34="Preventivo",R34="Detectivo"),"Probabilidad",IF(R34="Correctivo","Impacto",""))</f>
        <v>Probabilidad</v>
      </c>
      <c r="R34" s="88" t="s">
        <v>115</v>
      </c>
      <c r="S34" s="88" t="s">
        <v>116</v>
      </c>
      <c r="T34" s="26" t="str">
        <f>IF(AND(R34="Preventivo",S34="Automático"),"50%",IF(AND(R34="Preventivo",S34="Manual"),"40%",IF(AND(R34="Detectivo",S34="Automático"),"40%",IF(AND(R34="Detectivo",S34="Manual"),"30%",IF(AND(R34="Correctivo",S34="Automático"),"35%",IF(AND(R34="Correctivo",S34="Manual"),"25%",""))))))</f>
        <v>40%</v>
      </c>
      <c r="U34" s="88" t="s">
        <v>131</v>
      </c>
      <c r="V34" s="88" t="s">
        <v>118</v>
      </c>
      <c r="W34" s="88" t="s">
        <v>119</v>
      </c>
      <c r="X34" s="89" t="s">
        <v>212</v>
      </c>
      <c r="Y34" s="92">
        <f>IFERROR(IF(Q34="Probabilidad",(K34-(+K34*T34)),IF(Q34="Impacto",K34,"")),"")</f>
        <v>0.48</v>
      </c>
      <c r="Z34" s="90" t="str">
        <f t="shared" si="28"/>
        <v>Media</v>
      </c>
      <c r="AA34" s="26">
        <f>+Y34</f>
        <v>0.48</v>
      </c>
      <c r="AB34" s="90" t="str">
        <f>IFERROR(IF(AC34="","",IF(AC34&lt;=0.2,"Leve",IF(AC34&lt;=0.4,"Menor",IF(AC34&lt;=0.6,"Moderado",IF(AC34&lt;=0.8,"Mayor","Catastrófico"))))),"")</f>
        <v>Mayor</v>
      </c>
      <c r="AC34" s="26">
        <f>IFERROR(IF(Q34="Impacto",(M34-(+M34*T34)),IF(Q34="Probabilidad",M34,"")),"")</f>
        <v>0.8</v>
      </c>
      <c r="AD34" s="282" t="str">
        <f>IFERROR(IF(AE34=0,"",IF(AND(AE34&gt;0,AE34&lt;=0.2),"Muy Baja",IF(AE34&lt;=0.4,"Baja",IF(AE34&lt;=0.6,"Media",IF(AE34&lt;=0.8,"Alta","Muy Alta"))))),"")</f>
        <v>Muy Baja</v>
      </c>
      <c r="AE34" s="280">
        <f>MIN(Y34:Y37)</f>
        <v>0.17279999999999998</v>
      </c>
      <c r="AF34" s="282" t="str">
        <f>IFERROR(IF(AG34=0,"",IF(AND(AG34&gt;0,AG34&lt;=0.2),"Leve",IF(AG34&lt;=0.4,"Menor",IF(AG34&lt;=0.6,"Moderado",IF(AG34&lt;=0.8,"Mayor","Catastrófico"))))),"")</f>
        <v>Moderado</v>
      </c>
      <c r="AG34" s="280">
        <f>MIN(AC34:AC37)</f>
        <v>0.60000000000000009</v>
      </c>
      <c r="AH34" s="276" t="str">
        <f>IFERROR(IF(OR(AND(AD34="Muy Baja",AF34="Leve"),AND(AD34="Muy Baja",AF34="Menor"),AND(AD34="Baja",AF34="Leve")),"Bajo",IF(OR(AND(AD34="Muy Baja",AF34="Moderado"),AND(AD34="Baja",AF34="Menor"),AND(AD34="Baja",AF34="Moderado"),AND(AD34="Media",AF34="Leve"),AND(AD34="Media",AF34="Menor"),AND(AD34="Media",AF34="Moderado"),AND(AD34="Alta",AF34="Leve"),AND(AD34="Alta",AF34="Menor")),"Moderado",IF(OR(AND(AD34="Muy Baja",AF34="Mayor"),AND(AD34="Baja",AF34="Mayor"),AND(AD34="Media",AF34="Mayor"),AND(AD34="Alta",AF34="Moderado"),AND(AD34="Alta",AF34="Mayor"),AND(AD34="Muy Alta",AF34="Leve"),AND(AD34="Muy Alta",AF34="Menor"),AND(AD34="Muy Alta",AF34="Moderado"),AND(AD34="Muy Alta",AF34="Mayor")),"Alto",IF(OR(AND(AD34="Muy Baja",AF34="Catastrófico"),AND(AD34="Baja",AF34="Catastrófico"),AND(AD34="Media",AF34="Catastrófico"),AND(AD34="Alta",AF34="Catastrófico"),AND(AD34="Muy Alta",AF34="Catastrófico")),"Extremo","")))),"")</f>
        <v>Moderado</v>
      </c>
      <c r="AI34" s="278"/>
      <c r="AJ34" s="77" t="s">
        <v>213</v>
      </c>
      <c r="AK34" s="260" t="s">
        <v>368</v>
      </c>
      <c r="AL34" s="262" t="s">
        <v>424</v>
      </c>
      <c r="AM34" s="260" t="s">
        <v>428</v>
      </c>
      <c r="AN34" s="262" t="s">
        <v>423</v>
      </c>
      <c r="AO34" s="364" t="s">
        <v>343</v>
      </c>
      <c r="AP34" s="366"/>
      <c r="AQ34" s="364" t="s">
        <v>343</v>
      </c>
      <c r="AR34" s="366"/>
      <c r="AS34" s="59"/>
      <c r="AT34" s="59"/>
      <c r="AU34" s="59"/>
      <c r="AV34" s="59"/>
      <c r="AW34" s="59"/>
      <c r="AX34" s="59"/>
      <c r="AY34" s="59"/>
      <c r="AZ34" s="59"/>
      <c r="BA34" s="59"/>
      <c r="BB34" s="59"/>
      <c r="BC34" s="59"/>
      <c r="BD34" s="59"/>
      <c r="BE34" s="59"/>
      <c r="BF34" s="59"/>
      <c r="BG34" s="59"/>
      <c r="BH34" s="59"/>
    </row>
    <row r="35" spans="1:60" ht="85.5" customHeight="1" x14ac:dyDescent="0.25">
      <c r="A35" s="285"/>
      <c r="B35" s="287"/>
      <c r="C35" s="287"/>
      <c r="D35" s="289"/>
      <c r="E35" s="289"/>
      <c r="F35" s="289"/>
      <c r="G35" s="291"/>
      <c r="H35" s="91" t="s">
        <v>214</v>
      </c>
      <c r="I35" s="289"/>
      <c r="J35" s="283"/>
      <c r="K35" s="304"/>
      <c r="L35" s="283"/>
      <c r="M35" s="304"/>
      <c r="N35" s="305"/>
      <c r="O35" s="25">
        <v>2</v>
      </c>
      <c r="P35" s="76" t="s">
        <v>215</v>
      </c>
      <c r="Q35" s="25" t="str">
        <f>IF(OR(R35="Preventivo",R35="Detectivo"),"Probabilidad",IF(R35="Correctivo","Impacto",""))</f>
        <v>Probabilidad</v>
      </c>
      <c r="R35" s="88" t="s">
        <v>115</v>
      </c>
      <c r="S35" s="88" t="s">
        <v>116</v>
      </c>
      <c r="T35" s="26" t="str">
        <f t="shared" ref="T35:T37" si="34">IF(AND(R35="Preventivo",S35="Automático"),"50%",IF(AND(R35="Preventivo",S35="Manual"),"40%",IF(AND(R35="Detectivo",S35="Automático"),"40%",IF(AND(R35="Detectivo",S35="Manual"),"30%",IF(AND(R35="Correctivo",S35="Automático"),"35%",IF(AND(R35="Correctivo",S35="Manual"),"25%",""))))))</f>
        <v>40%</v>
      </c>
      <c r="U35" s="88" t="s">
        <v>131</v>
      </c>
      <c r="V35" s="88" t="s">
        <v>118</v>
      </c>
      <c r="W35" s="88" t="s">
        <v>119</v>
      </c>
      <c r="X35" s="89" t="s">
        <v>216</v>
      </c>
      <c r="Y35" s="92">
        <f>IFERROR(IF(AND(Q34="Probabilidad",Q35="Probabilidad"),(AA34-(+AA34*T35)),IF(Q35="Probabilidad",(K34-(+K34*T35)),IF(Q35="Impacto",AA34,""))),"")</f>
        <v>0.28799999999999998</v>
      </c>
      <c r="Z35" s="90" t="str">
        <f t="shared" si="28"/>
        <v>Baja</v>
      </c>
      <c r="AA35" s="26">
        <f t="shared" ref="AA35:AA37" si="35">+Y35</f>
        <v>0.28799999999999998</v>
      </c>
      <c r="AB35" s="90" t="str">
        <f t="shared" ref="AB35:AB37" si="36">IFERROR(IF(AC35="","",IF(AC35&lt;=0.2,"Leve",IF(AC35&lt;=0.4,"Menor",IF(AC35&lt;=0.6,"Moderado",IF(AC35&lt;=0.8,"Mayor","Catastrófico"))))),"")</f>
        <v>Mayor</v>
      </c>
      <c r="AC35" s="26">
        <f>IFERROR(IF(AND(Q34="Impacto",Q35="Impacto"),(AC34-(+AC34*T35)),IF(Q35="Impacto",(#REF!-(+#REF!*T35)),IF(Q35="Probabilidad",AC34,""))),"")</f>
        <v>0.8</v>
      </c>
      <c r="AD35" s="283"/>
      <c r="AE35" s="281"/>
      <c r="AF35" s="283"/>
      <c r="AG35" s="281"/>
      <c r="AH35" s="277"/>
      <c r="AI35" s="279"/>
      <c r="AJ35" s="122" t="s">
        <v>217</v>
      </c>
      <c r="AK35" s="261"/>
      <c r="AL35" s="263"/>
      <c r="AM35" s="261"/>
      <c r="AN35" s="263"/>
      <c r="AO35" s="365"/>
      <c r="AP35" s="367"/>
      <c r="AQ35" s="365"/>
      <c r="AR35" s="367"/>
      <c r="AS35" s="59"/>
      <c r="AT35" s="59"/>
      <c r="AU35" s="59"/>
      <c r="AV35" s="59"/>
      <c r="AW35" s="59"/>
      <c r="AX35" s="59"/>
      <c r="AY35" s="59"/>
      <c r="AZ35" s="59"/>
      <c r="BA35" s="59"/>
      <c r="BB35" s="59"/>
      <c r="BC35" s="59"/>
      <c r="BD35" s="59"/>
      <c r="BE35" s="59"/>
      <c r="BF35" s="59"/>
      <c r="BG35" s="59"/>
      <c r="BH35" s="59"/>
    </row>
    <row r="36" spans="1:60" ht="57.45" customHeight="1" x14ac:dyDescent="0.25">
      <c r="A36" s="285"/>
      <c r="B36" s="287"/>
      <c r="C36" s="287"/>
      <c r="D36" s="289"/>
      <c r="E36" s="289"/>
      <c r="F36" s="289"/>
      <c r="G36" s="291"/>
      <c r="H36" s="91" t="s">
        <v>218</v>
      </c>
      <c r="I36" s="289"/>
      <c r="J36" s="283"/>
      <c r="K36" s="304"/>
      <c r="L36" s="283"/>
      <c r="M36" s="304"/>
      <c r="N36" s="305"/>
      <c r="O36" s="25">
        <v>3</v>
      </c>
      <c r="P36" s="76" t="s">
        <v>219</v>
      </c>
      <c r="Q36" s="25" t="str">
        <f t="shared" ref="Q36:Q37" si="37">IF(OR(R36="Preventivo",R36="Detectivo"),"Probabilidad",IF(R36="Correctivo","Impacto",""))</f>
        <v>Probabilidad</v>
      </c>
      <c r="R36" s="88" t="s">
        <v>115</v>
      </c>
      <c r="S36" s="88" t="s">
        <v>116</v>
      </c>
      <c r="T36" s="26" t="str">
        <f t="shared" si="34"/>
        <v>40%</v>
      </c>
      <c r="U36" s="88" t="s">
        <v>117</v>
      </c>
      <c r="V36" s="88" t="s">
        <v>118</v>
      </c>
      <c r="W36" s="88" t="s">
        <v>119</v>
      </c>
      <c r="X36" s="89" t="s">
        <v>220</v>
      </c>
      <c r="Y36" s="92">
        <f>IFERROR(IF(AND(Q35="Probabilidad",Q36="Probabilidad"),(AA35-(+AA35*T36)),IF(AND(Q35="Impacto",Q36="Probabilidad"),(AA34-(+AA34*T36)),IF(Q36="Impacto",AA35,""))),"")</f>
        <v>0.17279999999999998</v>
      </c>
      <c r="Z36" s="90" t="str">
        <f t="shared" si="28"/>
        <v>Muy Baja</v>
      </c>
      <c r="AA36" s="26">
        <f t="shared" si="35"/>
        <v>0.17279999999999998</v>
      </c>
      <c r="AB36" s="90" t="str">
        <f t="shared" si="36"/>
        <v>Mayor</v>
      </c>
      <c r="AC36" s="26">
        <f>IFERROR(IF(AND(Q35="Impacto",Q36="Impacto"),(AC35-(+AC35*T36)),IF(AND(Q35="Probabilidad",Q36="Impacto"),(AC34-(+AC34*T36)),IF(Q36="Probabilidad",AC35,""))),"")</f>
        <v>0.8</v>
      </c>
      <c r="AD36" s="283"/>
      <c r="AE36" s="281"/>
      <c r="AF36" s="283"/>
      <c r="AG36" s="281"/>
      <c r="AH36" s="277"/>
      <c r="AI36" s="279"/>
      <c r="AJ36" s="123"/>
      <c r="AK36" s="261"/>
      <c r="AL36" s="263"/>
      <c r="AM36" s="261"/>
      <c r="AN36" s="263"/>
      <c r="AO36" s="365"/>
      <c r="AP36" s="367"/>
      <c r="AQ36" s="365"/>
      <c r="AR36" s="367"/>
      <c r="AS36" s="59"/>
      <c r="AT36" s="59"/>
      <c r="AU36" s="59"/>
      <c r="AV36" s="59"/>
      <c r="AW36" s="59"/>
      <c r="AX36" s="59"/>
      <c r="AY36" s="59"/>
      <c r="AZ36" s="59"/>
      <c r="BA36" s="59"/>
      <c r="BB36" s="59"/>
      <c r="BC36" s="59"/>
      <c r="BD36" s="59"/>
      <c r="BE36" s="59"/>
      <c r="BF36" s="59"/>
      <c r="BG36" s="59"/>
      <c r="BH36" s="59"/>
    </row>
    <row r="37" spans="1:60" ht="181.2" customHeight="1" x14ac:dyDescent="0.25">
      <c r="A37" s="285"/>
      <c r="B37" s="287"/>
      <c r="C37" s="287"/>
      <c r="D37" s="289"/>
      <c r="E37" s="289"/>
      <c r="F37" s="289"/>
      <c r="G37" s="291"/>
      <c r="H37" s="91" t="s">
        <v>221</v>
      </c>
      <c r="I37" s="289"/>
      <c r="J37" s="283"/>
      <c r="K37" s="304"/>
      <c r="L37" s="283"/>
      <c r="M37" s="304"/>
      <c r="N37" s="305"/>
      <c r="O37" s="25">
        <v>4</v>
      </c>
      <c r="P37" s="76" t="s">
        <v>222</v>
      </c>
      <c r="Q37" s="25" t="str">
        <f t="shared" si="37"/>
        <v>Impacto</v>
      </c>
      <c r="R37" s="88" t="s">
        <v>130</v>
      </c>
      <c r="S37" s="88" t="s">
        <v>116</v>
      </c>
      <c r="T37" s="26" t="str">
        <f t="shared" si="34"/>
        <v>25%</v>
      </c>
      <c r="U37" s="88" t="s">
        <v>117</v>
      </c>
      <c r="V37" s="88" t="s">
        <v>118</v>
      </c>
      <c r="W37" s="88" t="s">
        <v>119</v>
      </c>
      <c r="X37" s="25" t="s">
        <v>223</v>
      </c>
      <c r="Y37" s="92">
        <f>IFERROR(IF(AND(Q36="Probabilidad",Q37="Probabilidad"),(AA36-(+AA36*T37)),IF(AND(Q36="Impacto",Q37="Probabilidad"),(AA35-(+AA35*T37)),IF(Q37="Impacto",AA36,""))),"")</f>
        <v>0.17279999999999998</v>
      </c>
      <c r="Z37" s="90" t="str">
        <f t="shared" si="28"/>
        <v>Muy Baja</v>
      </c>
      <c r="AA37" s="26">
        <f t="shared" si="35"/>
        <v>0.17279999999999998</v>
      </c>
      <c r="AB37" s="90" t="str">
        <f t="shared" si="36"/>
        <v>Moderado</v>
      </c>
      <c r="AC37" s="26">
        <f>IFERROR(IF(AND(Q36="Impacto",Q37="Impacto"),(AC36-(+AC36*T37)),IF(AND(Q36="Probabilidad",Q37="Impacto"),(AC35-(+AC35*T37)),IF(Q37="Probabilidad",AC36,""))),"")</f>
        <v>0.60000000000000009</v>
      </c>
      <c r="AD37" s="283"/>
      <c r="AE37" s="281"/>
      <c r="AF37" s="283"/>
      <c r="AG37" s="281"/>
      <c r="AH37" s="277"/>
      <c r="AI37" s="279"/>
      <c r="AJ37" s="123"/>
      <c r="AK37" s="261"/>
      <c r="AL37" s="263"/>
      <c r="AM37" s="261"/>
      <c r="AN37" s="263"/>
      <c r="AO37" s="365"/>
      <c r="AP37" s="367"/>
      <c r="AQ37" s="365"/>
      <c r="AR37" s="367"/>
      <c r="AS37" s="59"/>
      <c r="AT37" s="59"/>
      <c r="AU37" s="59"/>
      <c r="AV37" s="59"/>
      <c r="AW37" s="59"/>
      <c r="AX37" s="59"/>
      <c r="AY37" s="59"/>
      <c r="AZ37" s="59"/>
      <c r="BA37" s="59"/>
      <c r="BB37" s="59"/>
      <c r="BC37" s="59"/>
      <c r="BD37" s="59"/>
      <c r="BE37" s="59"/>
      <c r="BF37" s="59"/>
      <c r="BG37" s="59"/>
      <c r="BH37" s="59"/>
    </row>
    <row r="38" spans="1:60" ht="48" customHeight="1" x14ac:dyDescent="0.25">
      <c r="A38" s="285" t="s">
        <v>224</v>
      </c>
      <c r="B38" s="287" t="s">
        <v>191</v>
      </c>
      <c r="C38" s="287" t="s">
        <v>225</v>
      </c>
      <c r="D38" s="288" t="s">
        <v>205</v>
      </c>
      <c r="E38" s="288" t="s">
        <v>226</v>
      </c>
      <c r="F38" s="288" t="s">
        <v>227</v>
      </c>
      <c r="G38" s="290" t="s">
        <v>228</v>
      </c>
      <c r="H38" s="91" t="s">
        <v>229</v>
      </c>
      <c r="I38" s="288" t="s">
        <v>346</v>
      </c>
      <c r="J38" s="282" t="s">
        <v>230</v>
      </c>
      <c r="K38" s="304">
        <f>IF(J38="","",IF(J38="Muy Baja",0.2,IF(J38="Baja",0.4,IF(J38="Media",0.6,IF(J38="Alta",0.8,IF(J38="Muy Alta",1,))))))</f>
        <v>0.4</v>
      </c>
      <c r="L38" s="282" t="s">
        <v>210</v>
      </c>
      <c r="M38" s="304">
        <f>IF(L38="","",IF(L38="Leve",0.2,IF(L38="Menor",0.4,IF(L38="Moderado",0.6,IF(L38="Mayor",0.8,IF(L38="Catastrófico",1,))))))</f>
        <v>0.8</v>
      </c>
      <c r="N38" s="305" t="str">
        <f>IF(OR(AND(J38="Muy Baja",L38="Leve"),AND(J38="Muy Baja",L38="Menor"),AND(J38="Baja",L38="Leve")),"Bajo",IF(OR(AND(J38="Muy baja",L38="Moderado"),AND(J38="Baja",L38="Menor"),AND(J38="Baja",L38="Moderado"),AND(J38="Media",L38="Leve"),AND(J38="Media",L38="Menor"),AND(J38="Media",L38="Moderado"),AND(J38="Alta",L38="Leve"),AND(J38="Alta",L38="Menor")),"Moderado",IF(OR(AND(J38="Muy Baja",L38="Mayor"),AND(J38="Baja",L38="Mayor"),AND(J38="Media",L38="Mayor"),AND(J38="Alta",L38="Moderado"),AND(J38="Alta",L38="Mayor"),AND(J38="Muy Alta",L38="Leve"),AND(J38="Muy Alta",L38="Menor"),AND(J38="Muy Alta",L38="Moderado"),AND(J38="Muy Alta",L38="Mayor")),"Alto",IF(OR(AND(J38="Muy Baja",L38="Catastrófico"),AND(J38="Baja",L38="Catastrófico"),AND(J38="Media",L38="Catastrófico"),AND(J38="Alta",L38="Catastrófico"),AND(J38="Muy Alta",L38="Catastrófico")),"Extremo",""))))</f>
        <v>Alto</v>
      </c>
      <c r="O38" s="25">
        <v>1</v>
      </c>
      <c r="P38" s="76" t="s">
        <v>231</v>
      </c>
      <c r="Q38" s="25" t="str">
        <f>IF(OR(R38="Preventivo",R38="Detectivo"),"Probabilidad",IF(R38="Correctivo","Impacto",""))</f>
        <v>Probabilidad</v>
      </c>
      <c r="R38" s="88" t="s">
        <v>115</v>
      </c>
      <c r="S38" s="88" t="s">
        <v>116</v>
      </c>
      <c r="T38" s="26" t="str">
        <f>IF(AND(R38="Preventivo",S38="Automático"),"50%",IF(AND(R38="Preventivo",S38="Manual"),"40%",IF(AND(R38="Detectivo",S38="Automático"),"40%",IF(AND(R38="Detectivo",S38="Manual"),"30%",IF(AND(R38="Correctivo",S38="Automático"),"35%",IF(AND(R38="Correctivo",S38="Manual"),"25%",""))))))</f>
        <v>40%</v>
      </c>
      <c r="U38" s="88" t="s">
        <v>117</v>
      </c>
      <c r="V38" s="88" t="s">
        <v>118</v>
      </c>
      <c r="W38" s="88" t="s">
        <v>119</v>
      </c>
      <c r="X38" s="89" t="s">
        <v>232</v>
      </c>
      <c r="Y38" s="92">
        <f>IFERROR(IF(Q38="Probabilidad",(K38-(+K38*T38)),IF(Q38="Impacto",K38,"")),"")</f>
        <v>0.24</v>
      </c>
      <c r="Z38" s="90" t="str">
        <f t="shared" ref="Z38:Z40" si="38">IFERROR(IF(Y38="","",IF(Y38&lt;=0.2,"Muy Baja",IF(Y38&lt;=0.4,"Baja",IF(Y38&lt;=0.6,"Media",IF(Y38&lt;=0.8,"Alta","Muy Alta"))))),"")</f>
        <v>Baja</v>
      </c>
      <c r="AA38" s="26">
        <f>+Y38</f>
        <v>0.24</v>
      </c>
      <c r="AB38" s="90" t="str">
        <f>IFERROR(IF(AC38="","",IF(AC38&lt;=0.2,"Leve",IF(AC38&lt;=0.4,"Menor",IF(AC38&lt;=0.6,"Moderado",IF(AC38&lt;=0.8,"Mayor","Catastrófico"))))),"")</f>
        <v>Mayor</v>
      </c>
      <c r="AC38" s="26">
        <f>IFERROR(IF(Q38="Impacto",(M38-(+M38*T38)),IF(Q38="Probabilidad",M38,"")),"")</f>
        <v>0.8</v>
      </c>
      <c r="AD38" s="282" t="str">
        <f>IFERROR(IF(AE38=0,"",IF(AND(AE38&gt;0,AE38&lt;=0.2),"Muy Baja",IF(AE38&lt;=0.4,"Baja",IF(AE38&lt;=0.6,"Media",IF(AE38&lt;=0.8,"Alta","Muy Alta"))))),"")</f>
        <v>Muy Baja</v>
      </c>
      <c r="AE38" s="280">
        <f>MIN(Y38:Y40)</f>
        <v>0.14399999999999999</v>
      </c>
      <c r="AF38" s="282" t="str">
        <f>IFERROR(IF(AG38=0,"",IF(AND(AG38&gt;0,AG38&lt;=0.2),"Leve",IF(AG38&lt;=0.4,"Menor",IF(AG38&lt;=0.6,"Moderado",IF(AG38&lt;=0.8,"Mayor","Catastrófico"))))),"")</f>
        <v>Moderado</v>
      </c>
      <c r="AG38" s="280">
        <f>MIN(AC38:AC40)</f>
        <v>0.45000000000000007</v>
      </c>
      <c r="AH38" s="276" t="str">
        <f>IFERROR(IF(OR(AND(AD38="Muy Baja",AF38="Leve"),AND(AD38="Muy Baja",AF38="Menor"),AND(AD38="Baja",AF38="Leve")),"Bajo",IF(OR(AND(AD38="Muy Baja",AF38="Moderado"),AND(AD38="Baja",AF38="Menor"),AND(AD38="Baja",AF38="Moderado"),AND(AD38="Media",AF38="Leve"),AND(AD38="Media",AF38="Menor"),AND(AD38="Media",AF38="Moderado"),AND(AD38="Alta",AF38="Leve"),AND(AD38="Alta",AF38="Menor")),"Moderado",IF(OR(AND(AD38="Muy Baja",AF38="Mayor"),AND(AD38="Baja",AF38="Mayor"),AND(AD38="Media",AF38="Mayor"),AND(AD38="Alta",AF38="Moderado"),AND(AD38="Alta",AF38="Mayor"),AND(AD38="Muy Alta",AF38="Leve"),AND(AD38="Muy Alta",AF38="Menor"),AND(AD38="Muy Alta",AF38="Moderado"),AND(AD38="Muy Alta",AF38="Mayor")),"Alto",IF(OR(AND(AD38="Muy Baja",AF38="Catastrófico"),AND(AD38="Baja",AF38="Catastrófico"),AND(AD38="Media",AF38="Catastrófico"),AND(AD38="Alta",AF38="Catastrófico"),AND(AD38="Muy Alta",AF38="Catastrófico")),"Extremo","")))),"")</f>
        <v>Moderado</v>
      </c>
      <c r="AI38" s="278"/>
      <c r="AJ38" s="78"/>
      <c r="AK38" s="260" t="s">
        <v>421</v>
      </c>
      <c r="AL38" s="262" t="s">
        <v>422</v>
      </c>
      <c r="AM38" s="260" t="s">
        <v>429</v>
      </c>
      <c r="AN38" s="262" t="s">
        <v>422</v>
      </c>
      <c r="AO38" s="364" t="s">
        <v>343</v>
      </c>
      <c r="AP38" s="366"/>
      <c r="AQ38" s="364" t="s">
        <v>343</v>
      </c>
      <c r="AR38" s="366"/>
      <c r="AS38" s="59"/>
      <c r="AT38" s="59"/>
      <c r="AU38" s="59"/>
      <c r="AV38" s="59"/>
      <c r="AW38" s="59"/>
      <c r="AX38" s="59"/>
      <c r="AY38" s="59"/>
      <c r="AZ38" s="59"/>
      <c r="BA38" s="59"/>
      <c r="BB38" s="59"/>
      <c r="BC38" s="59"/>
      <c r="BD38" s="59"/>
      <c r="BE38" s="59"/>
      <c r="BF38" s="59"/>
      <c r="BG38" s="59"/>
      <c r="BH38" s="59"/>
    </row>
    <row r="39" spans="1:60" ht="90.6" customHeight="1" x14ac:dyDescent="0.25">
      <c r="A39" s="285"/>
      <c r="B39" s="287"/>
      <c r="C39" s="287"/>
      <c r="D39" s="289"/>
      <c r="E39" s="289"/>
      <c r="F39" s="289"/>
      <c r="G39" s="291"/>
      <c r="H39" s="91" t="s">
        <v>337</v>
      </c>
      <c r="I39" s="289"/>
      <c r="J39" s="283"/>
      <c r="K39" s="304"/>
      <c r="L39" s="283"/>
      <c r="M39" s="304"/>
      <c r="N39" s="305"/>
      <c r="O39" s="25">
        <v>2</v>
      </c>
      <c r="P39" s="76" t="s">
        <v>233</v>
      </c>
      <c r="Q39" s="105" t="str">
        <f>IF(OR(R39="Preventivo",R39="Detectivo"),"Probabilidad",IF(R39="Correctivo","Impacto",""))</f>
        <v>Impacto</v>
      </c>
      <c r="R39" s="88" t="s">
        <v>130</v>
      </c>
      <c r="S39" s="88" t="s">
        <v>116</v>
      </c>
      <c r="T39" s="26" t="str">
        <f t="shared" ref="T39:T40" si="39">IF(AND(R39="Preventivo",S39="Automático"),"50%",IF(AND(R39="Preventivo",S39="Manual"),"40%",IF(AND(R39="Detectivo",S39="Automático"),"40%",IF(AND(R39="Detectivo",S39="Manual"),"30%",IF(AND(R39="Correctivo",S39="Automático"),"35%",IF(AND(R39="Correctivo",S39="Manual"),"25%",""))))))</f>
        <v>25%</v>
      </c>
      <c r="U39" s="88" t="s">
        <v>117</v>
      </c>
      <c r="V39" s="88" t="s">
        <v>118</v>
      </c>
      <c r="W39" s="88" t="s">
        <v>119</v>
      </c>
      <c r="X39" s="89" t="s">
        <v>232</v>
      </c>
      <c r="Y39" s="92">
        <f>IFERROR(IF(AND(Q38="Probabilidad",Q39="Probabilidad"),(AA38-(+AA38*T39)),IF(Q39="Probabilidad",(K38-(+K38*T39)),IF(Q39="Impacto",AA38,""))),"")</f>
        <v>0.24</v>
      </c>
      <c r="Z39" s="90" t="str">
        <f t="shared" si="38"/>
        <v>Baja</v>
      </c>
      <c r="AA39" s="26">
        <f t="shared" ref="AA39:AA40" si="40">+Y39</f>
        <v>0.24</v>
      </c>
      <c r="AB39" s="90" t="str">
        <f t="shared" ref="AB39:AB40" si="41">IFERROR(IF(AC39="","",IF(AC39&lt;=0.2,"Leve",IF(AC39&lt;=0.4,"Menor",IF(AC39&lt;=0.6,"Moderado",IF(AC39&lt;=0.8,"Mayor","Catastrófico"))))),"")</f>
        <v>Moderado</v>
      </c>
      <c r="AC39" s="26">
        <f>IFERROR(IF(AND(Q38="Impacto",Q39="Impacto"),(AC38-(+AC38*T39)),IF(AND(Q38="Probabilidad",Q39="Impacto"),(AC37-(+AC37*T39)),IF(Q39="Probabilidad",AC38,""))),"")</f>
        <v>0.45000000000000007</v>
      </c>
      <c r="AD39" s="283"/>
      <c r="AE39" s="281"/>
      <c r="AF39" s="283"/>
      <c r="AG39" s="281"/>
      <c r="AH39" s="277"/>
      <c r="AI39" s="279"/>
      <c r="AJ39" s="123"/>
      <c r="AK39" s="261"/>
      <c r="AL39" s="263"/>
      <c r="AM39" s="261"/>
      <c r="AN39" s="263"/>
      <c r="AO39" s="365"/>
      <c r="AP39" s="367"/>
      <c r="AQ39" s="365"/>
      <c r="AR39" s="367"/>
      <c r="AS39" s="59"/>
      <c r="AT39" s="59"/>
      <c r="AU39" s="59"/>
      <c r="AV39" s="59"/>
      <c r="AW39" s="59"/>
      <c r="AX39" s="59"/>
      <c r="AY39" s="59"/>
      <c r="AZ39" s="59"/>
      <c r="BA39" s="59"/>
      <c r="BB39" s="59"/>
      <c r="BC39" s="59"/>
      <c r="BD39" s="59"/>
      <c r="BE39" s="59"/>
      <c r="BF39" s="59"/>
      <c r="BG39" s="59"/>
      <c r="BH39" s="59"/>
    </row>
    <row r="40" spans="1:60" ht="223.2" customHeight="1" x14ac:dyDescent="0.25">
      <c r="A40" s="285"/>
      <c r="B40" s="287"/>
      <c r="C40" s="287"/>
      <c r="D40" s="289"/>
      <c r="E40" s="289"/>
      <c r="F40" s="289"/>
      <c r="G40" s="291"/>
      <c r="H40" s="91" t="s">
        <v>234</v>
      </c>
      <c r="I40" s="289"/>
      <c r="J40" s="283"/>
      <c r="K40" s="304"/>
      <c r="L40" s="283"/>
      <c r="M40" s="304"/>
      <c r="N40" s="305"/>
      <c r="O40" s="25">
        <v>3</v>
      </c>
      <c r="P40" s="121" t="s">
        <v>235</v>
      </c>
      <c r="Q40" s="25" t="str">
        <f t="shared" ref="Q40" si="42">IF(OR(R40="Preventivo",R40="Detectivo"),"Probabilidad",IF(R40="Correctivo","Impacto",""))</f>
        <v>Probabilidad</v>
      </c>
      <c r="R40" s="88" t="s">
        <v>115</v>
      </c>
      <c r="S40" s="88" t="s">
        <v>116</v>
      </c>
      <c r="T40" s="26" t="str">
        <f t="shared" si="39"/>
        <v>40%</v>
      </c>
      <c r="U40" s="88" t="s">
        <v>117</v>
      </c>
      <c r="V40" s="88" t="s">
        <v>118</v>
      </c>
      <c r="W40" s="88" t="s">
        <v>119</v>
      </c>
      <c r="X40" s="89" t="s">
        <v>236</v>
      </c>
      <c r="Y40" s="92">
        <f>IFERROR(IF(AND(Q39="Probabilidad",Q40="Probabilidad"),(AA39-(+AA39*T40)),IF(AND(Q39="Impacto",Q40="Probabilidad"),(AA38-(+AA38*T40)),IF(Q40="Impacto",AA39,""))),"")</f>
        <v>0.14399999999999999</v>
      </c>
      <c r="Z40" s="90" t="str">
        <f t="shared" si="38"/>
        <v>Muy Baja</v>
      </c>
      <c r="AA40" s="26">
        <f t="shared" si="40"/>
        <v>0.14399999999999999</v>
      </c>
      <c r="AB40" s="90" t="str">
        <f t="shared" si="41"/>
        <v>Moderado</v>
      </c>
      <c r="AC40" s="26">
        <f>IFERROR(IF(AND(Q39="Impacto",Q40="Impacto"),(AC39-(+AC39*T40)),IF(AND(Q39="Probabilidad",Q40="Impacto"),(AC38-(+AC38*T40)),IF(Q40="Probabilidad",AC39,""))),"")</f>
        <v>0.45000000000000007</v>
      </c>
      <c r="AD40" s="283"/>
      <c r="AE40" s="281"/>
      <c r="AF40" s="283"/>
      <c r="AG40" s="281"/>
      <c r="AH40" s="277"/>
      <c r="AI40" s="279"/>
      <c r="AJ40" s="123"/>
      <c r="AK40" s="264"/>
      <c r="AL40" s="265"/>
      <c r="AM40" s="264"/>
      <c r="AN40" s="265"/>
      <c r="AO40" s="370"/>
      <c r="AP40" s="371"/>
      <c r="AQ40" s="370"/>
      <c r="AR40" s="371"/>
      <c r="AS40" s="59"/>
      <c r="AT40" s="59"/>
      <c r="AU40" s="59"/>
      <c r="AV40" s="59"/>
      <c r="AW40" s="59"/>
      <c r="AX40" s="59"/>
      <c r="AY40" s="59"/>
      <c r="AZ40" s="59"/>
      <c r="BA40" s="59"/>
      <c r="BB40" s="59"/>
      <c r="BC40" s="59"/>
      <c r="BD40" s="59"/>
      <c r="BE40" s="59"/>
      <c r="BF40" s="59"/>
      <c r="BG40" s="59"/>
      <c r="BH40" s="59"/>
    </row>
    <row r="41" spans="1:60" ht="49.5" customHeight="1" x14ac:dyDescent="0.25">
      <c r="A41" s="343" t="s">
        <v>237</v>
      </c>
      <c r="B41" s="344"/>
      <c r="C41" s="344"/>
      <c r="D41" s="344"/>
      <c r="E41" s="344"/>
      <c r="F41" s="344"/>
      <c r="G41" s="344"/>
      <c r="H41" s="344"/>
      <c r="I41" s="344"/>
      <c r="J41" s="344"/>
      <c r="K41" s="344"/>
      <c r="L41" s="344"/>
      <c r="M41" s="344"/>
      <c r="N41" s="344"/>
      <c r="O41" s="344"/>
      <c r="P41" s="344"/>
      <c r="Q41" s="344"/>
      <c r="R41" s="344"/>
      <c r="S41" s="344"/>
      <c r="T41" s="344"/>
      <c r="U41" s="344"/>
      <c r="V41" s="344"/>
      <c r="W41" s="344"/>
      <c r="X41" s="344"/>
      <c r="Y41" s="344"/>
      <c r="Z41" s="344"/>
      <c r="AA41" s="344"/>
      <c r="AB41" s="344"/>
      <c r="AC41" s="344"/>
      <c r="AD41" s="344"/>
      <c r="AE41" s="344"/>
      <c r="AF41" s="344"/>
      <c r="AG41" s="344"/>
      <c r="AH41" s="344"/>
      <c r="AI41" s="345"/>
      <c r="AK41" s="101"/>
      <c r="AL41" s="101"/>
    </row>
    <row r="43" spans="1:60" x14ac:dyDescent="0.25">
      <c r="A43" s="79" t="s">
        <v>238</v>
      </c>
      <c r="B43" s="79"/>
      <c r="C43" s="60"/>
      <c r="D43" s="60"/>
      <c r="E43" s="60"/>
      <c r="F43" s="60"/>
      <c r="I43" s="60"/>
    </row>
    <row r="45" spans="1:60" x14ac:dyDescent="0.25">
      <c r="C45" s="64" t="s">
        <v>239</v>
      </c>
      <c r="D45" s="64"/>
      <c r="F45" s="60"/>
    </row>
    <row r="46" spans="1:60" x14ac:dyDescent="0.25">
      <c r="G46" s="80"/>
    </row>
    <row r="47" spans="1:60" x14ac:dyDescent="0.25">
      <c r="C47" s="102" t="s">
        <v>240</v>
      </c>
      <c r="D47" s="103" t="s">
        <v>241</v>
      </c>
      <c r="E47" s="292" t="s">
        <v>242</v>
      </c>
      <c r="F47" s="292"/>
      <c r="G47" s="292"/>
      <c r="H47" s="292"/>
    </row>
    <row r="48" spans="1:60" ht="36" customHeight="1" x14ac:dyDescent="0.25">
      <c r="C48" s="89" t="s">
        <v>104</v>
      </c>
      <c r="D48" s="104">
        <v>44826</v>
      </c>
      <c r="E48" s="284" t="s">
        <v>243</v>
      </c>
      <c r="F48" s="284"/>
      <c r="G48" s="284"/>
      <c r="H48" s="284"/>
    </row>
    <row r="49" spans="3:8" ht="33" customHeight="1" x14ac:dyDescent="0.25">
      <c r="C49" s="89" t="s">
        <v>104</v>
      </c>
      <c r="D49" s="104">
        <v>44826</v>
      </c>
      <c r="E49" s="284" t="s">
        <v>244</v>
      </c>
      <c r="F49" s="284"/>
      <c r="G49" s="284"/>
      <c r="H49" s="284"/>
    </row>
    <row r="50" spans="3:8" ht="24" customHeight="1" x14ac:dyDescent="0.25">
      <c r="C50" s="89" t="s">
        <v>104</v>
      </c>
      <c r="D50" s="104">
        <v>44826</v>
      </c>
      <c r="E50" s="284" t="s">
        <v>245</v>
      </c>
      <c r="F50" s="284"/>
      <c r="G50" s="284"/>
      <c r="H50" s="284"/>
    </row>
    <row r="51" spans="3:8" ht="46.2" customHeight="1" x14ac:dyDescent="0.25">
      <c r="C51" s="89" t="s">
        <v>104</v>
      </c>
      <c r="D51" s="104">
        <v>44826</v>
      </c>
      <c r="E51" s="284" t="s">
        <v>246</v>
      </c>
      <c r="F51" s="284"/>
      <c r="G51" s="284"/>
      <c r="H51" s="284"/>
    </row>
    <row r="52" spans="3:8" ht="23.4" customHeight="1" x14ac:dyDescent="0.25">
      <c r="C52" s="89" t="s">
        <v>133</v>
      </c>
      <c r="D52" s="104">
        <v>44826</v>
      </c>
      <c r="E52" s="284" t="s">
        <v>247</v>
      </c>
      <c r="F52" s="284"/>
      <c r="G52" s="284"/>
      <c r="H52" s="284"/>
    </row>
    <row r="53" spans="3:8" ht="22.8" customHeight="1" x14ac:dyDescent="0.25">
      <c r="C53" s="89" t="s">
        <v>151</v>
      </c>
      <c r="D53" s="104">
        <v>44826</v>
      </c>
      <c r="E53" s="284" t="s">
        <v>248</v>
      </c>
      <c r="F53" s="284"/>
      <c r="G53" s="284"/>
      <c r="H53" s="284"/>
    </row>
    <row r="54" spans="3:8" ht="71.400000000000006" customHeight="1" x14ac:dyDescent="0.25">
      <c r="C54" s="89" t="s">
        <v>151</v>
      </c>
      <c r="D54" s="104">
        <v>44895</v>
      </c>
      <c r="E54" s="284" t="s">
        <v>249</v>
      </c>
      <c r="F54" s="284"/>
      <c r="G54" s="284"/>
      <c r="H54" s="284"/>
    </row>
    <row r="55" spans="3:8" ht="23.4" customHeight="1" x14ac:dyDescent="0.25">
      <c r="C55" s="89" t="s">
        <v>175</v>
      </c>
      <c r="D55" s="104">
        <v>45076</v>
      </c>
      <c r="E55" s="284" t="s">
        <v>250</v>
      </c>
      <c r="F55" s="284"/>
      <c r="G55" s="284"/>
      <c r="H55" s="284"/>
    </row>
    <row r="56" spans="3:8" ht="51" customHeight="1" x14ac:dyDescent="0.25">
      <c r="C56" s="89" t="s">
        <v>175</v>
      </c>
      <c r="D56" s="104">
        <v>45194</v>
      </c>
      <c r="E56" s="284" t="s">
        <v>251</v>
      </c>
      <c r="F56" s="284"/>
      <c r="G56" s="284"/>
      <c r="H56" s="284"/>
    </row>
    <row r="57" spans="3:8" ht="24" customHeight="1" x14ac:dyDescent="0.25">
      <c r="C57" s="89" t="s">
        <v>104</v>
      </c>
      <c r="D57" s="104">
        <v>45279</v>
      </c>
      <c r="E57" s="284" t="s">
        <v>252</v>
      </c>
      <c r="F57" s="284"/>
      <c r="G57" s="284"/>
      <c r="H57" s="284"/>
    </row>
    <row r="58" spans="3:8" ht="57.6" customHeight="1" x14ac:dyDescent="0.25">
      <c r="C58" s="89" t="s">
        <v>151</v>
      </c>
      <c r="D58" s="104">
        <v>45279</v>
      </c>
      <c r="E58" s="284" t="s">
        <v>253</v>
      </c>
      <c r="F58" s="284"/>
      <c r="G58" s="284"/>
      <c r="H58" s="284"/>
    </row>
    <row r="59" spans="3:8" x14ac:dyDescent="0.25">
      <c r="C59" s="89" t="s">
        <v>254</v>
      </c>
      <c r="D59" s="104">
        <v>45471</v>
      </c>
      <c r="E59" s="284" t="s">
        <v>255</v>
      </c>
      <c r="F59" s="284"/>
      <c r="G59" s="284"/>
      <c r="H59" s="284"/>
    </row>
    <row r="60" spans="3:8" ht="19.95" customHeight="1" x14ac:dyDescent="0.25">
      <c r="C60" s="89" t="s">
        <v>256</v>
      </c>
      <c r="D60" s="104">
        <v>45622</v>
      </c>
      <c r="E60" s="284" t="s">
        <v>257</v>
      </c>
      <c r="F60" s="284"/>
      <c r="G60" s="284"/>
      <c r="H60" s="284"/>
    </row>
  </sheetData>
  <sheetProtection algorithmName="SHA-512" hashValue="iV1iaNRPLCsQkHJTvVk7LE9m4hyOeaZX4oKNFMRd/SONAC5BEKm08L5XcBrofP3voAdOi4iZ9O9yzR8dCyiLtg==" saltValue="4ZT7b5Tw/yyKD0ffZzStBA==" spinCount="100000" sheet="1" formatCells="0" formatColumns="0" formatRows="0"/>
  <dataConsolidate/>
  <mergeCells count="237">
    <mergeCell ref="AQ34:AQ37"/>
    <mergeCell ref="AR34:AR37"/>
    <mergeCell ref="AQ38:AQ40"/>
    <mergeCell ref="AR38:AR40"/>
    <mergeCell ref="AQ11:AQ14"/>
    <mergeCell ref="AR11:AR14"/>
    <mergeCell ref="AQ15:AQ18"/>
    <mergeCell ref="AR15:AR18"/>
    <mergeCell ref="AQ19:AQ21"/>
    <mergeCell ref="AR19:AR21"/>
    <mergeCell ref="AQ22:AQ26"/>
    <mergeCell ref="AR22:AR26"/>
    <mergeCell ref="AQ27:AQ33"/>
    <mergeCell ref="AR27:AR33"/>
    <mergeCell ref="AP38:AP40"/>
    <mergeCell ref="AO11:AO14"/>
    <mergeCell ref="AP11:AP14"/>
    <mergeCell ref="AO15:AO18"/>
    <mergeCell ref="AP15:AP18"/>
    <mergeCell ref="AO19:AO21"/>
    <mergeCell ref="AP19:AP21"/>
    <mergeCell ref="AO22:AO26"/>
    <mergeCell ref="AP22:AP26"/>
    <mergeCell ref="AO27:AO33"/>
    <mergeCell ref="AP27:AP33"/>
    <mergeCell ref="I22:I26"/>
    <mergeCell ref="J22:J26"/>
    <mergeCell ref="K22:K26"/>
    <mergeCell ref="N27:N33"/>
    <mergeCell ref="AD27:AD33"/>
    <mergeCell ref="AE27:AE33"/>
    <mergeCell ref="AF27:AF33"/>
    <mergeCell ref="AG27:AG33"/>
    <mergeCell ref="AO38:AO40"/>
    <mergeCell ref="K38:K40"/>
    <mergeCell ref="L38:L40"/>
    <mergeCell ref="M38:M40"/>
    <mergeCell ref="N38:N40"/>
    <mergeCell ref="AD38:AD40"/>
    <mergeCell ref="AE38:AE40"/>
    <mergeCell ref="AF38:AF40"/>
    <mergeCell ref="J34:J37"/>
    <mergeCell ref="K34:K37"/>
    <mergeCell ref="L34:L37"/>
    <mergeCell ref="M34:M37"/>
    <mergeCell ref="N34:N37"/>
    <mergeCell ref="AD34:AD37"/>
    <mergeCell ref="AE34:AE37"/>
    <mergeCell ref="J38:J40"/>
    <mergeCell ref="AH19:AH21"/>
    <mergeCell ref="AI19:AI21"/>
    <mergeCell ref="AI12:AI14"/>
    <mergeCell ref="J13:J14"/>
    <mergeCell ref="K13:K14"/>
    <mergeCell ref="L13:L14"/>
    <mergeCell ref="AO34:AO37"/>
    <mergeCell ref="AP34:AP37"/>
    <mergeCell ref="AD22:AD26"/>
    <mergeCell ref="AE22:AE26"/>
    <mergeCell ref="AF22:AF26"/>
    <mergeCell ref="AG22:AG26"/>
    <mergeCell ref="AE19:AE21"/>
    <mergeCell ref="AH22:AH26"/>
    <mergeCell ref="AI22:AI26"/>
    <mergeCell ref="AH27:AH33"/>
    <mergeCell ref="AI27:AI33"/>
    <mergeCell ref="L22:L26"/>
    <mergeCell ref="AK27:AK33"/>
    <mergeCell ref="AL27:AL33"/>
    <mergeCell ref="J27:J33"/>
    <mergeCell ref="K27:K33"/>
    <mergeCell ref="L27:L33"/>
    <mergeCell ref="M27:M33"/>
    <mergeCell ref="E58:H58"/>
    <mergeCell ref="AL11:AL14"/>
    <mergeCell ref="AL15:AL18"/>
    <mergeCell ref="AL19:AL21"/>
    <mergeCell ref="AL22:AL26"/>
    <mergeCell ref="AK11:AK14"/>
    <mergeCell ref="AK15:AK18"/>
    <mergeCell ref="AK19:AK21"/>
    <mergeCell ref="AK22:AK26"/>
    <mergeCell ref="Z13:Z14"/>
    <mergeCell ref="AA13:AA14"/>
    <mergeCell ref="AJ13:AJ14"/>
    <mergeCell ref="O12:X12"/>
    <mergeCell ref="M13:M14"/>
    <mergeCell ref="N13:N14"/>
    <mergeCell ref="AD19:AD21"/>
    <mergeCell ref="J12:N12"/>
    <mergeCell ref="AF13:AF14"/>
    <mergeCell ref="AB13:AB14"/>
    <mergeCell ref="AC13:AC14"/>
    <mergeCell ref="AD13:AD14"/>
    <mergeCell ref="AE13:AE14"/>
    <mergeCell ref="M22:M26"/>
    <mergeCell ref="N22:N26"/>
    <mergeCell ref="E60:H60"/>
    <mergeCell ref="E59:H59"/>
    <mergeCell ref="A41:AI41"/>
    <mergeCell ref="E19:E21"/>
    <mergeCell ref="G19:G21"/>
    <mergeCell ref="G15:G18"/>
    <mergeCell ref="I15:I18"/>
    <mergeCell ref="J15:J18"/>
    <mergeCell ref="AF15:AF18"/>
    <mergeCell ref="AG15:AG18"/>
    <mergeCell ref="AH15:AH18"/>
    <mergeCell ref="AI15:AI18"/>
    <mergeCell ref="K15:K18"/>
    <mergeCell ref="L15:L18"/>
    <mergeCell ref="M15:M18"/>
    <mergeCell ref="N15:N18"/>
    <mergeCell ref="AD15:AD18"/>
    <mergeCell ref="AE15:AE18"/>
    <mergeCell ref="AF19:AF21"/>
    <mergeCell ref="AG19:AG21"/>
    <mergeCell ref="B22:B26"/>
    <mergeCell ref="B27:B33"/>
    <mergeCell ref="F19:F21"/>
    <mergeCell ref="E57:H57"/>
    <mergeCell ref="D6:E7"/>
    <mergeCell ref="AI11:AJ11"/>
    <mergeCell ref="A1:C4"/>
    <mergeCell ref="D1:AF4"/>
    <mergeCell ref="A6:C7"/>
    <mergeCell ref="A9:C9"/>
    <mergeCell ref="H6:I6"/>
    <mergeCell ref="H7:I7"/>
    <mergeCell ref="F6:G6"/>
    <mergeCell ref="F7:G7"/>
    <mergeCell ref="D8:I8"/>
    <mergeCell ref="D9:I9"/>
    <mergeCell ref="A8:C8"/>
    <mergeCell ref="J11:AH11"/>
    <mergeCell ref="A11:I11"/>
    <mergeCell ref="AG1:AI1"/>
    <mergeCell ref="AG2:AI2"/>
    <mergeCell ref="AG3:AI3"/>
    <mergeCell ref="AG4:AI4"/>
    <mergeCell ref="A19:A21"/>
    <mergeCell ref="I19:I21"/>
    <mergeCell ref="J19:J21"/>
    <mergeCell ref="K19:K21"/>
    <mergeCell ref="L19:L21"/>
    <mergeCell ref="M19:M21"/>
    <mergeCell ref="N19:N21"/>
    <mergeCell ref="A15:A18"/>
    <mergeCell ref="C15:C18"/>
    <mergeCell ref="C19:C21"/>
    <mergeCell ref="D19:D21"/>
    <mergeCell ref="D15:D18"/>
    <mergeCell ref="E15:E18"/>
    <mergeCell ref="F15:F18"/>
    <mergeCell ref="B15:B18"/>
    <mergeCell ref="B19:B21"/>
    <mergeCell ref="A12:A14"/>
    <mergeCell ref="AG13:AG14"/>
    <mergeCell ref="AH13:AH14"/>
    <mergeCell ref="AD12:AH12"/>
    <mergeCell ref="C12:C14"/>
    <mergeCell ref="D12:D14"/>
    <mergeCell ref="E12:E14"/>
    <mergeCell ref="F12:F14"/>
    <mergeCell ref="G12:G14"/>
    <mergeCell ref="H12:H14"/>
    <mergeCell ref="I12:I14"/>
    <mergeCell ref="O13:O14"/>
    <mergeCell ref="P13:P14"/>
    <mergeCell ref="Q13:Q14"/>
    <mergeCell ref="R13:X13"/>
    <mergeCell ref="Y13:Y14"/>
    <mergeCell ref="B12:B14"/>
    <mergeCell ref="E52:H52"/>
    <mergeCell ref="A22:A26"/>
    <mergeCell ref="E22:E26"/>
    <mergeCell ref="F22:F26"/>
    <mergeCell ref="G22:G26"/>
    <mergeCell ref="C22:C26"/>
    <mergeCell ref="D22:D26"/>
    <mergeCell ref="E34:E37"/>
    <mergeCell ref="F34:F37"/>
    <mergeCell ref="A38:A40"/>
    <mergeCell ref="B38:B40"/>
    <mergeCell ref="C38:C40"/>
    <mergeCell ref="D38:D40"/>
    <mergeCell ref="E38:E40"/>
    <mergeCell ref="F38:F40"/>
    <mergeCell ref="E55:H55"/>
    <mergeCell ref="E56:H56"/>
    <mergeCell ref="A27:A33"/>
    <mergeCell ref="C27:C33"/>
    <mergeCell ref="D27:D33"/>
    <mergeCell ref="E27:E33"/>
    <mergeCell ref="F27:F33"/>
    <mergeCell ref="G27:G33"/>
    <mergeCell ref="I27:I33"/>
    <mergeCell ref="E54:H54"/>
    <mergeCell ref="E53:H53"/>
    <mergeCell ref="A34:A37"/>
    <mergeCell ref="B34:B37"/>
    <mergeCell ref="C34:C37"/>
    <mergeCell ref="D34:D37"/>
    <mergeCell ref="G34:G37"/>
    <mergeCell ref="I34:I37"/>
    <mergeCell ref="G38:G40"/>
    <mergeCell ref="I38:I40"/>
    <mergeCell ref="E47:H47"/>
    <mergeCell ref="E48:H48"/>
    <mergeCell ref="E49:H49"/>
    <mergeCell ref="E50:H50"/>
    <mergeCell ref="E51:H51"/>
    <mergeCell ref="AH38:AH40"/>
    <mergeCell ref="AI38:AI40"/>
    <mergeCell ref="AK38:AK40"/>
    <mergeCell ref="AL38:AL40"/>
    <mergeCell ref="AG38:AG40"/>
    <mergeCell ref="AF34:AF37"/>
    <mergeCell ref="AG34:AG37"/>
    <mergeCell ref="AH34:AH37"/>
    <mergeCell ref="AI34:AI37"/>
    <mergeCell ref="AK34:AK37"/>
    <mergeCell ref="AL34:AL37"/>
    <mergeCell ref="AM34:AM37"/>
    <mergeCell ref="AN34:AN37"/>
    <mergeCell ref="AM38:AM40"/>
    <mergeCell ref="AN38:AN40"/>
    <mergeCell ref="AM11:AM14"/>
    <mergeCell ref="AN11:AN14"/>
    <mergeCell ref="AM15:AM18"/>
    <mergeCell ref="AN15:AN18"/>
    <mergeCell ref="AM19:AM21"/>
    <mergeCell ref="AN19:AN21"/>
    <mergeCell ref="AM22:AM26"/>
    <mergeCell ref="AN22:AN26"/>
    <mergeCell ref="AM27:AM33"/>
    <mergeCell ref="AN27:AN33"/>
  </mergeCells>
  <phoneticPr fontId="47" type="noConversion"/>
  <conditionalFormatting sqref="J15 Z15:Z40">
    <cfRule type="cellIs" dxfId="213" priority="871" operator="equal">
      <formula>"Alta"</formula>
    </cfRule>
    <cfRule type="cellIs" dxfId="212" priority="874" operator="equal">
      <formula>"Muy Baja"</formula>
    </cfRule>
    <cfRule type="cellIs" dxfId="211" priority="873" operator="equal">
      <formula>"Baja"</formula>
    </cfRule>
    <cfRule type="cellIs" dxfId="210" priority="872" operator="equal">
      <formula>"Media"</formula>
    </cfRule>
    <cfRule type="cellIs" dxfId="209" priority="870" operator="equal">
      <formula>"Muy Alta"</formula>
    </cfRule>
  </conditionalFormatting>
  <conditionalFormatting sqref="J19">
    <cfRule type="cellIs" dxfId="208" priority="497" operator="equal">
      <formula>"Baja"</formula>
    </cfRule>
    <cfRule type="cellIs" dxfId="207" priority="495" operator="equal">
      <formula>"Alta"</formula>
    </cfRule>
    <cfRule type="cellIs" dxfId="206" priority="498" operator="equal">
      <formula>"Muy Baja"</formula>
    </cfRule>
    <cfRule type="cellIs" dxfId="205" priority="494" operator="equal">
      <formula>"Muy Alta"</formula>
    </cfRule>
    <cfRule type="cellIs" dxfId="204" priority="496" operator="equal">
      <formula>"Media"</formula>
    </cfRule>
  </conditionalFormatting>
  <conditionalFormatting sqref="J22">
    <cfRule type="cellIs" dxfId="203" priority="487" operator="equal">
      <formula>"Media"</formula>
    </cfRule>
    <cfRule type="cellIs" dxfId="202" priority="486" operator="equal">
      <formula>"Alta"</formula>
    </cfRule>
    <cfRule type="cellIs" dxfId="201" priority="485" operator="equal">
      <formula>"Muy Alta"</formula>
    </cfRule>
    <cfRule type="cellIs" dxfId="200" priority="489" operator="equal">
      <formula>"Muy Baja"</formula>
    </cfRule>
    <cfRule type="cellIs" dxfId="199" priority="488" operator="equal">
      <formula>"Baja"</formula>
    </cfRule>
  </conditionalFormatting>
  <conditionalFormatting sqref="J27">
    <cfRule type="cellIs" dxfId="198" priority="327" operator="equal">
      <formula>"Alta"</formula>
    </cfRule>
    <cfRule type="cellIs" dxfId="197" priority="330" operator="equal">
      <formula>"Muy Baja"</formula>
    </cfRule>
    <cfRule type="cellIs" dxfId="196" priority="329" operator="equal">
      <formula>"Baja"</formula>
    </cfRule>
    <cfRule type="cellIs" dxfId="195" priority="328" operator="equal">
      <formula>"Media"</formula>
    </cfRule>
    <cfRule type="cellIs" dxfId="194" priority="326" operator="equal">
      <formula>"Muy Alta"</formula>
    </cfRule>
  </conditionalFormatting>
  <conditionalFormatting sqref="J34">
    <cfRule type="cellIs" dxfId="193" priority="158" operator="equal">
      <formula>"Muy Alta"</formula>
    </cfRule>
    <cfRule type="cellIs" dxfId="192" priority="162" operator="equal">
      <formula>"Muy Baja"</formula>
    </cfRule>
    <cfRule type="cellIs" dxfId="191" priority="161" operator="equal">
      <formula>"Baja"</formula>
    </cfRule>
    <cfRule type="cellIs" dxfId="190" priority="160" operator="equal">
      <formula>"Media"</formula>
    </cfRule>
    <cfRule type="cellIs" dxfId="189" priority="159" operator="equal">
      <formula>"Alta"</formula>
    </cfRule>
  </conditionalFormatting>
  <conditionalFormatting sqref="J38">
    <cfRule type="cellIs" dxfId="188" priority="75" operator="equal">
      <formula>"Baja"</formula>
    </cfRule>
    <cfRule type="cellIs" dxfId="187" priority="76" operator="equal">
      <formula>"Muy Baja"</formula>
    </cfRule>
    <cfRule type="cellIs" dxfId="186" priority="73" operator="equal">
      <formula>"Alta"</formula>
    </cfRule>
    <cfRule type="cellIs" dxfId="185" priority="72" operator="equal">
      <formula>"Muy Alta"</formula>
    </cfRule>
    <cfRule type="cellIs" dxfId="184" priority="74" operator="equal">
      <formula>"Media"</formula>
    </cfRule>
  </conditionalFormatting>
  <conditionalFormatting sqref="L15 AB15:AB40">
    <cfRule type="cellIs" dxfId="183" priority="865" operator="equal">
      <formula>"Catastrófico"</formula>
    </cfRule>
    <cfRule type="cellIs" dxfId="182" priority="866" operator="equal">
      <formula>"Mayor"</formula>
    </cfRule>
    <cfRule type="cellIs" dxfId="181" priority="867" operator="equal">
      <formula>"Moderado"</formula>
    </cfRule>
    <cfRule type="cellIs" dxfId="180" priority="868" operator="equal">
      <formula>"Menor"</formula>
    </cfRule>
    <cfRule type="cellIs" dxfId="179" priority="869" operator="equal">
      <formula>"Leve"</formula>
    </cfRule>
  </conditionalFormatting>
  <conditionalFormatting sqref="L19">
    <cfRule type="cellIs" dxfId="178" priority="639" operator="equal">
      <formula>"Leve"</formula>
    </cfRule>
    <cfRule type="cellIs" dxfId="177" priority="638" operator="equal">
      <formula>"Menor"</formula>
    </cfRule>
    <cfRule type="cellIs" dxfId="176" priority="637" operator="equal">
      <formula>"Moderado"</formula>
    </cfRule>
    <cfRule type="cellIs" dxfId="175" priority="636" operator="equal">
      <formula>"Mayor"</formula>
    </cfRule>
    <cfRule type="cellIs" dxfId="174" priority="635" operator="equal">
      <formula>"Catastrófico"</formula>
    </cfRule>
  </conditionalFormatting>
  <conditionalFormatting sqref="L22">
    <cfRule type="cellIs" dxfId="173" priority="484" operator="equal">
      <formula>"Leve"</formula>
    </cfRule>
    <cfRule type="cellIs" dxfId="172" priority="482" operator="equal">
      <formula>"Moderado"</formula>
    </cfRule>
    <cfRule type="cellIs" dxfId="171" priority="481" operator="equal">
      <formula>"Mayor"</formula>
    </cfRule>
    <cfRule type="cellIs" dxfId="170" priority="480" operator="equal">
      <formula>"Catastrófico"</formula>
    </cfRule>
    <cfRule type="cellIs" dxfId="169" priority="483" operator="equal">
      <formula>"Menor"</formula>
    </cfRule>
  </conditionalFormatting>
  <conditionalFormatting sqref="L27">
    <cfRule type="cellIs" dxfId="168" priority="321" operator="equal">
      <formula>"Catastrófico"</formula>
    </cfRule>
    <cfRule type="cellIs" dxfId="167" priority="322" operator="equal">
      <formula>"Mayor"</formula>
    </cfRule>
    <cfRule type="cellIs" dxfId="166" priority="323" operator="equal">
      <formula>"Moderado"</formula>
    </cfRule>
    <cfRule type="cellIs" dxfId="165" priority="324" operator="equal">
      <formula>"Menor"</formula>
    </cfRule>
    <cfRule type="cellIs" dxfId="164" priority="325" operator="equal">
      <formula>"Leve"</formula>
    </cfRule>
  </conditionalFormatting>
  <conditionalFormatting sqref="L34">
    <cfRule type="cellIs" dxfId="163" priority="155" operator="equal">
      <formula>"Moderado"</formula>
    </cfRule>
    <cfRule type="cellIs" dxfId="162" priority="156" operator="equal">
      <formula>"Menor"</formula>
    </cfRule>
    <cfRule type="cellIs" dxfId="161" priority="157" operator="equal">
      <formula>"Leve"</formula>
    </cfRule>
    <cfRule type="cellIs" dxfId="160" priority="154" operator="equal">
      <formula>"Mayor"</formula>
    </cfRule>
    <cfRule type="cellIs" dxfId="159" priority="153" operator="equal">
      <formula>"Catastrófico"</formula>
    </cfRule>
  </conditionalFormatting>
  <conditionalFormatting sqref="L38">
    <cfRule type="cellIs" dxfId="158" priority="71" operator="equal">
      <formula>"Leve"</formula>
    </cfRule>
    <cfRule type="cellIs" dxfId="157" priority="69" operator="equal">
      <formula>"Moderado"</formula>
    </cfRule>
    <cfRule type="cellIs" dxfId="156" priority="70" operator="equal">
      <formula>"Menor"</formula>
    </cfRule>
    <cfRule type="cellIs" dxfId="155" priority="68" operator="equal">
      <formula>"Mayor"</formula>
    </cfRule>
    <cfRule type="cellIs" dxfId="154" priority="67" operator="equal">
      <formula>"Catastrófico"</formula>
    </cfRule>
  </conditionalFormatting>
  <conditionalFormatting sqref="N15">
    <cfRule type="cellIs" dxfId="153" priority="861" operator="equal">
      <formula>"Extremo"</formula>
    </cfRule>
    <cfRule type="cellIs" dxfId="152" priority="862" operator="equal">
      <formula>"Alto"</formula>
    </cfRule>
    <cfRule type="cellIs" dxfId="151" priority="863" operator="equal">
      <formula>"Moderado"</formula>
    </cfRule>
    <cfRule type="cellIs" dxfId="150" priority="864" operator="equal">
      <formula>"Bajo"</formula>
    </cfRule>
  </conditionalFormatting>
  <conditionalFormatting sqref="N19">
    <cfRule type="cellIs" dxfId="149" priority="493" operator="equal">
      <formula>"Bajo"</formula>
    </cfRule>
    <cfRule type="cellIs" dxfId="148" priority="492" operator="equal">
      <formula>"Moderado"</formula>
    </cfRule>
    <cfRule type="cellIs" dxfId="147" priority="491" operator="equal">
      <formula>"Alto"</formula>
    </cfRule>
    <cfRule type="cellIs" dxfId="146" priority="490" operator="equal">
      <formula>"Extremo"</formula>
    </cfRule>
  </conditionalFormatting>
  <conditionalFormatting sqref="N22">
    <cfRule type="cellIs" dxfId="145" priority="807" operator="equal">
      <formula>"Extremo"</formula>
    </cfRule>
    <cfRule type="cellIs" dxfId="144" priority="808" operator="equal">
      <formula>"Alto"</formula>
    </cfRule>
    <cfRule type="cellIs" dxfId="143" priority="809" operator="equal">
      <formula>"Moderado"</formula>
    </cfRule>
    <cfRule type="cellIs" dxfId="142" priority="810" operator="equal">
      <formula>"Bajo"</formula>
    </cfRule>
  </conditionalFormatting>
  <conditionalFormatting sqref="N27">
    <cfRule type="cellIs" dxfId="141" priority="317" operator="equal">
      <formula>"Extremo"</formula>
    </cfRule>
    <cfRule type="cellIs" dxfId="140" priority="319" operator="equal">
      <formula>"Moderado"</formula>
    </cfRule>
    <cfRule type="cellIs" dxfId="139" priority="320" operator="equal">
      <formula>"Bajo"</formula>
    </cfRule>
    <cfRule type="cellIs" dxfId="138" priority="318" operator="equal">
      <formula>"Alto"</formula>
    </cfRule>
  </conditionalFormatting>
  <conditionalFormatting sqref="N34">
    <cfRule type="cellIs" dxfId="137" priority="149" operator="equal">
      <formula>"Extremo"</formula>
    </cfRule>
    <cfRule type="cellIs" dxfId="136" priority="150" operator="equal">
      <formula>"Alto"</formula>
    </cfRule>
    <cfRule type="cellIs" dxfId="135" priority="151" operator="equal">
      <formula>"Moderado"</formula>
    </cfRule>
    <cfRule type="cellIs" dxfId="134" priority="152" operator="equal">
      <formula>"Bajo"</formula>
    </cfRule>
  </conditionalFormatting>
  <conditionalFormatting sqref="N38">
    <cfRule type="cellIs" dxfId="133" priority="66" operator="equal">
      <formula>"Bajo"</formula>
    </cfRule>
    <cfRule type="cellIs" dxfId="132" priority="64" operator="equal">
      <formula>"Alto"</formula>
    </cfRule>
    <cfRule type="cellIs" dxfId="131" priority="65" operator="equal">
      <formula>"Moderado"</formula>
    </cfRule>
    <cfRule type="cellIs" dxfId="130" priority="63" operator="equal">
      <formula>"Extremo"</formula>
    </cfRule>
  </conditionalFormatting>
  <conditionalFormatting sqref="AD15">
    <cfRule type="cellIs" dxfId="129" priority="653" operator="equal">
      <formula>"Baja"</formula>
    </cfRule>
    <cfRule type="cellIs" dxfId="128" priority="652" operator="equal">
      <formula>"Media"</formula>
    </cfRule>
    <cfRule type="cellIs" dxfId="127" priority="651" operator="equal">
      <formula>"Alta"</formula>
    </cfRule>
    <cfRule type="cellIs" dxfId="126" priority="650" operator="equal">
      <formula>"Muy Alta"</formula>
    </cfRule>
    <cfRule type="cellIs" dxfId="125" priority="654" operator="equal">
      <formula>"Muy Baja"</formula>
    </cfRule>
  </conditionalFormatting>
  <conditionalFormatting sqref="AD19">
    <cfRule type="cellIs" dxfId="124" priority="474" operator="equal">
      <formula>"Muy Baja"</formula>
    </cfRule>
    <cfRule type="cellIs" dxfId="123" priority="470" operator="equal">
      <formula>"Muy Alta"</formula>
    </cfRule>
    <cfRule type="cellIs" dxfId="122" priority="473" operator="equal">
      <formula>"Baja"</formula>
    </cfRule>
    <cfRule type="cellIs" dxfId="121" priority="472" operator="equal">
      <formula>"Media"</formula>
    </cfRule>
    <cfRule type="cellIs" dxfId="120" priority="471" operator="equal">
      <formula>"Alta"</formula>
    </cfRule>
  </conditionalFormatting>
  <conditionalFormatting sqref="AD22">
    <cfRule type="cellIs" dxfId="119" priority="464" operator="equal">
      <formula>"Muy Baja"</formula>
    </cfRule>
    <cfRule type="cellIs" dxfId="118" priority="460" operator="equal">
      <formula>"Muy Alta"</formula>
    </cfRule>
    <cfRule type="cellIs" dxfId="117" priority="461" operator="equal">
      <formula>"Alta"</formula>
    </cfRule>
    <cfRule type="cellIs" dxfId="116" priority="462" operator="equal">
      <formula>"Media"</formula>
    </cfRule>
    <cfRule type="cellIs" dxfId="115" priority="463" operator="equal">
      <formula>"Baja"</formula>
    </cfRule>
  </conditionalFormatting>
  <conditionalFormatting sqref="AD27">
    <cfRule type="cellIs" dxfId="114" priority="346" operator="equal">
      <formula>"Muy Alta"</formula>
    </cfRule>
    <cfRule type="cellIs" dxfId="113" priority="347" operator="equal">
      <formula>"Alta"</formula>
    </cfRule>
    <cfRule type="cellIs" dxfId="112" priority="348" operator="equal">
      <formula>"Media"</formula>
    </cfRule>
    <cfRule type="cellIs" dxfId="111" priority="349" operator="equal">
      <formula>"Baja"</formula>
    </cfRule>
    <cfRule type="cellIs" dxfId="110" priority="350" operator="equal">
      <formula>"Muy Baja"</formula>
    </cfRule>
  </conditionalFormatting>
  <conditionalFormatting sqref="AD34">
    <cfRule type="cellIs" dxfId="109" priority="144" operator="equal">
      <formula>"Muy Alta"</formula>
    </cfRule>
    <cfRule type="cellIs" dxfId="108" priority="148" operator="equal">
      <formula>"Muy Baja"</formula>
    </cfRule>
    <cfRule type="cellIs" dxfId="107" priority="147" operator="equal">
      <formula>"Baja"</formula>
    </cfRule>
    <cfRule type="cellIs" dxfId="106" priority="145" operator="equal">
      <formula>"Alta"</formula>
    </cfRule>
    <cfRule type="cellIs" dxfId="105" priority="146" operator="equal">
      <formula>"Media"</formula>
    </cfRule>
  </conditionalFormatting>
  <conditionalFormatting sqref="AD38">
    <cfRule type="cellIs" dxfId="104" priority="58" operator="equal">
      <formula>"Muy Alta"</formula>
    </cfRule>
    <cfRule type="cellIs" dxfId="103" priority="62" operator="equal">
      <formula>"Muy Baja"</formula>
    </cfRule>
    <cfRule type="cellIs" dxfId="102" priority="61" operator="equal">
      <formula>"Baja"</formula>
    </cfRule>
    <cfRule type="cellIs" dxfId="101" priority="60" operator="equal">
      <formula>"Media"</formula>
    </cfRule>
    <cfRule type="cellIs" dxfId="100" priority="59" operator="equal">
      <formula>"Alta"</formula>
    </cfRule>
  </conditionalFormatting>
  <conditionalFormatting sqref="AF15">
    <cfRule type="cellIs" dxfId="99" priority="645" operator="equal">
      <formula>"Catastrófico"</formula>
    </cfRule>
    <cfRule type="cellIs" dxfId="98" priority="646" operator="equal">
      <formula>"Mayor"</formula>
    </cfRule>
    <cfRule type="cellIs" dxfId="97" priority="647" operator="equal">
      <formula>"Moderado"</formula>
    </cfRule>
    <cfRule type="cellIs" dxfId="96" priority="649" operator="equal">
      <formula>"Leve"</formula>
    </cfRule>
    <cfRule type="cellIs" dxfId="95" priority="648" operator="equal">
      <formula>"Menor"</formula>
    </cfRule>
  </conditionalFormatting>
  <conditionalFormatting sqref="AF19">
    <cfRule type="cellIs" dxfId="94" priority="468" operator="equal">
      <formula>"Menor"</formula>
    </cfRule>
    <cfRule type="cellIs" dxfId="93" priority="469" operator="equal">
      <formula>"Leve"</formula>
    </cfRule>
    <cfRule type="cellIs" dxfId="92" priority="465" operator="equal">
      <formula>"Catastrófico"</formula>
    </cfRule>
    <cfRule type="cellIs" dxfId="91" priority="467" operator="equal">
      <formula>"Moderado"</formula>
    </cfRule>
    <cfRule type="cellIs" dxfId="90" priority="466" operator="equal">
      <formula>"Mayor"</formula>
    </cfRule>
  </conditionalFormatting>
  <conditionalFormatting sqref="AF22">
    <cfRule type="cellIs" dxfId="89" priority="457" operator="equal">
      <formula>"Moderado"</formula>
    </cfRule>
    <cfRule type="cellIs" dxfId="88" priority="456" operator="equal">
      <formula>"Mayor"</formula>
    </cfRule>
    <cfRule type="cellIs" dxfId="87" priority="455" operator="equal">
      <formula>"Catastrófico"</formula>
    </cfRule>
    <cfRule type="cellIs" dxfId="86" priority="459" operator="equal">
      <formula>"Leve"</formula>
    </cfRule>
    <cfRule type="cellIs" dxfId="85" priority="458" operator="equal">
      <formula>"Menor"</formula>
    </cfRule>
  </conditionalFormatting>
  <conditionalFormatting sqref="AF27">
    <cfRule type="cellIs" dxfId="84" priority="341" operator="equal">
      <formula>"Catastrófico"</formula>
    </cfRule>
    <cfRule type="cellIs" dxfId="83" priority="344" operator="equal">
      <formula>"Menor"</formula>
    </cfRule>
    <cfRule type="cellIs" dxfId="82" priority="343" operator="equal">
      <formula>"Moderado"</formula>
    </cfRule>
    <cfRule type="cellIs" dxfId="81" priority="342" operator="equal">
      <formula>"Mayor"</formula>
    </cfRule>
    <cfRule type="cellIs" dxfId="80" priority="345" operator="equal">
      <formula>"Leve"</formula>
    </cfRule>
  </conditionalFormatting>
  <conditionalFormatting sqref="AF34">
    <cfRule type="cellIs" dxfId="79" priority="143" operator="equal">
      <formula>"Leve"</formula>
    </cfRule>
    <cfRule type="cellIs" dxfId="78" priority="139" operator="equal">
      <formula>"Catastrófico"</formula>
    </cfRule>
    <cfRule type="cellIs" dxfId="77" priority="142" operator="equal">
      <formula>"Menor"</formula>
    </cfRule>
    <cfRule type="cellIs" dxfId="76" priority="141" operator="equal">
      <formula>"Moderado"</formula>
    </cfRule>
    <cfRule type="cellIs" dxfId="75" priority="140" operator="equal">
      <formula>"Mayor"</formula>
    </cfRule>
  </conditionalFormatting>
  <conditionalFormatting sqref="AF38">
    <cfRule type="cellIs" dxfId="74" priority="54" operator="equal">
      <formula>"Mayor"</formula>
    </cfRule>
    <cfRule type="cellIs" dxfId="73" priority="53" operator="equal">
      <formula>"Catastrófico"</formula>
    </cfRule>
    <cfRule type="cellIs" dxfId="72" priority="57" operator="equal">
      <formula>"Leve"</formula>
    </cfRule>
    <cfRule type="cellIs" dxfId="71" priority="56" operator="equal">
      <formula>"Menor"</formula>
    </cfRule>
    <cfRule type="cellIs" dxfId="70" priority="55" operator="equal">
      <formula>"Moderado"</formula>
    </cfRule>
  </conditionalFormatting>
  <conditionalFormatting sqref="AH15">
    <cfRule type="cellIs" dxfId="69" priority="847" operator="equal">
      <formula>"Extremo"</formula>
    </cfRule>
    <cfRule type="cellIs" dxfId="68" priority="848" operator="equal">
      <formula>"Alto"</formula>
    </cfRule>
    <cfRule type="cellIs" dxfId="67" priority="849" operator="equal">
      <formula>"Moderado"</formula>
    </cfRule>
    <cfRule type="cellIs" dxfId="66" priority="850" operator="equal">
      <formula>"Bajo"</formula>
    </cfRule>
  </conditionalFormatting>
  <conditionalFormatting sqref="AH19">
    <cfRule type="cellIs" dxfId="65" priority="416" operator="equal">
      <formula>"Bajo"</formula>
    </cfRule>
    <cfRule type="cellIs" dxfId="64" priority="415" operator="equal">
      <formula>"Moderado"</formula>
    </cfRule>
    <cfRule type="cellIs" dxfId="63" priority="414" operator="equal">
      <formula>"Alto"</formula>
    </cfRule>
    <cfRule type="cellIs" dxfId="62" priority="413" operator="equal">
      <formula>"Extremo"</formula>
    </cfRule>
  </conditionalFormatting>
  <conditionalFormatting sqref="AH22">
    <cfRule type="cellIs" dxfId="61" priority="411" operator="equal">
      <formula>"Moderado"</formula>
    </cfRule>
    <cfRule type="cellIs" dxfId="60" priority="410" operator="equal">
      <formula>"Alto"</formula>
    </cfRule>
    <cfRule type="cellIs" dxfId="59" priority="409" operator="equal">
      <formula>"Extremo"</formula>
    </cfRule>
    <cfRule type="cellIs" dxfId="58" priority="412" operator="equal">
      <formula>"Bajo"</formula>
    </cfRule>
  </conditionalFormatting>
  <conditionalFormatting sqref="AH27">
    <cfRule type="cellIs" dxfId="57" priority="354" operator="equal">
      <formula>"Bajo"</formula>
    </cfRule>
    <cfRule type="cellIs" dxfId="56" priority="351" operator="equal">
      <formula>"Extremo"</formula>
    </cfRule>
    <cfRule type="cellIs" dxfId="55" priority="352" operator="equal">
      <formula>"Alto"</formula>
    </cfRule>
    <cfRule type="cellIs" dxfId="54" priority="353" operator="equal">
      <formula>"Moderado"</formula>
    </cfRule>
  </conditionalFormatting>
  <conditionalFormatting sqref="AH34">
    <cfRule type="cellIs" dxfId="53" priority="138" operator="equal">
      <formula>"Bajo"</formula>
    </cfRule>
    <cfRule type="cellIs" dxfId="52" priority="137" operator="equal">
      <formula>"Moderado"</formula>
    </cfRule>
    <cfRule type="cellIs" dxfId="51" priority="136" operator="equal">
      <formula>"Alto"</formula>
    </cfRule>
    <cfRule type="cellIs" dxfId="50" priority="135" operator="equal">
      <formula>"Extremo"</formula>
    </cfRule>
  </conditionalFormatting>
  <conditionalFormatting sqref="AH38">
    <cfRule type="cellIs" dxfId="49" priority="52" operator="equal">
      <formula>"Bajo"</formula>
    </cfRule>
    <cfRule type="cellIs" dxfId="48" priority="51" operator="equal">
      <formula>"Moderado"</formula>
    </cfRule>
    <cfRule type="cellIs" dxfId="47" priority="50" operator="equal">
      <formula>"Alto"</formula>
    </cfRule>
    <cfRule type="cellIs" dxfId="46" priority="49" operator="equal">
      <formula>"Extremo"</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4">
        <x14:dataValidation type="list" allowBlank="1" showInputMessage="1" showErrorMessage="1" xr:uid="{00000000-0002-0000-0200-000000000000}">
          <x14:formula1>
            <xm:f>'Tabla Valoración controles_Inf'!$D$11:$D$13</xm:f>
          </x14:formula1>
          <xm:sqref>U34:U38 U15:U31</xm:sqref>
        </x14:dataValidation>
        <x14:dataValidation type="list" allowBlank="1" showInputMessage="1" showErrorMessage="1" xr:uid="{00000000-0002-0000-0200-000003000000}">
          <x14:formula1>
            <xm:f>'Opciones Tratamiento'!$B$22:$B$34</xm:f>
          </x14:formula1>
          <xm:sqref>D6:E7</xm:sqref>
        </x14:dataValidation>
        <x14:dataValidation type="list" allowBlank="1" showInputMessage="1" showErrorMessage="1" xr:uid="{00000000-0002-0000-0200-000006000000}">
          <x14:formula1>
            <xm:f>'Opciones Tratamiento'!$E$9:$E$13</xm:f>
          </x14:formula1>
          <xm:sqref>J34:J40 J15:J27</xm:sqref>
        </x14:dataValidation>
        <x14:dataValidation type="list" allowBlank="1" showInputMessage="1" showErrorMessage="1" xr:uid="{00000000-0002-0000-0200-000007000000}">
          <x14:formula1>
            <xm:f>'Opciones Tratamiento'!$F$9:$F$13</xm:f>
          </x14:formula1>
          <xm:sqref>L34:L40 L15:L27</xm:sqref>
        </x14:dataValidation>
        <x14:dataValidation type="list" allowBlank="1" showInputMessage="1" showErrorMessage="1" xr:uid="{197FCFFC-1E63-415E-BF88-F270F987F2C5}">
          <x14:formula1>
            <xm:f>'Tabla Valoración controles_Inf'!$D$4:$D$6</xm:f>
          </x14:formula1>
          <xm:sqref>R34:R38</xm:sqref>
        </x14:dataValidation>
        <x14:dataValidation type="list" allowBlank="1" showInputMessage="1" showErrorMessage="1" xr:uid="{A0F02A3F-1E87-43D6-ABF7-D670C048B2DD}">
          <x14:formula1>
            <xm:f>'Tabla Valoración controles_Inf'!$D$8:$D$9</xm:f>
          </x14:formula1>
          <xm:sqref>S34:S38</xm:sqref>
        </x14:dataValidation>
        <x14:dataValidation type="list" allowBlank="1" showInputMessage="1" showErrorMessage="1" xr:uid="{5A24EF62-0727-4D7D-B30B-53B81A34E812}">
          <x14:formula1>
            <xm:f>'Tabla Valoración controles_Inf'!$D$14:$D$15</xm:f>
          </x14:formula1>
          <xm:sqref>V34:V38</xm:sqref>
        </x14:dataValidation>
        <x14:dataValidation type="list" allowBlank="1" showInputMessage="1" showErrorMessage="1" xr:uid="{717C74DB-5465-4097-8966-5AEE09404D3B}">
          <x14:formula1>
            <xm:f>'Tabla Valoración controles_Inf'!$D$17:$D$18</xm:f>
          </x14:formula1>
          <xm:sqref>W34:W38</xm:sqref>
        </x14:dataValidation>
        <x14:dataValidation type="list" allowBlank="1" showInputMessage="1" showErrorMessage="1" xr:uid="{00000000-0002-0000-0200-000001000000}">
          <x14:formula1>
            <xm:f>'Tabla Valoración controles_Inf'!$D$14:$D$16</xm:f>
          </x14:formula1>
          <xm:sqref>V15:V31</xm:sqref>
        </x14:dataValidation>
        <x14:dataValidation type="list" allowBlank="1" showInputMessage="1" showErrorMessage="1" xr:uid="{00000000-0002-0000-0200-000002000000}">
          <x14:formula1>
            <xm:f>'Tabla Valoración controles_Inf'!$D$17:$D$19</xm:f>
          </x14:formula1>
          <xm:sqref>W15:W31</xm:sqref>
        </x14:dataValidation>
        <x14:dataValidation type="list" allowBlank="1" showInputMessage="1" showErrorMessage="1" xr:uid="{00000000-0002-0000-0200-000004000000}">
          <x14:formula1>
            <xm:f>'Tabla Valoración controles_Inf'!$D$8:$D$10</xm:f>
          </x14:formula1>
          <xm:sqref>S15:S31</xm:sqref>
        </x14:dataValidation>
        <x14:dataValidation type="list" allowBlank="1" showInputMessage="1" showErrorMessage="1" xr:uid="{00000000-0002-0000-0200-000008000000}">
          <x14:formula1>
            <xm:f>'Opciones Tratamiento'!$B$2:$B$5</xm:f>
          </x14:formula1>
          <xm:sqref>AI15:AI26</xm:sqref>
        </x14:dataValidation>
        <x14:dataValidation type="list" allowBlank="1" showInputMessage="1" showErrorMessage="1" xr:uid="{00000000-0002-0000-0200-000009000000}">
          <x14:formula1>
            <xm:f>'Tabla Valoración controles_Inf'!$D$4:$D$7</xm:f>
          </x14:formula1>
          <xm:sqref>R15:R31</xm:sqref>
        </x14:dataValidation>
        <x14:dataValidation type="list" allowBlank="1" showInputMessage="1" showErrorMessage="1" xr:uid="{CD112C5A-894F-4A38-AECB-1AF4D3873568}">
          <x14:formula1>
            <xm:f>'Opciones Tratamiento'!$B$13:$B$17</xm:f>
          </x14:formula1>
          <xm:sqref>I15:I40</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3CA08-EC2E-4378-9DC6-1FC01AF9B53C}">
  <dimension ref="A1:JF33"/>
  <sheetViews>
    <sheetView showGridLines="0" topLeftCell="A8" zoomScaleNormal="70" workbookViewId="0">
      <selection activeCell="A13" sqref="A13"/>
    </sheetView>
  </sheetViews>
  <sheetFormatPr baseColWidth="10" defaultColWidth="0" defaultRowHeight="13.2" x14ac:dyDescent="0.3"/>
  <cols>
    <col min="1" max="1" width="15.6640625" style="150" customWidth="1"/>
    <col min="2" max="2" width="42.5546875" style="154" customWidth="1"/>
    <col min="3" max="3" width="16.44140625" style="150" customWidth="1"/>
    <col min="4" max="4" width="12.44140625" style="154" customWidth="1"/>
    <col min="5" max="5" width="25" style="154" customWidth="1"/>
    <col min="6" max="6" width="3.77734375" style="154" customWidth="1"/>
    <col min="7" max="7" width="7.44140625" style="154" customWidth="1"/>
    <col min="8" max="8" width="14" style="154" customWidth="1"/>
    <col min="9" max="9" width="13.77734375" style="154" customWidth="1"/>
    <col min="10" max="13" width="12.44140625" style="154" customWidth="1"/>
    <col min="14" max="14" width="3.77734375" style="154" customWidth="1"/>
    <col min="15" max="15" width="4.77734375" style="150" hidden="1" customWidth="1"/>
    <col min="16" max="16" width="6.44140625" style="150" hidden="1" customWidth="1"/>
    <col min="17" max="17" width="11" style="150" hidden="1" customWidth="1"/>
    <col min="18" max="22" width="12" style="150" hidden="1" customWidth="1"/>
    <col min="23" max="23" width="11.44140625" style="150" customWidth="1"/>
    <col min="24" max="27" width="11.44140625" style="150" hidden="1" customWidth="1"/>
    <col min="28" max="28" width="5.44140625" style="150" hidden="1" customWidth="1"/>
    <col min="29" max="29" width="26.77734375" style="150" hidden="1" customWidth="1"/>
    <col min="30" max="34" width="22.77734375" style="154" hidden="1" customWidth="1"/>
    <col min="35" max="35" width="23.44140625" style="150" hidden="1" customWidth="1"/>
    <col min="36" max="263" width="11.44140625" style="150" hidden="1" customWidth="1"/>
    <col min="264" max="264" width="12.44140625" style="150" hidden="1" customWidth="1"/>
    <col min="265" max="265" width="47" style="150" hidden="1" customWidth="1"/>
    <col min="266" max="266" width="35" style="150" hidden="1" customWidth="1"/>
    <col min="267" max="16384" width="14.44140625" style="150" hidden="1"/>
  </cols>
  <sheetData>
    <row r="1" spans="1:36" s="130" customFormat="1" ht="54" customHeight="1" x14ac:dyDescent="0.25">
      <c r="A1" s="387" t="s">
        <v>372</v>
      </c>
      <c r="B1" s="387"/>
      <c r="C1" s="387"/>
      <c r="D1" s="387"/>
      <c r="E1" s="124"/>
      <c r="F1" s="124"/>
      <c r="G1" s="124"/>
      <c r="H1" s="125"/>
      <c r="I1" s="126"/>
      <c r="J1" s="127"/>
      <c r="K1" s="128"/>
      <c r="L1" s="128"/>
      <c r="M1" s="129"/>
      <c r="N1" s="124"/>
      <c r="AD1" s="131"/>
      <c r="AE1" s="131"/>
      <c r="AF1" s="131"/>
      <c r="AG1" s="131"/>
      <c r="AH1" s="131"/>
    </row>
    <row r="2" spans="1:36" s="130" customFormat="1" ht="15.6" customHeight="1" x14ac:dyDescent="0.25">
      <c r="A2" s="132"/>
      <c r="B2" s="124"/>
      <c r="C2" s="133"/>
      <c r="D2" s="129"/>
      <c r="E2" s="124"/>
      <c r="F2" s="124"/>
      <c r="G2" s="124"/>
      <c r="I2" s="134"/>
      <c r="J2" s="135"/>
      <c r="K2" s="136"/>
      <c r="L2" s="137"/>
      <c r="M2" s="129"/>
      <c r="N2" s="124"/>
      <c r="AD2" s="131"/>
      <c r="AE2" s="131"/>
      <c r="AF2" s="131"/>
      <c r="AG2" s="131"/>
      <c r="AH2" s="131"/>
    </row>
    <row r="3" spans="1:36" s="130" customFormat="1" ht="20.399999999999999" customHeight="1" thickBot="1" x14ac:dyDescent="0.3">
      <c r="A3" s="138" t="s">
        <v>60</v>
      </c>
      <c r="B3" s="388" t="str">
        <f>'2. MATRIZ DE RIESGOS'!D6</f>
        <v>Gestión del Talento Humano</v>
      </c>
      <c r="C3" s="388"/>
      <c r="D3" s="388"/>
      <c r="AD3" s="131"/>
      <c r="AE3" s="131"/>
      <c r="AF3" s="131"/>
      <c r="AG3" s="131"/>
      <c r="AH3" s="131"/>
    </row>
    <row r="4" spans="1:36" s="130" customFormat="1" ht="14.4" thickBot="1" x14ac:dyDescent="0.3">
      <c r="A4" s="139"/>
      <c r="B4" s="140"/>
      <c r="C4" s="140"/>
      <c r="D4" s="129"/>
      <c r="G4" s="389" t="s">
        <v>373</v>
      </c>
      <c r="H4" s="390"/>
      <c r="I4" s="390"/>
      <c r="J4" s="390"/>
      <c r="K4" s="390"/>
      <c r="L4" s="390"/>
      <c r="M4" s="391"/>
      <c r="O4" s="141"/>
      <c r="P4" s="141"/>
      <c r="Q4" s="142"/>
      <c r="R4" s="380" t="s">
        <v>258</v>
      </c>
      <c r="S4" s="380"/>
      <c r="T4" s="380"/>
      <c r="U4" s="380"/>
      <c r="V4" s="381"/>
      <c r="AD4" s="131"/>
      <c r="AE4" s="131"/>
      <c r="AF4" s="131"/>
      <c r="AG4" s="131"/>
      <c r="AH4" s="131"/>
    </row>
    <row r="5" spans="1:36" x14ac:dyDescent="0.3">
      <c r="A5" s="143"/>
      <c r="B5" s="144"/>
      <c r="C5" s="382" t="s">
        <v>374</v>
      </c>
      <c r="D5" s="382"/>
      <c r="E5" s="382"/>
      <c r="F5" s="146"/>
      <c r="G5" s="147"/>
      <c r="H5" s="148"/>
      <c r="I5" s="380" t="s">
        <v>258</v>
      </c>
      <c r="J5" s="380"/>
      <c r="K5" s="380"/>
      <c r="L5" s="380"/>
      <c r="M5" s="381"/>
      <c r="N5" s="146"/>
      <c r="O5" s="149"/>
      <c r="P5" s="149"/>
      <c r="R5" s="151">
        <v>0.2</v>
      </c>
      <c r="S5" s="151">
        <v>0.4</v>
      </c>
      <c r="T5" s="151">
        <v>0.6</v>
      </c>
      <c r="U5" s="151">
        <v>0.8</v>
      </c>
      <c r="V5" s="152">
        <v>1</v>
      </c>
      <c r="W5" s="153"/>
      <c r="X5" s="153"/>
      <c r="Y5" s="153"/>
      <c r="Z5" s="153"/>
      <c r="AA5" s="153"/>
      <c r="AB5" s="153"/>
      <c r="AC5" s="153"/>
    </row>
    <row r="6" spans="1:36" ht="26.4" x14ac:dyDescent="0.25">
      <c r="A6" s="155" t="s">
        <v>375</v>
      </c>
      <c r="B6" s="156" t="s">
        <v>376</v>
      </c>
      <c r="C6" s="145" t="s">
        <v>377</v>
      </c>
      <c r="D6" s="145" t="s">
        <v>350</v>
      </c>
      <c r="E6" s="157" t="s">
        <v>378</v>
      </c>
      <c r="F6" s="146"/>
      <c r="G6" s="149"/>
      <c r="H6" s="158"/>
      <c r="I6" s="159" t="s">
        <v>318</v>
      </c>
      <c r="J6" s="159" t="s">
        <v>142</v>
      </c>
      <c r="K6" s="159" t="s">
        <v>262</v>
      </c>
      <c r="L6" s="159" t="s">
        <v>210</v>
      </c>
      <c r="M6" s="160" t="s">
        <v>113</v>
      </c>
      <c r="N6" s="146"/>
      <c r="O6" s="149"/>
      <c r="P6" s="149"/>
      <c r="Q6" s="161"/>
      <c r="R6" s="162" t="s">
        <v>318</v>
      </c>
      <c r="S6" s="162" t="s">
        <v>142</v>
      </c>
      <c r="T6" s="162" t="s">
        <v>262</v>
      </c>
      <c r="U6" s="162" t="s">
        <v>210</v>
      </c>
      <c r="V6" s="163" t="s">
        <v>113</v>
      </c>
      <c r="Y6" s="153"/>
      <c r="Z6" s="153"/>
      <c r="AA6" s="164"/>
      <c r="AB6" s="164"/>
      <c r="AC6" s="164"/>
      <c r="AD6" s="164"/>
      <c r="AE6" s="164"/>
      <c r="AF6" s="164"/>
      <c r="AG6" s="164"/>
      <c r="AH6" s="164"/>
      <c r="AI6" s="164"/>
      <c r="AJ6" s="164"/>
    </row>
    <row r="7" spans="1:36" ht="125.25" customHeight="1" x14ac:dyDescent="0.25">
      <c r="A7" s="165" t="str">
        <f>'2. MATRIZ DE RIESGOS'!A15</f>
        <v>GH8</v>
      </c>
      <c r="B7" s="166" t="str">
        <f>'2. MATRIZ DE RIESGOS'!G15</f>
        <v>Posibilidad de afectación económica y reputacional del Instituto por mal desempeño institucional derivado del incumplimiento de objetivos y metas relacionados con el Plan de Desarrollo Municipal a cargo del Instituto y con la planeación estratégica institucional. Lo anterior, debido a un deficiente desempeño del personal que desarrolla los procesos de la entidad.</v>
      </c>
      <c r="C7" s="167" t="str">
        <f>'2. MATRIZ DE RIESGOS'!J15</f>
        <v>Media</v>
      </c>
      <c r="D7" s="167" t="str">
        <f>'2. MATRIZ DE RIESGOS'!L15</f>
        <v>Mayor</v>
      </c>
      <c r="E7" s="166" t="str">
        <f>+IF(C7=$Q$7,IF(D7=$R$6,$R$7,IF(D7=$S$6,$S$7,IF(D7=$T$6,$T$7,IF(D7=$U$6,$U$7,IF(D7=$V$6,$V$7))))),IF(C7=$Q$8,IF(D7=$R$6,$R$8,IF(D7=$S$6,$S$8,IF(D7=$T$6,$T$8,IF(D7=$U$6,$U$8,IF(D7=$V$6,$V$8))))),IF(C7=$Q$9,IF(D7=$R$6,$R$9,IF(D7=$S$6,$S$9,IF(D7=$T$6,$T$9,IF(D7=$U$6,$U$9,IF(D7=$V$6,$V$9))))),IF(C7=$Q$10,IF(D7=$R$6,$R$10,IF(D7=$S$6,$S$10,IF(D7=$T$6,$T$10,IF(D7=$U$6,$U$10,IF(D7=$V$6,$V$10))))),IF(C7=$Q$11,IF(D7=$R$6,$R$11,IF(D7=$S$6,$S$11,IF(D7=$T$6,$T$11,IF(D7=$U$6,$U$11,IF(D7=$V$6,$V$11))))),"")))))</f>
        <v>Alto</v>
      </c>
      <c r="F7" s="168"/>
      <c r="G7" s="383" t="s">
        <v>259</v>
      </c>
      <c r="H7" s="159" t="s">
        <v>271</v>
      </c>
      <c r="I7" s="169" t="str">
        <f>+IF(AND(C7=$Q$7,D7=$R$6),A7,"")&amp;" "&amp;IF(AND(C8=$Q$7,D8=$R$6),A8,"")&amp;" "&amp;IF(AND(C9=$Q$7,D9=$R$6),A9,"")&amp;" "&amp;IF(AND(C10=$Q$7,D10=$R$6),A10,"")&amp;" "&amp;IF(AND(C11=$Q$7,D11=$R$6),A11,"")&amp;" "&amp;IF(AND(C12=$Q$7,D12=$R$6),A12,"")&amp;" "&amp;IF(AND(C13=$Q$7,D13=$R$6),A13,"")&amp;" "&amp;IF(AND(C14=$Q$7,D14=$R$6),A14,"")&amp;" "&amp;IF(AND(C15=$Q$7,D15=$R$6),A15,"")&amp;" "&amp;IF(AND(C16=$Q$7,D16=$R$6),A16,"")&amp;" "&amp;IF(AND(C17=$Q$7,D17=$R$6),A17,"")&amp;" "&amp;IF(AND(C18=$Q$7,D18=$R$6),A18,"")&amp;" "&amp;IF(AND(C19=$Q$7,D19=$R$6),A19,"")&amp;" "&amp;IF(AND(C20=$Q$7,D20=$R$6),A20,"")&amp;" "&amp;IF(AND(C21=$Q$7,D21=$R$6),A21,"")&amp;" "&amp;IF(AND(C22=$Q$7,D22=$R$6),A22,"")&amp;" "&amp;IF(AND(C23=$Q$7,D23=$R$6),A23,"")&amp;" "&amp;IF(AND(C24=$Q$7,D24=$R$6),A24,"")&amp;" "&amp;IF(AND(C25=$Q$7,D25=$R$6),A25,"")&amp;" "&amp;IF(AND(C26=$Q$7,D26=$R$6),A26,"")</f>
        <v xml:space="preserve">                   </v>
      </c>
      <c r="J7" s="169" t="str">
        <f>+IF(AND(C7=$Q$7,D7=$S$6),A7,"")&amp;" "&amp;IF(AND(C8=$Q$7,D8=$S$6),A8,"")&amp;" "&amp;IF(AND(C9=$Q$7,D9=$S$6),A9,"")&amp;" "&amp;IF(AND(C10=$Q$7,D10=$S$6),A10,"")&amp;" "&amp;IF(AND(C11=$Q$7,D11=$S$6),A11,"")&amp;" "&amp;IF(AND(C12=$Q$7,D12=$S$6),A12,"")&amp;" "&amp;IF(AND(C13=$Q$7,D13=$S$6),A13,"")&amp;" "&amp;IF(AND(C14=$Q$7,D14=$S$6),A14,"")&amp;" "&amp;IF(AND(C15=$Q$7,D15=$S$6),A15,"")&amp;" "&amp;IF(AND(C16=$Q$7,D16=$S$6),A16,"")&amp;" "&amp;IF(AND(C17=$Q$7,D17=$S$6),A17,"")&amp;" "&amp;IF(AND(C18=$Q$7,D18=$S$6),A18,"")&amp;" "&amp;IF(AND(C19=$Q$7,D19=$S$6),A19,"")&amp;" "&amp;IF(AND(C20=$Q$7,D20=$S$6),A20,"")&amp;" "&amp;IF(AND(C21=$Q$7,D21=$S$6),A21,"")&amp;" "&amp;IF(AND(C22=$Q$7,D22=$S$6),A22,"")&amp;" "&amp;IF(AND(C23=$Q$7,D23=$S$6),A23,"")&amp;" "&amp;IF(AND(C24=$Q$7,D24=$S$6),A24,"")&amp;" "&amp;IF(AND(C25=$Q$7,D25=$S$6),A25,"")&amp;" "&amp;IF(AND(C26=$Q$7,D26=$S$6),A26,"")</f>
        <v xml:space="preserve">                   </v>
      </c>
      <c r="K7" s="169" t="str">
        <f>+IF(AND(C7=$Q$7,D7=$T$6),A7,"")&amp;" "&amp;IF(AND(C8=$Q$7,D8=$T$6),A8,"")&amp;" "&amp;IF(AND(C9=$Q$7,D9=$T$6),A9,"")&amp;" "&amp;IF(AND(C10=$Q$7,D10=$T$6),A10,"")&amp;" "&amp;IF(AND(C11=$Q$7,D11=$T$6),A11,"")&amp;" "&amp;IF(AND(C12=$Q$7,D12=$T$6),A12,"")&amp;" "&amp;IF(AND(C13=$Q$7,D13=$T$6),A13,"")&amp;" "&amp;IF(AND(C14=$Q$7,D14=$T$6),A14,"")&amp;" "&amp;IF(AND(C15=$Q$7,D15=$T$6),A15,"")&amp;" "&amp;IF(AND(C16=$Q$7,D16=$T$6),A16,"")&amp;" "&amp;IF(AND(C17=$Q$7,D17=$T$6),A17,"")&amp;" "&amp;IF(AND(C18=$Q$7,D18=$T$6),A18,"")&amp;" "&amp;IF(AND(C19=$Q$7,D19=$T$6),A19,"")&amp;" "&amp;IF(AND(C20=$Q$7,D20=$T$6),A20,"")&amp;" "&amp;IF(AND(C21=$Q$7,D21=$T$6),A21,"")&amp;" "&amp;IF(AND(C22=$Q$7,D22=$T$6),A22,"")&amp;" "&amp;IF(AND(C23=$Q$7,D23=$T$6),A23,"")&amp;" "&amp;IF(AND(C24=$Q$7,D24=$T$6),A24,"")&amp;" "&amp;IF(AND(C25=$Q$7,D25=$T$6),A25,"")&amp;" "&amp;IF(AND(C26=$Q$7,D26=$T$6),A26,"")</f>
        <v xml:space="preserve">                   </v>
      </c>
      <c r="L7" s="169" t="str">
        <f>+IF(AND(C7=$Q$7,D7=$U$6),A7,"")&amp;" "&amp;IF(AND(C8=$Q$7,D8=$U$6),A8,"")&amp;" "&amp;IF(AND(C9=$Q$7,D9=$U$6),A9,"")&amp;" "&amp;IF(AND(C10=$Q$7,D10=$U$6),A10,"")&amp;" "&amp;IF(AND(C11=$Q$7,D11=$U$6),A11,"")&amp;" "&amp;IF(AND(C12=$Q$7,D12=$U$6),A12,"")&amp;" "&amp;IF(AND(C13=$Q$7,D13=$U$6),A13,"")&amp;" "&amp;IF(AND(C14=$Q$7,D14=$U$6),A14,"")&amp;" "&amp;IF(AND(C15=$Q$7,D15=$U$6),A15,"")&amp;" "&amp;IF(AND(C16=$Q$7,D16=$U$6),A16,"")&amp;" "&amp;IF(AND(C17=$Q$7,D17=$U$6),A17,"")&amp;" "&amp;IF(AND(C18=$Q$7,D18=$U$6),A18,"")&amp;" "&amp;IF(AND(C19=$Q$7,D19=$U$6),A19,"")&amp;" "&amp;IF(AND(C20=$Q$7,D20=$U$6),A20,"")&amp;" "&amp;IF(AND(C21=$Q$7,D21=$U$6),A21,"")&amp;" "&amp;IF(AND(C22=$Q$7,D22=$U$6),A22,"")&amp;" "&amp;IF(AND(C23=$Q$7,D23=$U$6),A23,"")&amp;" "&amp;IF(AND(C24=$Q$7,D24=$U$6),A24,"")&amp;" "&amp;IF(AND(C25=$Q$7,D25=$U$6),A25,"")&amp;" "&amp;IF(AND(C26=$Q$7,D26=$U$6),A26,"")</f>
        <v xml:space="preserve">                   </v>
      </c>
      <c r="M7" s="170" t="str">
        <f>+IF(AND(C7=$Q$7,D7=$V$6),A7,"")&amp;" "&amp;IF(AND(C8=$Q$7,D8=$V$6),A8,"")&amp;" "&amp;IF(AND(C9=$Q$7,D9=$V$6),A9,"")&amp;" "&amp;IF(AND(C10=$Q$7,D10=$V$6),A10,"")&amp;" "&amp;IF(AND(C11=$Q$7,D11=$V$6),A11,"")&amp;" "&amp;IF(AND(C12=$Q$7,D12=$V$6),A12,"")&amp;" "&amp;IF(AND(C13=$Q$7,D13=$V$6),A13,"")&amp;" "&amp;IF(AND(C14=$Q$7,D14=$V$6),A14,"")&amp;" "&amp;IF(AND(C15=$Q$7,D15=$V$6),A15,"")&amp;" "&amp;IF(AND(C16=$Q$7,D16=$V$6),A16,"")&amp;" "&amp;IF(AND(C17=$Q$7,D17=$V$6),A17,"")&amp;" "&amp;IF(AND(C18=$Q$7,D18=$V$6),A18,"")&amp;" "&amp;IF(AND(C19=$Q$7,D19=$V$6),A19,"")&amp;" "&amp;IF(AND(C20=$Q$7,D20=$V$6),A20,"")&amp;" "&amp;IF(AND(C21=$Q$7,D21=$V$6),A21,"")&amp;" "&amp;IF(AND(C22=$Q$7,D22=$V$6),A22,"")&amp;" "&amp;IF(AND(C23=$Q$7,D23=$V$6),A23,"")&amp;" "&amp;IF(AND(C24=$Q$7,D24=$V$6),A24,"")&amp;" "&amp;IF(AND(C25=$Q$7,D25=$V$6),A25,"")&amp;" "&amp;IF(AND(C26=$Q$7,D26=$V$6),A26,"")</f>
        <v xml:space="preserve">                   </v>
      </c>
      <c r="N7" s="168"/>
      <c r="O7" s="385" t="s">
        <v>259</v>
      </c>
      <c r="P7" s="171">
        <v>1</v>
      </c>
      <c r="Q7" s="162" t="s">
        <v>271</v>
      </c>
      <c r="R7" s="169" t="s">
        <v>261</v>
      </c>
      <c r="S7" s="169" t="s">
        <v>261</v>
      </c>
      <c r="T7" s="169" t="s">
        <v>261</v>
      </c>
      <c r="U7" s="169" t="s">
        <v>261</v>
      </c>
      <c r="V7" s="170" t="s">
        <v>260</v>
      </c>
      <c r="Y7" s="153"/>
      <c r="Z7" s="153"/>
      <c r="AA7" s="164"/>
      <c r="AB7" s="164"/>
      <c r="AC7" s="164"/>
      <c r="AD7" s="172"/>
      <c r="AE7" s="172"/>
      <c r="AF7" s="172"/>
      <c r="AG7" s="172"/>
      <c r="AH7" s="172"/>
      <c r="AI7" s="164"/>
      <c r="AJ7" s="164"/>
    </row>
    <row r="8" spans="1:36" ht="138.6" customHeight="1" x14ac:dyDescent="0.25">
      <c r="A8" s="165" t="str">
        <f>'2. MATRIZ DE RIESGOS'!A19</f>
        <v>GH9</v>
      </c>
      <c r="B8" s="166" t="str">
        <f>'2. MATRIZ DE RIESGOS'!G19</f>
        <v>Posibilidad de afectación económica del Instituto por multas y sanciones aplicadas por los entes de control debido al incumplimiento de requerimientos normativos y/o de informes de Ley relacionados con el proceso de gestión humana y con el SG-SST.</v>
      </c>
      <c r="C8" s="167" t="str">
        <f>'2. MATRIZ DE RIESGOS'!J19</f>
        <v>Alta</v>
      </c>
      <c r="D8" s="167" t="str">
        <f>'2. MATRIZ DE RIESGOS'!L19</f>
        <v>Menor</v>
      </c>
      <c r="E8" s="166" t="str">
        <f>+IF(C8=$Q$7,IF(D8=$R$6,$R$7,IF(D8=$S$6,$S$7,IF(D8=$T$6,$T$7,IF(D8=$U$6,$U$7,IF(D8=$V$6,$V$7))))),IF(C8=$Q$8,IF(D8=$R$6,$R$8,IF(D8=$S$6,$S$8,IF(D8=$T$6,$T$8,IF(D8=$U$6,$U$8,IF(D8=$V$6,$V$8))))),IF(C8=$Q$9,IF(D8=$R$6,$R$9,IF(D8=$S$6,$S$9,IF(D8=$T$6,$T$9,IF(D8=$U$6,$U$9,IF(D8=$V$6,$V$9))))),IF(C8=$Q$10,IF(D8=$R$6,$R$10,IF(D8=$S$6,$S$10,IF(D8=$T$6,$T$10,IF(D8=$U$6,$U$10,IF(D8=$V$6,$V$10))))),IF(C8=$Q$11,IF(D8=$R$6,$R$11,IF(D8=$S$6,$S$11,IF(D8=$T$6,$T$11,IF(D8=$U$6,$U$11,IF(D8=$V$6,$V$11))))),"")))))</f>
        <v>Moderado</v>
      </c>
      <c r="F8" s="168"/>
      <c r="G8" s="383"/>
      <c r="H8" s="159" t="s">
        <v>141</v>
      </c>
      <c r="I8" s="173" t="str">
        <f>+IF(AND(C7=$Q$8,D7=$R$6),A7,"")&amp;" "&amp;IF(AND(C8=$Q$8,D8=$R$6),A8,"")&amp;" "&amp;IF(AND(C9=$Q$8,D9=$R$6),A9,"")&amp;" "&amp;IF(AND(C10=$Q$8,D10=$R$6),A10,"")&amp;" "&amp;IF(AND(C11=$Q$8,D11=$R$6),A11,"")&amp;" "&amp;IF(AND(C12=$Q$8,D12=$R$6),A12,"")&amp;" "&amp;IF(AND(C13=$Q$8,D13=$R$6),A13,"")&amp;" "&amp;IF(AND(C14=$Q$8,D14=$R$6),A14,"")&amp;" "&amp;IF(AND(C15=$Q$8,D15=$R$6),A15,"")&amp;" "&amp;IF(AND(C16=$Q$8,D16=$R$6),A16,"")&amp;" "&amp;IF(AND(C17=$Q$8,D17=$R$6),A17,"")&amp;" "&amp;IF(AND(C18=$Q$8,D18=$R$6),A18,"")&amp;" "&amp;IF(AND(C19=$Q$8,D19=$R$6),A19,"")&amp;" "&amp;IF(AND(C20=$Q$8,D20=$R$6),A20,"")&amp;" "&amp;IF(AND(C21=$Q$8,D21=$R$6),A21,"")&amp;" "&amp;IF(AND(C22=$Q$8,D22=$R$6),A22,"")&amp;" "&amp;IF(AND(C23=$Q$8,D23=$R$6),A23,"")&amp;" "&amp;IF(AND(C24=$Q$8,D24=$R$6),A24,"")&amp;" "&amp;IF(AND(C25=$Q$8,D25=$R$6),A25,"")&amp;" "&amp;IF(AND(C26=$Q$8,D26=$R$6),A26,"")</f>
        <v xml:space="preserve">                   </v>
      </c>
      <c r="J8" s="173" t="str">
        <f>+IF(AND(C7=$Q$8,D7=$S$6),A7,"")&amp;" "&amp;IF(AND(C8=$Q$8,D8=$S$6),A8,"")&amp;" "&amp;IF(AND(C9=$Q$8,D9=$S$6),A9,"")&amp;" "&amp;IF(AND(C10=$Q$8,D10=$S$6),A10,"")&amp;" "&amp;IF(AND(C11=$Q$8,D11=$S$6),A11,"")&amp;" "&amp;IF(AND(C12=$Q$8,D12=$S$6),A12,"")&amp;" "&amp;IF(AND(C13=$Q$8,D13=$S$6),A13,"")&amp;" "&amp;IF(AND(C14=$Q$8,D14=$S$6),A14,"")&amp;" "&amp;IF(AND(C15=$Q$8,D15=$S$6),A15,"")&amp;" "&amp;IF(AND(C16=$Q$8,D16=$S$6),A16,"")&amp;" "&amp;IF(AND(C17=$Q$8,D17=$S$6),A17,"")&amp;" "&amp;IF(AND(C18=$Q$8,D18=$S$6),A18,"")&amp;" "&amp;IF(AND(C19=$Q$8,D19=$S$6),A19,"")&amp;" "&amp;IF(AND(C20=$Q$8,D20=$S$6),A20,"")&amp;" "&amp;IF(AND(C21=$Q$8,D21=$S$6),A21,"")&amp;" "&amp;IF(AND(C22=$Q$8,D22=$S$6),A22,"")&amp;" "&amp;IF(AND(C23=$Q$8,D23=$S$6),A23,"")&amp;" "&amp;IF(AND(C24=$Q$8,D24=$S$6),A24,"")&amp;" "&amp;IF(AND(C25=$Q$8,D25=$S$6),A25,"")&amp;" "&amp;IF(AND(C26=$Q$8,D26=$S$6),A26,"")</f>
        <v xml:space="preserve"> GH9                  </v>
      </c>
      <c r="K8" s="169" t="str">
        <f>+IF(AND(C7=$Q$8,D7=$T$6),A7,"")&amp;" "&amp;IF(AND(C8=$Q$8,D8=$T$6),A8,"")&amp;" "&amp;IF(AND(C9=$Q$8,D9=$T$6),A9,"")&amp;" "&amp;IF(AND(C10=$Q$8,D10=$T$6),A10,"")&amp;" "&amp;IF(AND(C11=$Q$8,D11=$T$6),A11,"")&amp;" "&amp;IF(AND(C12=$Q$8,D12=$T$6),A12,"")&amp;" "&amp;IF(AND(C13=$Q$8,D13=$T$6),A13,"")&amp;" "&amp;IF(AND(C14=$Q$8,D14=$T$6),A14,"")&amp;" "&amp;IF(AND(C15=$Q$8,D15=$T$6),A15,"")&amp;" "&amp;IF(AND(C16=$Q$8,D16=$T$6),A16,"")&amp;" "&amp;IF(AND(C17=$Q$8,D17=$T$6),A17,"")&amp;" "&amp;IF(AND(C18=$Q$8,D18=$T$6),A18,"")&amp;" "&amp;IF(AND(C19=$Q$8,D19=$T$6),A19,"")&amp;" "&amp;IF(AND(C20=$Q$8,D20=$T$6),A20,"")&amp;" "&amp;IF(AND(C21=$Q$8,D21=$T$6),A21,"")&amp;" "&amp;IF(AND(C22=$Q$8,D22=$T$6),A22,"")&amp;" "&amp;IF(AND(C23=$Q$8,D23=$T$6),A23,"")&amp;" "&amp;IF(AND(C24=$Q$8,D24=$T$6),A24,"")&amp;" "&amp;IF(AND(C25=$Q$8,D25=$T$6),A25,"")&amp;" "&amp;IF(AND(C26=$Q$8,D26=$T$6),A26,"")</f>
        <v xml:space="preserve">                   </v>
      </c>
      <c r="L8" s="169" t="str">
        <f>+IF(AND(C7=$Q$8,D7=$U$6),A7,"")&amp;" "&amp;IF(AND(C8=$Q$8,D8=$U$6),A8,"")&amp;" "&amp;IF(AND(C9=$Q$8,D9=$U$6),A9,"")&amp;" "&amp;IF(AND(C10=$Q$8,D10=$U$6),A10,"")&amp;" "&amp;IF(AND(C11=$Q$8,D11=$U$6),A11,"")&amp;" "&amp;IF(AND(C12=$Q$8,D12=$U$6),A12,"")&amp;" "&amp;IF(AND(C13=$Q$8,D13=$U$6),A13,"")&amp;" "&amp;IF(AND(C14=$Q$8,D14=$U$6),A14,"")&amp;" "&amp;IF(AND(C15=$Q$8,D15=$U$6),A15,"")&amp;" "&amp;IF(AND(C16=$Q$8,D16=$U$6),A16,"")&amp;" "&amp;IF(AND(C17=$Q$8,D17=$U$6),A17,"")&amp;" "&amp;IF(AND(C18=$Q$8,D18=$U$6),A18,"")&amp;" "&amp;IF(AND(C19=$Q$8,D19=$U$6),A19,"")&amp;" "&amp;IF(AND(C20=$Q$8,D20=$U$6),A20,"")&amp;" "&amp;IF(AND(C21=$Q$8,D21=$U$6),A21,"")&amp;" "&amp;IF(AND(C22=$Q$8,D22=$U$6),A22,"")&amp;" "&amp;IF(AND(C23=$Q$8,D23=$U$6),A23,"")&amp;" "&amp;IF(AND(C24=$Q$8,D24=$U$6),A24,"")&amp;" "&amp;IF(AND(C25=$Q$8,D25=$U$6),A25,"")&amp;" "&amp;IF(AND(C26=$Q$8,D26=$U$6),A26,"")</f>
        <v xml:space="preserve">    GH12               </v>
      </c>
      <c r="M8" s="170" t="str">
        <f>+IF(AND(C7=$Q$8,D7=$V$6),A7,"")&amp;" "&amp;IF(AND(C8=$Q$8,D8=$V$6),A8,"")&amp;" "&amp;IF(AND(C9=$Q$8,D9=$V$6),A9,"")&amp;" "&amp;IF(AND(C10=$Q$8,D10=$V$6),A10,"")&amp;" "&amp;IF(AND(C11=$Q$8,D11=$V$6),A11,"")&amp;" "&amp;IF(AND(C12=$Q$8,D12=$V$6),A12,"")&amp;" "&amp;IF(AND(C13=$Q$8,D13=$V$6),A13,"")&amp;" "&amp;IF(AND(C14=$Q$8,D14=$V$6),A14,"")&amp;" "&amp;IF(AND(C15=$Q$8,D15=$V$6),A15,"")&amp;" "&amp;IF(AND(C16=$Q$8,D16=$V$6),A16,"")&amp;" "&amp;IF(AND(C17=$Q$8,D17=$V$6),A17,"")&amp;" "&amp;IF(AND(C18=$Q$8,D18=$V$6),A18,"")&amp;" "&amp;IF(AND(C19=$Q$8,D19=$V$6),A19,"")&amp;" "&amp;IF(AND(C20=$Q$8,D20=$V$6),A20,"")&amp;" "&amp;IF(AND(C21=$Q$8,D21=$V$6),A21,"")&amp;" "&amp;IF(AND(C22=$Q$8,D22=$V$6),A22,"")&amp;" "&amp;IF(AND(C23=$Q$8,D23=$V$6),A23,"")&amp;" "&amp;IF(AND(C24=$Q$8,D24=$V$6),A24,"")&amp;" "&amp;IF(AND(C25=$Q$8,D25=$V$6),A25,"")&amp;" "&amp;IF(AND(C26=$Q$8,D26=$V$6),A26,"")</f>
        <v xml:space="preserve">  GH10                 </v>
      </c>
      <c r="N8" s="168"/>
      <c r="O8" s="385"/>
      <c r="P8" s="171">
        <v>0.8</v>
      </c>
      <c r="Q8" s="162" t="s">
        <v>141</v>
      </c>
      <c r="R8" s="173" t="s">
        <v>262</v>
      </c>
      <c r="S8" s="173" t="s">
        <v>262</v>
      </c>
      <c r="T8" s="169" t="s">
        <v>261</v>
      </c>
      <c r="U8" s="169" t="s">
        <v>261</v>
      </c>
      <c r="V8" s="170" t="s">
        <v>260</v>
      </c>
      <c r="Y8" s="153"/>
      <c r="Z8" s="153"/>
      <c r="AA8" s="164"/>
      <c r="AB8" s="174"/>
      <c r="AC8" s="175"/>
      <c r="AD8" s="172"/>
      <c r="AE8" s="172"/>
      <c r="AF8" s="172"/>
      <c r="AG8" s="172"/>
      <c r="AH8" s="172"/>
      <c r="AI8" s="164"/>
      <c r="AJ8" s="164"/>
    </row>
    <row r="9" spans="1:36" ht="135" customHeight="1" x14ac:dyDescent="0.25">
      <c r="A9" s="165" t="str">
        <f>'2. MATRIZ DE RIESGOS'!A22</f>
        <v>GH10</v>
      </c>
      <c r="B9" s="166" t="str">
        <f>'2. MATRIZ DE RIESGOS'!G22</f>
        <v>Posibilidad de  afectación económica del Instituto por pérdida de recursos debido a que se pague nómina y prestaciones sociales por un mayor valor al establecido en la ley, o que se pague nómina y prestaciones sociales a personal no existente en la planta de cargos de la entidad. Lo anterior para beneficio particular o de un tercero.</v>
      </c>
      <c r="C9" s="167" t="str">
        <f>'2. MATRIZ DE RIESGOS'!J22</f>
        <v>Alta</v>
      </c>
      <c r="D9" s="167" t="str">
        <f>'2. MATRIZ DE RIESGOS'!L22</f>
        <v>Catastrófico</v>
      </c>
      <c r="E9" s="166" t="str">
        <f>+IF(C9=$Q$7,IF(D9=$R$6,$R$7,IF(D9=$S$6,$S$7,IF(D9=$T$6,$T$7,IF(D9=$U$6,$U$7,IF(D9=$V$6,$V$7))))),IF(C9=$Q$8,IF(D9=$R$6,$R$8,IF(D9=$S$6,$S$8,IF(D9=$T$6,$T$8,IF(D9=$U$6,$U$8,IF(D9=$V$6,$V$8))))),IF(C9=$Q$9,IF(D9=$R$6,$R$9,IF(D9=$S$6,$S$9,IF(D9=$T$6,$T$9,IF(D9=$U$6,$U$9,IF(D9=$V$6,$V$9))))),IF(C9=$Q$10,IF(D9=$R$6,$R$10,IF(D9=$S$6,$S$10,IF(D9=$T$6,$T$10,IF(D9=$U$6,$U$10,IF(D9=$V$6,$V$10))))),IF(C9=$Q$11,IF(D9=$R$6,$R$11,IF(D9=$S$6,$S$11,IF(D9=$T$6,$T$11,IF(D9=$U$6,$U$11,IF(D9=$V$6,$V$11))))),"")))))</f>
        <v>Extremo</v>
      </c>
      <c r="F9" s="168"/>
      <c r="G9" s="383"/>
      <c r="H9" s="159" t="s">
        <v>112</v>
      </c>
      <c r="I9" s="173" t="str">
        <f>+IF(AND(C7=$Q$9,D7=$R$6),A7,"")&amp;" "&amp;IF(AND(C8=$Q$9,D8=$R$6),A8,"")&amp;" "&amp;IF(AND(C9=$Q$9,D9=$R$6),A9,"")&amp;" "&amp;IF(AND(C10=$Q$9,D10=$R$6),A10,"")&amp;" "&amp;IF(AND(C11=$Q$9,D11=$R$6),A11,"")&amp;" "&amp;IF(AND(C12=$Q$9,D12=$R$6),A12,"")&amp;" "&amp;IF(AND(C13=$Q$9,D13=$R$6),A13,"")&amp;" "&amp;IF(AND(C14=$Q$9,D14=$R$6),A14,"")&amp;" "&amp;IF(AND(C15=$Q$9,D15=$R$6),A15,"")&amp;" "&amp;IF(AND(C16=$Q$9,D16=$R$6),A16,"")&amp;" "&amp;IF(AND(C17=$Q$9,D17=$R$6),A17,"")&amp;" "&amp;IF(AND(C18=$Q$9,D18=$R$6),A18,"")&amp;" "&amp;IF(AND(C19=$Q$9,D19=$R$6),A19,"")&amp;" "&amp;IF(AND(C20=$Q$9,D20=$R$6),A20,"")&amp;" "&amp;IF(AND(C21=$Q$9,D21=$R$6),A21,"")&amp;" "&amp;IF(AND(C22=$Q$9,D22=$R$6),A22,"")&amp;" "&amp;IF(AND(C23=$Q$9,D23=$R$6),A23,"")&amp;" "&amp;IF(AND(C24=$Q$9,D24=$R$6),A24,"")&amp;" "&amp;IF(AND(C25=$Q$9,D25=$R$6),A25,"")&amp;" "&amp;IF(AND(C26=$Q$9,D26=$R$6),A26,"")</f>
        <v xml:space="preserve">                   </v>
      </c>
      <c r="J9" s="173" t="str">
        <f>+IF(AND(C7=$Q$9,D7=$S$6),A7,"")&amp;" "&amp;IF(AND(C8=$Q$9,D8=$S$6),A8,"")&amp;" "&amp;IF(AND(C9=$Q$9,D9=$S$6),A9,"")&amp;" "&amp;IF(AND(C10=$Q$9,D10=$S$6),A10,"")&amp;" "&amp;IF(AND(C11=$Q$9,D11=$S$6),A11,"")&amp;" "&amp;IF(AND(C12=$Q$9,D12=$S$6),A12,"")&amp;" "&amp;IF(AND(C13=$Q$9,D13=$S$6),A13,"")&amp;" "&amp;IF(AND(C14=$Q$9,D14=$S$6),A14,"")&amp;" "&amp;IF(AND(C15=$Q$9,D15=$S$6),A15,"")&amp;" "&amp;IF(AND(C16=$Q$9,D16=$S$6),A16,"")&amp;" "&amp;IF(AND(C17=$Q$9,D17=$S$6),A17,"")&amp;" "&amp;IF(AND(C18=$Q$9,D18=$S$6),A18,"")&amp;" "&amp;IF(AND(C19=$Q$9,D19=$S$6),A19,"")&amp;" "&amp;IF(AND(C20=$Q$9,D20=$S$6),A20,"")&amp;" "&amp;IF(AND(C21=$Q$9,D21=$S$6),A21,"")&amp;" "&amp;IF(AND(C22=$Q$9,D22=$S$6),A22,"")&amp;" "&amp;IF(AND(C23=$Q$9,D23=$S$6),A23,"")&amp;" "&amp;IF(AND(C24=$Q$9,D24=$S$6),A24,"")&amp;" "&amp;IF(AND(C25=$Q$9,D25=$S$6),A25,"")&amp;" "&amp;IF(AND(C26=$Q$9,D26=$S$6),A26,"")</f>
        <v xml:space="preserve">                   </v>
      </c>
      <c r="K9" s="173" t="str">
        <f>+IF(AND(C7=$Q$9,D7=$T$6),A7,"")&amp;" "&amp;IF(AND(C8=$Q$9,D8=$T$6),A8,"")&amp;" "&amp;IF(AND(C9=$Q$9,D9=$T$6),A9,"")&amp;" "&amp;IF(AND(C10=$Q$9,D10=$T$6),A10,"")&amp;" "&amp;IF(AND(C11=$Q$9,D11=$T$6),A11,"")&amp;" "&amp;IF(AND(C12=$Q$9,D12=$T$6),A12,"")&amp;" "&amp;IF(AND(C13=$Q$9,D13=$T$6),A13,"")&amp;" "&amp;IF(AND(C14=$Q$9,D14=$T$6),A14,"")&amp;" "&amp;IF(AND(C15=$Q$9,D15=$T$6),A15,"")&amp;" "&amp;IF(AND(C16=$Q$9,D16=$T$6),A16,"")&amp;" "&amp;IF(AND(C17=$Q$9,D17=$T$6),A17,"")&amp;" "&amp;IF(AND(C18=$Q$9,D18=$T$6),A18,"")&amp;" "&amp;IF(AND(C19=$Q$9,D19=$T$6),A19,"")&amp;" "&amp;IF(AND(C20=$Q$9,D20=$T$6),A20,"")&amp;" "&amp;IF(AND(C21=$Q$9,D21=$T$6),A21,"")&amp;" "&amp;IF(AND(C22=$Q$9,D22=$T$6),A22,"")&amp;" "&amp;IF(AND(C23=$Q$9,D23=$T$6),A23,"")&amp;" "&amp;IF(AND(C24=$Q$9,D24=$T$6),A24,"")&amp;" "&amp;IF(AND(C25=$Q$9,D25=$T$6),A25,"")&amp;" "&amp;IF(AND(C26=$Q$9,D26=$T$6),A26,"")</f>
        <v xml:space="preserve">                   </v>
      </c>
      <c r="L9" s="169" t="str">
        <f>+IF(AND(C7=$Q$9,D7=$U$6),A7,"")&amp;" "&amp;IF(AND(C8=$Q$9,D8=$U$6),A8,"")&amp;" "&amp;IF(AND(C9=$Q$9,D9=$U$6),A9,"")&amp;" "&amp;IF(AND(C10=$Q$9,D10=$U$6),A10,"")&amp;" "&amp;IF(AND(C11=$Q$9,D11=$U$6),A11,"")&amp;" "&amp;IF(AND(C12=$Q$9,D12=$U$6),A12,"")&amp;" "&amp;IF(AND(C13=$Q$9,D13=$U$6),A13,"")&amp;" "&amp;IF(AND(C14=$Q$9,D14=$U$6),A14,"")&amp;" "&amp;IF(AND(C15=$Q$9,D15=$U$6),A15,"")&amp;" "&amp;IF(AND(C16=$Q$9,D16=$U$6),A16,"")&amp;" "&amp;IF(AND(C17=$Q$9,D17=$U$6),A17,"")&amp;" "&amp;IF(AND(C18=$Q$9,D18=$U$6),A18,"")&amp;" "&amp;IF(AND(C19=$Q$9,D19=$U$6),A19,"")&amp;" "&amp;IF(AND(C20=$Q$9,D20=$U$6),A20,"")&amp;" "&amp;IF(AND(C21=$Q$9,D21=$U$6),A21,"")&amp;" "&amp;IF(AND(C22=$Q$9,D22=$U$6),A22,"")&amp;" "&amp;IF(AND(C23=$Q$9,D23=$U$6),A23,"")&amp;" "&amp;IF(AND(C24=$Q$9,D24=$U$6),A24,"")&amp;" "&amp;IF(AND(C25=$Q$9,D25=$U$6),A25,"")&amp;" "&amp;IF(AND(C26=$Q$9,D26=$U$6),A26,"")</f>
        <v xml:space="preserve">GH8                   </v>
      </c>
      <c r="M9" s="170" t="str">
        <f>+IF(AND(C7=$Q$9,D7=$V$6),A7,"")&amp;" "&amp;IF(AND(C8=$Q$9,D8=$V$6),A8,"")&amp;" "&amp;IF(AND(C9=$Q$9,D9=$V$6),A9,"")&amp;" "&amp;IF(AND(C10=$Q$9,D10=$V$6),A10,"")&amp;" "&amp;IF(AND(C11=$Q$9,D11=$V$6),A11,"")&amp;" "&amp;IF(AND(C12=$Q$9,D12=$V$6),A12,"")&amp;" "&amp;IF(AND(C13=$Q$9,D13=$V$6),A13,"")&amp;" "&amp;IF(AND(C14=$Q$9,D14=$V$6),A14,"")&amp;" "&amp;IF(AND(C15=$Q$9,D15=$V$6),A15,"")&amp;" "&amp;IF(AND(C16=$Q$9,D16=$V$6),A16,"")&amp;" "&amp;IF(AND(C17=$Q$9,D17=$V$6),A17,"")&amp;" "&amp;IF(AND(C18=$Q$9,D18=$V$6),A18,"")&amp;" "&amp;IF(AND(C19=$Q$9,D19=$V$6),A19,"")&amp;" "&amp;IF(AND(C20=$Q$9,D20=$V$6),A20,"")&amp;" "&amp;IF(AND(C21=$Q$9,D21=$V$6),A21,"")&amp;" "&amp;IF(AND(C22=$Q$9,D22=$V$6),A22,"")&amp;" "&amp;IF(AND(C23=$Q$9,D23=$V$6),A23,"")&amp;" "&amp;IF(AND(C24=$Q$9,D24=$V$6),A24,"")&amp;" "&amp;IF(AND(C25=$Q$9,D25=$V$6),A25,"")&amp;" "&amp;IF(AND(C26=$Q$9,D26=$V$6),A26,"")</f>
        <v xml:space="preserve">   GH11                </v>
      </c>
      <c r="N9" s="168"/>
      <c r="O9" s="385"/>
      <c r="P9" s="171">
        <v>0.6</v>
      </c>
      <c r="Q9" s="162" t="s">
        <v>112</v>
      </c>
      <c r="R9" s="173" t="s">
        <v>262</v>
      </c>
      <c r="S9" s="173" t="s">
        <v>262</v>
      </c>
      <c r="T9" s="173" t="s">
        <v>262</v>
      </c>
      <c r="U9" s="169" t="s">
        <v>261</v>
      </c>
      <c r="V9" s="170" t="s">
        <v>260</v>
      </c>
      <c r="Y9" s="153"/>
      <c r="Z9" s="153"/>
      <c r="AA9" s="164"/>
      <c r="AB9" s="174"/>
      <c r="AC9" s="175"/>
      <c r="AD9" s="172"/>
      <c r="AE9" s="172"/>
      <c r="AF9" s="172"/>
      <c r="AG9" s="172"/>
      <c r="AH9" s="176"/>
      <c r="AI9" s="164"/>
      <c r="AJ9" s="164"/>
    </row>
    <row r="10" spans="1:36" ht="139.80000000000001" customHeight="1" x14ac:dyDescent="0.25">
      <c r="A10" s="165" t="str">
        <f>'2. MATRIZ DE RIESGOS'!A27</f>
        <v>GH11</v>
      </c>
      <c r="B10" s="166" t="str">
        <f>'2. MATRIZ DE RIESGOS'!G27</f>
        <v>Posibilidad de afectación económica o reputacional por materialización de actos de corrupción o disciplinables, asi como por  hallazgos fiscales, displinarios por parte de los entes de control, debido a que los servidores públicos del Instituto no declaren sus posibles conflictos de intereses.</v>
      </c>
      <c r="C10" s="167" t="str">
        <f>'2. MATRIZ DE RIESGOS'!J27</f>
        <v>Media</v>
      </c>
      <c r="D10" s="167" t="str">
        <f>'2. MATRIZ DE RIESGOS'!L27</f>
        <v>Catastrófico</v>
      </c>
      <c r="E10" s="166" t="str">
        <f t="shared" ref="E10:E26" si="0">+IF(C10=$Q$7,IF(D10=$R$6,$R$7,IF(D10=$S$6,$S$7,IF(D10=$T$6,$T$7,IF(D10=$U$6,$U$7,IF(D10=$V$6,$V$7))))),IF(C10=$Q$8,IF(D10=$R$6,$R$8,IF(D10=$S$6,$S$8,IF(D10=$T$6,$T$8,IF(D10=$U$6,$U$8,IF(D10=$V$6,$V$8))))),IF(C10=$Q$9,IF(D10=$R$6,$R$9,IF(D10=$S$6,$S$9,IF(D10=$T$6,$T$9,IF(D10=$U$6,$U$9,IF(D10=$V$6,$V$9))))),IF(C10=$Q$10,IF(D10=$R$6,$R$10,IF(D10=$S$6,$S$10,IF(D10=$T$6,$T$10,IF(D10=$U$6,$U$10,IF(D10=$V$6,$V$10))))),IF(C10=$Q$11,IF(D10=$R$6,$R$11,IF(D10=$S$6,$S$11,IF(D10=$T$6,$T$11,IF(D10=$U$6,$U$11,IF(D10=$V$6,$V$11))))),"")))))</f>
        <v>Extremo</v>
      </c>
      <c r="F10" s="168"/>
      <c r="G10" s="383"/>
      <c r="H10" s="159" t="s">
        <v>230</v>
      </c>
      <c r="I10" s="177" t="str">
        <f>+IF(AND(C7=$Q$10,D7=$R$6),A7,"")&amp;" "&amp;IF(AND(C8=$Q$10,D8=$R$6),A8,"")&amp;" "&amp;IF(AND(C9=$Q$10,D9=$R$6),A9,"")&amp;" "&amp;IF(AND(C10=$Q$10,D10=$R$6),A10,"")&amp;" "&amp;IF(AND(C11=$Q$10,D11=$R$6),A11,"")&amp;" "&amp;IF(AND(C12=$Q$10,D12=$R$6),A12,"")&amp;" "&amp;IF(AND(C13=$Q$10,D13=$R$6),A13,"")&amp;" "&amp;IF(AND(C14=$Q$10,D14=$R$6),A14,"")&amp;" "&amp;IF(AND(C15=$Q$10,D15=$R$6),A15,"")&amp;" "&amp;IF(AND(C16=$Q$10,D16=$R$6),A16,"")&amp;" "&amp;IF(AND(C17=$Q$10,D17=$R$6),A17,"")&amp;" "&amp;IF(AND(C18=$Q$10,D18=$R$6),A18,"")&amp;" "&amp;IF(AND(C19=$Q$10,D19=$R$6),A19,"")&amp;" "&amp;IF(AND(C20=$Q$10,D20=$R$6),A20,"")&amp;" "&amp;IF(AND(C21=$Q$10,D21=$R$6),A21,"")&amp;" "&amp;IF(AND(C22=$Q$10,D22=$R$6),A22,"")&amp;" "&amp;IF(AND(C23=$Q$10,D23=$R$6),A23,"")&amp;" "&amp;IF(AND(C24=$Q$10,D24=$R$6),A24,"")&amp;" "&amp;IF(AND(C25=$Q$10,D25=$R$6),A25,"")&amp;" "&amp;IF(AND(C26=$Q$10,D26=$R$6),A26,"")</f>
        <v xml:space="preserve">                   </v>
      </c>
      <c r="J10" s="173" t="str">
        <f>+IF(AND(C7=$Q$10,D7=$S$6),A7,"")&amp;" "&amp;IF(AND(C8=$Q$10,D8=$S$6),A8,"")&amp;" "&amp;IF(AND(C9=$Q$10,D9=$S$6),A9,"")&amp;" "&amp;IF(AND(C10=$Q$10,D10=$S$6),A10,"")&amp;" "&amp;IF(AND(C11=$Q$10,D11=$S$6),A11,"")&amp;" "&amp;IF(AND(C12=$Q$10,D12=$S$6),A12,"")&amp;" "&amp;IF(AND(C13=$Q$10,D13=$S$6),A13,"")&amp;" "&amp;IF(AND(C14=$Q$10,D14=$S$6),A14,"")&amp;" "&amp;IF(AND(C15=$Q$10,D15=$S$6),A15,"")&amp;" "&amp;IF(AND(C16=$Q$10,D16=$S$6),A16,"")&amp;" "&amp;IF(AND(C17=$Q$10,D17=$S$6),A17,"")&amp;" "&amp;IF(AND(C18=$Q$10,D18=$S$6),A18,"")&amp;" "&amp;IF(AND(C19=$Q$10,D19=$S$6),A19,"")&amp;" "&amp;IF(AND(C20=$Q$10,D20=$S$6),A20,"")&amp;" "&amp;IF(AND(C21=$Q$10,D21=$S$6),A21,"")&amp;" "&amp;IF(AND(C22=$Q$10,D22=$S$6),A22,"")&amp;" "&amp;IF(AND(C23=$Q$10,D23=$S$6),A23,"")&amp;" "&amp;IF(AND(C24=$Q$10,D24=$S$6),A24,"")&amp;" "&amp;IF(AND(C25=$Q$10,D25=$S$6),A25,"")&amp;" "&amp;IF(AND(C26=$Q$10,D26=$S$6),A26,"")</f>
        <v xml:space="preserve">                   </v>
      </c>
      <c r="K10" s="173" t="str">
        <f>+IF(AND(C7=$Q$10,D7=$T$6),A7,"")&amp;" "&amp;IF(AND(C8=$Q$10,D8=$T$6),A8,"")&amp;" "&amp;IF(AND(C9=$Q$10,D9=$T$6),A9,"")&amp;" "&amp;IF(AND(C10=$Q$10,D10=$T$6),A10,"")&amp;" "&amp;IF(AND(C11=$Q$10,D11=$T$6),A11,"")&amp;" "&amp;IF(AND(C12=$Q$10,D12=$T$6),A12,"")&amp;" "&amp;IF(AND(C13=$Q$10,D13=$T$6),A13,"")&amp;" "&amp;IF(AND(C14=$Q$10,D14=$T$6),A14,"")&amp;" "&amp;IF(AND(C15=$Q$10,D15=$T$6),A15,"")&amp;" "&amp;IF(AND(C16=$Q$10,D16=$T$6),A16,"")&amp;" "&amp;IF(AND(C17=$Q$10,D17=$T$6),A17,"")&amp;" "&amp;IF(AND(C18=$Q$10,D18=$T$6),A18,"")&amp;" "&amp;IF(AND(C19=$Q$10,D19=$T$6),A19,"")&amp;" "&amp;IF(AND(C20=$Q$10,D20=$T$6),A20,"")&amp;" "&amp;IF(AND(C21=$Q$10,D21=$T$6),A21,"")&amp;" "&amp;IF(AND(C22=$Q$10,D22=$T$6),A22,"")&amp;" "&amp;IF(AND(C23=$Q$10,D23=$T$6),A23,"")&amp;" "&amp;IF(AND(C24=$Q$10,D24=$T$6),A24,"")&amp;" "&amp;IF(AND(C25=$Q$10,D25=$T$6),A25,"")&amp;" "&amp;IF(AND(C26=$Q$10,D26=$T$6),A26,"")</f>
        <v xml:space="preserve">                   </v>
      </c>
      <c r="L10" s="169" t="str">
        <f>+IF(AND(C7=$Q$10,D7=$U$6),A7,"")&amp;" "&amp;IF(AND(C8=$Q$10,D8=$U$6),A8,"")&amp;" "&amp;IF(AND(C9=$Q$10,D9=$U$6),A9,"")&amp;" "&amp;IF(AND(C10=$Q$10,D10=$U$6),A10,"")&amp;" "&amp;IF(AND(C11=$Q$10,D11=$U$6),A11,"")&amp;" "&amp;IF(AND(C12=$Q$10,D12=$U$6),A12,"")&amp;" "&amp;IF(AND(C13=$Q$10,D13=$U$6),A13,"")&amp;" "&amp;IF(AND(C14=$Q$10,D14=$U$6),A14,"")&amp;" "&amp;IF(AND(C15=$Q$10,D15=$U$6),A15,"")&amp;" "&amp;IF(AND(C16=$Q$10,D16=$U$6),A16,"")&amp;" "&amp;IF(AND(C17=$Q$10,D17=$U$6),A17,"")&amp;" "&amp;IF(AND(C18=$Q$10,D18=$U$6),A18,"")&amp;" "&amp;IF(AND(C19=$Q$10,D19=$U$6),A19,"")&amp;" "&amp;IF(AND(C20=$Q$10,D20=$U$6),A20,"")&amp;" "&amp;IF(AND(C21=$Q$10,D21=$U$6),A21,"")&amp;" "&amp;IF(AND(C22=$Q$10,D22=$U$6),A22,"")&amp;" "&amp;IF(AND(C23=$Q$10,D23=$U$6),A23,"")&amp;" "&amp;IF(AND(C24=$Q$10,D24=$U$6),A24,"")&amp;" "&amp;IF(AND(C25=$Q$10,D25=$U$6),A25,"")&amp;" "&amp;IF(AND(C26=$Q$10,D26=$U$6),A26,"")</f>
        <v xml:space="preserve">     GH13              </v>
      </c>
      <c r="M10" s="170" t="str">
        <f>+IF(AND(C7=$Q$10,D7=$V$6),A7,"")&amp;" "&amp;IF(AND(C8=$Q$10,D8=$V$6),A8,"")&amp;" "&amp;IF(AND(C9=$Q$10,D9=$V$6),A9,"")&amp;" "&amp;IF(AND(C10=$Q$10,D10=$V$6),A10,"")&amp;" "&amp;IF(AND(C11=$Q$10,D11=$V$6),A11,"")&amp;" "&amp;IF(AND(C12=$Q$10,D12=$V$6),A12,"")&amp;" "&amp;IF(AND(C13=$Q$10,D13=$V$6),A13,"")&amp;" "&amp;IF(AND(C14=$Q$10,D14=$V$6),A14,"")&amp;" "&amp;IF(AND(C15=$Q$10,D15=$V$6),A15,"")&amp;" "&amp;IF(AND(C16=$Q$10,D16=$V$6),A16,"")&amp;" "&amp;IF(AND(C17=$Q$10,D17=$V$6),A17,"")&amp;" "&amp;IF(AND(C18=$Q$10,D18=$V$6),A18,"")&amp;" "&amp;IF(AND(C19=$Q$10,D19=$V$6),A19,"")&amp;" "&amp;IF(AND(C20=$Q$10,D20=$V$6),A20,"")&amp;" "&amp;IF(AND(C21=$Q$10,D21=$V$6),A21,"")&amp;" "&amp;IF(AND(C22=$Q$10,D22=$V$6),A22,"")&amp;" "&amp;IF(AND(C23=$Q$10,D23=$V$6),A23,"")&amp;" "&amp;IF(AND(C24=$Q$10,D24=$V$6),A24,"")&amp;" "&amp;IF(AND(C25=$Q$10,D25=$V$6),A25,"")&amp;" "&amp;IF(AND(C26=$Q$10,D26=$V$6),A26,"")</f>
        <v xml:space="preserve">                   </v>
      </c>
      <c r="N10" s="168"/>
      <c r="O10" s="385"/>
      <c r="P10" s="171">
        <v>0.4</v>
      </c>
      <c r="Q10" s="162" t="s">
        <v>230</v>
      </c>
      <c r="R10" s="177" t="s">
        <v>263</v>
      </c>
      <c r="S10" s="173" t="s">
        <v>262</v>
      </c>
      <c r="T10" s="173" t="s">
        <v>262</v>
      </c>
      <c r="U10" s="169" t="s">
        <v>261</v>
      </c>
      <c r="V10" s="170" t="s">
        <v>260</v>
      </c>
      <c r="Y10" s="153"/>
      <c r="Z10" s="153"/>
      <c r="AA10" s="164"/>
      <c r="AB10" s="174"/>
      <c r="AC10" s="175"/>
      <c r="AD10" s="172"/>
      <c r="AE10" s="172"/>
      <c r="AF10" s="172"/>
      <c r="AG10" s="176"/>
      <c r="AH10" s="172"/>
      <c r="AI10" s="164"/>
      <c r="AJ10" s="164"/>
    </row>
    <row r="11" spans="1:36" ht="93" customHeight="1" thickBot="1" x14ac:dyDescent="0.3">
      <c r="A11" s="165" t="str">
        <f>'2. MATRIZ DE RIESGOS'!A34</f>
        <v>GH12</v>
      </c>
      <c r="B11" s="166" t="str">
        <f>'2. MATRIZ DE RIESGOS'!G34</f>
        <v>Posibilidad de efecto dañoso sobre recursos publicos por pago de Intereses moratorios y sanciones por parte del Ministerio del Trabajo, debido a incumplimientos y/o retrasos en el pago de obligaciones laborales tales como prestaciones sociales y económicas de los vinculados, asi como el pago extemporáneo de arl contratistas riesgo 4 y 5.</v>
      </c>
      <c r="C11" s="167" t="str">
        <f>'2. MATRIZ DE RIESGOS'!J34</f>
        <v>Alta</v>
      </c>
      <c r="D11" s="167" t="str">
        <f>'2. MATRIZ DE RIESGOS'!L34</f>
        <v>Mayor</v>
      </c>
      <c r="E11" s="166" t="str">
        <f t="shared" si="0"/>
        <v>Alto</v>
      </c>
      <c r="F11" s="168"/>
      <c r="G11" s="384"/>
      <c r="H11" s="178" t="s">
        <v>266</v>
      </c>
      <c r="I11" s="179" t="str">
        <f>+IF(AND(C7=$Q$11,D7=$R$6),A7,"")&amp;" "&amp;IF(AND(C8=$Q$11,D8=$R$6),A8,"")&amp;" "&amp;IF(AND(C9=$Q$11,D9=$R$6),A9,"")&amp;" "&amp;IF(AND(C10=$Q$11,D10=$R$6),A10,"")&amp;" "&amp;IF(AND(C11=$Q$11,D11=$R$6),A11,"")&amp;" "&amp;IF(AND(C12=$Q$11,D12=$R$6),A12,"")&amp;" "&amp;IF(AND(C13=$Q$11,D13=$R$6),A13,"")&amp;" "&amp;IF(AND(C14=$Q$11,D14=$R$6),A14,"")&amp;" "&amp;IF(AND(C15=$Q$11,D15=$R$6),A15,"")&amp;" "&amp;IF(AND(C16=$Q$11,D16=$R$6),A16,"")&amp;" "&amp;IF(AND(C17=$Q$11,D17=$R$6),A17,"")&amp;" "&amp;IF(AND(C18=$Q$11,D18=$R$6),A18,"")&amp;" "&amp;IF(AND(C19=$Q$11,D19=$R$6),A19,"")&amp;" "&amp;IF(AND(C20=$Q$11,D20=$R$6),A20,"")&amp;" "&amp;IF(AND(C21=$Q$11,D21=$R$6),A21,"")&amp;" "&amp;IF(AND(C22=$Q$11,D22=$R$6),A22,"")&amp;" "&amp;IF(AND(C23=$Q$11,D23=$R$6),A23,"")&amp;" "&amp;IF(AND(C24=$Q$11,D24=$R$6),A24,"")&amp;" "&amp;IF(AND(C25=$Q$11,D25=$R$6),A25,"")&amp;" "&amp;IF(AND(C26=$Q$11,D26=$R$6),A26,"")</f>
        <v xml:space="preserve">                   </v>
      </c>
      <c r="J11" s="179" t="str">
        <f>+IF(AND(C7=$Q$11,D7=$S$6),A7,"")&amp;" "&amp;IF(AND(C8=$Q$11,D8=$S$6),A8,"")&amp;" "&amp;IF(AND(C9=$Q$11,D9=$S$6),A9,"")&amp;" "&amp;IF(AND(C10=$Q$11,D10=$S$6),A10,"")&amp;" "&amp;IF(AND(C11=$Q$11,D11=$S$6),A11,"")&amp;" "&amp;IF(AND(C12=$Q$11,D12=$S$6),A12,"")&amp;" "&amp;IF(AND(C13=$Q$11,D13=$S$6),A13,"")&amp;" "&amp;IF(AND(C14=$Q$11,D14=$S$6),A14,"")&amp;" "&amp;IF(AND(C15=$Q$11,D15=$S$6),A15,"")&amp;" "&amp;IF(AND(C16=$Q$11,D16=$S$6),A16,"")&amp;" "&amp;IF(AND(C17=$Q$11,D17=$S$6),A17,"")&amp;" "&amp;IF(AND(C18=$Q$11,D18=$S$6),A18,"")&amp;" "&amp;IF(AND(C19=$Q$11,D19=$S$6),A19,"")&amp;" "&amp;IF(AND(C20=$Q$11,D20=$S$6),A20,"")&amp;" "&amp;IF(AND(C21=$Q$11,D21=$S$6),A21,"")&amp;" "&amp;IF(AND(C22=$Q$11,D22=$S$6),A22,"")&amp;" "&amp;IF(AND(C23=$Q$11,D23=$S$6),A23,"")&amp;" "&amp;IF(AND(C24=$Q$11,D24=$S$6),A24,"")&amp;" "&amp;IF(AND(C25=$Q$11,D25=$S$6),A25,"")&amp;" "&amp;IF(AND(C26=$Q$11,D26=$S$6),A26,"")</f>
        <v xml:space="preserve">                   </v>
      </c>
      <c r="K11" s="180" t="str">
        <f>+IF(AND(C7=$Q$11,D7=$T$6),A7,"")&amp;" "&amp;IF(AND(C8=$Q$11,D8=$T$6),A8,"")&amp;" "&amp;IF(AND(C9=$Q$11,D9=$T$6),A9,"")&amp;" "&amp;IF(AND(C10=$Q$11,D10=$T$6),A10,"")&amp;" "&amp;IF(AND(C11=$Q$11,D11=$T$6),A11,"")&amp;" "&amp;IF(AND(C12=$Q$11,D12=$T$6),A12,"")&amp;" "&amp;IF(AND(C13=$Q$11,D13=$T$6),A13,"")&amp;" "&amp;IF(AND(C14=$Q$11,D14=$T$6),A14,"")&amp;" "&amp;IF(AND(C15=$Q$11,D15=$T$6),A15,"")&amp;" "&amp;IF(AND(C16=$Q$11,D16=$T$6),A16,"")&amp;" "&amp;IF(AND(C17=$Q$11,D17=$T$6),A17,"")&amp;" "&amp;IF(AND(C18=$Q$11,D18=$T$6),A18,"")&amp;" "&amp;IF(AND(C19=$Q$11,D19=$T$6),A19,"")&amp;" "&amp;IF(AND(C20=$Q$11,D20=$T$6),A20,"")&amp;" "&amp;IF(AND(C21=$Q$11,D21=$T$6),A21,"")&amp;" "&amp;IF(AND(C22=$Q$11,D22=$T$6),A22,"")&amp;" "&amp;IF(AND(C23=$Q$11,D23=$T$6),A23,"")&amp;" "&amp;IF(AND(C24=$Q$11,D24=$T$6),A24,"")&amp;" "&amp;IF(AND(C25=$Q$11,D25=$T$6),A25,"")&amp;" "&amp;IF(AND(C26=$Q$11,D26=$T$6),A26,"")</f>
        <v xml:space="preserve">                   </v>
      </c>
      <c r="L11" s="181" t="str">
        <f>+IF(AND(C7=$Q$11,D7=$U$6),A7,"")&amp;" "&amp;IF(AND(C8=$Q$11,D8=$U$6),A8,"")&amp;" "&amp;IF(AND(C9=$Q$11,D9=$U$6),A9,"")&amp;" "&amp;IF(AND(C10=$Q$11,D10=$U$6),A10,"")&amp;" "&amp;IF(AND(C11=$Q$11,D11=$U$6),A11,"")&amp;" "&amp;IF(AND(C12=$Q$11,D12=$U$6),A12,"")&amp;" "&amp;IF(AND(C13=$Q$11,D13=$U$6),A13,"")&amp;" "&amp;IF(AND(C14=$Q$11,D14=$U$6),A14,"")&amp;" "&amp;IF(AND(C15=$Q$11,D15=$U$6),A15,"")&amp;" "&amp;IF(AND(C16=$Q$11,D16=$U$6),A16,"")&amp;" "&amp;IF(AND(C17=$Q$11,D17=$U$6),A17,"")&amp;" "&amp;IF(AND(C18=$Q$11,D18=$U$6),A18,"")&amp;" "&amp;IF(AND(C19=$Q$11,D19=$U$6),A19,"")&amp;" "&amp;IF(AND(C20=$Q$11,D20=$U$6),A20,"")&amp;" "&amp;IF(AND(C21=$Q$11,D21=$U$6),A21,"")&amp;" "&amp;IF(AND(C22=$Q$11,D22=$U$6),A22,"")&amp;" "&amp;IF(AND(C23=$Q$11,D23=$U$6),A23,"")&amp;" "&amp;IF(AND(C24=$Q$11,D24=$U$6),A24,"")&amp;" "&amp;IF(AND(C25=$Q$11,D25=$U$6),A25,"")&amp;" "&amp;IF(AND(C26=$Q$11,D26=$U$6),A26,"")</f>
        <v xml:space="preserve">                   </v>
      </c>
      <c r="M11" s="182" t="str">
        <f>+IF(AND(C7=$Q$11,D7=$V$6),A7,"")&amp;" "&amp;IF(AND(C8=$Q$11,D8=$V$6),A8,"")&amp;" "&amp;IF(AND(C9=$Q$11,D9=$V$6),A9,"")&amp;" "&amp;IF(AND(C10=$Q$11,D10=$V$6),A10,"")&amp;" "&amp;IF(AND(C11=$Q$11,D11=$V$6),A11,"")&amp;" "&amp;IF(AND(C12=$Q$11,D12=$V$6),A12,"")&amp;" "&amp;IF(AND(C13=$Q$11,D13=$V$6),A13,"")&amp;" "&amp;IF(AND(C14=$Q$11,D14=$V$6),A14,"")&amp;" "&amp;IF(AND(C15=$Q$11,D15=$V$6),A15,"")&amp;" "&amp;IF(AND(C16=$Q$11,D16=$V$6),A16,"")&amp;" "&amp;IF(AND(C17=$Q$11,D17=$V$6),A17,"")&amp;" "&amp;IF(AND(C18=$Q$11,D18=$V$6),A18,"")&amp;" "&amp;IF(AND(C19=$Q$11,D19=$V$6),A19,"")&amp;" "&amp;IF(AND(C20=$Q$11,D20=$V$6),A20,"")&amp;" "&amp;IF(AND(C21=$Q$11,D21=$V$6),A21,"")&amp;" "&amp;IF(AND(C22=$Q$11,D22=$V$6),A22,"")&amp;" "&amp;IF(AND(C23=$Q$11,D23=$V$6),A23,"")&amp;" "&amp;IF(AND(C24=$Q$11,D24=$V$6),A24,"")&amp;" "&amp;IF(AND(C25=$Q$11,D25=$V$6),A25,"")&amp;" "&amp;IF(AND(C26=$Q$11,D26=$V$6),A26,"")</f>
        <v xml:space="preserve">                   </v>
      </c>
      <c r="N11" s="168"/>
      <c r="O11" s="386"/>
      <c r="P11" s="183">
        <v>0.2</v>
      </c>
      <c r="Q11" s="184" t="s">
        <v>266</v>
      </c>
      <c r="R11" s="179" t="s">
        <v>263</v>
      </c>
      <c r="S11" s="179" t="s">
        <v>263</v>
      </c>
      <c r="T11" s="180" t="s">
        <v>262</v>
      </c>
      <c r="U11" s="181" t="s">
        <v>261</v>
      </c>
      <c r="V11" s="182" t="s">
        <v>260</v>
      </c>
      <c r="Y11" s="153"/>
      <c r="Z11" s="153"/>
      <c r="AA11" s="164"/>
      <c r="AB11" s="174"/>
      <c r="AC11" s="175"/>
      <c r="AD11" s="172"/>
      <c r="AE11" s="172"/>
      <c r="AF11" s="172"/>
      <c r="AG11" s="185"/>
      <c r="AH11" s="172"/>
      <c r="AI11" s="164"/>
      <c r="AJ11" s="164"/>
    </row>
    <row r="12" spans="1:36" ht="93" customHeight="1" x14ac:dyDescent="0.25">
      <c r="A12" s="165" t="str">
        <f>'2. MATRIZ DE RIESGOS'!A38</f>
        <v>GH13</v>
      </c>
      <c r="B12" s="166" t="str">
        <f>'2. MATRIZ DE RIESGOS'!G38</f>
        <v>Posibilidad de efecto dañoso sobre recursos publicos por sobrecostos derivados de la ejecución de los contratos, debido a bienes, servicios u obras inconclusos, infuncionales y/o que no brindan utilidad o beneficio y/o por autorización de facturas que no corresponden a las condiciones pactadas en los contratos.</v>
      </c>
      <c r="C12" s="167" t="str">
        <f>'2. MATRIZ DE RIESGOS'!J38</f>
        <v>Baja</v>
      </c>
      <c r="D12" s="167" t="str">
        <f>'2. MATRIZ DE RIESGOS'!L38</f>
        <v>Mayor</v>
      </c>
      <c r="E12" s="166" t="str">
        <f t="shared" si="0"/>
        <v>Alto</v>
      </c>
      <c r="F12" s="168"/>
      <c r="G12" s="168"/>
      <c r="H12" s="168"/>
      <c r="I12" s="168"/>
      <c r="J12" s="168"/>
      <c r="K12" s="168"/>
      <c r="L12" s="168"/>
      <c r="M12" s="168"/>
      <c r="N12" s="168"/>
      <c r="Y12" s="153"/>
      <c r="Z12" s="153"/>
      <c r="AA12" s="164"/>
      <c r="AB12" s="174"/>
      <c r="AC12" s="175"/>
      <c r="AD12" s="172"/>
      <c r="AE12" s="172"/>
      <c r="AF12" s="172"/>
      <c r="AG12" s="172"/>
      <c r="AH12" s="172"/>
      <c r="AI12" s="164"/>
      <c r="AJ12" s="164"/>
    </row>
    <row r="13" spans="1:36" ht="93" customHeight="1" x14ac:dyDescent="0.25">
      <c r="A13" s="165" t="s">
        <v>380</v>
      </c>
      <c r="B13" s="166">
        <v>0</v>
      </c>
      <c r="C13" s="167" t="s">
        <v>379</v>
      </c>
      <c r="D13" s="167" t="s">
        <v>379</v>
      </c>
      <c r="E13" s="166" t="str">
        <f t="shared" si="0"/>
        <v/>
      </c>
      <c r="F13" s="168"/>
      <c r="G13" s="168"/>
      <c r="H13" s="168"/>
      <c r="I13" s="168"/>
      <c r="J13" s="168"/>
      <c r="K13" s="168"/>
      <c r="L13" s="168"/>
      <c r="M13" s="168"/>
      <c r="N13" s="168"/>
      <c r="R13" s="145" t="s">
        <v>381</v>
      </c>
      <c r="T13" s="153"/>
      <c r="U13" s="153"/>
      <c r="V13" s="153"/>
      <c r="W13" s="153"/>
      <c r="X13" s="153"/>
      <c r="Y13" s="153"/>
      <c r="Z13" s="153"/>
      <c r="AA13" s="164"/>
      <c r="AB13" s="174"/>
      <c r="AC13" s="164"/>
      <c r="AD13" s="175"/>
      <c r="AE13" s="175"/>
      <c r="AF13" s="175"/>
      <c r="AG13" s="175"/>
      <c r="AH13" s="175"/>
      <c r="AI13" s="164"/>
      <c r="AJ13" s="164"/>
    </row>
    <row r="14" spans="1:36" ht="93" customHeight="1" x14ac:dyDescent="0.25">
      <c r="A14" s="165" t="s">
        <v>382</v>
      </c>
      <c r="B14" s="166">
        <v>0</v>
      </c>
      <c r="C14" s="167" t="s">
        <v>379</v>
      </c>
      <c r="D14" s="167" t="s">
        <v>379</v>
      </c>
      <c r="E14" s="166" t="str">
        <f t="shared" si="0"/>
        <v/>
      </c>
      <c r="F14" s="168"/>
      <c r="G14" s="168"/>
      <c r="H14" s="168"/>
      <c r="I14" s="168"/>
      <c r="J14" s="168"/>
      <c r="K14" s="168"/>
      <c r="L14" s="168"/>
      <c r="M14" s="168"/>
      <c r="N14" s="168"/>
      <c r="R14" s="186" t="s">
        <v>260</v>
      </c>
      <c r="T14" s="153"/>
      <c r="U14" s="153"/>
      <c r="V14" s="153"/>
      <c r="W14" s="153"/>
      <c r="X14" s="153"/>
      <c r="Y14" s="153"/>
      <c r="Z14" s="153"/>
      <c r="AA14" s="164"/>
      <c r="AB14" s="164"/>
      <c r="AC14" s="164"/>
      <c r="AD14" s="172"/>
      <c r="AE14" s="172"/>
      <c r="AF14" s="172"/>
      <c r="AG14" s="172"/>
      <c r="AH14" s="172"/>
      <c r="AI14" s="164"/>
      <c r="AJ14" s="164"/>
    </row>
    <row r="15" spans="1:36" ht="93" customHeight="1" x14ac:dyDescent="0.25">
      <c r="A15" s="165" t="s">
        <v>383</v>
      </c>
      <c r="B15" s="166">
        <v>0</v>
      </c>
      <c r="C15" s="167" t="s">
        <v>379</v>
      </c>
      <c r="D15" s="167" t="s">
        <v>379</v>
      </c>
      <c r="E15" s="166" t="str">
        <f t="shared" si="0"/>
        <v/>
      </c>
      <c r="F15" s="168"/>
      <c r="G15" s="168"/>
      <c r="H15" s="168"/>
      <c r="I15" s="168"/>
      <c r="J15" s="168"/>
      <c r="K15" s="168"/>
      <c r="L15" s="168"/>
      <c r="M15" s="168"/>
      <c r="N15" s="168"/>
      <c r="R15" s="169" t="s">
        <v>261</v>
      </c>
      <c r="S15" s="153"/>
      <c r="T15" s="153"/>
      <c r="U15" s="153"/>
      <c r="V15" s="153"/>
      <c r="W15" s="153"/>
      <c r="X15" s="153"/>
      <c r="Y15" s="153"/>
      <c r="Z15" s="153"/>
      <c r="AA15" s="164"/>
      <c r="AB15" s="164"/>
      <c r="AC15" s="164"/>
      <c r="AD15" s="172"/>
      <c r="AE15" s="172"/>
      <c r="AF15" s="172"/>
      <c r="AG15" s="172"/>
      <c r="AH15" s="172"/>
      <c r="AI15" s="164"/>
      <c r="AJ15" s="164"/>
    </row>
    <row r="16" spans="1:36" ht="93" customHeight="1" x14ac:dyDescent="0.25">
      <c r="A16" s="165" t="s">
        <v>384</v>
      </c>
      <c r="B16" s="166">
        <v>0</v>
      </c>
      <c r="C16" s="167" t="s">
        <v>379</v>
      </c>
      <c r="D16" s="167" t="s">
        <v>379</v>
      </c>
      <c r="E16" s="166" t="str">
        <f t="shared" si="0"/>
        <v/>
      </c>
      <c r="F16" s="168"/>
      <c r="G16" s="168"/>
      <c r="H16" s="168"/>
      <c r="I16" s="168"/>
      <c r="J16" s="168"/>
      <c r="K16" s="168"/>
      <c r="L16" s="168"/>
      <c r="M16" s="168"/>
      <c r="N16" s="168"/>
      <c r="Q16" s="187"/>
      <c r="R16" s="173" t="s">
        <v>262</v>
      </c>
      <c r="S16" s="187"/>
      <c r="T16" s="187"/>
      <c r="U16" s="187"/>
      <c r="V16" s="187"/>
      <c r="W16" s="187"/>
      <c r="X16" s="187"/>
      <c r="Y16" s="187"/>
      <c r="Z16" s="187"/>
      <c r="AA16" s="164"/>
      <c r="AB16" s="164"/>
      <c r="AC16" s="188"/>
      <c r="AD16" s="188"/>
      <c r="AE16" s="188"/>
      <c r="AF16" s="188"/>
      <c r="AG16" s="188"/>
      <c r="AH16" s="188"/>
      <c r="AI16" s="164"/>
      <c r="AJ16" s="164"/>
    </row>
    <row r="17" spans="1:36" ht="93" customHeight="1" x14ac:dyDescent="0.25">
      <c r="A17" s="165" t="s">
        <v>385</v>
      </c>
      <c r="B17" s="166">
        <v>0</v>
      </c>
      <c r="C17" s="167" t="s">
        <v>379</v>
      </c>
      <c r="D17" s="167" t="s">
        <v>379</v>
      </c>
      <c r="E17" s="166" t="str">
        <f t="shared" si="0"/>
        <v/>
      </c>
      <c r="F17" s="168"/>
      <c r="G17" s="168"/>
      <c r="H17" s="168"/>
      <c r="I17" s="168"/>
      <c r="J17" s="168"/>
      <c r="K17" s="168"/>
      <c r="L17" s="168"/>
      <c r="M17" s="168"/>
      <c r="N17" s="168"/>
      <c r="Q17" s="187"/>
      <c r="R17" s="177" t="s">
        <v>263</v>
      </c>
      <c r="Y17" s="187"/>
      <c r="Z17" s="187"/>
      <c r="AA17" s="164"/>
      <c r="AB17" s="164"/>
      <c r="AC17" s="164"/>
      <c r="AD17" s="172"/>
      <c r="AE17" s="172"/>
      <c r="AF17" s="172"/>
      <c r="AG17" s="172"/>
      <c r="AH17" s="172"/>
      <c r="AI17" s="164"/>
      <c r="AJ17" s="164"/>
    </row>
    <row r="18" spans="1:36" ht="93" customHeight="1" x14ac:dyDescent="0.25">
      <c r="A18" s="165" t="s">
        <v>386</v>
      </c>
      <c r="B18" s="166">
        <v>0</v>
      </c>
      <c r="C18" s="167" t="s">
        <v>379</v>
      </c>
      <c r="D18" s="167" t="s">
        <v>379</v>
      </c>
      <c r="E18" s="166" t="str">
        <f t="shared" si="0"/>
        <v/>
      </c>
      <c r="F18" s="168"/>
      <c r="G18" s="168"/>
      <c r="H18" s="168"/>
      <c r="I18" s="168"/>
      <c r="J18" s="168"/>
      <c r="K18" s="168"/>
      <c r="L18" s="168"/>
      <c r="M18" s="168"/>
      <c r="N18" s="168"/>
      <c r="O18" s="189"/>
      <c r="P18" s="189"/>
      <c r="Q18" s="187"/>
      <c r="Y18" s="187"/>
      <c r="Z18" s="187"/>
      <c r="AA18" s="164"/>
      <c r="AB18" s="164"/>
      <c r="AC18" s="164"/>
      <c r="AD18" s="172"/>
      <c r="AE18" s="172"/>
      <c r="AF18" s="172"/>
      <c r="AG18" s="172"/>
      <c r="AH18" s="172"/>
      <c r="AI18" s="164"/>
      <c r="AJ18" s="164"/>
    </row>
    <row r="19" spans="1:36" ht="93" customHeight="1" x14ac:dyDescent="0.25">
      <c r="A19" s="165" t="s">
        <v>387</v>
      </c>
      <c r="B19" s="166">
        <v>0</v>
      </c>
      <c r="C19" s="167" t="s">
        <v>379</v>
      </c>
      <c r="D19" s="167" t="s">
        <v>379</v>
      </c>
      <c r="E19" s="166" t="str">
        <f t="shared" si="0"/>
        <v/>
      </c>
      <c r="F19" s="168"/>
      <c r="G19" s="168"/>
      <c r="H19" s="168"/>
      <c r="I19" s="168"/>
      <c r="J19" s="168"/>
      <c r="K19" s="168"/>
      <c r="L19" s="168"/>
      <c r="M19" s="168"/>
      <c r="N19" s="168"/>
      <c r="O19" s="189"/>
      <c r="P19" s="189"/>
      <c r="Q19" s="190"/>
      <c r="Y19" s="187"/>
      <c r="Z19" s="187"/>
      <c r="AA19" s="164"/>
      <c r="AB19" s="185"/>
      <c r="AC19" s="185"/>
      <c r="AD19" s="185"/>
      <c r="AE19" s="185"/>
      <c r="AF19" s="185"/>
      <c r="AG19" s="185"/>
      <c r="AH19" s="172"/>
      <c r="AI19" s="164"/>
      <c r="AJ19" s="164"/>
    </row>
    <row r="20" spans="1:36" ht="93" customHeight="1" x14ac:dyDescent="0.25">
      <c r="A20" s="165" t="s">
        <v>388</v>
      </c>
      <c r="B20" s="166">
        <v>0</v>
      </c>
      <c r="C20" s="167" t="s">
        <v>379</v>
      </c>
      <c r="D20" s="167" t="s">
        <v>379</v>
      </c>
      <c r="E20" s="166" t="str">
        <f t="shared" si="0"/>
        <v/>
      </c>
      <c r="F20" s="168"/>
      <c r="G20" s="168"/>
      <c r="H20" s="168"/>
      <c r="I20" s="168"/>
      <c r="J20" s="168"/>
      <c r="K20" s="168"/>
      <c r="L20" s="168"/>
      <c r="M20" s="168"/>
      <c r="N20" s="168"/>
      <c r="O20" s="189"/>
      <c r="P20" s="189"/>
      <c r="AA20" s="164"/>
      <c r="AB20" s="191"/>
      <c r="AC20" s="191"/>
      <c r="AD20" s="191"/>
      <c r="AE20" s="191"/>
      <c r="AF20" s="191"/>
      <c r="AG20" s="191"/>
      <c r="AH20" s="172"/>
      <c r="AI20" s="164"/>
      <c r="AJ20" s="164"/>
    </row>
    <row r="21" spans="1:36" ht="93" customHeight="1" x14ac:dyDescent="0.25">
      <c r="A21" s="165" t="s">
        <v>389</v>
      </c>
      <c r="B21" s="166">
        <v>0</v>
      </c>
      <c r="C21" s="167" t="s">
        <v>379</v>
      </c>
      <c r="D21" s="167" t="s">
        <v>379</v>
      </c>
      <c r="E21" s="166" t="str">
        <f t="shared" si="0"/>
        <v/>
      </c>
      <c r="F21" s="168"/>
      <c r="G21" s="168"/>
      <c r="H21" s="168"/>
      <c r="I21" s="168"/>
      <c r="J21" s="168"/>
      <c r="K21" s="168"/>
      <c r="L21" s="168"/>
      <c r="M21" s="168"/>
      <c r="N21" s="168"/>
      <c r="O21" s="189"/>
      <c r="P21" s="189"/>
      <c r="AA21" s="164"/>
      <c r="AB21" s="185"/>
      <c r="AC21" s="185"/>
      <c r="AD21" s="185"/>
      <c r="AE21" s="185"/>
      <c r="AF21" s="185"/>
      <c r="AG21" s="185"/>
      <c r="AH21" s="172"/>
      <c r="AI21" s="164"/>
      <c r="AJ21" s="164"/>
    </row>
    <row r="22" spans="1:36" ht="93" customHeight="1" x14ac:dyDescent="0.25">
      <c r="A22" s="165" t="s">
        <v>390</v>
      </c>
      <c r="B22" s="166">
        <v>0</v>
      </c>
      <c r="C22" s="167" t="s">
        <v>379</v>
      </c>
      <c r="D22" s="167" t="s">
        <v>379</v>
      </c>
      <c r="E22" s="166" t="str">
        <f t="shared" si="0"/>
        <v/>
      </c>
      <c r="F22" s="168"/>
      <c r="G22" s="168"/>
      <c r="H22" s="168"/>
      <c r="I22" s="168"/>
      <c r="J22" s="168"/>
      <c r="K22" s="168"/>
      <c r="L22" s="168"/>
      <c r="M22" s="168"/>
      <c r="N22" s="168"/>
      <c r="AA22" s="164"/>
      <c r="AB22" s="185"/>
      <c r="AC22" s="185"/>
      <c r="AD22" s="185"/>
      <c r="AE22" s="185"/>
      <c r="AF22" s="185"/>
      <c r="AG22" s="185"/>
      <c r="AH22" s="172"/>
      <c r="AI22" s="164"/>
      <c r="AJ22" s="164"/>
    </row>
    <row r="23" spans="1:36" ht="93" customHeight="1" x14ac:dyDescent="0.3">
      <c r="A23" s="165" t="s">
        <v>391</v>
      </c>
      <c r="B23" s="166">
        <v>0</v>
      </c>
      <c r="C23" s="167" t="s">
        <v>379</v>
      </c>
      <c r="D23" s="167" t="s">
        <v>379</v>
      </c>
      <c r="E23" s="166" t="str">
        <f t="shared" si="0"/>
        <v/>
      </c>
      <c r="F23" s="168"/>
      <c r="G23" s="168"/>
      <c r="H23" s="168"/>
      <c r="I23" s="168"/>
      <c r="J23" s="168"/>
      <c r="K23" s="168"/>
      <c r="L23" s="168"/>
      <c r="M23" s="168"/>
      <c r="N23" s="168"/>
    </row>
    <row r="24" spans="1:36" ht="93" customHeight="1" x14ac:dyDescent="0.3">
      <c r="A24" s="165" t="s">
        <v>392</v>
      </c>
      <c r="B24" s="166">
        <v>0</v>
      </c>
      <c r="C24" s="167" t="s">
        <v>379</v>
      </c>
      <c r="D24" s="167" t="s">
        <v>379</v>
      </c>
      <c r="E24" s="166" t="str">
        <f t="shared" si="0"/>
        <v/>
      </c>
      <c r="F24" s="168"/>
      <c r="G24" s="168"/>
      <c r="H24" s="168"/>
      <c r="I24" s="168"/>
      <c r="J24" s="168"/>
      <c r="K24" s="168"/>
      <c r="L24" s="168"/>
      <c r="M24" s="168"/>
      <c r="N24" s="168"/>
    </row>
    <row r="25" spans="1:36" ht="93" customHeight="1" x14ac:dyDescent="0.3">
      <c r="A25" s="165" t="s">
        <v>393</v>
      </c>
      <c r="B25" s="166">
        <v>0</v>
      </c>
      <c r="C25" s="167" t="s">
        <v>379</v>
      </c>
      <c r="D25" s="167" t="s">
        <v>379</v>
      </c>
      <c r="E25" s="166" t="str">
        <f t="shared" si="0"/>
        <v/>
      </c>
      <c r="F25" s="168"/>
      <c r="G25" s="168"/>
      <c r="H25" s="168"/>
      <c r="I25" s="168"/>
      <c r="J25" s="168"/>
      <c r="K25" s="168"/>
      <c r="L25" s="168"/>
      <c r="M25" s="168"/>
      <c r="N25" s="168"/>
    </row>
    <row r="26" spans="1:36" ht="93" customHeight="1" x14ac:dyDescent="0.3">
      <c r="A26" s="165" t="s">
        <v>394</v>
      </c>
      <c r="B26" s="166">
        <v>0</v>
      </c>
      <c r="C26" s="167" t="s">
        <v>379</v>
      </c>
      <c r="D26" s="167" t="s">
        <v>379</v>
      </c>
      <c r="E26" s="166" t="str">
        <f t="shared" si="0"/>
        <v/>
      </c>
      <c r="F26" s="168"/>
      <c r="G26" s="168"/>
      <c r="H26" s="168"/>
      <c r="I26" s="168"/>
      <c r="J26" s="168"/>
      <c r="K26" s="168"/>
      <c r="L26" s="168"/>
      <c r="M26" s="168"/>
      <c r="N26" s="168"/>
    </row>
    <row r="27" spans="1:36" ht="14.55" customHeight="1" x14ac:dyDescent="0.3">
      <c r="B27" s="150"/>
      <c r="D27" s="150"/>
      <c r="E27" s="150"/>
      <c r="F27" s="150"/>
      <c r="G27" s="150"/>
      <c r="H27" s="150"/>
      <c r="I27" s="150"/>
      <c r="J27" s="150"/>
      <c r="K27" s="150"/>
      <c r="L27" s="150"/>
      <c r="M27" s="150"/>
      <c r="N27" s="150"/>
      <c r="Y27" s="154"/>
      <c r="Z27" s="154"/>
      <c r="AA27" s="154"/>
      <c r="AB27" s="154"/>
      <c r="AC27" s="154"/>
      <c r="AD27" s="150"/>
      <c r="AE27" s="150"/>
      <c r="AF27" s="150"/>
      <c r="AG27" s="150"/>
      <c r="AH27" s="150"/>
    </row>
    <row r="28" spans="1:36" ht="39" customHeight="1" x14ac:dyDescent="0.3">
      <c r="B28" s="150"/>
      <c r="D28" s="150"/>
      <c r="E28" s="150"/>
      <c r="F28" s="150"/>
      <c r="G28" s="150"/>
      <c r="H28" s="150"/>
      <c r="I28" s="150"/>
      <c r="J28" s="150"/>
      <c r="K28" s="150"/>
      <c r="L28" s="150"/>
      <c r="M28" s="150"/>
      <c r="N28" s="150"/>
      <c r="Y28" s="154"/>
      <c r="Z28" s="154"/>
      <c r="AA28" s="154"/>
      <c r="AB28" s="154"/>
      <c r="AC28" s="154"/>
      <c r="AD28" s="150"/>
      <c r="AE28" s="150"/>
      <c r="AF28" s="150"/>
      <c r="AG28" s="150"/>
      <c r="AH28" s="150"/>
    </row>
    <row r="29" spans="1:36" ht="19.5" customHeight="1" x14ac:dyDescent="0.3">
      <c r="B29" s="150"/>
      <c r="D29" s="150"/>
      <c r="E29" s="150"/>
      <c r="F29" s="150"/>
      <c r="G29" s="150"/>
      <c r="H29" s="150"/>
      <c r="I29" s="150"/>
      <c r="J29" s="150"/>
      <c r="K29" s="150"/>
      <c r="L29" s="150"/>
      <c r="M29" s="150"/>
      <c r="N29" s="150"/>
      <c r="Y29" s="154"/>
      <c r="Z29" s="154"/>
      <c r="AA29" s="154"/>
      <c r="AB29" s="154"/>
      <c r="AC29" s="154"/>
      <c r="AD29" s="150"/>
      <c r="AE29" s="150"/>
      <c r="AF29" s="150"/>
      <c r="AG29" s="150"/>
      <c r="AH29" s="150"/>
    </row>
    <row r="30" spans="1:36" ht="19.5" customHeight="1" x14ac:dyDescent="0.3">
      <c r="B30" s="150"/>
      <c r="D30" s="150"/>
      <c r="E30" s="150"/>
      <c r="F30" s="150"/>
      <c r="G30" s="150"/>
      <c r="H30" s="150"/>
      <c r="I30" s="150"/>
      <c r="J30" s="150"/>
      <c r="K30" s="150"/>
      <c r="L30" s="150"/>
      <c r="M30" s="150"/>
      <c r="N30" s="150"/>
      <c r="Y30" s="154"/>
      <c r="Z30" s="154"/>
      <c r="AA30" s="154"/>
      <c r="AB30" s="154"/>
      <c r="AC30" s="154"/>
      <c r="AD30" s="150"/>
      <c r="AE30" s="150"/>
      <c r="AF30" s="150"/>
      <c r="AG30" s="150"/>
      <c r="AH30" s="150"/>
    </row>
    <row r="31" spans="1:36" ht="19.5" customHeight="1" x14ac:dyDescent="0.3">
      <c r="B31" s="150"/>
      <c r="D31" s="150"/>
      <c r="E31" s="150"/>
      <c r="F31" s="150"/>
      <c r="G31" s="150"/>
      <c r="H31" s="150"/>
      <c r="I31" s="150"/>
      <c r="J31" s="150"/>
      <c r="K31" s="150"/>
      <c r="L31" s="150"/>
      <c r="M31" s="150"/>
      <c r="N31" s="150"/>
      <c r="Y31" s="154"/>
      <c r="Z31" s="154"/>
      <c r="AA31" s="154"/>
      <c r="AB31" s="154"/>
      <c r="AC31" s="154"/>
      <c r="AD31" s="150"/>
      <c r="AE31" s="150"/>
      <c r="AF31" s="150"/>
      <c r="AG31" s="150"/>
      <c r="AH31" s="150"/>
    </row>
    <row r="32" spans="1:36" ht="19.5" customHeight="1" x14ac:dyDescent="0.3">
      <c r="B32" s="150"/>
      <c r="D32" s="150"/>
      <c r="E32" s="150"/>
      <c r="F32" s="150"/>
      <c r="G32" s="150"/>
      <c r="H32" s="150"/>
      <c r="I32" s="150"/>
      <c r="J32" s="150"/>
      <c r="K32" s="150"/>
      <c r="L32" s="150"/>
      <c r="M32" s="150"/>
      <c r="N32" s="150"/>
      <c r="Y32" s="154"/>
      <c r="Z32" s="154"/>
      <c r="AA32" s="154"/>
      <c r="AB32" s="154"/>
      <c r="AC32" s="154"/>
      <c r="AD32" s="150"/>
      <c r="AE32" s="150"/>
      <c r="AF32" s="150"/>
      <c r="AG32" s="150"/>
      <c r="AH32" s="150"/>
    </row>
    <row r="33" spans="25:29" s="150" customFormat="1" ht="19.5" customHeight="1" x14ac:dyDescent="0.3">
      <c r="Y33" s="154"/>
      <c r="Z33" s="154"/>
      <c r="AA33" s="154"/>
      <c r="AB33" s="154"/>
      <c r="AC33" s="154"/>
    </row>
  </sheetData>
  <sheetProtection formatCells="0" formatColumns="0" formatRows="0" sort="0" autoFilter="0" pivotTables="0"/>
  <dataConsolidate/>
  <mergeCells count="8">
    <mergeCell ref="A1:D1"/>
    <mergeCell ref="B3:D3"/>
    <mergeCell ref="G4:M4"/>
    <mergeCell ref="R4:V4"/>
    <mergeCell ref="C5:E5"/>
    <mergeCell ref="I5:M5"/>
    <mergeCell ref="G7:G11"/>
    <mergeCell ref="O7:O11"/>
  </mergeCells>
  <conditionalFormatting sqref="C7:C26">
    <cfRule type="cellIs" dxfId="45" priority="6" operator="equal">
      <formula>$Q$11</formula>
    </cfRule>
    <cfRule type="cellIs" dxfId="44" priority="7" operator="equal">
      <formula>$Q$10</formula>
    </cfRule>
    <cfRule type="cellIs" dxfId="43" priority="8" operator="equal">
      <formula>$Q$9</formula>
    </cfRule>
    <cfRule type="cellIs" dxfId="42" priority="9" operator="equal">
      <formula>$Q$8</formula>
    </cfRule>
    <cfRule type="cellIs" dxfId="41" priority="10" operator="equal">
      <formula>$Q$7</formula>
    </cfRule>
  </conditionalFormatting>
  <conditionalFormatting sqref="D7:D26">
    <cfRule type="cellIs" dxfId="40" priority="1" operator="equal">
      <formula>$R$6</formula>
    </cfRule>
    <cfRule type="cellIs" dxfId="39" priority="2" operator="equal">
      <formula>$S$6</formula>
    </cfRule>
    <cfRule type="cellIs" dxfId="38" priority="3" operator="equal">
      <formula>$T$6</formula>
    </cfRule>
    <cfRule type="cellIs" dxfId="37" priority="4" operator="equal">
      <formula>$U$6</formula>
    </cfRule>
    <cfRule type="cellIs" dxfId="36" priority="5" operator="equal">
      <formula>$V$6</formula>
    </cfRule>
  </conditionalFormatting>
  <conditionalFormatting sqref="E7:E26">
    <cfRule type="cellIs" dxfId="35" priority="11" operator="equal">
      <formula>$R$14</formula>
    </cfRule>
    <cfRule type="cellIs" dxfId="34" priority="12" operator="equal">
      <formula>$R$15</formula>
    </cfRule>
    <cfRule type="cellIs" dxfId="33" priority="13" operator="equal">
      <formula>$R$16</formula>
    </cfRule>
    <cfRule type="cellIs" dxfId="32" priority="14" operator="equal">
      <formula>$R$17</formula>
    </cfRule>
  </conditionalFormatting>
  <dataValidations count="3">
    <dataValidation allowBlank="1" showInputMessage="1" showErrorMessage="1" prompt="Es la materialización del riesgo y las consecuencias de su aparición. Su escala es: 5 bajo impacto, 10 medio, 20 alto impacto._x000a_" sqref="JB6:JH6" xr:uid="{338A9C6F-82BA-4D0D-9D8B-44E0B93162CF}"/>
    <dataValidation allowBlank="1" showInputMessage="1" showErrorMessage="1" prompt="La probabilidad se encuentra determinada por una escala de 1 a 3, siendo 1 la menor probabilidad de ocurrencia del riesgo y 3 la mayor probabilidad de  ocurrencia." sqref="JA6" xr:uid="{230E07F2-174B-41F1-AE54-1B9DB56262F6}"/>
    <dataValidation type="list" allowBlank="1" showInputMessage="1" showErrorMessage="1" sqref="JB7:JH14" xr:uid="{8D7713E0-E68D-47AA-9AC8-54221D2B3A30}">
      <formula1>#REF!</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6DF00C-FE0B-4072-98BE-4464207B83FB}">
  <dimension ref="A1:XFC36"/>
  <sheetViews>
    <sheetView showGridLines="0" topLeftCell="A9" zoomScale="85" zoomScaleNormal="85" workbookViewId="0">
      <selection activeCell="A13" sqref="A13"/>
    </sheetView>
  </sheetViews>
  <sheetFormatPr baseColWidth="10" defaultColWidth="14.44140625" defaultRowHeight="13.2" customHeight="1" zeroHeight="1" x14ac:dyDescent="0.3"/>
  <cols>
    <col min="1" max="1" width="16.109375" style="150" customWidth="1"/>
    <col min="2" max="2" width="40.6640625" style="154" customWidth="1"/>
    <col min="3" max="3" width="13.44140625" style="154" customWidth="1"/>
    <col min="4" max="4" width="13" style="154" customWidth="1"/>
    <col min="5" max="5" width="16.44140625" style="200" customWidth="1"/>
    <col min="6" max="6" width="11.21875" style="200" customWidth="1"/>
    <col min="7" max="7" width="15.44140625" style="154" customWidth="1"/>
    <col min="8" max="8" width="10.21875" style="154" bestFit="1" customWidth="1"/>
    <col min="9" max="9" width="7.44140625" style="154" customWidth="1"/>
    <col min="10" max="10" width="14" style="154" customWidth="1"/>
    <col min="11" max="15" width="12.44140625" style="154" customWidth="1"/>
    <col min="16" max="16" width="3.77734375" style="154" customWidth="1"/>
    <col min="17" max="17" width="4.77734375" style="150" hidden="1" customWidth="1"/>
    <col min="18" max="18" width="5.77734375" style="150" hidden="1" customWidth="1"/>
    <col min="19" max="24" width="14" style="150" hidden="1" customWidth="1"/>
    <col min="25" max="25" width="11.44140625" style="150" customWidth="1"/>
    <col min="26" max="29" width="11.44140625" style="150" hidden="1" customWidth="1"/>
    <col min="30" max="30" width="5.44140625" style="150" hidden="1" customWidth="1"/>
    <col min="31" max="31" width="26.77734375" style="150" hidden="1" customWidth="1"/>
    <col min="32" max="36" width="22.77734375" style="154" hidden="1" customWidth="1"/>
    <col min="37" max="37" width="23.44140625" style="150" hidden="1" customWidth="1"/>
    <col min="38" max="265" width="11.44140625" style="150" hidden="1" customWidth="1"/>
    <col min="266" max="266" width="12.44140625" style="150" hidden="1" customWidth="1"/>
    <col min="267" max="267" width="47" style="150" hidden="1" customWidth="1"/>
    <col min="268" max="268" width="35" style="150" hidden="1" customWidth="1"/>
    <col min="269" max="16383" width="14.44140625" style="150"/>
    <col min="16384" max="16384" width="14.44140625" style="150" hidden="1" customWidth="1"/>
  </cols>
  <sheetData>
    <row r="1" spans="1:38" s="130" customFormat="1" ht="72" customHeight="1" x14ac:dyDescent="0.25">
      <c r="A1" s="387" t="s">
        <v>395</v>
      </c>
      <c r="B1" s="387"/>
      <c r="C1" s="387"/>
      <c r="D1" s="387"/>
      <c r="E1" s="192"/>
      <c r="G1" s="134"/>
      <c r="H1" s="135"/>
      <c r="I1" s="136"/>
      <c r="J1" s="137"/>
      <c r="K1" s="129"/>
      <c r="L1" s="129"/>
      <c r="M1" s="129"/>
      <c r="N1" s="129"/>
      <c r="O1" s="129"/>
      <c r="P1" s="124"/>
      <c r="AF1" s="131"/>
      <c r="AG1" s="131"/>
      <c r="AH1" s="131"/>
      <c r="AI1" s="131"/>
      <c r="AJ1" s="131"/>
    </row>
    <row r="2" spans="1:38" s="130" customFormat="1" x14ac:dyDescent="0.25">
      <c r="A2" s="132"/>
      <c r="B2" s="124"/>
      <c r="C2" s="193"/>
      <c r="D2" s="193"/>
      <c r="E2" s="192"/>
      <c r="F2" s="194"/>
      <c r="G2" s="194"/>
      <c r="H2" s="135"/>
      <c r="I2" s="136"/>
      <c r="J2" s="137"/>
      <c r="K2" s="129"/>
      <c r="L2" s="129"/>
      <c r="M2" s="129"/>
      <c r="N2" s="129"/>
      <c r="O2" s="129"/>
      <c r="P2" s="124"/>
      <c r="AF2" s="131"/>
      <c r="AG2" s="131"/>
      <c r="AH2" s="131"/>
      <c r="AI2" s="131"/>
      <c r="AJ2" s="131"/>
    </row>
    <row r="3" spans="1:38" s="130" customFormat="1" ht="30.6" thickBot="1" x14ac:dyDescent="0.55000000000000004">
      <c r="A3" s="138" t="s">
        <v>60</v>
      </c>
      <c r="B3" s="388" t="str">
        <f>'2. MATRIZ DE RIESGOS'!D6</f>
        <v>Gestión del Talento Humano</v>
      </c>
      <c r="C3" s="388"/>
      <c r="D3" s="388"/>
      <c r="E3" s="195"/>
      <c r="F3" s="196"/>
      <c r="K3" s="395"/>
      <c r="L3" s="395"/>
      <c r="M3" s="395"/>
      <c r="N3" s="395"/>
      <c r="O3" s="395"/>
      <c r="P3" s="395"/>
      <c r="Q3" s="395"/>
      <c r="R3" s="395"/>
      <c r="S3" s="395"/>
      <c r="T3" s="395"/>
      <c r="U3" s="395"/>
      <c r="V3" s="395"/>
      <c r="AF3" s="131"/>
      <c r="AG3" s="131"/>
      <c r="AH3" s="131"/>
      <c r="AI3" s="131"/>
      <c r="AJ3" s="131"/>
    </row>
    <row r="4" spans="1:38" s="130" customFormat="1" ht="13.8" hidden="1" thickBot="1" x14ac:dyDescent="0.3">
      <c r="D4" s="124"/>
      <c r="E4" s="133"/>
      <c r="F4" s="196"/>
      <c r="I4" s="389" t="s">
        <v>396</v>
      </c>
      <c r="J4" s="390"/>
      <c r="K4" s="390"/>
      <c r="L4" s="390"/>
      <c r="M4" s="390"/>
      <c r="N4" s="390"/>
      <c r="O4" s="391"/>
      <c r="R4" s="141"/>
      <c r="S4" s="142"/>
      <c r="T4" s="396" t="s">
        <v>258</v>
      </c>
      <c r="U4" s="397"/>
      <c r="V4" s="397"/>
      <c r="W4" s="397"/>
      <c r="X4" s="398"/>
      <c r="AF4" s="131"/>
      <c r="AG4" s="131"/>
      <c r="AH4" s="131"/>
      <c r="AI4" s="131"/>
      <c r="AJ4" s="131"/>
    </row>
    <row r="5" spans="1:38" x14ac:dyDescent="0.3">
      <c r="A5" s="197"/>
      <c r="B5" s="197"/>
      <c r="C5" s="146"/>
      <c r="D5" s="197"/>
      <c r="E5" s="382" t="s">
        <v>397</v>
      </c>
      <c r="F5" s="382"/>
      <c r="G5" s="382"/>
      <c r="H5" s="146"/>
      <c r="I5" s="147"/>
      <c r="J5" s="148"/>
      <c r="K5" s="380" t="s">
        <v>258</v>
      </c>
      <c r="L5" s="380"/>
      <c r="M5" s="380"/>
      <c r="N5" s="380"/>
      <c r="O5" s="381"/>
      <c r="P5" s="146"/>
      <c r="R5" s="149"/>
      <c r="T5" s="151">
        <v>0.2</v>
      </c>
      <c r="U5" s="151">
        <v>0.4</v>
      </c>
      <c r="V5" s="151">
        <v>0.6</v>
      </c>
      <c r="W5" s="151">
        <v>0.8</v>
      </c>
      <c r="X5" s="152">
        <v>1</v>
      </c>
      <c r="Y5" s="153"/>
      <c r="Z5" s="153"/>
      <c r="AA5" s="153"/>
      <c r="AB5" s="153"/>
      <c r="AC5" s="153"/>
      <c r="AD5" s="153"/>
      <c r="AE5" s="153"/>
    </row>
    <row r="6" spans="1:38" ht="40.049999999999997" customHeight="1" x14ac:dyDescent="0.25">
      <c r="A6" s="145" t="s">
        <v>398</v>
      </c>
      <c r="B6" s="145" t="s">
        <v>376</v>
      </c>
      <c r="C6" s="145" t="s">
        <v>90</v>
      </c>
      <c r="D6" s="145" t="s">
        <v>92</v>
      </c>
      <c r="E6" s="145" t="s">
        <v>259</v>
      </c>
      <c r="F6" s="145" t="s">
        <v>258</v>
      </c>
      <c r="G6" s="145" t="s">
        <v>399</v>
      </c>
      <c r="H6" s="146"/>
      <c r="I6" s="149"/>
      <c r="J6" s="158"/>
      <c r="K6" s="159" t="s">
        <v>318</v>
      </c>
      <c r="L6" s="159" t="s">
        <v>142</v>
      </c>
      <c r="M6" s="159" t="s">
        <v>262</v>
      </c>
      <c r="N6" s="159" t="s">
        <v>210</v>
      </c>
      <c r="O6" s="160" t="s">
        <v>113</v>
      </c>
      <c r="P6" s="146"/>
      <c r="R6" s="149"/>
      <c r="S6" s="161"/>
      <c r="T6" s="162" t="s">
        <v>318</v>
      </c>
      <c r="U6" s="162" t="s">
        <v>142</v>
      </c>
      <c r="V6" s="162" t="s">
        <v>262</v>
      </c>
      <c r="W6" s="162" t="s">
        <v>210</v>
      </c>
      <c r="X6" s="163" t="s">
        <v>113</v>
      </c>
      <c r="AA6" s="153"/>
      <c r="AB6" s="153"/>
      <c r="AC6" s="164"/>
      <c r="AD6" s="164"/>
      <c r="AE6" s="164"/>
      <c r="AF6" s="164"/>
      <c r="AG6" s="164"/>
      <c r="AH6" s="164"/>
      <c r="AI6" s="164"/>
      <c r="AJ6" s="164"/>
      <c r="AK6" s="164"/>
      <c r="AL6" s="164"/>
    </row>
    <row r="7" spans="1:38" ht="99" customHeight="1" x14ac:dyDescent="0.25">
      <c r="A7" s="165" t="str">
        <f>'2. MATRIZ DE RIESGOS'!A15</f>
        <v>GH8</v>
      </c>
      <c r="B7" s="166" t="str">
        <f>'2. MATRIZ DE RIESGOS'!G15</f>
        <v>Posibilidad de afectación económica y reputacional del Instituto por mal desempeño institucional derivado del incumplimiento de objetivos y metas relacionados con el Plan de Desarrollo Municipal a cargo del Instituto y con la planeación estratégica institucional. Lo anterior, debido a un deficiente desempeño del personal que desarrolla los procesos de la entidad.</v>
      </c>
      <c r="C7" s="198">
        <f>'2. MATRIZ DE RIESGOS'!AE15</f>
        <v>0.216</v>
      </c>
      <c r="D7" s="167">
        <f>'2. MATRIZ DE RIESGOS'!AG15</f>
        <v>0.60000000000000009</v>
      </c>
      <c r="E7" s="199" t="str">
        <f t="shared" ref="E7:E26" si="0">+IF(C7=0,"",IF(C7&lt;=$R$11,$S$11,IF(C7&lt;=$R$10,$S$10,IF(C7&lt;=$R$9,$S$9,IF(C7&lt;=$R$8,$S$8,IF(C7&lt;=$R$7,$S$7,""))))))</f>
        <v>Baja</v>
      </c>
      <c r="F7" s="199" t="str">
        <f t="shared" ref="F7:F26" si="1">+IF(D7=0,"",IF(D7&lt;=$T$5,$T$6,IF(D7&lt;=$U$5,$U$6,IF(D7&lt;=$V$5,$V$6,IF(D7&lt;=$W$5,$W$6,IF(D7&lt;=$X$5,$X$6,""))))))</f>
        <v>Moderado</v>
      </c>
      <c r="G7" s="166" t="str">
        <f t="shared" ref="G7:G26" si="2">+IF(E7=$S$7,IF(F7=$T$6,$T$7,IF(F7=$U$6,$U$7,IF(F7=$V$6,$V$7,IF(F7=$W$6,$W$7,IF(F7=$X$6,$X$7))))),IF(E7=$S$8,IF(F7=$T$6,$T$8,IF(F7=$U$6,$U$8,IF(F7=$V$6,$V$8,IF(F7=$W$6,$W$8,IF(F7=$X$6,$X$8))))),IF(E7=$S$9,IF(F7=$T$6,$T$9,IF(F7=$U$6,$U$9,IF(F7=$V$6,$V$9,IF(F7=$W$6,$W$9,IF(F7=$X$6,$X$9))))),IF(E7=$S$10,IF(F7=$T$6,$T$10,IF(F7=$U$6,$U$10,IF(F7=$V$6,$V$10,IF(F7=$W$6,$W$10,IF(F7=$X$6,$X$10))))),IF(E7=$S$11,IF(F7=$T$6,$T$11,IF(F7=$U$6,$U$11,IF(F7=$V$6,$V$11,IF(F7=$W$6,$W$11,IF(F7=$X$6,$X$11))))),"")))))</f>
        <v>Moderado</v>
      </c>
      <c r="H7" s="168"/>
      <c r="I7" s="383" t="s">
        <v>259</v>
      </c>
      <c r="J7" s="159" t="s">
        <v>271</v>
      </c>
      <c r="K7" s="169" t="str">
        <f>+IF(AND(E7=$S$7,F7=$T$6),A7,"")&amp;" "&amp;IF(AND(E8=$S$7,F8=$T$6),A8,"")&amp;" "&amp;IF(AND(E9=$S$7,F9=$T$6),A9,"")&amp;" "&amp;IF(AND(E10=$S$7,F10=$T$6),A10,"")&amp;" "&amp;IF(AND(E11=$S$7,F11=$T$6),A11,"")&amp;" "&amp;IF(AND(E12=$S$7,F12=$T$6),A12,"")&amp;" "&amp;IF(AND(E13=$S$7,F13=$T$6),A13,"")&amp;" "&amp;IF(AND(E14=$S$7,F14=$T$6),A14,"")&amp;" "&amp;IF(AND(E15=$S$7,F15=$T$6),A15,"")&amp;" "&amp;IF(AND(E16=$S$7,F16=$T$6),A16,"")&amp;" "&amp;IF(AND(E17=$S$7,F17=$T$6),A17,"")&amp;" "&amp;IF(AND(E18=$S$7,F18=$T$6),A18,"")&amp;" "&amp;IF(AND(E19=$S$7,F19=$T$6),A19,"")&amp;" "&amp;IF(AND(E20=$S$7,F20=$T$6),A20,"")&amp;" "&amp;IF(AND(E21=$S$7,F21=$T$6),A21,"")&amp;" "&amp;IF(AND(E22=$S$7,F22=$T$6),A22,"")&amp;" "&amp;IF(AND(E23=$S$7,F23=$T$6),A23,"")&amp;" "&amp;IF(AND(E24=$S$7,F24=$T$6),A24,"")&amp;" "&amp;IF(AND(E25=$S$7,F25=$T$6),A25,"")&amp;" "&amp;IF(AND(E26=$S$7,F26=$T$6),A26,"")</f>
        <v xml:space="preserve">                   </v>
      </c>
      <c r="L7" s="169" t="str">
        <f>+IF(AND(E7=$S$7,F7=$U$6),A7,"")&amp;" "&amp;IF(AND(E8=$S$7,F8=$U$6),A8,"")&amp;" "&amp;IF(AND(E9=$S$7,F9=$U$6),A9,"")&amp;" "&amp;IF(AND(E10=$S$7,F10=$U$6),A10,"")&amp;" "&amp;IF(AND(E11=$S$7,F11=$U$6),A11,"")&amp;" "&amp;IF(AND(E12=$S$7,F12=$U$6),A12,"")&amp;" "&amp;IF(AND(E13=$S$7,F13=$U$6),A13,"")&amp;" "&amp;IF(AND(E14=$S$7,F14=$U$6),A14,"")&amp;" "&amp;IF(AND(E15=$S$7,F15=$U$6),A15,"")&amp;" "&amp;IF(AND(E16=$S$7,F16=$U$6),A16,"")&amp;" "&amp;IF(AND(E17=$S$7,F17=$U$6),A17,"")&amp;" "&amp;IF(AND(E18=$S$7,F18=$U$6),A18,"")&amp;" "&amp;IF(AND(E19=$S$7,F19=$U$6),A19,"")&amp;" "&amp;IF(AND(E20=$S$7,F20=$U$6),A20,"")&amp;" "&amp;IF(AND(E21=$S$7,F21=$U$6),A21,"")&amp;" "&amp;IF(AND(E22=$S$7,F22=$U$6),A22,"")&amp;" "&amp;IF(AND(E23=$S$7,F23=$U$6),A23,"")&amp;" "&amp;IF(AND(E24=$S$7,F24=$U$6),A24,"")&amp;" "&amp;IF(AND(E25=$S$7,F25=$U$6),A25,"")&amp;" "&amp;IF(AND(E26=$S$7,F26=$U$6),A26,"")</f>
        <v xml:space="preserve">                   </v>
      </c>
      <c r="M7" s="169" t="str">
        <f>+IF(AND(E7=$S$7,F7=$V$6),A7,"")&amp;" "&amp;IF(AND(E8=$S$7,F8=$V$6),A8,"")&amp;" "&amp;IF(AND(E9=$S$7,F9=$V$6),A9,"")&amp;" "&amp;IF(AND(E10=$S$7,F10=$V$6),A10,"")&amp;" "&amp;IF(AND(E11=$S$7,F11=$V$6),A11,"")&amp;" "&amp;IF(AND(E12=$S$7,F12=$V$6),A12,"")&amp;" "&amp;IF(AND(E13=$S$7,F13=$V$6),A13,"")&amp;" "&amp;IF(AND(E14=$S$7,F14=$V$6),A14,"")&amp;" "&amp;IF(AND(E15=$S$7,F15=$V$6),A15,"")&amp;" "&amp;IF(AND(E16=$S$7,F16=$V$6),A16,"")&amp;" "&amp;IF(AND(E17=$S$7,F17=$V$6),A17,"")&amp;" "&amp;IF(AND(E18=$S$7,F18=$V$6),A18,"")&amp;" "&amp;IF(AND(E19=$S$7,F19=$V$6),A19,"")&amp;" "&amp;IF(AND(E20=$S$7,F20=$V$6),A20,"")&amp;" "&amp;IF(AND(E21=$S$7,F21=$V$6),A21,"")&amp;" "&amp;IF(AND(E22=$S$7,F22=$V$6),A22,"")&amp;" "&amp;IF(AND(E23=$S$7,F23=$V$6),A23,"")&amp;" "&amp;IF(AND(E24=$S$7,F24=$V$6),A24,"")&amp;" "&amp;IF(AND(E25=$S$7,F25=$V$6),A25,"")&amp;" "&amp;IF(AND(E26=$S$7,F26=$V$6),A26,"")</f>
        <v xml:space="preserve">                   </v>
      </c>
      <c r="N7" s="169" t="str">
        <f>+IF(AND(E7=$S$7,F7=$W$6),A7,"")&amp;" "&amp;IF(AND(E8=$S$7,F8=$W$6),A8,"")&amp;" "&amp;IF(AND(E9=$S$7,F9=$W$6),A9,"")&amp;" "&amp;IF(AND(E10=$S$7,F10=$W$6),A10,"")&amp;" "&amp;IF(AND(E11=$S$7,F11=$W$6),A11,"")&amp;" "&amp;IF(AND(E12=$S$7,F12=$W$6),A12,"")&amp;" "&amp;IF(AND(E13=$S$7,F13=$W$6),A13,"")&amp;" "&amp;IF(AND(E14=$S$7,F14=$W$6),A14,"")&amp;" "&amp;IF(AND(E15=$S$7,F15=$W$6),A15,"")&amp;" "&amp;IF(AND(E16=$S$7,F16=$W$6),A16,"")&amp;" "&amp;IF(AND(E17=$S$7,F17=$W$6),A17,"")&amp;" "&amp;IF(AND(E18=$S$7,F18=$W$6),A18,"")&amp;" "&amp;IF(AND(E19=$S$7,F19=$W$6),A19,"")&amp;" "&amp;IF(AND(E20=$S$7,F20=$W$6),A20,"")&amp;" "&amp;IF(AND(E21=$S$7,F21=$W$6),A21,"")&amp;" "&amp;IF(AND(E22=$S$7,F22=$W$6),A22,"")&amp;" "&amp;IF(AND(E23=$S$7,F23=$W$6),A23,"")&amp;" "&amp;IF(AND(E24=$S$7,F24=$W$6),A24,"")&amp;" "&amp;IF(AND(E25=$S$7,F25=$W$6),A25,"")&amp;" "&amp;IF(AND(E26=$S$7,F26=$W$6),A26,"")</f>
        <v xml:space="preserve">                   </v>
      </c>
      <c r="O7" s="170" t="str">
        <f>+IF(AND(E7=$S$7,F7=$X$6),A7,"")&amp;" "&amp;IF(AND(E8=$S$7,F8=$X$6),A8,"")&amp;" "&amp;IF(AND(E9=$S$7,F9=$X$6),A9,"")&amp;" "&amp;IF(AND(E10=$S$7,F10=$X$6),A10,"")&amp;" "&amp;IF(AND(E11=$S$7,F11=$X$6),A11,"")&amp;" "&amp;IF(AND(E12=$S$7,F12=$X$6),A12,"")&amp;" "&amp;IF(AND(E13=$S$7,F13=$X$6),A13,"")&amp;" "&amp;IF(AND(E14=$S$7,F14=$X$6),A14,"")&amp;" "&amp;IF(AND(E15=$S$7,F15=$X$6),A15,"")&amp;" "&amp;IF(AND(E16=$S$7,F16=$X$6),A16,"")&amp;" "&amp;IF(AND(E17=$S$7,F17=$X$6),A17,"")&amp;" "&amp;IF(AND(E18=$S$7,F18=$X$6),A18,"")&amp;" "&amp;IF(AND(E19=$S$7,F19=$X$6),A19,"")&amp;" "&amp;IF(AND(E20=$S$7,F20=$X$6),A20,"")&amp;" "&amp;IF(AND(E21=$S$7,F21=$X$6),A21,"")&amp;" "&amp;IF(AND(E22=$S$7,F22=$X$6),A22,"")&amp;" "&amp;IF(AND(E23=$S$7,F23=$X$6),A23,"")&amp;" "&amp;IF(AND(E24=$S$7,F24=$X$6),A24,"")&amp;" "&amp;IF(AND(E25=$S$7,F25=$X$6),A25,"")&amp;" "&amp;IF(AND(E26=$S$7,F26=$X$6),A26,"")</f>
        <v xml:space="preserve">                   </v>
      </c>
      <c r="P7" s="168"/>
      <c r="Q7" s="392" t="s">
        <v>259</v>
      </c>
      <c r="R7" s="171">
        <v>1</v>
      </c>
      <c r="S7" s="162" t="s">
        <v>271</v>
      </c>
      <c r="T7" s="169" t="s">
        <v>261</v>
      </c>
      <c r="U7" s="169" t="s">
        <v>261</v>
      </c>
      <c r="V7" s="169" t="s">
        <v>261</v>
      </c>
      <c r="W7" s="169" t="s">
        <v>261</v>
      </c>
      <c r="X7" s="170" t="s">
        <v>260</v>
      </c>
      <c r="AA7" s="153"/>
      <c r="AB7" s="153"/>
      <c r="AC7" s="164"/>
      <c r="AD7" s="164"/>
      <c r="AE7" s="164"/>
      <c r="AF7" s="172"/>
      <c r="AG7" s="172"/>
      <c r="AH7" s="172"/>
      <c r="AI7" s="172"/>
      <c r="AJ7" s="172"/>
      <c r="AK7" s="164"/>
      <c r="AL7" s="164"/>
    </row>
    <row r="8" spans="1:38" ht="117" customHeight="1" x14ac:dyDescent="0.25">
      <c r="A8" s="165" t="str">
        <f>'2. MATRIZ DE RIESGOS'!A19</f>
        <v>GH9</v>
      </c>
      <c r="B8" s="166" t="str">
        <f>'2. MATRIZ DE RIESGOS'!G19</f>
        <v>Posibilidad de afectación económica del Instituto por multas y sanciones aplicadas por los entes de control debido al incumplimiento de requerimientos normativos y/o de informes de Ley relacionados con el proceso de gestión humana y con el SG-SST.</v>
      </c>
      <c r="C8" s="198">
        <f>'2. MATRIZ DE RIESGOS'!AE19</f>
        <v>0.17279999999999998</v>
      </c>
      <c r="D8" s="167">
        <f>'2. MATRIZ DE RIESGOS'!AG19</f>
        <v>0.4</v>
      </c>
      <c r="E8" s="199" t="str">
        <f t="shared" si="0"/>
        <v>Muy Baja</v>
      </c>
      <c r="F8" s="199" t="str">
        <f t="shared" si="1"/>
        <v>Menor</v>
      </c>
      <c r="G8" s="166" t="str">
        <f t="shared" si="2"/>
        <v>Bajo</v>
      </c>
      <c r="H8" s="168"/>
      <c r="I8" s="383"/>
      <c r="J8" s="159" t="s">
        <v>141</v>
      </c>
      <c r="K8" s="173" t="str">
        <f>+IF(AND(E7=$S$8,F7=$T$6),A7,"")&amp;" "&amp;IF(AND(E8=$S$8,F8=$T$6),A8,"")&amp;" "&amp;IF(AND(E9=$S$8,F9=$T$6),A9,"")&amp;" "&amp;IF(AND(E10=$S$8,F10=$T$6),A10,"")&amp;" "&amp;IF(AND(E11=$S$8,F11=$T$6),A11,"")&amp;" "&amp;IF(AND(E12=$S$8,F12=$T$6),A12,"")&amp;" "&amp;IF(AND(E13=$S$8,F13=$T$6),A13,"")&amp;" "&amp;IF(AND(E14=$S$8,F14=$T$6),A14,"")&amp;" "&amp;IF(AND(E15=$S$8,F15=$T$6),A15,"")&amp;" "&amp;IF(AND(E16=$S$8,F16=$T$6),A16,"")&amp;" "&amp;IF(AND(E17=$S$8,F17=$T$6),A17,"")&amp;" "&amp;IF(AND(E18=$S$8,F18=$T$6),A18,"")&amp;" "&amp;IF(AND(E19=$S$8,F19=$T$6),A19,"")&amp;" "&amp;IF(AND(E20=$S$8,F20=$T$6),A20,"")&amp;" "&amp;IF(AND(E21=$S$8,F21=$T$6),A21,"")&amp;" "&amp;IF(AND(E22=$S$8,F22=$T$6),A22,"")&amp;" "&amp;IF(AND(E23=$S$8,F23=$T$6),A23,"")&amp;" "&amp;IF(AND(E24=$S$8,F24=$T$6),A24,"")&amp;" "&amp;IF(AND(E25=$S$8,F25=$T$6),A25,"")&amp;" "&amp;IF(AND(E26=$S$8,F26=$T$6),A26,"")</f>
        <v xml:space="preserve">                   </v>
      </c>
      <c r="L8" s="173" t="str">
        <f>+IF(AND(E7=$S$8,F7=$U$6),A7,"")&amp;" "&amp;IF(AND(E8=$S$8,F8=$U$6),A8,"")&amp;" "&amp;IF(AND(E9=$S$8,F9=$U$6),A9,"")&amp;" "&amp;IF(AND(E10=$S$8,F10=$U$6),A10,"")&amp;" "&amp;IF(AND(E11=$S$8,F11=$U$6),A11,"")&amp;" "&amp;IF(AND(E12=$S$8,F12=$U$6),A12,"")&amp;" "&amp;IF(AND(E13=$S$8,F13=$U$6),A13,"")&amp;" "&amp;IF(AND(E14=$S$8,F14=$U$6),A14,"")&amp;" "&amp;IF(AND(E15=$S$8,F15=$U$6),A15,"")&amp;" "&amp;IF(AND(E16=$S$8,F16=$U$6),A16,"")&amp;" "&amp;IF(AND(E17=$S$8,F17=$U$6),A17,"")&amp;" "&amp;IF(AND(E18=$S$8,F18=$U$6),A18,"")&amp;" "&amp;IF(AND(E19=$S$8,F19=$U$6),A19,"")&amp;" "&amp;IF(AND(E20=$S$8,F20=$U$6),A20,"")&amp;" "&amp;IF(AND(E21=$S$8,F21=$U$6),A21,"")&amp;" "&amp;IF(AND(E22=$S$8,F22=$U$6),A22,"")&amp;" "&amp;IF(AND(E23=$S$8,F23=$U$6),A23,"")&amp;" "&amp;IF(AND(E24=$S$8,F24=$U$6),A24,"")&amp;" "&amp;IF(AND(E25=$S$8,F25=$U$6),A25,"")&amp;" "&amp;IF(AND(E26=$S$8,F26=$U$6),A26,"")</f>
        <v xml:space="preserve">                   </v>
      </c>
      <c r="M8" s="169" t="str">
        <f>+IF(AND(E7=$S$8,F7=$V$6),A7,"")&amp;" "&amp;IF(AND(E8=$S$8,F8=$V$6),A8,"")&amp;" "&amp;IF(AND(E9=$S$8,F9=$V$6),A9,"")&amp;" "&amp;IF(AND(E10=$S$8,F10=$V$6),A10,"")&amp;" "&amp;IF(AND(E11=$S$8,F11=$V$6),A11,"")&amp;" "&amp;IF(AND(E12=$S$8,F12=$V$6),A12,"")&amp;" "&amp;IF(AND(E13=$S$8,F13=$V$6),A13,"")&amp;" "&amp;IF(AND(E14=$S$8,F14=$V$6),A14,"")&amp;" "&amp;IF(AND(E15=$S$8,F15=$V$6),A15,"")&amp;" "&amp;IF(AND(E16=$S$8,F16=$V$6),A16,"")&amp;" "&amp;IF(AND(E17=$S$8,F17=$V$6),A17,"")&amp;" "&amp;IF(AND(E18=$S$8,F18=$V$6),A18,"")&amp;" "&amp;IF(AND(E19=$S$8,F19=$V$6),A19,"")&amp;" "&amp;IF(AND(E20=$S$8,F20=$V$6),A20,"")&amp;" "&amp;IF(AND(E21=$S$8,F21=$V$6),A21,"")&amp;" "&amp;IF(AND(E22=$S$8,F22=$V$6),A22,"")&amp;" "&amp;IF(AND(E23=$S$8,F23=$V$6),A23,"")&amp;" "&amp;IF(AND(E24=$S$8,F24=$V$6),A24,"")&amp;" "&amp;IF(AND(E25=$S$8,F25=$V$6),A25,"")&amp;" "&amp;IF(AND(E26=$S$8,F26=$V$6),A26,"")</f>
        <v xml:space="preserve">                   </v>
      </c>
      <c r="N8" s="169" t="str">
        <f>+IF(AND(E7=$S$8,F7=$W$6),A7,"")&amp;" "&amp;IF(AND(E8=$S$8,F8=$W$6),A8,"")&amp;" "&amp;IF(AND(E9=$S$8,F9=$W$6),A9,"")&amp;" "&amp;IF(AND(E10=$S$8,F10=$W$6),A10,"")&amp;" "&amp;IF(AND(E11=$S$8,F11=$W$6),A11,"")&amp;" "&amp;IF(AND(E12=$S$8,F12=$W$6),A12,"")&amp;" "&amp;IF(AND(E13=$S$8,F13=$W$6),A13,"")&amp;" "&amp;IF(AND(E14=$S$8,F14=$W$6),A14,"")&amp;" "&amp;IF(AND(E15=$S$8,F15=$W$6),A15,"")&amp;" "&amp;IF(AND(E16=$S$8,F16=$W$6),A16,"")&amp;" "&amp;IF(AND(E17=$S$8,F17=$W$6),A17,"")&amp;" "&amp;IF(AND(E18=$S$8,F18=$W$6),A18,"")&amp;" "&amp;IF(AND(E19=$S$8,F19=$W$6),A19,"")&amp;" "&amp;IF(AND(E20=$S$8,F20=$W$6),A20,"")&amp;" "&amp;IF(AND(E21=$S$8,F21=$W$6),A21,"")&amp;" "&amp;IF(AND(E22=$S$8,F22=$W$6),A22,"")&amp;" "&amp;IF(AND(E23=$S$8,F23=$W$6),A23,"")&amp;" "&amp;IF(AND(E24=$S$8,F24=$W$6),A24,"")&amp;" "&amp;IF(AND(E25=$S$8,F25=$W$6),A25,"")&amp;" "&amp;IF(AND(E26=$S$8,F26=$W$6),A26,"")</f>
        <v xml:space="preserve">                   </v>
      </c>
      <c r="O8" s="170" t="str">
        <f>+IF(AND(E7=$S$8,F7=$X$6),A7,"")&amp;" "&amp;IF(AND(E8=$S$8,F8=$X$6),A8,"")&amp;" "&amp;IF(AND(E9=$S$8,F9=$X$6),A9,"")&amp;" "&amp;IF(AND(E10=$S$8,F10=$X$6),A10,"")&amp;" "&amp;IF(AND(E11=$S$8,F11=$X$6),A11,"")&amp;" "&amp;IF(AND(E12=$S$8,F12=$X$6),A12,"")&amp;" "&amp;IF(AND(E13=$S$8,F13=$X$6),A13,"")&amp;" "&amp;IF(AND(E14=$S$8,F14=$X$6),A14,"")&amp;" "&amp;IF(AND(E15=$S$8,F15=$X$6),A15,"")&amp;" "&amp;IF(AND(E16=$S$8,F16=$X$6),A16,"")&amp;" "&amp;IF(AND(E17=$S$8,F17=$X$6),A17,"")&amp;" "&amp;IF(AND(E18=$S$8,F18=$X$6),A18,"")&amp;" "&amp;IF(AND(E19=$S$8,F19=$X$6),A19,"")&amp;" "&amp;IF(AND(E20=$S$8,F20=$X$6),A20,"")&amp;" "&amp;IF(AND(E21=$S$8,F21=$X$6),A21,"")&amp;" "&amp;IF(AND(E22=$S$8,F22=$X$6),A22,"")&amp;" "&amp;IF(AND(E23=$S$8,F23=$X$6),A23,"")&amp;" "&amp;IF(AND(E24=$S$8,F24=$X$6),A24,"")&amp;" "&amp;IF(AND(E25=$S$8,F25=$X$6),A25,"")&amp;" "&amp;IF(AND(E26=$S$8,F26=$X$6),A26,"")</f>
        <v xml:space="preserve">                   </v>
      </c>
      <c r="P8" s="168"/>
      <c r="Q8" s="393"/>
      <c r="R8" s="171">
        <v>0.8</v>
      </c>
      <c r="S8" s="162" t="s">
        <v>141</v>
      </c>
      <c r="T8" s="173" t="s">
        <v>262</v>
      </c>
      <c r="U8" s="173" t="s">
        <v>262</v>
      </c>
      <c r="V8" s="169" t="s">
        <v>261</v>
      </c>
      <c r="W8" s="169" t="s">
        <v>261</v>
      </c>
      <c r="X8" s="170" t="s">
        <v>260</v>
      </c>
      <c r="AA8" s="153"/>
      <c r="AB8" s="153"/>
      <c r="AC8" s="164"/>
      <c r="AD8" s="174"/>
      <c r="AE8" s="175"/>
      <c r="AF8" s="172"/>
      <c r="AG8" s="172"/>
      <c r="AH8" s="172"/>
      <c r="AI8" s="172"/>
      <c r="AJ8" s="172"/>
      <c r="AK8" s="164"/>
      <c r="AL8" s="164"/>
    </row>
    <row r="9" spans="1:38" ht="102" customHeight="1" x14ac:dyDescent="0.25">
      <c r="A9" s="165" t="str">
        <f>'2. MATRIZ DE RIESGOS'!A22</f>
        <v>GH10</v>
      </c>
      <c r="B9" s="166" t="str">
        <f>'2. MATRIZ DE RIESGOS'!G22</f>
        <v>Posibilidad de  afectación económica del Instituto por pérdida de recursos debido a que se pague nómina y prestaciones sociales por un mayor valor al establecido en la ley, o que se pague nómina y prestaciones sociales a personal no existente en la planta de cargos de la entidad. Lo anterior para beneficio particular o de un tercero.</v>
      </c>
      <c r="C9" s="198">
        <f>'2. MATRIZ DE RIESGOS'!AE22</f>
        <v>0.16799999999999998</v>
      </c>
      <c r="D9" s="167">
        <f>'2. MATRIZ DE RIESGOS'!AG22</f>
        <v>0.5625</v>
      </c>
      <c r="E9" s="199" t="str">
        <f t="shared" si="0"/>
        <v>Muy Baja</v>
      </c>
      <c r="F9" s="199" t="str">
        <f t="shared" si="1"/>
        <v>Moderado</v>
      </c>
      <c r="G9" s="166" t="str">
        <f t="shared" si="2"/>
        <v>Moderado</v>
      </c>
      <c r="H9" s="168"/>
      <c r="I9" s="383"/>
      <c r="J9" s="159" t="s">
        <v>112</v>
      </c>
      <c r="K9" s="173" t="str">
        <f>+IF(AND(E7=$S$9,F7=$T$6),A7,"")&amp;" "&amp;IF(AND(E8=$S$9,F8=$T$6),A8,"")&amp;" "&amp;IF(AND(E9=$S$9,F9=$T$6),A9,"")&amp;" "&amp;IF(AND(E10=$S$9,F10=$T$6),A10,"")&amp;" "&amp;IF(AND(E11=$S$9,F11=$T$6),A11,"")&amp;" "&amp;IF(AND(E12=$S$9,F12=$T$6),A12,"")&amp;" "&amp;IF(AND(E13=$S$9,F13=$T$6),A13,"")&amp;" "&amp;IF(AND(E14=$S$9,F14=$T$6),A14,"")&amp;" "&amp;IF(AND(E15=$S$9,F15=$T$6),A15,"")&amp;" "&amp;IF(AND(E16=$S$9,F16=$T$6),A16,"")&amp;" "&amp;IF(AND(E17=$S$9,F17=$T$6),A17,"")&amp;" "&amp;IF(AND(E18=$S$9,F18=$T$6),A18,"")&amp;" "&amp;IF(AND(E19=$S$9,F19=$T$6),A19,"")&amp;" "&amp;IF(AND(E20=$S$9,F20=$T$6),A20,"")&amp;" "&amp;IF(AND(E21=$S$9,F21=$T$6),A21,"")&amp;" "&amp;IF(AND(E22=$S$9,F22=$T$6),A22,"")&amp;" "&amp;IF(AND(E23=$S$9,F23=$T$6),A23,"")&amp;" "&amp;IF(AND(E24=$S$9,F24=$T$6),A24,"")&amp;" "&amp;IF(AND(E25=$S$9,F25=$T$6),A25,"")&amp;" "&amp;IF(AND(E26=$S$9,F26=$T$6),A26,"")</f>
        <v xml:space="preserve">                   </v>
      </c>
      <c r="L9" s="173" t="str">
        <f>+IF(AND(E7=$S$9,F7=$U$6),A7,"")&amp;" "&amp;IF(AND(E8=$S$9,F8=$U$6),A8,"")&amp;" "&amp;IF(AND(E9=$S$9,F9=$U$6),A9,"")&amp;" "&amp;IF(AND(E10=$S$9,F10=$U$6),A10,"")&amp;" "&amp;IF(AND(E11=$S$9,F11=$U$6),A11,"")&amp;" "&amp;IF(AND(E12=$S$9,F12=$U$6),A12,"")&amp;" "&amp;IF(AND(E13=$S$9,F13=$U$6),A13,"")&amp;" "&amp;IF(AND(E14=$S$9,F14=$U$6),A14,"")&amp;" "&amp;IF(AND(E15=$S$9,F15=$U$6),A15,"")&amp;" "&amp;IF(AND(E16=$S$9,F16=$U$6),A16,"")&amp;" "&amp;IF(AND(E17=$S$9,F17=$U$6),A17,"")&amp;" "&amp;IF(AND(E18=$S$9,F18=$U$6),A18,"")&amp;" "&amp;IF(AND(E19=$S$9,F19=$U$6),A19,"")&amp;" "&amp;IF(AND(E20=$S$9,F20=$U$6),A20,"")&amp;" "&amp;IF(AND(E21=$S$9,F21=$U$6),A21,"")&amp;" "&amp;IF(AND(E22=$S$9,F22=$U$6),A22,"")&amp;" "&amp;IF(AND(E23=$S$9,F23=$U$6),A23,"")&amp;" "&amp;IF(AND(E24=$S$9,F24=$U$6),A24,"")&amp;" "&amp;IF(AND(E25=$S$9,F25=$U$6),A25,"")&amp;" "&amp;IF(AND(E26=$S$9,F26=$U$6),A26,"")</f>
        <v xml:space="preserve">                   </v>
      </c>
      <c r="M9" s="173" t="str">
        <f>+IF(AND(E7=$S$9,F7=$V$6),A7,"")&amp;" "&amp;IF(AND(E8=$S$9,F8=$V$6),A8,"")&amp;" "&amp;IF(AND(E9=$S$9,F9=$V$6),A9,"")&amp;" "&amp;IF(AND(E10=$S$9,F10=$V$6),A10,"")&amp;" "&amp;IF(AND(E11=$S$9,F11=$V$6),A11,"")&amp;" "&amp;IF(AND(E12=$S$9,F12=$V$6),A12,"")&amp;" "&amp;IF(AND(E13=$S$9,F13=$V$6),A13,"")&amp;" "&amp;IF(AND(E14=$S$9,F14=$V$6),A14,"")&amp;" "&amp;IF(AND(E15=$S$9,F15=$V$6),A15,"")&amp;" "&amp;IF(AND(E16=$S$9,F16=$V$6),A16,"")&amp;" "&amp;IF(AND(E17=$S$9,F17=$V$6),A17,"")&amp;" "&amp;IF(AND(E18=$S$9,F18=$V$6),A18,"")&amp;" "&amp;IF(AND(E19=$S$9,F19=$V$6),A19,"")&amp;" "&amp;IF(AND(E20=$S$9,F20=$V$6),A20,"")&amp;" "&amp;IF(AND(E21=$S$9,F21=$V$6),A21,"")&amp;" "&amp;IF(AND(E22=$S$9,F22=$V$6),A22,"")&amp;" "&amp;IF(AND(E23=$S$9,F23=$V$6),A23,"")&amp;" "&amp;IF(AND(E24=$S$9,F24=$V$6),A24,"")&amp;" "&amp;IF(AND(E25=$S$9,F25=$V$6),A25,"")&amp;" "&amp;IF(AND(E26=$S$9,F26=$V$6),A26,"")</f>
        <v xml:space="preserve">                   </v>
      </c>
      <c r="N9" s="169" t="str">
        <f>+IF(AND(E7=$S$9,F7=$W$6),A7,"")&amp;" "&amp;IF(AND(E8=$S$9,F8=$W$6),A8,"")&amp;" "&amp;IF(AND(E9=$S$9,F9=$W$6),A9,"")&amp;" "&amp;IF(AND(E10=$S$9,F10=$W$6),A10,"")&amp;" "&amp;IF(AND(E11=$S$9,F11=$W$6),A11,"")&amp;" "&amp;IF(AND(E12=$S$9,F12=$W$6),A12,"")&amp;" "&amp;IF(AND(E13=$S$9,F13=$W$6),A13,"")&amp;" "&amp;IF(AND(E14=$S$9,F14=$W$6),A14,"")&amp;" "&amp;IF(AND(E15=$S$9,F15=$W$6),A15,"")&amp;" "&amp;IF(AND(E16=$S$9,F16=$W$6),A16,"")&amp;" "&amp;IF(AND(E17=$S$9,F17=$W$6),A17,"")&amp;" "&amp;IF(AND(E18=$S$9,F18=$W$6),A18,"")&amp;" "&amp;IF(AND(E19=$S$9,F19=$W$6),A19,"")&amp;" "&amp;IF(AND(E20=$S$9,F20=$W$6),A20,"")&amp;" "&amp;IF(AND(E21=$S$9,F21=$W$6),A21,"")&amp;" "&amp;IF(AND(E22=$S$9,F22=$W$6),A22,"")&amp;" "&amp;IF(AND(E23=$S$9,F23=$W$6),A23,"")&amp;" "&amp;IF(AND(E24=$S$9,F24=$W$6),A24,"")&amp;" "&amp;IF(AND(E25=$S$9,F25=$W$6),A25,"")&amp;" "&amp;IF(AND(E26=$S$9,F26=$W$6),A26,"")</f>
        <v xml:space="preserve">                   </v>
      </c>
      <c r="O9" s="170" t="str">
        <f>+IF(AND(E7=$S$9,F7=$X$6),A7,"")&amp;" "&amp;IF(AND(E8=$S$9,F8=$X$6),A8,"")&amp;" "&amp;IF(AND(E9=$S$9,F9=$X$6),A9,"")&amp;" "&amp;IF(AND(E10=$S$9,F10=$X$6),A10,"")&amp;" "&amp;IF(AND(E11=$S$9,F11=$X$6),A11,"")&amp;" "&amp;IF(AND(E12=$S$9,F12=$X$6),A12,"")&amp;" "&amp;IF(AND(E13=$S$9,F13=$X$6),A13,"")&amp;" "&amp;IF(AND(E14=$S$9,F14=$X$6),A14,"")&amp;" "&amp;IF(AND(E15=$S$9,F15=$X$6),A15,"")&amp;" "&amp;IF(AND(E16=$S$9,F16=$X$6),A16,"")&amp;" "&amp;IF(AND(E17=$S$9,F17=$X$6),A17,"")&amp;" "&amp;IF(AND(E18=$S$9,F18=$X$6),A18,"")&amp;" "&amp;IF(AND(E19=$S$9,F19=$X$6),A19,"")&amp;" "&amp;IF(AND(E20=$S$9,F20=$X$6),A20,"")&amp;" "&amp;IF(AND(E21=$S$9,F21=$X$6),A21,"")&amp;" "&amp;IF(AND(E22=$S$9,F22=$X$6),A22,"")&amp;" "&amp;IF(AND(E23=$S$9,F23=$X$6),A23,"")&amp;" "&amp;IF(AND(E24=$S$9,F24=$X$6),A24,"")&amp;" "&amp;IF(AND(E25=$S$9,F25=$X$6),A25,"")&amp;" "&amp;IF(AND(E26=$S$9,F26=$X$6),A26,"")</f>
        <v xml:space="preserve">                   </v>
      </c>
      <c r="P9" s="168"/>
      <c r="Q9" s="393"/>
      <c r="R9" s="171">
        <v>0.6</v>
      </c>
      <c r="S9" s="162" t="s">
        <v>112</v>
      </c>
      <c r="T9" s="173" t="s">
        <v>262</v>
      </c>
      <c r="U9" s="173" t="s">
        <v>262</v>
      </c>
      <c r="V9" s="173" t="s">
        <v>262</v>
      </c>
      <c r="W9" s="169" t="s">
        <v>261</v>
      </c>
      <c r="X9" s="170" t="s">
        <v>260</v>
      </c>
      <c r="AA9" s="153"/>
      <c r="AB9" s="153"/>
      <c r="AC9" s="164"/>
      <c r="AD9" s="174"/>
      <c r="AE9" s="175"/>
      <c r="AF9" s="172"/>
      <c r="AG9" s="172"/>
      <c r="AH9" s="172"/>
      <c r="AI9" s="172"/>
      <c r="AJ9" s="176"/>
      <c r="AK9" s="164"/>
      <c r="AL9" s="164"/>
    </row>
    <row r="10" spans="1:38" ht="118.8" customHeight="1" x14ac:dyDescent="0.25">
      <c r="A10" s="165" t="str">
        <f>'2. MATRIZ DE RIESGOS'!A27</f>
        <v>GH11</v>
      </c>
      <c r="B10" s="166" t="str">
        <f>'2. MATRIZ DE RIESGOS'!G27</f>
        <v>Posibilidad de afectación económica o reputacional por materialización de actos de corrupción o disciplinables, asi como por  hallazgos fiscales, displinarios por parte de los entes de control, debido a que los servidores públicos del Instituto no declaren sus posibles conflictos de intereses.</v>
      </c>
      <c r="C10" s="198">
        <f>'2. MATRIZ DE RIESGOS'!AE27</f>
        <v>2.7993599999999997E-2</v>
      </c>
      <c r="D10" s="167">
        <f>'2. MATRIZ DE RIESGOS'!AG27</f>
        <v>0.75</v>
      </c>
      <c r="E10" s="199" t="str">
        <f t="shared" si="0"/>
        <v>Muy Baja</v>
      </c>
      <c r="F10" s="199" t="str">
        <f t="shared" si="1"/>
        <v>Mayor</v>
      </c>
      <c r="G10" s="166" t="str">
        <f t="shared" si="2"/>
        <v>Alto</v>
      </c>
      <c r="H10" s="168"/>
      <c r="I10" s="383"/>
      <c r="J10" s="159" t="s">
        <v>230</v>
      </c>
      <c r="K10" s="177" t="str">
        <f>+IF(AND(E7=$S$10,F7=$T$6),A7,"")&amp;" "&amp;IF(AND(E8=$S$10,F8=$T$6),A8,"")&amp;" "&amp;IF(AND(E9=$S$10,F9=$T$6),A9,"")&amp;" "&amp;IF(AND(E10=$S$10,F10=$T$6),A10,"")&amp;" "&amp;IF(AND(E11=$S$10,F11=$T$6),A11,"")&amp;" "&amp;IF(AND(E12=$S$10,F12=$T$6),A12,"")&amp;" "&amp;IF(AND(E13=$S$10,F13=$T$6),A13,"")&amp;" "&amp;IF(AND(E14=$S$10,F14=$T$6),A14,"")&amp;" "&amp;IF(AND(E15=$S$10,F15=$T$6),A15,"")&amp;" "&amp;IF(AND(E16=$S$10,F16=$T$6),A16,"")&amp;" "&amp;IF(AND(E17=$S$10,F17=$T$6),A17,"")&amp;" "&amp;IF(AND(E18=$S$10,F18=$T$6),A18,"")&amp;" "&amp;IF(AND(E19=$S$10,F19=$T$6),A19,"")&amp;" "&amp;IF(AND(E20=$S$10,F20=$T$6),A20,"")&amp;" "&amp;IF(AND(E21=$S$10,F21=$T$6),A21,"")&amp;" "&amp;IF(AND(E22=$S$10,F22=$T$6),A22,"")&amp;" "&amp;IF(AND(E23=$S$10,F23=$T$6),A23,"")&amp;" "&amp;IF(AND(E24=$S$10,F24=$T$6),A24,"")&amp;" "&amp;IF(AND(E25=$S$10,F25=$T$6),A25,"")&amp;" "&amp;IF(AND(E26=$S$10,F26=$T$6),A26,"")</f>
        <v xml:space="preserve">                   </v>
      </c>
      <c r="L10" s="173" t="str">
        <f>+IF(AND(E7=$S$10,F7=$U$6),A7,"")&amp;" "&amp;IF(AND(E8=$S$10,F8=$U$6),A8,"")&amp;" "&amp;IF(AND(E9=$S$10,F9=$U$6),A9,"")&amp;" "&amp;IF(AND(E10=$S$10,F10=$U$6),A10,"")&amp;" "&amp;IF(AND(E11=$S$10,F11=$U$6),A11,"")&amp;" "&amp;IF(AND(E12=$S$10,F12=$U$6),A12,"")&amp;" "&amp;IF(AND(E13=$S$10,F13=$U$6),A13,"")&amp;" "&amp;IF(AND(E14=$S$10,F14=$U$6),A14,"")&amp;" "&amp;IF(AND(E15=$S$10,F15=$U$6),A15,"")&amp;" "&amp;IF(AND(E16=$S$10,F16=$U$6),A16,"")&amp;" "&amp;IF(AND(E17=$S$10,F17=$U$6),A17,"")&amp;" "&amp;IF(AND(E18=$S$10,F18=$U$6),A18,"")&amp;" "&amp;IF(AND(E19=$S$10,F19=$U$6),A19,"")&amp;" "&amp;IF(AND(E20=$S$10,F20=$U$6),A20,"")&amp;" "&amp;IF(AND(E21=$S$10,F21=$U$6),A21,"")&amp;" "&amp;IF(AND(E22=$S$10,F22=$U$6),A22,"")&amp;" "&amp;IF(AND(E23=$S$10,F23=$U$6),A23,"")&amp;" "&amp;IF(AND(E24=$S$10,F24=$U$6),A24,"")&amp;" "&amp;IF(AND(E25=$S$10,F25=$U$6),A25,"")&amp;" "&amp;IF(AND(E26=$S$10,F26=$U$6),A26,"")</f>
        <v xml:space="preserve">                   </v>
      </c>
      <c r="M10" s="173" t="str">
        <f>+IF(AND(E7=$S$10,F7=$V$6),A7,"")&amp;" "&amp;IF(AND(E8=$S$10,F8=$V$6),A8,"")&amp;" "&amp;IF(AND(E9=$S$10,F9=$V$6),A9,"")&amp;" "&amp;IF(AND(E10=$S$10,F10=$V$6),A10,"")&amp;" "&amp;IF(AND(E11=$S$10,F11=$V$6),A11,"")&amp;" "&amp;IF(AND(E12=$S$10,F12=$V$6),A12,"")&amp;" "&amp;IF(AND(E13=$S$10,F13=$V$6),A13,"")&amp;" "&amp;IF(AND(E14=$S$10,F14=$V$6),A14,"")&amp;" "&amp;IF(AND(E15=$S$10,F15=$V$6),A15,"")&amp;" "&amp;IF(AND(E16=$S$10,F16=$V$6),A16,"")&amp;" "&amp;IF(AND(E17=$S$10,F17=$V$6),A17,"")&amp;" "&amp;IF(AND(E18=$S$10,F18=$V$6),A18,"")&amp;" "&amp;IF(AND(E19=$S$10,F19=$V$6),A19,"")&amp;" "&amp;IF(AND(E20=$S$10,F20=$V$6),A20,"")&amp;" "&amp;IF(AND(E21=$S$10,F21=$V$6),A21,"")&amp;" "&amp;IF(AND(E22=$S$10,F22=$V$6),A22,"")&amp;" "&amp;IF(AND(E23=$S$10,F23=$V$6),A23,"")&amp;" "&amp;IF(AND(E24=$S$10,F24=$V$6),A24,"")&amp;" "&amp;IF(AND(E25=$S$10,F25=$V$6),A25,"")&amp;" "&amp;IF(AND(E26=$S$10,F26=$V$6),A26,"")</f>
        <v xml:space="preserve">GH8                   </v>
      </c>
      <c r="N10" s="169" t="str">
        <f>+IF(AND(E7=$S$10,F7=$W$6),A7,"")&amp;" "&amp;IF(AND(E8=$S$10,F8=$W$6),A8,"")&amp;" "&amp;IF(AND(E9=$S$10,F9=$W$6),A9,"")&amp;" "&amp;IF(AND(E10=$S$10,F10=$W$6),A10,"")&amp;" "&amp;IF(AND(E11=$S$10,F11=$W$6),A11,"")&amp;" "&amp;IF(AND(E12=$S$10,F12=$W$6),A12,"")&amp;" "&amp;IF(AND(E13=$S$10,F13=$W$6),A13,"")&amp;" "&amp;IF(AND(E14=$S$10,F14=$W$6),A14,"")&amp;" "&amp;IF(AND(E15=$S$10,F15=$W$6),A15,"")&amp;" "&amp;IF(AND(E16=$S$10,F16=$W$6),A16,"")&amp;" "&amp;IF(AND(E17=$S$10,F17=$W$6),A17,"")&amp;" "&amp;IF(AND(E18=$S$10,F18=$W$6),A18,"")&amp;" "&amp;IF(AND(E19=$S$10,F19=$W$6),A19,"")&amp;" "&amp;IF(AND(E20=$S$10,F20=$W$6),A20,"")&amp;" "&amp;IF(AND(E21=$S$10,F21=$W$6),A21,"")&amp;" "&amp;IF(AND(E22=$S$10,F22=$W$6),A22,"")&amp;" "&amp;IF(AND(E23=$S$10,F23=$W$6),A23,"")&amp;" "&amp;IF(AND(E24=$S$10,F24=$W$6),A24,"")&amp;" "&amp;IF(AND(E25=$S$10,F25=$W$6),A25,"")&amp;" "&amp;IF(AND(E26=$S$10,F26=$W$6),A26,"")</f>
        <v xml:space="preserve">                   </v>
      </c>
      <c r="O10" s="170" t="str">
        <f>+IF(AND(E7=$S$10,F7=$X$6),A7,"")&amp;" "&amp;IF(AND(E8=$S$10,F8=$X$6),A8,"")&amp;" "&amp;IF(AND(E9=$S$10,F9=$X$6),A9,"")&amp;" "&amp;IF(AND(E10=$S$10,F10=$X$6),A10,"")&amp;" "&amp;IF(AND(E11=$S$10,F11=$X$6),A11,"")&amp;" "&amp;IF(AND(E12=$S$10,F12=$X$6),A12,"")&amp;" "&amp;IF(AND(E13=$S$10,F13=$X$6),A13,"")&amp;" "&amp;IF(AND(E14=$S$10,F14=$X$6),A14,"")&amp;" "&amp;IF(AND(E15=$S$10,F15=$X$6),A15,"")&amp;" "&amp;IF(AND(E16=$S$10,F16=$X$6),A16,"")&amp;" "&amp;IF(AND(E17=$S$10,F17=$X$6),A17,"")&amp;" "&amp;IF(AND(E18=$S$10,F18=$X$6),A18,"")&amp;" "&amp;IF(AND(E19=$S$10,F19=$X$6),A19,"")&amp;" "&amp;IF(AND(E20=$S$10,F20=$X$6),A20,"")&amp;" "&amp;IF(AND(E21=$S$10,F21=$X$6),A21,"")&amp;" "&amp;IF(AND(E22=$S$10,F22=$X$6),A22,"")&amp;" "&amp;IF(AND(E23=$S$10,F23=$X$6),A23,"")&amp;" "&amp;IF(AND(E24=$S$10,F24=$X$6),A24,"")&amp;" "&amp;IF(AND(E25=$S$10,F25=$X$6),A25,"")&amp;" "&amp;IF(AND(E26=$S$10,F26=$X$6),A26,"")</f>
        <v xml:space="preserve">                   </v>
      </c>
      <c r="P10" s="168"/>
      <c r="Q10" s="393"/>
      <c r="R10" s="171">
        <v>0.4</v>
      </c>
      <c r="S10" s="162" t="s">
        <v>230</v>
      </c>
      <c r="T10" s="177" t="s">
        <v>263</v>
      </c>
      <c r="U10" s="173" t="s">
        <v>262</v>
      </c>
      <c r="V10" s="173" t="s">
        <v>262</v>
      </c>
      <c r="W10" s="169" t="s">
        <v>261</v>
      </c>
      <c r="X10" s="170" t="s">
        <v>260</v>
      </c>
      <c r="AA10" s="153"/>
      <c r="AB10" s="153"/>
      <c r="AC10" s="164"/>
      <c r="AD10" s="174"/>
      <c r="AE10" s="175"/>
      <c r="AF10" s="172"/>
      <c r="AG10" s="172"/>
      <c r="AH10" s="172"/>
      <c r="AI10" s="176"/>
      <c r="AJ10" s="172"/>
      <c r="AK10" s="164"/>
      <c r="AL10" s="164"/>
    </row>
    <row r="11" spans="1:38" ht="93" customHeight="1" thickBot="1" x14ac:dyDescent="0.3">
      <c r="A11" s="165" t="str">
        <f>'2. MATRIZ DE RIESGOS'!A34</f>
        <v>GH12</v>
      </c>
      <c r="B11" s="166" t="str">
        <f>'2. MATRIZ DE RIESGOS'!G34</f>
        <v>Posibilidad de efecto dañoso sobre recursos publicos por pago de Intereses moratorios y sanciones por parte del Ministerio del Trabajo, debido a incumplimientos y/o retrasos en el pago de obligaciones laborales tales como prestaciones sociales y económicas de los vinculados, asi como el pago extemporáneo de arl contratistas riesgo 4 y 5.</v>
      </c>
      <c r="C11" s="198">
        <f>'2. MATRIZ DE RIESGOS'!AE34</f>
        <v>0.17279999999999998</v>
      </c>
      <c r="D11" s="167">
        <f>'2. MATRIZ DE RIESGOS'!AG34</f>
        <v>0.60000000000000009</v>
      </c>
      <c r="E11" s="199" t="str">
        <f t="shared" si="0"/>
        <v>Muy Baja</v>
      </c>
      <c r="F11" s="199" t="str">
        <f t="shared" si="1"/>
        <v>Moderado</v>
      </c>
      <c r="G11" s="166" t="str">
        <f t="shared" si="2"/>
        <v>Moderado</v>
      </c>
      <c r="H11" s="168"/>
      <c r="I11" s="384"/>
      <c r="J11" s="178" t="s">
        <v>266</v>
      </c>
      <c r="K11" s="179" t="str">
        <f>+IF(AND(E7=$S$11,F7=$T$6),A7,"")&amp;" "&amp;IF(AND(E8=$S$11,F8=$T$6),A8,"")&amp;" "&amp;IF(AND(E9=$S$11,F9=$T$6),A9,"")&amp;" "&amp;IF(AND(E10=$S$11,F10=$T$6),A10,"")&amp;" "&amp;IF(AND(E11=$S$11,F11=$T$6),A11,"")&amp;" "&amp;IF(AND(E12=$S$11,F12=$T$6),A12,"")&amp;" "&amp;IF(AND(E13=$S$11,F13=$T$6),A13,"")&amp;" "&amp;IF(AND(E14=$S$11,F14=$T$6),A14,"")&amp;" "&amp;IF(AND(E15=$S$11,F15=$T$6),A15,"")&amp;" "&amp;IF(AND(E16=$S$11,F16=$T$6),A16,"")&amp;" "&amp;IF(AND(E17=$S$11,F17=$T$6),A17,"")&amp;" "&amp;IF(AND(E18=$S$11,F18=$T$6),A18,"")&amp;" "&amp;IF(AND(E19=$S$11,F19=$T$6),A19,"")&amp;" "&amp;IF(AND(E20=$S$11,F20=$T$6),A20,"")&amp;" "&amp;IF(AND(E21=$S$11,F21=$T$6),A21,"")&amp;" "&amp;IF(AND(E22=$S$11,F22=$T$6),A22,"")&amp;" "&amp;IF(AND(E23=$S$11,F23=$T$6),A23,"")&amp;" "&amp;IF(AND(E24=$S$11,F24=$T$6),A24,"")&amp;" "&amp;IF(AND(E25=$S$11,F25=$T$6),A25,"")&amp;" "&amp;IF(AND(E26=$S$11,F26=$T$6),A26,"")</f>
        <v xml:space="preserve">                   </v>
      </c>
      <c r="L11" s="179" t="str">
        <f>+IF(AND(E7=$S$11,F7=$U$6),A7,"")&amp;" "&amp;IF(AND(E8=$S$11,F8=$U$6),A8,"")&amp;" "&amp;IF(AND(E9=$S$11,F9=$U$6),A9,"")&amp;" "&amp;IF(AND(E10=$S$11,F10=$U$6),A10,"")&amp;" "&amp;IF(AND(E11=$S$11,F11=$U$6),A11,"")&amp;" "&amp;IF(AND(E12=$S$11,F12=$U$6),A12,"")&amp;" "&amp;IF(AND(E13=$S$11,F13=$U$6),A13,"")&amp;" "&amp;IF(AND(E14=$S$11,F14=$U$6),A14,"")&amp;" "&amp;IF(AND(E15=$S$11,F15=$U$6),A15,"")&amp;" "&amp;IF(AND(E16=$S$11,F16=$U$6),A16,"")&amp;" "&amp;IF(AND(E17=$S$11,F17=$U$6),A17,"")&amp;" "&amp;IF(AND(E18=$S$11,F18=$U$6),A18,"")&amp;" "&amp;IF(AND(E19=$S$11,F19=$U$6),A19,"")&amp;" "&amp;IF(AND(E20=$S$11,F20=$U$6),A20,"")&amp;" "&amp;IF(AND(E21=$S$11,F21=$U$6),A21,"")&amp;" "&amp;IF(AND(E22=$S$11,F22=$U$6),A22,"")&amp;" "&amp;IF(AND(E23=$S$11,F23=$U$6),A23,"")&amp;" "&amp;IF(AND(E24=$S$11,F24=$U$6),A24,"")&amp;" "&amp;IF(AND(E25=$S$11,F25=$U$6),A25,"")&amp;" "&amp;IF(AND(E26=$S$11,F26=$U$6),A26,"")</f>
        <v xml:space="preserve"> GH9                  </v>
      </c>
      <c r="M11" s="180" t="str">
        <f>+IF(AND(E7=$S$11,F7=$V$6),A7,"")&amp;" "&amp;IF(AND(E8=$S$11,F8=$V$6),A8,"")&amp;" "&amp;IF(AND(E9=$S$11,F9=$V$6),A9,"")&amp;" "&amp;IF(AND(E10=$S$11,F10=$V$6),A10,"")&amp;" "&amp;IF(AND(E11=$S$11,F11=$V$6),A11,"")&amp;" "&amp;IF(AND(E12=$S$11,F12=$V$6),A12,"")&amp;" "&amp;IF(AND(E13=$S$11,F13=$V$6),A13,"")&amp;" "&amp;IF(AND(E14=$S$11,F14=$V$6),A14,"")&amp;" "&amp;IF(AND(E15=$S$11,F15=$V$6),A15,"")&amp;" "&amp;IF(AND(E16=$S$11,F16=$V$6),A16,"")&amp;" "&amp;IF(AND(E17=$S$11,F17=$V$6),A17,"")&amp;" "&amp;IF(AND(E18=$S$11,F18=$V$6),A18,"")&amp;" "&amp;IF(AND(E19=$S$11,F19=$V$6),A19,"")&amp;" "&amp;IF(AND(E20=$S$11,F20=$V$6),A20,"")&amp;" "&amp;IF(AND(E21=$S$11,F21=$V$6),A21,"")&amp;" "&amp;IF(AND(E22=$S$11,F22=$V$6),A22,"")&amp;" "&amp;IF(AND(E23=$S$11,F23=$V$6),A23,"")&amp;" "&amp;IF(AND(E24=$S$11,F24=$V$6),A24,"")&amp;" "&amp;IF(AND(E25=$S$11,F25=$V$6),A25,"")&amp;" "&amp;IF(AND(E26=$S$11,F26=$V$6),A26,"")</f>
        <v xml:space="preserve">  GH10  GH12 GH13              </v>
      </c>
      <c r="N11" s="181" t="str">
        <f>+IF(AND(E7=$S$11,F7=$W$6),A7,"")&amp;" "&amp;IF(AND(E8=$S$11,F8=$W$6),A8,"")&amp;" "&amp;IF(AND(E9=$S$11,F9=$W$6),A9,"")&amp;" "&amp;IF(AND(E10=$S$11,F10=$W$6),A10,"")&amp;" "&amp;IF(AND(E11=$S$11,F11=$W$6),A11,"")&amp;" "&amp;IF(AND(E12=$S$11,F12=$W$6),A12,"")&amp;" "&amp;IF(AND(E13=$S$11,F13=$W$6),A13,"")&amp;" "&amp;IF(AND(E14=$S$11,F14=$W$6),A14,"")&amp;" "&amp;IF(AND(E15=$S$11,F15=$W$6),A15,"")&amp;" "&amp;IF(AND(E16=$S$11,F16=$W$6),A16,"")&amp;" "&amp;IF(AND(E17=$S$11,F17=$W$6),A17,"")&amp;" "&amp;IF(AND(E18=$S$11,F18=$W$6),A18,"")&amp;" "&amp;IF(AND(E19=$S$11,F19=$W$6),A19,"")&amp;" "&amp;IF(AND(E20=$S$11,F20=$W$6),A20,"")&amp;" "&amp;IF(AND(E21=$S$11,F21=$W$6),A21,"")&amp;" "&amp;IF(AND(E22=$S$11,F22=$W$6),A22,"")&amp;" "&amp;IF(AND(E23=$S$11,F23=$W$6),A23,"")&amp;" "&amp;IF(AND(E24=$S$11,F24=$W$6),A24,"")&amp;" "&amp;IF(AND(E25=$S$11,F25=$W$6),A25,"")&amp;" "&amp;IF(AND(E26=$S$11,F26=$W$6),A26,"")</f>
        <v xml:space="preserve">   GH11                </v>
      </c>
      <c r="O11" s="182" t="str">
        <f>+IF(AND(E7=$S$11,F7=$X$6),A7,"")&amp;" "&amp;IF(AND(E8=$S$11,F8=$X$6),A8,"")&amp;" "&amp;IF(AND(E9=$S$11,F9=$X$6),A9,"")&amp;" "&amp;IF(AND(E10=$S$11,F10=$X$6),A10,"")&amp;" "&amp;IF(AND(E11=$S$11,F11=$X$6),A11,"")&amp;" "&amp;IF(AND(E12=$S$11,F12=$X$6),A12,"")&amp;" "&amp;IF(AND(E13=$S$11,F13=$X$6),A13,"")&amp;" "&amp;IF(AND(E14=$S$11,F14=$X$6),A14,"")&amp;" "&amp;IF(AND(E15=$S$11,F15=$X$6),A15,"")&amp;" "&amp;IF(AND(E16=$S$11,F16=$X$6),A16,"")&amp;" "&amp;IF(AND(E17=$S$11,F17=$X$6),A17,"")&amp;" "&amp;IF(AND(E18=$S$11,F18=$X$6),A18,"")&amp;" "&amp;IF(AND(E19=$S$11,F19=$X$6),A19,"")&amp;" "&amp;IF(AND(E20=$S$11,F20=$X$6),A20,"")&amp;" "&amp;IF(AND(E21=$S$11,F21=$X$6),A21,"")&amp;" "&amp;IF(AND(E22=$S$11,F22=$X$6),A22,"")&amp;" "&amp;IF(AND(E23=$S$11,F23=$X$6),A23,"")&amp;" "&amp;IF(AND(E24=$S$11,F24=$X$6),A24,"")&amp;" "&amp;IF(AND(E25=$S$11,F25=$X$6),A25,"")&amp;" "&amp;IF(AND(E26=$S$11,F26=$X$6),A26,"")</f>
        <v xml:space="preserve">                   </v>
      </c>
      <c r="P11" s="168"/>
      <c r="Q11" s="394"/>
      <c r="R11" s="183">
        <v>0.2</v>
      </c>
      <c r="S11" s="184" t="s">
        <v>266</v>
      </c>
      <c r="T11" s="179" t="s">
        <v>263</v>
      </c>
      <c r="U11" s="179" t="s">
        <v>263</v>
      </c>
      <c r="V11" s="180" t="s">
        <v>262</v>
      </c>
      <c r="W11" s="181" t="s">
        <v>261</v>
      </c>
      <c r="X11" s="182" t="s">
        <v>260</v>
      </c>
      <c r="AA11" s="153"/>
      <c r="AB11" s="153"/>
      <c r="AC11" s="164"/>
      <c r="AD11" s="174"/>
      <c r="AE11" s="175"/>
      <c r="AF11" s="172"/>
      <c r="AG11" s="172"/>
      <c r="AH11" s="172"/>
      <c r="AI11" s="185"/>
      <c r="AJ11" s="172"/>
      <c r="AK11" s="164"/>
      <c r="AL11" s="164"/>
    </row>
    <row r="12" spans="1:38" ht="93" customHeight="1" x14ac:dyDescent="0.25">
      <c r="A12" s="165" t="str">
        <f>'2. MATRIZ DE RIESGOS'!A38</f>
        <v>GH13</v>
      </c>
      <c r="B12" s="166" t="str">
        <f>'2. MATRIZ DE RIESGOS'!G38</f>
        <v>Posibilidad de efecto dañoso sobre recursos publicos por sobrecostos derivados de la ejecución de los contratos, debido a bienes, servicios u obras inconclusos, infuncionales y/o que no brindan utilidad o beneficio y/o por autorización de facturas que no corresponden a las condiciones pactadas en los contratos.</v>
      </c>
      <c r="C12" s="198">
        <f>'2. MATRIZ DE RIESGOS'!AE38</f>
        <v>0.14399999999999999</v>
      </c>
      <c r="D12" s="167">
        <f>'2. MATRIZ DE RIESGOS'!AG38</f>
        <v>0.45000000000000007</v>
      </c>
      <c r="E12" s="199" t="str">
        <f t="shared" si="0"/>
        <v>Muy Baja</v>
      </c>
      <c r="F12" s="199" t="str">
        <f t="shared" si="1"/>
        <v>Moderado</v>
      </c>
      <c r="G12" s="166" t="str">
        <f t="shared" si="2"/>
        <v>Moderado</v>
      </c>
      <c r="H12" s="168"/>
      <c r="I12" s="168"/>
      <c r="J12" s="168"/>
      <c r="K12" s="168"/>
      <c r="L12" s="168"/>
      <c r="M12" s="168"/>
      <c r="N12" s="168"/>
      <c r="O12" s="168"/>
      <c r="P12" s="168"/>
      <c r="AA12" s="153"/>
      <c r="AB12" s="153"/>
      <c r="AC12" s="164"/>
      <c r="AD12" s="174"/>
      <c r="AE12" s="175"/>
      <c r="AF12" s="172"/>
      <c r="AG12" s="172"/>
      <c r="AH12" s="172"/>
      <c r="AI12" s="172"/>
      <c r="AJ12" s="172"/>
      <c r="AK12" s="164"/>
      <c r="AL12" s="164"/>
    </row>
    <row r="13" spans="1:38" ht="93" customHeight="1" x14ac:dyDescent="0.25">
      <c r="A13" s="165" t="s">
        <v>380</v>
      </c>
      <c r="B13" s="166">
        <v>0</v>
      </c>
      <c r="C13" s="198" t="s">
        <v>379</v>
      </c>
      <c r="D13" s="167">
        <v>0</v>
      </c>
      <c r="E13" s="199" t="str">
        <f t="shared" si="0"/>
        <v/>
      </c>
      <c r="F13" s="199" t="str">
        <f t="shared" si="1"/>
        <v/>
      </c>
      <c r="G13" s="166" t="str">
        <f t="shared" si="2"/>
        <v/>
      </c>
      <c r="H13" s="168"/>
      <c r="I13" s="168"/>
      <c r="J13" s="145" t="s">
        <v>381</v>
      </c>
      <c r="K13" s="168"/>
      <c r="L13" s="168"/>
      <c r="M13" s="168"/>
      <c r="N13" s="168"/>
      <c r="O13" s="168"/>
      <c r="P13" s="168"/>
      <c r="V13" s="153"/>
      <c r="W13" s="153"/>
      <c r="X13" s="153"/>
      <c r="Y13" s="153"/>
      <c r="Z13" s="153"/>
      <c r="AA13" s="153"/>
      <c r="AB13" s="153"/>
      <c r="AC13" s="164"/>
      <c r="AD13" s="174"/>
      <c r="AE13" s="164"/>
      <c r="AF13" s="175"/>
      <c r="AG13" s="175"/>
      <c r="AH13" s="175"/>
      <c r="AI13" s="175"/>
      <c r="AJ13" s="175"/>
      <c r="AK13" s="164"/>
      <c r="AL13" s="164"/>
    </row>
    <row r="14" spans="1:38" ht="93" customHeight="1" x14ac:dyDescent="0.25">
      <c r="A14" s="165" t="s">
        <v>382</v>
      </c>
      <c r="B14" s="166">
        <v>0</v>
      </c>
      <c r="C14" s="198" t="s">
        <v>379</v>
      </c>
      <c r="D14" s="167">
        <v>0</v>
      </c>
      <c r="E14" s="199" t="str">
        <f t="shared" si="0"/>
        <v/>
      </c>
      <c r="F14" s="199" t="str">
        <f t="shared" si="1"/>
        <v/>
      </c>
      <c r="G14" s="166" t="str">
        <f t="shared" si="2"/>
        <v/>
      </c>
      <c r="H14" s="168"/>
      <c r="I14" s="168"/>
      <c r="J14" s="186" t="s">
        <v>260</v>
      </c>
      <c r="K14" s="168"/>
      <c r="L14" s="168"/>
      <c r="M14" s="168"/>
      <c r="N14" s="168"/>
      <c r="O14" s="168"/>
      <c r="P14" s="168"/>
      <c r="V14" s="153"/>
      <c r="W14" s="153"/>
      <c r="X14" s="153"/>
      <c r="Y14" s="153"/>
      <c r="Z14" s="153"/>
      <c r="AA14" s="153"/>
      <c r="AB14" s="153"/>
      <c r="AC14" s="164"/>
      <c r="AD14" s="164"/>
      <c r="AE14" s="164"/>
      <c r="AF14" s="172"/>
      <c r="AG14" s="172"/>
      <c r="AH14" s="172"/>
      <c r="AI14" s="172"/>
      <c r="AJ14" s="172"/>
      <c r="AK14" s="164"/>
      <c r="AL14" s="164"/>
    </row>
    <row r="15" spans="1:38" ht="93" customHeight="1" x14ac:dyDescent="0.25">
      <c r="A15" s="165" t="s">
        <v>383</v>
      </c>
      <c r="B15" s="166">
        <v>0</v>
      </c>
      <c r="C15" s="198" t="s">
        <v>379</v>
      </c>
      <c r="D15" s="167">
        <v>0</v>
      </c>
      <c r="E15" s="199" t="str">
        <f t="shared" si="0"/>
        <v/>
      </c>
      <c r="F15" s="199" t="str">
        <f t="shared" si="1"/>
        <v/>
      </c>
      <c r="G15" s="166" t="str">
        <f t="shared" si="2"/>
        <v/>
      </c>
      <c r="H15" s="168"/>
      <c r="I15" s="168"/>
      <c r="J15" s="169" t="s">
        <v>261</v>
      </c>
      <c r="K15" s="168"/>
      <c r="L15" s="168"/>
      <c r="M15" s="168"/>
      <c r="N15" s="168"/>
      <c r="O15" s="168"/>
      <c r="P15" s="168"/>
      <c r="U15" s="153"/>
      <c r="V15" s="153"/>
      <c r="W15" s="153"/>
      <c r="X15" s="153"/>
      <c r="Y15" s="153"/>
      <c r="Z15" s="153"/>
      <c r="AA15" s="153"/>
      <c r="AB15" s="153"/>
      <c r="AC15" s="164"/>
      <c r="AD15" s="164"/>
      <c r="AE15" s="164"/>
      <c r="AF15" s="172"/>
      <c r="AG15" s="172"/>
      <c r="AH15" s="172"/>
      <c r="AI15" s="172"/>
      <c r="AJ15" s="172"/>
      <c r="AK15" s="164"/>
      <c r="AL15" s="164"/>
    </row>
    <row r="16" spans="1:38" ht="93" customHeight="1" x14ac:dyDescent="0.25">
      <c r="A16" s="165" t="s">
        <v>384</v>
      </c>
      <c r="B16" s="166">
        <v>0</v>
      </c>
      <c r="C16" s="198" t="s">
        <v>379</v>
      </c>
      <c r="D16" s="167">
        <v>0</v>
      </c>
      <c r="E16" s="199" t="str">
        <f t="shared" si="0"/>
        <v/>
      </c>
      <c r="F16" s="199" t="str">
        <f t="shared" si="1"/>
        <v/>
      </c>
      <c r="G16" s="166" t="str">
        <f t="shared" si="2"/>
        <v/>
      </c>
      <c r="H16" s="168"/>
      <c r="I16" s="168"/>
      <c r="J16" s="173" t="s">
        <v>262</v>
      </c>
      <c r="K16" s="168"/>
      <c r="L16" s="168"/>
      <c r="M16" s="168"/>
      <c r="N16" s="168"/>
      <c r="O16" s="168"/>
      <c r="P16" s="168"/>
      <c r="S16" s="187"/>
      <c r="U16" s="187"/>
      <c r="V16" s="187"/>
      <c r="W16" s="187"/>
      <c r="X16" s="187"/>
      <c r="Y16" s="187"/>
      <c r="Z16" s="187"/>
      <c r="AA16" s="187"/>
      <c r="AB16" s="187"/>
      <c r="AC16" s="164"/>
      <c r="AD16" s="164"/>
      <c r="AE16" s="188"/>
      <c r="AF16" s="188"/>
      <c r="AG16" s="188"/>
      <c r="AH16" s="188"/>
      <c r="AI16" s="188"/>
      <c r="AJ16" s="188"/>
      <c r="AK16" s="164"/>
      <c r="AL16" s="164"/>
    </row>
    <row r="17" spans="1:38" ht="93" customHeight="1" x14ac:dyDescent="0.25">
      <c r="A17" s="165" t="s">
        <v>385</v>
      </c>
      <c r="B17" s="166">
        <v>0</v>
      </c>
      <c r="C17" s="198" t="s">
        <v>379</v>
      </c>
      <c r="D17" s="167">
        <v>0</v>
      </c>
      <c r="E17" s="199" t="str">
        <f t="shared" si="0"/>
        <v/>
      </c>
      <c r="F17" s="199" t="str">
        <f t="shared" si="1"/>
        <v/>
      </c>
      <c r="G17" s="166" t="str">
        <f t="shared" si="2"/>
        <v/>
      </c>
      <c r="H17" s="168"/>
      <c r="I17" s="168"/>
      <c r="J17" s="177" t="s">
        <v>263</v>
      </c>
      <c r="K17" s="168"/>
      <c r="L17" s="168"/>
      <c r="M17" s="168"/>
      <c r="N17" s="168"/>
      <c r="O17" s="168"/>
      <c r="P17" s="168"/>
      <c r="S17" s="187"/>
      <c r="AA17" s="187"/>
      <c r="AB17" s="187"/>
      <c r="AC17" s="164"/>
      <c r="AD17" s="164"/>
      <c r="AE17" s="164"/>
      <c r="AF17" s="172"/>
      <c r="AG17" s="172"/>
      <c r="AH17" s="172"/>
      <c r="AI17" s="172"/>
      <c r="AJ17" s="172"/>
      <c r="AK17" s="164"/>
      <c r="AL17" s="164"/>
    </row>
    <row r="18" spans="1:38" ht="93" customHeight="1" x14ac:dyDescent="0.25">
      <c r="A18" s="165" t="s">
        <v>386</v>
      </c>
      <c r="B18" s="166">
        <v>0</v>
      </c>
      <c r="C18" s="198" t="s">
        <v>379</v>
      </c>
      <c r="D18" s="167">
        <v>0</v>
      </c>
      <c r="E18" s="199" t="str">
        <f t="shared" si="0"/>
        <v/>
      </c>
      <c r="F18" s="199" t="str">
        <f t="shared" si="1"/>
        <v/>
      </c>
      <c r="G18" s="166" t="str">
        <f t="shared" si="2"/>
        <v/>
      </c>
      <c r="H18" s="168"/>
      <c r="I18" s="168"/>
      <c r="J18" s="168"/>
      <c r="K18" s="168"/>
      <c r="L18" s="168"/>
      <c r="M18" s="168"/>
      <c r="N18" s="168"/>
      <c r="O18" s="168"/>
      <c r="P18" s="168"/>
      <c r="Q18" s="189"/>
      <c r="R18" s="189"/>
      <c r="S18" s="187"/>
      <c r="AA18" s="187"/>
      <c r="AB18" s="187"/>
      <c r="AC18" s="164"/>
      <c r="AD18" s="164"/>
      <c r="AE18" s="164"/>
      <c r="AF18" s="172"/>
      <c r="AG18" s="172"/>
      <c r="AH18" s="172"/>
      <c r="AI18" s="172"/>
      <c r="AJ18" s="172"/>
      <c r="AK18" s="164"/>
      <c r="AL18" s="164"/>
    </row>
    <row r="19" spans="1:38" ht="93" customHeight="1" x14ac:dyDescent="0.25">
      <c r="A19" s="165" t="s">
        <v>387</v>
      </c>
      <c r="B19" s="166">
        <v>0</v>
      </c>
      <c r="C19" s="198" t="s">
        <v>379</v>
      </c>
      <c r="D19" s="167">
        <v>0</v>
      </c>
      <c r="E19" s="199" t="str">
        <f t="shared" si="0"/>
        <v/>
      </c>
      <c r="F19" s="199" t="str">
        <f t="shared" si="1"/>
        <v/>
      </c>
      <c r="G19" s="166" t="str">
        <f t="shared" si="2"/>
        <v/>
      </c>
      <c r="H19" s="168"/>
      <c r="I19" s="168"/>
      <c r="J19" s="168"/>
      <c r="K19" s="168"/>
      <c r="L19" s="168"/>
      <c r="M19" s="168"/>
      <c r="N19" s="168"/>
      <c r="O19" s="168"/>
      <c r="P19" s="168"/>
      <c r="Q19" s="189"/>
      <c r="R19" s="189"/>
      <c r="S19" s="190"/>
      <c r="AA19" s="187"/>
      <c r="AB19" s="187"/>
      <c r="AC19" s="164"/>
      <c r="AD19" s="185"/>
      <c r="AE19" s="185"/>
      <c r="AF19" s="185"/>
      <c r="AG19" s="185"/>
      <c r="AH19" s="185"/>
      <c r="AI19" s="185"/>
      <c r="AJ19" s="172"/>
      <c r="AK19" s="164"/>
      <c r="AL19" s="164"/>
    </row>
    <row r="20" spans="1:38" ht="93" customHeight="1" x14ac:dyDescent="0.25">
      <c r="A20" s="165" t="s">
        <v>388</v>
      </c>
      <c r="B20" s="166">
        <v>0</v>
      </c>
      <c r="C20" s="198" t="s">
        <v>379</v>
      </c>
      <c r="D20" s="167">
        <v>0</v>
      </c>
      <c r="E20" s="199" t="str">
        <f t="shared" si="0"/>
        <v/>
      </c>
      <c r="F20" s="199" t="str">
        <f t="shared" si="1"/>
        <v/>
      </c>
      <c r="G20" s="166" t="str">
        <f t="shared" si="2"/>
        <v/>
      </c>
      <c r="H20" s="168"/>
      <c r="I20" s="168"/>
      <c r="J20" s="168"/>
      <c r="K20" s="168"/>
      <c r="L20" s="168"/>
      <c r="M20" s="168"/>
      <c r="N20" s="168"/>
      <c r="O20" s="168"/>
      <c r="P20" s="168"/>
      <c r="Q20" s="189"/>
      <c r="R20" s="189"/>
      <c r="AC20" s="164"/>
      <c r="AD20" s="191"/>
      <c r="AE20" s="191"/>
      <c r="AF20" s="191"/>
      <c r="AG20" s="191"/>
      <c r="AH20" s="191"/>
      <c r="AI20" s="191"/>
      <c r="AJ20" s="172"/>
      <c r="AK20" s="164"/>
      <c r="AL20" s="164"/>
    </row>
    <row r="21" spans="1:38" ht="93" customHeight="1" x14ac:dyDescent="0.25">
      <c r="A21" s="165" t="s">
        <v>389</v>
      </c>
      <c r="B21" s="166">
        <v>0</v>
      </c>
      <c r="C21" s="198" t="s">
        <v>379</v>
      </c>
      <c r="D21" s="167">
        <v>0</v>
      </c>
      <c r="E21" s="199" t="str">
        <f t="shared" si="0"/>
        <v/>
      </c>
      <c r="F21" s="199" t="str">
        <f t="shared" si="1"/>
        <v/>
      </c>
      <c r="G21" s="166" t="str">
        <f t="shared" si="2"/>
        <v/>
      </c>
      <c r="H21" s="168"/>
      <c r="I21" s="168"/>
      <c r="J21" s="168"/>
      <c r="K21" s="168"/>
      <c r="L21" s="168"/>
      <c r="M21" s="168"/>
      <c r="N21" s="168"/>
      <c r="O21" s="168"/>
      <c r="P21" s="168"/>
      <c r="Q21" s="189"/>
      <c r="R21" s="189"/>
      <c r="AC21" s="164"/>
      <c r="AD21" s="185"/>
      <c r="AE21" s="185"/>
      <c r="AF21" s="185"/>
      <c r="AG21" s="185"/>
      <c r="AH21" s="185"/>
      <c r="AI21" s="185"/>
      <c r="AJ21" s="172"/>
      <c r="AK21" s="164"/>
      <c r="AL21" s="164"/>
    </row>
    <row r="22" spans="1:38" ht="93" customHeight="1" x14ac:dyDescent="0.25">
      <c r="A22" s="165" t="s">
        <v>390</v>
      </c>
      <c r="B22" s="166">
        <v>0</v>
      </c>
      <c r="C22" s="198" t="s">
        <v>379</v>
      </c>
      <c r="D22" s="167">
        <v>0</v>
      </c>
      <c r="E22" s="199" t="str">
        <f t="shared" si="0"/>
        <v/>
      </c>
      <c r="F22" s="199" t="str">
        <f t="shared" si="1"/>
        <v/>
      </c>
      <c r="G22" s="166" t="str">
        <f t="shared" si="2"/>
        <v/>
      </c>
      <c r="H22" s="168"/>
      <c r="I22" s="168"/>
      <c r="J22" s="168"/>
      <c r="K22" s="168"/>
      <c r="L22" s="168"/>
      <c r="M22" s="168"/>
      <c r="N22" s="168"/>
      <c r="O22" s="168"/>
      <c r="P22" s="168"/>
      <c r="AC22" s="164"/>
      <c r="AD22" s="185"/>
      <c r="AE22" s="185"/>
      <c r="AF22" s="185"/>
      <c r="AG22" s="185"/>
      <c r="AH22" s="185"/>
      <c r="AI22" s="185"/>
      <c r="AJ22" s="172"/>
      <c r="AK22" s="164"/>
      <c r="AL22" s="164"/>
    </row>
    <row r="23" spans="1:38" ht="93" customHeight="1" x14ac:dyDescent="0.3">
      <c r="A23" s="165" t="s">
        <v>391</v>
      </c>
      <c r="B23" s="166">
        <v>0</v>
      </c>
      <c r="C23" s="198" t="s">
        <v>379</v>
      </c>
      <c r="D23" s="167">
        <v>0</v>
      </c>
      <c r="E23" s="199" t="str">
        <f t="shared" si="0"/>
        <v/>
      </c>
      <c r="F23" s="199" t="str">
        <f t="shared" si="1"/>
        <v/>
      </c>
      <c r="G23" s="166" t="str">
        <f t="shared" si="2"/>
        <v/>
      </c>
      <c r="H23" s="168"/>
      <c r="I23" s="168"/>
      <c r="J23" s="168"/>
      <c r="K23" s="168"/>
      <c r="L23" s="168"/>
      <c r="M23" s="168"/>
      <c r="N23" s="168"/>
      <c r="O23" s="168"/>
      <c r="P23" s="168"/>
    </row>
    <row r="24" spans="1:38" ht="93" customHeight="1" x14ac:dyDescent="0.3">
      <c r="A24" s="165" t="s">
        <v>392</v>
      </c>
      <c r="B24" s="166">
        <v>0</v>
      </c>
      <c r="C24" s="198" t="s">
        <v>379</v>
      </c>
      <c r="D24" s="167">
        <v>0</v>
      </c>
      <c r="E24" s="199" t="str">
        <f t="shared" si="0"/>
        <v/>
      </c>
      <c r="F24" s="199" t="str">
        <f t="shared" si="1"/>
        <v/>
      </c>
      <c r="G24" s="166" t="str">
        <f t="shared" si="2"/>
        <v/>
      </c>
      <c r="H24" s="168"/>
      <c r="I24" s="168"/>
      <c r="J24" s="168"/>
      <c r="K24" s="168"/>
      <c r="L24" s="168"/>
      <c r="M24" s="168"/>
      <c r="N24" s="168"/>
      <c r="O24" s="168"/>
      <c r="P24" s="168"/>
    </row>
    <row r="25" spans="1:38" ht="93" customHeight="1" x14ac:dyDescent="0.3">
      <c r="A25" s="165" t="s">
        <v>393</v>
      </c>
      <c r="B25" s="166">
        <v>0</v>
      </c>
      <c r="C25" s="198" t="s">
        <v>379</v>
      </c>
      <c r="D25" s="167">
        <v>0</v>
      </c>
      <c r="E25" s="199" t="str">
        <f t="shared" si="0"/>
        <v/>
      </c>
      <c r="F25" s="199" t="str">
        <f t="shared" si="1"/>
        <v/>
      </c>
      <c r="G25" s="166" t="str">
        <f t="shared" si="2"/>
        <v/>
      </c>
      <c r="H25" s="168"/>
      <c r="I25" s="168"/>
      <c r="J25" s="168"/>
      <c r="K25" s="168"/>
      <c r="L25" s="168"/>
      <c r="M25" s="168"/>
      <c r="N25" s="168"/>
      <c r="O25" s="168"/>
      <c r="P25" s="168"/>
    </row>
    <row r="26" spans="1:38" ht="93" customHeight="1" x14ac:dyDescent="0.3">
      <c r="A26" s="165" t="s">
        <v>394</v>
      </c>
      <c r="B26" s="166">
        <v>0</v>
      </c>
      <c r="C26" s="198" t="s">
        <v>379</v>
      </c>
      <c r="D26" s="167">
        <v>0</v>
      </c>
      <c r="E26" s="199" t="str">
        <f t="shared" si="0"/>
        <v/>
      </c>
      <c r="F26" s="199" t="str">
        <f t="shared" si="1"/>
        <v/>
      </c>
      <c r="G26" s="166" t="str">
        <f t="shared" si="2"/>
        <v/>
      </c>
      <c r="H26" s="168"/>
      <c r="I26" s="168"/>
      <c r="J26" s="168"/>
      <c r="K26" s="168"/>
      <c r="L26" s="168"/>
      <c r="M26" s="168"/>
      <c r="N26" s="168"/>
      <c r="O26" s="168"/>
      <c r="P26" s="168"/>
    </row>
    <row r="27" spans="1:38" ht="14.55" customHeight="1" x14ac:dyDescent="0.3">
      <c r="B27" s="150"/>
      <c r="D27" s="150"/>
      <c r="G27" s="150"/>
      <c r="H27" s="150"/>
      <c r="I27" s="150"/>
      <c r="J27" s="150"/>
      <c r="K27" s="150"/>
      <c r="L27" s="150"/>
      <c r="M27" s="150"/>
      <c r="N27" s="150"/>
      <c r="O27" s="150"/>
      <c r="P27" s="150"/>
      <c r="AA27" s="154"/>
      <c r="AB27" s="154"/>
      <c r="AC27" s="154"/>
      <c r="AD27" s="154"/>
      <c r="AE27" s="154"/>
      <c r="AF27" s="150"/>
      <c r="AG27" s="150"/>
      <c r="AH27" s="150"/>
      <c r="AI27" s="150"/>
      <c r="AJ27" s="150"/>
    </row>
    <row r="28" spans="1:38" ht="39" hidden="1" customHeight="1" x14ac:dyDescent="0.3">
      <c r="B28" s="150"/>
      <c r="D28" s="150"/>
      <c r="G28" s="150"/>
      <c r="H28" s="150"/>
      <c r="I28" s="150"/>
      <c r="J28" s="150"/>
      <c r="K28" s="150"/>
      <c r="L28" s="150"/>
      <c r="M28" s="150"/>
      <c r="N28" s="150"/>
      <c r="O28" s="150"/>
      <c r="P28" s="150"/>
      <c r="AA28" s="154"/>
      <c r="AB28" s="154"/>
      <c r="AC28" s="154"/>
      <c r="AD28" s="154"/>
      <c r="AE28" s="154"/>
      <c r="AF28" s="150"/>
      <c r="AG28" s="150"/>
      <c r="AH28" s="150"/>
      <c r="AI28" s="150"/>
      <c r="AJ28" s="150"/>
    </row>
    <row r="29" spans="1:38" ht="19.5" hidden="1" customHeight="1" x14ac:dyDescent="0.3">
      <c r="B29" s="150"/>
      <c r="D29" s="150"/>
      <c r="G29" s="150"/>
      <c r="H29" s="150"/>
      <c r="I29" s="150"/>
      <c r="J29" s="150"/>
      <c r="K29" s="150"/>
      <c r="L29" s="150"/>
      <c r="M29" s="150"/>
      <c r="N29" s="150"/>
      <c r="O29" s="150"/>
      <c r="P29" s="150"/>
      <c r="AA29" s="154"/>
      <c r="AB29" s="154"/>
      <c r="AC29" s="154"/>
      <c r="AD29" s="154"/>
      <c r="AE29" s="154"/>
      <c r="AF29" s="150"/>
      <c r="AG29" s="150"/>
      <c r="AH29" s="150"/>
      <c r="AI29" s="150"/>
      <c r="AJ29" s="150"/>
    </row>
    <row r="30" spans="1:38" ht="19.5" hidden="1" customHeight="1" x14ac:dyDescent="0.3">
      <c r="B30" s="150"/>
      <c r="D30" s="150"/>
      <c r="G30" s="150"/>
      <c r="H30" s="150"/>
      <c r="I30" s="150"/>
      <c r="J30" s="150"/>
      <c r="K30" s="150"/>
      <c r="L30" s="150"/>
      <c r="M30" s="150"/>
      <c r="N30" s="150"/>
      <c r="O30" s="150"/>
      <c r="P30" s="150"/>
      <c r="AA30" s="154"/>
      <c r="AB30" s="154"/>
      <c r="AC30" s="154"/>
      <c r="AD30" s="154"/>
      <c r="AE30" s="154"/>
      <c r="AF30" s="150"/>
      <c r="AG30" s="150"/>
      <c r="AH30" s="150"/>
      <c r="AI30" s="150"/>
      <c r="AJ30" s="150"/>
    </row>
    <row r="31" spans="1:38" ht="19.5" hidden="1" customHeight="1" x14ac:dyDescent="0.3">
      <c r="B31" s="150"/>
      <c r="D31" s="150"/>
      <c r="G31" s="150"/>
      <c r="H31" s="150"/>
      <c r="I31" s="150"/>
      <c r="J31" s="150"/>
      <c r="K31" s="150"/>
      <c r="L31" s="150"/>
      <c r="M31" s="150"/>
      <c r="N31" s="150"/>
      <c r="O31" s="150"/>
      <c r="P31" s="150"/>
      <c r="AA31" s="154"/>
      <c r="AB31" s="154"/>
      <c r="AC31" s="154"/>
      <c r="AD31" s="154"/>
      <c r="AE31" s="154"/>
      <c r="AF31" s="150"/>
      <c r="AG31" s="150"/>
      <c r="AH31" s="150"/>
      <c r="AI31" s="150"/>
      <c r="AJ31" s="150"/>
    </row>
    <row r="32" spans="1:38" ht="19.5" hidden="1" customHeight="1" x14ac:dyDescent="0.3">
      <c r="B32" s="150"/>
      <c r="D32" s="150"/>
      <c r="G32" s="150"/>
      <c r="H32" s="150"/>
      <c r="I32" s="150"/>
      <c r="J32" s="150"/>
      <c r="K32" s="150"/>
      <c r="L32" s="150"/>
      <c r="M32" s="150"/>
      <c r="N32" s="150"/>
      <c r="O32" s="150"/>
      <c r="P32" s="150"/>
      <c r="AA32" s="154"/>
      <c r="AB32" s="154"/>
      <c r="AC32" s="154"/>
      <c r="AD32" s="154"/>
      <c r="AE32" s="154"/>
      <c r="AF32" s="150"/>
      <c r="AG32" s="150"/>
      <c r="AH32" s="150"/>
      <c r="AI32" s="150"/>
      <c r="AJ32" s="150"/>
    </row>
    <row r="33" spans="2:36" ht="19.5" hidden="1" customHeight="1" x14ac:dyDescent="0.3">
      <c r="B33" s="150"/>
      <c r="D33" s="150"/>
      <c r="G33" s="150"/>
      <c r="H33" s="150"/>
      <c r="I33" s="150"/>
      <c r="J33" s="150"/>
      <c r="K33" s="150"/>
      <c r="L33" s="150"/>
      <c r="M33" s="150"/>
      <c r="N33" s="150"/>
      <c r="O33" s="150"/>
      <c r="P33" s="150"/>
      <c r="AA33" s="154"/>
      <c r="AB33" s="154"/>
      <c r="AC33" s="154"/>
      <c r="AD33" s="154"/>
      <c r="AE33" s="154"/>
      <c r="AF33" s="150"/>
      <c r="AG33" s="150"/>
      <c r="AH33" s="150"/>
      <c r="AI33" s="150"/>
      <c r="AJ33" s="150"/>
    </row>
    <row r="34" spans="2:36" x14ac:dyDescent="0.3"/>
    <row r="35" spans="2:36" ht="13.2" customHeight="1" x14ac:dyDescent="0.3"/>
    <row r="36" spans="2:36" ht="13.2" customHeight="1" x14ac:dyDescent="0.3"/>
  </sheetData>
  <sheetProtection formatCells="0" formatColumns="0" formatRows="0" sort="0" autoFilter="0" pivotTables="0"/>
  <dataConsolidate/>
  <mergeCells count="9">
    <mergeCell ref="I7:I11"/>
    <mergeCell ref="Q7:Q11"/>
    <mergeCell ref="A1:D1"/>
    <mergeCell ref="B3:D3"/>
    <mergeCell ref="K3:V3"/>
    <mergeCell ref="I4:O4"/>
    <mergeCell ref="T4:X4"/>
    <mergeCell ref="E5:G5"/>
    <mergeCell ref="K5:O5"/>
  </mergeCells>
  <conditionalFormatting sqref="D7:E26">
    <cfRule type="cellIs" dxfId="31" priority="1" operator="equal">
      <formula>$S$11</formula>
    </cfRule>
    <cfRule type="cellIs" dxfId="30" priority="2" operator="equal">
      <formula>$S$10</formula>
    </cfRule>
    <cfRule type="cellIs" dxfId="29" priority="3" operator="equal">
      <formula>$S$9</formula>
    </cfRule>
    <cfRule type="cellIs" dxfId="28" priority="4" operator="equal">
      <formula>$S$8</formula>
    </cfRule>
    <cfRule type="cellIs" dxfId="27" priority="5" operator="equal">
      <formula>$S$7</formula>
    </cfRule>
  </conditionalFormatting>
  <conditionalFormatting sqref="F7:F26">
    <cfRule type="cellIs" dxfId="26" priority="6" operator="equal">
      <formula>$T$6</formula>
    </cfRule>
    <cfRule type="cellIs" dxfId="25" priority="7" operator="equal">
      <formula>$U$6</formula>
    </cfRule>
    <cfRule type="cellIs" dxfId="24" priority="8" operator="equal">
      <formula>$V$6</formula>
    </cfRule>
    <cfRule type="cellIs" dxfId="23" priority="9" operator="equal">
      <formula>$W$6</formula>
    </cfRule>
    <cfRule type="cellIs" dxfId="22" priority="10" operator="equal">
      <formula>$X$6</formula>
    </cfRule>
  </conditionalFormatting>
  <conditionalFormatting sqref="G7:G26">
    <cfRule type="cellIs" dxfId="21" priority="11" operator="equal">
      <formula>$J$14</formula>
    </cfRule>
    <cfRule type="cellIs" dxfId="20" priority="12" operator="equal">
      <formula>$J$15</formula>
    </cfRule>
    <cfRule type="cellIs" dxfId="19" priority="13" operator="equal">
      <formula>$J$16</formula>
    </cfRule>
    <cfRule type="cellIs" dxfId="18" priority="14" operator="equal">
      <formula>$J$17</formula>
    </cfRule>
  </conditionalFormatting>
  <dataValidations count="3">
    <dataValidation type="list" allowBlank="1" showInputMessage="1" showErrorMessage="1" sqref="JD7:JJ14" xr:uid="{AED99A54-CEFC-4705-B1AE-94C151553F24}">
      <formula1>#REF!</formula1>
    </dataValidation>
    <dataValidation allowBlank="1" showInputMessage="1" showErrorMessage="1" prompt="La probabilidad se encuentra determinada por una escala de 1 a 3, siendo 1 la menor probabilidad de ocurrencia del riesgo y 3 la mayor probabilidad de  ocurrencia." sqref="JC6" xr:uid="{0C4B118E-E811-44B6-ADD9-DA60732C5C63}"/>
    <dataValidation allowBlank="1" showInputMessage="1" showErrorMessage="1" prompt="Es la materialización del riesgo y las consecuencias de su aparición. Su escala es: 5 bajo impacto, 10 medio, 20 alto impacto._x000a_" sqref="JD6:JJ6" xr:uid="{BD8C4B2D-F586-4E3C-B6F9-E66BE4F0A9FE}"/>
  </dataValidations>
  <printOptions horizontalCentered="1" verticalCentered="1"/>
  <pageMargins left="0.31496062992125984" right="0.27559055118110237" top="0.23622047244094491" bottom="0.15748031496062992" header="0" footer="0"/>
  <pageSetup paperSize="5" scale="65"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CB5E7-2504-4FDA-82CD-C23D3D956AF3}">
  <dimension ref="A1:JH72"/>
  <sheetViews>
    <sheetView showGridLines="0" zoomScaleNormal="100" workbookViewId="0">
      <selection activeCell="Z8" sqref="Z8"/>
    </sheetView>
  </sheetViews>
  <sheetFormatPr baseColWidth="10" defaultColWidth="0" defaultRowHeight="0" customHeight="1" zeroHeight="1" x14ac:dyDescent="0.3"/>
  <cols>
    <col min="1" max="1" width="7.21875" style="150" customWidth="1"/>
    <col min="2" max="2" width="9.21875" style="154" bestFit="1" customWidth="1"/>
    <col min="3" max="3" width="13.77734375" style="154" customWidth="1"/>
    <col min="4" max="4" width="12.77734375" style="154" customWidth="1"/>
    <col min="5" max="6" width="15.44140625" style="200" customWidth="1"/>
    <col min="7" max="7" width="12" style="154" customWidth="1"/>
    <col min="8" max="8" width="3.77734375" style="154" customWidth="1"/>
    <col min="9" max="9" width="7.44140625" style="154" customWidth="1"/>
    <col min="10" max="10" width="14" style="154" customWidth="1"/>
    <col min="11" max="15" width="12.44140625" style="154" customWidth="1"/>
    <col min="16" max="16" width="3.77734375" style="154" customWidth="1"/>
    <col min="17" max="17" width="4.77734375" style="150" hidden="1" customWidth="1"/>
    <col min="18" max="18" width="6.21875" style="150" hidden="1" customWidth="1"/>
    <col min="19" max="24" width="14" style="150" hidden="1" customWidth="1"/>
    <col min="25" max="29" width="11.44140625" style="150" customWidth="1"/>
    <col min="30" max="30" width="5.44140625" style="150" bestFit="1" customWidth="1"/>
    <col min="31" max="31" width="26.77734375" style="150" customWidth="1"/>
    <col min="32" max="32" width="22.77734375" style="154" customWidth="1"/>
    <col min="33" max="36" width="22.77734375" style="154" hidden="1" customWidth="1"/>
    <col min="37" max="37" width="23.44140625" style="150" hidden="1" customWidth="1"/>
    <col min="38" max="265" width="11.44140625" style="150" hidden="1" customWidth="1"/>
    <col min="266" max="266" width="12.44140625" style="150" hidden="1" customWidth="1"/>
    <col min="267" max="267" width="47" style="150" hidden="1" customWidth="1"/>
    <col min="268" max="268" width="35" style="150" hidden="1" customWidth="1"/>
    <col min="269" max="16384" width="14.44140625" style="150" hidden="1"/>
  </cols>
  <sheetData>
    <row r="1" spans="1:38" s="130" customFormat="1" ht="13.2" x14ac:dyDescent="0.25">
      <c r="A1" s="132"/>
      <c r="B1" s="124"/>
      <c r="C1" s="124"/>
      <c r="D1" s="124"/>
      <c r="E1" s="193"/>
      <c r="F1" s="193"/>
      <c r="G1" s="124"/>
      <c r="H1" s="124"/>
      <c r="N1" s="129"/>
      <c r="O1" s="129"/>
      <c r="P1" s="124"/>
      <c r="AF1" s="131"/>
      <c r="AG1" s="131"/>
      <c r="AH1" s="131"/>
      <c r="AI1" s="131"/>
      <c r="AJ1" s="131"/>
    </row>
    <row r="2" spans="1:38" s="130" customFormat="1" ht="33" customHeight="1" x14ac:dyDescent="0.25">
      <c r="A2" s="399" t="s">
        <v>400</v>
      </c>
      <c r="B2" s="400"/>
      <c r="C2" s="400"/>
      <c r="D2" s="401"/>
      <c r="E2" s="195"/>
      <c r="F2" s="193"/>
      <c r="G2" s="124"/>
      <c r="H2" s="124"/>
      <c r="I2" s="201"/>
      <c r="J2" s="201"/>
      <c r="K2" s="140"/>
      <c r="L2" s="140"/>
      <c r="M2" s="140"/>
      <c r="N2" s="129"/>
      <c r="O2" s="129"/>
      <c r="P2" s="124"/>
      <c r="AF2" s="131"/>
      <c r="AG2" s="131"/>
      <c r="AH2" s="131"/>
      <c r="AI2" s="131"/>
      <c r="AJ2" s="131"/>
    </row>
    <row r="3" spans="1:38" s="130" customFormat="1" ht="33" customHeight="1" x14ac:dyDescent="0.25">
      <c r="A3" s="138" t="s">
        <v>60</v>
      </c>
      <c r="B3" s="388" t="str">
        <f>'2. MATRIZ DE RIESGOS'!D6</f>
        <v>Gestión del Talento Humano</v>
      </c>
      <c r="C3" s="402"/>
      <c r="D3" s="402"/>
      <c r="E3" s="195"/>
      <c r="F3" s="193"/>
      <c r="G3" s="124"/>
      <c r="H3" s="124"/>
      <c r="I3" s="201"/>
      <c r="J3" s="201"/>
      <c r="K3" s="140"/>
      <c r="L3" s="140"/>
      <c r="M3" s="140"/>
      <c r="N3" s="129"/>
      <c r="O3" s="129"/>
      <c r="P3" s="124"/>
      <c r="AF3" s="131"/>
      <c r="AG3" s="131"/>
      <c r="AH3" s="131"/>
      <c r="AI3" s="131"/>
      <c r="AJ3" s="131"/>
    </row>
    <row r="4" spans="1:38" s="130" customFormat="1" ht="14.4" thickBot="1" x14ac:dyDescent="0.3">
      <c r="D4" s="195"/>
      <c r="E4" s="195"/>
      <c r="F4" s="196"/>
      <c r="AF4" s="131"/>
      <c r="AG4" s="131"/>
      <c r="AH4" s="131"/>
      <c r="AI4" s="131"/>
      <c r="AJ4" s="131"/>
    </row>
    <row r="5" spans="1:38" s="130" customFormat="1" ht="13.8" thickBot="1" x14ac:dyDescent="0.3">
      <c r="A5" s="403" t="s">
        <v>373</v>
      </c>
      <c r="B5" s="404"/>
      <c r="C5" s="404"/>
      <c r="D5" s="404"/>
      <c r="E5" s="404"/>
      <c r="F5" s="404"/>
      <c r="G5" s="405"/>
      <c r="I5" s="403" t="s">
        <v>396</v>
      </c>
      <c r="J5" s="404"/>
      <c r="K5" s="404"/>
      <c r="L5" s="404"/>
      <c r="M5" s="404"/>
      <c r="N5" s="404"/>
      <c r="O5" s="405"/>
      <c r="R5" s="141"/>
      <c r="S5" s="142"/>
      <c r="T5" s="380" t="s">
        <v>258</v>
      </c>
      <c r="U5" s="380"/>
      <c r="V5" s="380"/>
      <c r="W5" s="380"/>
      <c r="X5" s="381"/>
      <c r="AF5" s="131"/>
      <c r="AG5" s="131"/>
      <c r="AH5" s="131"/>
      <c r="AI5" s="131"/>
      <c r="AJ5" s="131"/>
    </row>
    <row r="6" spans="1:38" ht="13.2" x14ac:dyDescent="0.3">
      <c r="A6" s="147"/>
      <c r="B6" s="148"/>
      <c r="C6" s="380" t="s">
        <v>258</v>
      </c>
      <c r="D6" s="380"/>
      <c r="E6" s="380"/>
      <c r="F6" s="380"/>
      <c r="G6" s="381"/>
      <c r="H6" s="146"/>
      <c r="I6" s="147"/>
      <c r="J6" s="148"/>
      <c r="K6" s="380" t="s">
        <v>258</v>
      </c>
      <c r="L6" s="380"/>
      <c r="M6" s="380"/>
      <c r="N6" s="380"/>
      <c r="O6" s="381"/>
      <c r="P6" s="146"/>
      <c r="R6" s="149"/>
      <c r="T6" s="151">
        <v>0.2</v>
      </c>
      <c r="U6" s="151">
        <v>0.4</v>
      </c>
      <c r="V6" s="151">
        <v>0.6</v>
      </c>
      <c r="W6" s="151">
        <v>0.8</v>
      </c>
      <c r="X6" s="152">
        <v>1</v>
      </c>
      <c r="Y6" s="153"/>
      <c r="Z6" s="153"/>
      <c r="AA6" s="153"/>
      <c r="AB6" s="153"/>
      <c r="AC6" s="153"/>
      <c r="AD6" s="153"/>
      <c r="AE6" s="153"/>
    </row>
    <row r="7" spans="1:38" ht="13.2" x14ac:dyDescent="0.25">
      <c r="A7" s="149"/>
      <c r="B7" s="158"/>
      <c r="C7" s="159" t="s">
        <v>318</v>
      </c>
      <c r="D7" s="159" t="s">
        <v>142</v>
      </c>
      <c r="E7" s="159" t="s">
        <v>262</v>
      </c>
      <c r="F7" s="159" t="s">
        <v>210</v>
      </c>
      <c r="G7" s="160" t="s">
        <v>113</v>
      </c>
      <c r="H7" s="146"/>
      <c r="I7" s="149"/>
      <c r="J7" s="158"/>
      <c r="K7" s="159" t="s">
        <v>318</v>
      </c>
      <c r="L7" s="159" t="s">
        <v>142</v>
      </c>
      <c r="M7" s="159" t="s">
        <v>262</v>
      </c>
      <c r="N7" s="159" t="s">
        <v>210</v>
      </c>
      <c r="O7" s="160" t="s">
        <v>113</v>
      </c>
      <c r="P7" s="146"/>
      <c r="R7" s="149"/>
      <c r="S7" s="161"/>
      <c r="T7" s="162" t="s">
        <v>318</v>
      </c>
      <c r="U7" s="162" t="s">
        <v>142</v>
      </c>
      <c r="V7" s="162" t="s">
        <v>262</v>
      </c>
      <c r="W7" s="162" t="s">
        <v>210</v>
      </c>
      <c r="X7" s="163" t="s">
        <v>113</v>
      </c>
      <c r="AA7" s="153"/>
      <c r="AB7" s="153"/>
      <c r="AC7" s="164"/>
      <c r="AD7" s="164"/>
      <c r="AE7" s="164"/>
      <c r="AF7" s="164"/>
      <c r="AG7" s="164"/>
      <c r="AH7" s="164"/>
      <c r="AI7" s="164"/>
      <c r="AJ7" s="164"/>
      <c r="AK7" s="164"/>
      <c r="AL7" s="164"/>
    </row>
    <row r="8" spans="1:38" ht="55.5" customHeight="1" x14ac:dyDescent="0.25">
      <c r="A8" s="383" t="s">
        <v>259</v>
      </c>
      <c r="B8" s="159" t="s">
        <v>271</v>
      </c>
      <c r="C8" s="169" t="str">
        <f>+'MAPA CALOR INHERENTE'!I7</f>
        <v xml:space="preserve">                   </v>
      </c>
      <c r="D8" s="169" t="str">
        <f>+'MAPA CALOR INHERENTE'!J7</f>
        <v xml:space="preserve">                   </v>
      </c>
      <c r="E8" s="169" t="str">
        <f>+'MAPA CALOR INHERENTE'!K7</f>
        <v xml:space="preserve">                   </v>
      </c>
      <c r="F8" s="169" t="str">
        <f>+'MAPA CALOR INHERENTE'!L7</f>
        <v xml:space="preserve">                   </v>
      </c>
      <c r="G8" s="170" t="str">
        <f>+'MAPA CALOR INHERENTE'!M7</f>
        <v xml:space="preserve">                   </v>
      </c>
      <c r="H8" s="168"/>
      <c r="I8" s="383" t="s">
        <v>259</v>
      </c>
      <c r="J8" s="159" t="s">
        <v>271</v>
      </c>
      <c r="K8" s="169" t="str">
        <f>+'MAPA CALOR RESIDUAL'!K7</f>
        <v xml:space="preserve">                   </v>
      </c>
      <c r="L8" s="169" t="str">
        <f>+'MAPA CALOR RESIDUAL'!L7</f>
        <v xml:space="preserve">                   </v>
      </c>
      <c r="M8" s="169" t="str">
        <f>+'MAPA CALOR RESIDUAL'!M7</f>
        <v xml:space="preserve">                   </v>
      </c>
      <c r="N8" s="169" t="str">
        <f>+'MAPA CALOR RESIDUAL'!N7</f>
        <v xml:space="preserve">                   </v>
      </c>
      <c r="O8" s="170" t="str">
        <f>+'MAPA CALOR RESIDUAL'!O7</f>
        <v xml:space="preserve">                   </v>
      </c>
      <c r="P8" s="168"/>
      <c r="Q8" s="406" t="s">
        <v>259</v>
      </c>
      <c r="R8" s="171">
        <v>1</v>
      </c>
      <c r="S8" s="162" t="s">
        <v>271</v>
      </c>
      <c r="T8" s="169" t="s">
        <v>261</v>
      </c>
      <c r="U8" s="169" t="s">
        <v>261</v>
      </c>
      <c r="V8" s="169" t="s">
        <v>261</v>
      </c>
      <c r="W8" s="169" t="s">
        <v>261</v>
      </c>
      <c r="X8" s="170" t="s">
        <v>260</v>
      </c>
      <c r="AA8" s="153"/>
      <c r="AB8" s="153"/>
      <c r="AC8" s="164"/>
      <c r="AD8" s="164"/>
      <c r="AE8" s="164"/>
      <c r="AF8" s="172"/>
      <c r="AG8" s="172"/>
      <c r="AH8" s="172"/>
      <c r="AI8" s="172"/>
      <c r="AJ8" s="172"/>
      <c r="AK8" s="164"/>
      <c r="AL8" s="164"/>
    </row>
    <row r="9" spans="1:38" ht="55.5" customHeight="1" x14ac:dyDescent="0.25">
      <c r="A9" s="383"/>
      <c r="B9" s="159" t="s">
        <v>141</v>
      </c>
      <c r="C9" s="173" t="str">
        <f>+'MAPA CALOR INHERENTE'!I8</f>
        <v xml:space="preserve">                   </v>
      </c>
      <c r="D9" s="173" t="str">
        <f>+'MAPA CALOR INHERENTE'!J8</f>
        <v xml:space="preserve"> GH9                  </v>
      </c>
      <c r="E9" s="169" t="str">
        <f>+'MAPA CALOR INHERENTE'!K8</f>
        <v xml:space="preserve">                   </v>
      </c>
      <c r="F9" s="169" t="str">
        <f>+'MAPA CALOR INHERENTE'!L8</f>
        <v xml:space="preserve">    GH12               </v>
      </c>
      <c r="G9" s="170" t="str">
        <f>+'MAPA CALOR INHERENTE'!M8</f>
        <v xml:space="preserve">  GH10                 </v>
      </c>
      <c r="H9" s="168"/>
      <c r="I9" s="383"/>
      <c r="J9" s="159" t="s">
        <v>141</v>
      </c>
      <c r="K9" s="173" t="str">
        <f>+'MAPA CALOR RESIDUAL'!K8</f>
        <v xml:space="preserve">                   </v>
      </c>
      <c r="L9" s="173" t="str">
        <f>+'MAPA CALOR RESIDUAL'!L8</f>
        <v xml:space="preserve">                   </v>
      </c>
      <c r="M9" s="169" t="str">
        <f>'MAPA CALOR RESIDUAL'!M8</f>
        <v xml:space="preserve">                   </v>
      </c>
      <c r="N9" s="169" t="str">
        <f>+'MAPA CALOR RESIDUAL'!N8</f>
        <v xml:space="preserve">                   </v>
      </c>
      <c r="O9" s="170" t="str">
        <f>+'MAPA CALOR RESIDUAL'!O8</f>
        <v xml:space="preserve">                   </v>
      </c>
      <c r="P9" s="168"/>
      <c r="Q9" s="406"/>
      <c r="R9" s="171">
        <v>0.8</v>
      </c>
      <c r="S9" s="162" t="s">
        <v>141</v>
      </c>
      <c r="T9" s="173" t="s">
        <v>262</v>
      </c>
      <c r="U9" s="173" t="s">
        <v>262</v>
      </c>
      <c r="V9" s="169" t="s">
        <v>261</v>
      </c>
      <c r="W9" s="169" t="s">
        <v>261</v>
      </c>
      <c r="X9" s="170" t="s">
        <v>260</v>
      </c>
      <c r="AA9" s="153"/>
      <c r="AB9" s="153"/>
      <c r="AC9" s="164"/>
      <c r="AD9" s="174"/>
      <c r="AE9" s="175"/>
      <c r="AF9" s="172"/>
      <c r="AG9" s="172"/>
      <c r="AH9" s="172"/>
      <c r="AI9" s="172"/>
      <c r="AJ9" s="172"/>
      <c r="AK9" s="164"/>
      <c r="AL9" s="164"/>
    </row>
    <row r="10" spans="1:38" ht="55.5" customHeight="1" x14ac:dyDescent="0.25">
      <c r="A10" s="383"/>
      <c r="B10" s="159" t="s">
        <v>112</v>
      </c>
      <c r="C10" s="173" t="str">
        <f>+'MAPA CALOR INHERENTE'!I9</f>
        <v xml:space="preserve">                   </v>
      </c>
      <c r="D10" s="173" t="str">
        <f>+'MAPA CALOR INHERENTE'!J9</f>
        <v xml:space="preserve">                   </v>
      </c>
      <c r="E10" s="173" t="str">
        <f>+'MAPA CALOR INHERENTE'!K9</f>
        <v xml:space="preserve">                   </v>
      </c>
      <c r="F10" s="169" t="str">
        <f>+'MAPA CALOR INHERENTE'!L9</f>
        <v xml:space="preserve">GH8                   </v>
      </c>
      <c r="G10" s="170" t="str">
        <f>+'MAPA CALOR INHERENTE'!M9</f>
        <v xml:space="preserve">   GH11                </v>
      </c>
      <c r="H10" s="168"/>
      <c r="I10" s="383"/>
      <c r="J10" s="159" t="s">
        <v>112</v>
      </c>
      <c r="K10" s="173" t="str">
        <f>+'MAPA CALOR RESIDUAL'!K9</f>
        <v xml:space="preserve">                   </v>
      </c>
      <c r="L10" s="173" t="str">
        <f>+'MAPA CALOR RESIDUAL'!L9</f>
        <v xml:space="preserve">                   </v>
      </c>
      <c r="M10" s="173" t="str">
        <f>+'MAPA CALOR RESIDUAL'!M9</f>
        <v xml:space="preserve">                   </v>
      </c>
      <c r="N10" s="169" t="str">
        <f>+'MAPA CALOR RESIDUAL'!N9</f>
        <v xml:space="preserve">                   </v>
      </c>
      <c r="O10" s="170" t="str">
        <f>+'MAPA CALOR RESIDUAL'!O9</f>
        <v xml:space="preserve">                   </v>
      </c>
      <c r="P10" s="168"/>
      <c r="Q10" s="406"/>
      <c r="R10" s="171">
        <v>0.6</v>
      </c>
      <c r="S10" s="162" t="s">
        <v>112</v>
      </c>
      <c r="T10" s="173" t="s">
        <v>262</v>
      </c>
      <c r="U10" s="173" t="s">
        <v>262</v>
      </c>
      <c r="V10" s="173" t="s">
        <v>262</v>
      </c>
      <c r="W10" s="169" t="s">
        <v>261</v>
      </c>
      <c r="X10" s="170" t="s">
        <v>260</v>
      </c>
      <c r="AA10" s="153"/>
      <c r="AB10" s="153"/>
      <c r="AC10" s="164"/>
      <c r="AD10" s="174"/>
      <c r="AE10" s="175"/>
      <c r="AF10" s="172"/>
      <c r="AG10" s="172"/>
      <c r="AH10" s="172"/>
      <c r="AI10" s="172"/>
      <c r="AJ10" s="176"/>
      <c r="AK10" s="164"/>
      <c r="AL10" s="164"/>
    </row>
    <row r="11" spans="1:38" ht="55.5" customHeight="1" x14ac:dyDescent="0.25">
      <c r="A11" s="383"/>
      <c r="B11" s="159" t="s">
        <v>230</v>
      </c>
      <c r="C11" s="177" t="s">
        <v>401</v>
      </c>
      <c r="D11" s="173" t="str">
        <f>+'MAPA CALOR INHERENTE'!J10</f>
        <v xml:space="preserve">                   </v>
      </c>
      <c r="E11" s="173" t="str">
        <f>+'MAPA CALOR INHERENTE'!K10</f>
        <v xml:space="preserve">                   </v>
      </c>
      <c r="F11" s="169" t="str">
        <f>+'MAPA CALOR INHERENTE'!L10</f>
        <v xml:space="preserve">     GH13              </v>
      </c>
      <c r="G11" s="170" t="str">
        <f>+'MAPA CALOR INHERENTE'!M10</f>
        <v xml:space="preserve">                   </v>
      </c>
      <c r="H11" s="168"/>
      <c r="I11" s="383"/>
      <c r="J11" s="159" t="s">
        <v>230</v>
      </c>
      <c r="K11" s="177" t="str">
        <f>+'MAPA CALOR RESIDUAL'!K10</f>
        <v xml:space="preserve">                   </v>
      </c>
      <c r="L11" s="173" t="str">
        <f>+'MAPA CALOR RESIDUAL'!L10</f>
        <v xml:space="preserve">                   </v>
      </c>
      <c r="M11" s="173" t="str">
        <f>+'MAPA CALOR RESIDUAL'!M10</f>
        <v xml:space="preserve">GH8                   </v>
      </c>
      <c r="N11" s="169" t="str">
        <f>'MAPA CALOR RESIDUAL'!N10</f>
        <v xml:space="preserve">                   </v>
      </c>
      <c r="O11" s="170" t="str">
        <f>+'MAPA CALOR RESIDUAL'!O10</f>
        <v xml:space="preserve">                   </v>
      </c>
      <c r="P11" s="168"/>
      <c r="Q11" s="406"/>
      <c r="R11" s="171">
        <v>0.4</v>
      </c>
      <c r="S11" s="162" t="s">
        <v>230</v>
      </c>
      <c r="T11" s="177" t="s">
        <v>263</v>
      </c>
      <c r="U11" s="173" t="s">
        <v>262</v>
      </c>
      <c r="V11" s="173" t="s">
        <v>262</v>
      </c>
      <c r="W11" s="169" t="s">
        <v>261</v>
      </c>
      <c r="X11" s="170" t="s">
        <v>260</v>
      </c>
      <c r="AA11" s="153"/>
      <c r="AB11" s="153"/>
      <c r="AC11" s="164"/>
      <c r="AD11" s="174"/>
      <c r="AE11" s="175"/>
      <c r="AF11" s="172"/>
      <c r="AG11" s="172"/>
      <c r="AH11" s="172"/>
      <c r="AI11" s="176"/>
      <c r="AJ11" s="172"/>
      <c r="AK11" s="164"/>
      <c r="AL11" s="164"/>
    </row>
    <row r="12" spans="1:38" ht="55.5" customHeight="1" thickBot="1" x14ac:dyDescent="0.3">
      <c r="A12" s="384"/>
      <c r="B12" s="178" t="s">
        <v>266</v>
      </c>
      <c r="C12" s="179" t="str">
        <f>+'MAPA CALOR INHERENTE'!I11</f>
        <v xml:space="preserve">                   </v>
      </c>
      <c r="D12" s="179" t="str">
        <f>+'MAPA CALOR INHERENTE'!J11</f>
        <v xml:space="preserve">                   </v>
      </c>
      <c r="E12" s="180" t="str">
        <f>+'MAPA CALOR INHERENTE'!K11</f>
        <v xml:space="preserve">                   </v>
      </c>
      <c r="F12" s="181" t="str">
        <f>+'MAPA CALOR INHERENTE'!L11</f>
        <v xml:space="preserve">                   </v>
      </c>
      <c r="G12" s="182" t="str">
        <f>+'MAPA CALOR INHERENTE'!M11</f>
        <v xml:space="preserve">                   </v>
      </c>
      <c r="H12" s="168"/>
      <c r="I12" s="384"/>
      <c r="J12" s="178" t="s">
        <v>266</v>
      </c>
      <c r="K12" s="179" t="str">
        <f>+'MAPA CALOR RESIDUAL'!K11</f>
        <v xml:space="preserve">                   </v>
      </c>
      <c r="L12" s="179" t="str">
        <f>+'MAPA CALOR RESIDUAL'!L11</f>
        <v xml:space="preserve"> GH9                  </v>
      </c>
      <c r="M12" s="180" t="str">
        <f>+'MAPA CALOR RESIDUAL'!M11</f>
        <v xml:space="preserve">  GH10  GH12 GH13              </v>
      </c>
      <c r="N12" s="181" t="str">
        <f>+'MAPA CALOR RESIDUAL'!N11</f>
        <v xml:space="preserve">   GH11                </v>
      </c>
      <c r="O12" s="182" t="str">
        <f>+'MAPA CALOR RESIDUAL'!O11</f>
        <v xml:space="preserve">                   </v>
      </c>
      <c r="P12" s="168"/>
      <c r="Q12" s="406"/>
      <c r="R12" s="183">
        <v>0.2</v>
      </c>
      <c r="S12" s="184" t="s">
        <v>266</v>
      </c>
      <c r="T12" s="179" t="s">
        <v>263</v>
      </c>
      <c r="U12" s="179" t="s">
        <v>263</v>
      </c>
      <c r="V12" s="180" t="s">
        <v>262</v>
      </c>
      <c r="W12" s="181" t="s">
        <v>261</v>
      </c>
      <c r="X12" s="182" t="s">
        <v>260</v>
      </c>
      <c r="AA12" s="153"/>
      <c r="AB12" s="153"/>
      <c r="AC12" s="164"/>
      <c r="AD12" s="174"/>
      <c r="AE12" s="175"/>
      <c r="AF12" s="172"/>
      <c r="AG12" s="172"/>
      <c r="AH12" s="172"/>
      <c r="AI12" s="185"/>
      <c r="AJ12" s="172"/>
      <c r="AK12" s="164"/>
      <c r="AL12" s="164"/>
    </row>
    <row r="13" spans="1:38" ht="13.2" x14ac:dyDescent="0.25">
      <c r="A13" s="154"/>
      <c r="B13" s="168"/>
      <c r="C13" s="202"/>
      <c r="D13" s="203"/>
      <c r="E13" s="204"/>
      <c r="F13" s="204"/>
      <c r="G13" s="168"/>
      <c r="H13" s="168"/>
      <c r="I13" s="168"/>
      <c r="J13" s="168"/>
      <c r="K13" s="168"/>
      <c r="L13" s="168"/>
      <c r="M13" s="168"/>
      <c r="N13" s="168"/>
      <c r="O13" s="168"/>
      <c r="P13" s="168"/>
      <c r="AA13" s="153"/>
      <c r="AB13" s="153"/>
      <c r="AC13" s="164"/>
      <c r="AD13" s="174"/>
      <c r="AE13" s="175"/>
      <c r="AF13" s="172"/>
      <c r="AG13" s="172"/>
      <c r="AH13" s="172"/>
      <c r="AI13" s="172"/>
      <c r="AJ13" s="172"/>
      <c r="AK13" s="164"/>
      <c r="AL13" s="164"/>
    </row>
    <row r="14" spans="1:38" ht="26.4" x14ac:dyDescent="0.25">
      <c r="A14" s="154"/>
      <c r="B14" s="168"/>
      <c r="C14" s="202"/>
      <c r="D14" s="203"/>
      <c r="E14" s="204"/>
      <c r="F14" s="204"/>
      <c r="G14" s="168"/>
      <c r="H14" s="168"/>
      <c r="I14" s="168"/>
      <c r="J14" s="168"/>
      <c r="K14" s="168"/>
      <c r="L14" s="168"/>
      <c r="M14" s="168"/>
      <c r="N14" s="168"/>
      <c r="O14" s="168"/>
      <c r="P14" s="168"/>
      <c r="T14" s="145" t="s">
        <v>381</v>
      </c>
      <c r="V14" s="153"/>
      <c r="W14" s="153"/>
      <c r="X14" s="153"/>
      <c r="Y14" s="153"/>
      <c r="Z14" s="153"/>
      <c r="AA14" s="153"/>
      <c r="AB14" s="153"/>
      <c r="AC14" s="164"/>
      <c r="AD14" s="174"/>
      <c r="AE14" s="164"/>
      <c r="AF14" s="175"/>
      <c r="AG14" s="175"/>
      <c r="AH14" s="175"/>
      <c r="AI14" s="175"/>
      <c r="AJ14" s="175"/>
      <c r="AK14" s="164"/>
      <c r="AL14" s="164"/>
    </row>
    <row r="15" spans="1:38" ht="13.2" x14ac:dyDescent="0.25">
      <c r="A15" s="154"/>
      <c r="B15" s="168"/>
      <c r="C15" s="202"/>
      <c r="D15" s="203"/>
      <c r="E15" s="204"/>
      <c r="F15" s="204"/>
      <c r="G15" s="168"/>
      <c r="H15" s="168"/>
      <c r="I15" s="168"/>
      <c r="J15" s="168"/>
      <c r="K15" s="168"/>
      <c r="L15" s="168"/>
      <c r="M15" s="168"/>
      <c r="N15" s="168"/>
      <c r="O15" s="168"/>
      <c r="P15" s="168"/>
      <c r="T15" s="186" t="s">
        <v>260</v>
      </c>
      <c r="V15" s="153"/>
      <c r="W15" s="153"/>
      <c r="X15" s="153"/>
      <c r="Y15" s="153"/>
      <c r="Z15" s="153"/>
      <c r="AA15" s="153"/>
      <c r="AB15" s="153"/>
      <c r="AC15" s="164"/>
      <c r="AD15" s="164"/>
      <c r="AE15" s="164"/>
      <c r="AF15" s="172"/>
      <c r="AG15" s="172"/>
      <c r="AH15" s="172"/>
      <c r="AI15" s="172"/>
      <c r="AJ15" s="172"/>
      <c r="AK15" s="164"/>
      <c r="AL15" s="164"/>
    </row>
    <row r="16" spans="1:38" ht="13.2" x14ac:dyDescent="0.25">
      <c r="A16" s="154"/>
      <c r="B16" s="168"/>
      <c r="C16" s="202"/>
      <c r="D16" s="203"/>
      <c r="E16" s="204"/>
      <c r="F16" s="204"/>
      <c r="G16" s="168"/>
      <c r="H16" s="168"/>
      <c r="I16" s="168"/>
      <c r="J16" s="168"/>
      <c r="K16" s="168"/>
      <c r="L16" s="168"/>
      <c r="M16" s="168"/>
      <c r="N16" s="168"/>
      <c r="O16" s="168"/>
      <c r="P16" s="168"/>
      <c r="T16" s="169" t="s">
        <v>261</v>
      </c>
      <c r="U16" s="153"/>
      <c r="V16" s="153"/>
      <c r="W16" s="153"/>
      <c r="X16" s="153"/>
      <c r="Y16" s="153"/>
      <c r="Z16" s="153"/>
      <c r="AA16" s="153"/>
      <c r="AB16" s="153"/>
      <c r="AC16" s="164"/>
      <c r="AD16" s="164"/>
      <c r="AE16" s="164"/>
      <c r="AF16" s="172"/>
      <c r="AG16" s="172"/>
      <c r="AH16" s="172"/>
      <c r="AI16" s="172"/>
      <c r="AJ16" s="172"/>
      <c r="AK16" s="164"/>
      <c r="AL16" s="164"/>
    </row>
    <row r="17" spans="1:38" ht="13.2" x14ac:dyDescent="0.25">
      <c r="A17" s="154"/>
      <c r="B17" s="168"/>
      <c r="C17" s="202"/>
      <c r="D17" s="203"/>
      <c r="E17" s="204"/>
      <c r="F17" s="204"/>
      <c r="G17" s="168"/>
      <c r="H17" s="168"/>
      <c r="I17" s="168"/>
      <c r="J17" s="168"/>
      <c r="K17" s="168"/>
      <c r="L17" s="168"/>
      <c r="M17" s="168"/>
      <c r="N17" s="168"/>
      <c r="O17" s="168"/>
      <c r="P17" s="168"/>
      <c r="S17" s="187"/>
      <c r="T17" s="173" t="s">
        <v>262</v>
      </c>
      <c r="U17" s="187"/>
      <c r="V17" s="187"/>
      <c r="W17" s="187"/>
      <c r="X17" s="187"/>
      <c r="Y17" s="187"/>
      <c r="Z17" s="187"/>
      <c r="AA17" s="187"/>
      <c r="AB17" s="187"/>
      <c r="AC17" s="164"/>
      <c r="AD17" s="164"/>
      <c r="AE17" s="188"/>
      <c r="AF17" s="188"/>
      <c r="AG17" s="188"/>
      <c r="AH17" s="188"/>
      <c r="AI17" s="188"/>
      <c r="AJ17" s="188"/>
      <c r="AK17" s="164"/>
      <c r="AL17" s="164"/>
    </row>
    <row r="18" spans="1:38" ht="13.2" x14ac:dyDescent="0.25">
      <c r="A18" s="154"/>
      <c r="B18" s="168"/>
      <c r="C18" s="202"/>
      <c r="D18" s="203"/>
      <c r="E18" s="204"/>
      <c r="F18" s="204"/>
      <c r="G18" s="168"/>
      <c r="H18" s="168"/>
      <c r="I18" s="168"/>
      <c r="J18" s="168"/>
      <c r="K18" s="168"/>
      <c r="L18" s="168"/>
      <c r="M18" s="168"/>
      <c r="N18" s="168"/>
      <c r="O18" s="168"/>
      <c r="P18" s="168"/>
      <c r="S18" s="187"/>
      <c r="T18" s="177" t="s">
        <v>263</v>
      </c>
      <c r="AA18" s="187"/>
      <c r="AB18" s="187"/>
      <c r="AC18" s="164"/>
      <c r="AD18" s="164"/>
      <c r="AE18" s="164"/>
      <c r="AF18" s="172"/>
      <c r="AG18" s="172"/>
      <c r="AH18" s="172"/>
      <c r="AI18" s="172"/>
      <c r="AJ18" s="172"/>
      <c r="AK18" s="164"/>
      <c r="AL18" s="164"/>
    </row>
    <row r="19" spans="1:38" ht="13.2" x14ac:dyDescent="0.25">
      <c r="A19" s="154"/>
      <c r="B19" s="168"/>
      <c r="C19" s="202"/>
      <c r="D19" s="203"/>
      <c r="E19" s="204"/>
      <c r="F19" s="204"/>
      <c r="G19" s="168"/>
      <c r="H19" s="168"/>
      <c r="I19" s="168"/>
      <c r="J19" s="168"/>
      <c r="K19" s="168"/>
      <c r="L19" s="168"/>
      <c r="M19" s="168"/>
      <c r="N19" s="168"/>
      <c r="O19" s="168"/>
      <c r="P19" s="168"/>
      <c r="Q19" s="189"/>
      <c r="R19" s="189"/>
      <c r="S19" s="187"/>
      <c r="AA19" s="187"/>
      <c r="AB19" s="187"/>
      <c r="AC19" s="164"/>
      <c r="AD19" s="164"/>
      <c r="AE19" s="164"/>
      <c r="AF19" s="172"/>
      <c r="AG19" s="172"/>
      <c r="AH19" s="172"/>
      <c r="AI19" s="172"/>
      <c r="AJ19" s="172"/>
      <c r="AK19" s="164"/>
      <c r="AL19" s="164"/>
    </row>
    <row r="20" spans="1:38" ht="13.2" x14ac:dyDescent="0.25">
      <c r="A20" s="154"/>
      <c r="B20" s="168"/>
      <c r="C20" s="202"/>
      <c r="D20" s="203"/>
      <c r="E20" s="204"/>
      <c r="F20" s="204"/>
      <c r="G20" s="168"/>
      <c r="H20" s="168"/>
      <c r="I20" s="168"/>
      <c r="J20" s="168"/>
      <c r="K20" s="168"/>
      <c r="L20" s="168"/>
      <c r="M20" s="168"/>
      <c r="N20" s="168"/>
      <c r="O20" s="168"/>
      <c r="P20" s="168"/>
      <c r="Q20" s="189"/>
      <c r="R20" s="189"/>
      <c r="S20" s="190"/>
      <c r="AA20" s="187"/>
      <c r="AB20" s="187"/>
      <c r="AC20" s="164"/>
      <c r="AD20" s="185"/>
      <c r="AE20" s="185"/>
      <c r="AF20" s="185"/>
      <c r="AG20" s="185"/>
      <c r="AH20" s="185"/>
      <c r="AI20" s="185"/>
      <c r="AJ20" s="172"/>
      <c r="AK20" s="164"/>
      <c r="AL20" s="164"/>
    </row>
    <row r="21" spans="1:38" ht="13.2" x14ac:dyDescent="0.25">
      <c r="A21" s="154"/>
      <c r="B21" s="168"/>
      <c r="C21" s="202"/>
      <c r="D21" s="203"/>
      <c r="E21" s="204"/>
      <c r="F21" s="204"/>
      <c r="G21" s="168"/>
      <c r="H21" s="168"/>
      <c r="I21" s="168"/>
      <c r="J21" s="168"/>
      <c r="K21" s="168"/>
      <c r="L21" s="168"/>
      <c r="M21" s="168"/>
      <c r="N21" s="168"/>
      <c r="O21" s="168"/>
      <c r="P21" s="168"/>
      <c r="Q21" s="189"/>
      <c r="R21" s="189"/>
      <c r="AC21" s="164"/>
      <c r="AD21" s="191"/>
      <c r="AE21" s="191"/>
      <c r="AF21" s="191"/>
      <c r="AG21" s="191"/>
      <c r="AH21" s="191"/>
      <c r="AI21" s="191"/>
      <c r="AJ21" s="172"/>
      <c r="AK21" s="164"/>
      <c r="AL21" s="164"/>
    </row>
    <row r="22" spans="1:38" ht="13.2" x14ac:dyDescent="0.25">
      <c r="A22" s="154"/>
      <c r="B22" s="168"/>
      <c r="C22" s="202"/>
      <c r="D22" s="203"/>
      <c r="E22" s="204"/>
      <c r="F22" s="204"/>
      <c r="G22" s="168"/>
      <c r="H22" s="168"/>
      <c r="I22" s="168"/>
      <c r="J22" s="168"/>
      <c r="K22" s="168"/>
      <c r="L22" s="168"/>
      <c r="M22" s="168"/>
      <c r="N22" s="168"/>
      <c r="O22" s="168"/>
      <c r="P22" s="168"/>
      <c r="Q22" s="189"/>
      <c r="R22" s="189"/>
      <c r="AC22" s="164"/>
      <c r="AD22" s="185"/>
      <c r="AE22" s="185"/>
      <c r="AF22" s="185"/>
      <c r="AG22" s="185"/>
      <c r="AH22" s="185"/>
      <c r="AI22" s="185"/>
      <c r="AJ22" s="172"/>
      <c r="AK22" s="164"/>
      <c r="AL22" s="164"/>
    </row>
    <row r="23" spans="1:38" ht="13.2" x14ac:dyDescent="0.25">
      <c r="A23" s="154"/>
      <c r="B23" s="168"/>
      <c r="C23" s="202"/>
      <c r="D23" s="203"/>
      <c r="E23" s="204"/>
      <c r="F23" s="204"/>
      <c r="G23" s="168"/>
      <c r="H23" s="168"/>
      <c r="I23" s="168"/>
      <c r="J23" s="168"/>
      <c r="K23" s="168"/>
      <c r="L23" s="168"/>
      <c r="M23" s="168"/>
      <c r="N23" s="168"/>
      <c r="O23" s="168"/>
      <c r="P23" s="168"/>
      <c r="AC23" s="164"/>
      <c r="AD23" s="185"/>
      <c r="AE23" s="185"/>
      <c r="AF23" s="185"/>
      <c r="AG23" s="185"/>
      <c r="AH23" s="185"/>
      <c r="AI23" s="185"/>
      <c r="AJ23" s="172"/>
      <c r="AK23" s="164"/>
      <c r="AL23" s="164"/>
    </row>
    <row r="24" spans="1:38" ht="13.2" x14ac:dyDescent="0.3">
      <c r="A24" s="154"/>
      <c r="B24" s="168"/>
      <c r="C24" s="202"/>
      <c r="D24" s="203"/>
      <c r="E24" s="204"/>
      <c r="F24" s="204"/>
      <c r="G24" s="168"/>
      <c r="H24" s="168"/>
      <c r="I24" s="168"/>
      <c r="J24" s="168"/>
      <c r="K24" s="168"/>
      <c r="L24" s="168"/>
      <c r="M24" s="168"/>
      <c r="N24" s="168"/>
      <c r="O24" s="168"/>
      <c r="P24" s="168"/>
    </row>
    <row r="25" spans="1:38" ht="13.2" x14ac:dyDescent="0.3">
      <c r="A25" s="154"/>
      <c r="B25" s="168"/>
      <c r="C25" s="202"/>
      <c r="D25" s="203"/>
      <c r="E25" s="204"/>
      <c r="F25" s="204"/>
      <c r="G25" s="168"/>
      <c r="H25" s="168"/>
      <c r="I25" s="168"/>
      <c r="J25" s="168"/>
      <c r="K25" s="168"/>
      <c r="L25" s="168"/>
      <c r="M25" s="168"/>
      <c r="N25" s="168"/>
      <c r="O25" s="168"/>
      <c r="P25" s="168"/>
    </row>
    <row r="26" spans="1:38" ht="13.2" x14ac:dyDescent="0.3">
      <c r="A26" s="154"/>
      <c r="B26" s="168"/>
      <c r="C26" s="202"/>
      <c r="D26" s="203"/>
      <c r="E26" s="204"/>
      <c r="F26" s="204"/>
      <c r="G26" s="168"/>
      <c r="H26" s="168"/>
      <c r="I26" s="168"/>
      <c r="J26" s="168"/>
      <c r="K26" s="168"/>
      <c r="L26" s="168"/>
      <c r="M26" s="168"/>
      <c r="N26" s="168"/>
      <c r="O26" s="168"/>
      <c r="P26" s="168"/>
    </row>
    <row r="27" spans="1:38" ht="13.2" x14ac:dyDescent="0.3">
      <c r="A27" s="154"/>
      <c r="B27" s="168"/>
      <c r="C27" s="202"/>
      <c r="D27" s="203"/>
      <c r="E27" s="204"/>
      <c r="F27" s="204"/>
      <c r="G27" s="168"/>
      <c r="H27" s="168"/>
      <c r="I27" s="168"/>
      <c r="J27" s="168"/>
      <c r="K27" s="168"/>
      <c r="L27" s="168"/>
      <c r="M27" s="168"/>
      <c r="N27" s="168"/>
      <c r="O27" s="168"/>
      <c r="P27" s="168"/>
    </row>
    <row r="28" spans="1:38" ht="14.55" customHeight="1" x14ac:dyDescent="0.3">
      <c r="B28" s="150"/>
      <c r="D28" s="150"/>
      <c r="G28" s="150"/>
      <c r="H28" s="150"/>
      <c r="I28" s="150"/>
      <c r="J28" s="150"/>
      <c r="K28" s="150"/>
      <c r="L28" s="150"/>
      <c r="M28" s="150"/>
      <c r="N28" s="150"/>
      <c r="O28" s="150"/>
      <c r="P28" s="150"/>
      <c r="AA28" s="154"/>
      <c r="AB28" s="154"/>
      <c r="AC28" s="154"/>
      <c r="AD28" s="154"/>
      <c r="AE28" s="154"/>
      <c r="AF28" s="150"/>
      <c r="AG28" s="150"/>
      <c r="AH28" s="150"/>
      <c r="AI28" s="150"/>
      <c r="AJ28" s="150"/>
    </row>
    <row r="29" spans="1:38" ht="39" customHeight="1" x14ac:dyDescent="0.3">
      <c r="B29" s="150"/>
      <c r="D29" s="150"/>
      <c r="G29" s="150"/>
      <c r="H29" s="150"/>
      <c r="I29" s="150"/>
      <c r="J29" s="150"/>
      <c r="K29" s="150"/>
      <c r="L29" s="150"/>
      <c r="M29" s="150"/>
      <c r="N29" s="150"/>
      <c r="O29" s="150"/>
      <c r="P29" s="150"/>
      <c r="AA29" s="154"/>
      <c r="AB29" s="154"/>
      <c r="AC29" s="154"/>
      <c r="AD29" s="154"/>
      <c r="AE29" s="154"/>
      <c r="AF29" s="150"/>
      <c r="AG29" s="150"/>
      <c r="AH29" s="150"/>
      <c r="AI29" s="150"/>
      <c r="AJ29" s="150"/>
    </row>
    <row r="30" spans="1:38" ht="19.5" customHeight="1" x14ac:dyDescent="0.3">
      <c r="B30" s="150"/>
      <c r="D30" s="150"/>
      <c r="G30" s="150"/>
      <c r="H30" s="150"/>
      <c r="I30" s="150"/>
      <c r="J30" s="150"/>
      <c r="K30" s="150"/>
      <c r="L30" s="150"/>
      <c r="M30" s="150"/>
      <c r="N30" s="150"/>
      <c r="O30" s="150"/>
      <c r="P30" s="150"/>
      <c r="AA30" s="154"/>
      <c r="AB30" s="154"/>
      <c r="AC30" s="154"/>
      <c r="AD30" s="154"/>
      <c r="AE30" s="154"/>
      <c r="AF30" s="150"/>
      <c r="AG30" s="150"/>
      <c r="AH30" s="150"/>
      <c r="AI30" s="150"/>
      <c r="AJ30" s="150"/>
    </row>
    <row r="31" spans="1:38" ht="19.5" customHeight="1" x14ac:dyDescent="0.3">
      <c r="B31" s="150"/>
      <c r="D31" s="150"/>
      <c r="G31" s="150"/>
      <c r="H31" s="150"/>
      <c r="I31" s="150"/>
      <c r="J31" s="150"/>
      <c r="K31" s="150"/>
      <c r="L31" s="150"/>
      <c r="M31" s="150"/>
      <c r="N31" s="150"/>
      <c r="O31" s="150"/>
      <c r="P31" s="150"/>
      <c r="AA31" s="154"/>
      <c r="AB31" s="154"/>
      <c r="AC31" s="154"/>
      <c r="AD31" s="154"/>
      <c r="AE31" s="154"/>
      <c r="AF31" s="150"/>
      <c r="AG31" s="150"/>
      <c r="AH31" s="150"/>
      <c r="AI31" s="150"/>
      <c r="AJ31" s="150"/>
    </row>
    <row r="32" spans="1:38" ht="19.5" customHeight="1" x14ac:dyDescent="0.3">
      <c r="B32" s="150"/>
      <c r="D32" s="150"/>
      <c r="G32" s="150"/>
      <c r="H32" s="150"/>
      <c r="I32" s="150"/>
      <c r="J32" s="150"/>
      <c r="K32" s="150"/>
      <c r="L32" s="150"/>
      <c r="M32" s="150"/>
      <c r="N32" s="150"/>
      <c r="O32" s="150"/>
      <c r="P32" s="150"/>
      <c r="AA32" s="154"/>
      <c r="AB32" s="154"/>
      <c r="AC32" s="154"/>
      <c r="AD32" s="154"/>
      <c r="AE32" s="154"/>
      <c r="AF32" s="150"/>
      <c r="AG32" s="150"/>
      <c r="AH32" s="150"/>
      <c r="AI32" s="150"/>
      <c r="AJ32" s="150"/>
    </row>
    <row r="33" spans="2:36" ht="19.5" customHeight="1" x14ac:dyDescent="0.3">
      <c r="B33" s="150"/>
      <c r="D33" s="150"/>
      <c r="G33" s="150"/>
      <c r="H33" s="150"/>
      <c r="I33" s="150"/>
      <c r="J33" s="150"/>
      <c r="K33" s="150"/>
      <c r="L33" s="150"/>
      <c r="M33" s="150"/>
      <c r="N33" s="150"/>
      <c r="O33" s="150"/>
      <c r="P33" s="150"/>
      <c r="AA33" s="154"/>
      <c r="AB33" s="154"/>
      <c r="AC33" s="154"/>
      <c r="AD33" s="154"/>
      <c r="AE33" s="154"/>
      <c r="AF33" s="150"/>
      <c r="AG33" s="150"/>
      <c r="AH33" s="150"/>
      <c r="AI33" s="150"/>
      <c r="AJ33" s="150"/>
    </row>
    <row r="34" spans="2:36" ht="19.5" customHeight="1" x14ac:dyDescent="0.3">
      <c r="B34" s="150"/>
      <c r="D34" s="150"/>
      <c r="G34" s="150"/>
      <c r="H34" s="150"/>
      <c r="I34" s="150"/>
      <c r="J34" s="150"/>
      <c r="K34" s="150"/>
      <c r="L34" s="150"/>
      <c r="M34" s="150"/>
      <c r="N34" s="150"/>
      <c r="O34" s="150"/>
      <c r="P34" s="150"/>
      <c r="AA34" s="154"/>
      <c r="AB34" s="154"/>
      <c r="AC34" s="154"/>
      <c r="AD34" s="154"/>
      <c r="AE34" s="154"/>
      <c r="AF34" s="150"/>
      <c r="AG34" s="150"/>
      <c r="AH34" s="150"/>
      <c r="AI34" s="150"/>
      <c r="AJ34" s="150"/>
    </row>
    <row r="35" spans="2:36" ht="13.2" x14ac:dyDescent="0.3"/>
    <row r="36" spans="2:36" ht="13.2" x14ac:dyDescent="0.3"/>
    <row r="37" spans="2:36" ht="13.2" x14ac:dyDescent="0.3"/>
    <row r="38" spans="2:36" ht="13.2" x14ac:dyDescent="0.3"/>
    <row r="39" spans="2:36" ht="13.2" x14ac:dyDescent="0.3"/>
    <row r="40" spans="2:36" ht="13.2" x14ac:dyDescent="0.3"/>
    <row r="41" spans="2:36" ht="13.2" x14ac:dyDescent="0.3"/>
    <row r="42" spans="2:36" ht="13.2" x14ac:dyDescent="0.3"/>
    <row r="43" spans="2:36" ht="13.2" x14ac:dyDescent="0.3"/>
    <row r="44" spans="2:36" ht="13.2" x14ac:dyDescent="0.3"/>
    <row r="45" spans="2:36" ht="13.2" x14ac:dyDescent="0.3"/>
    <row r="46" spans="2:36" ht="13.2" x14ac:dyDescent="0.3"/>
    <row r="47" spans="2:36" ht="13.2" x14ac:dyDescent="0.3"/>
    <row r="48" spans="2:36" ht="13.2" x14ac:dyDescent="0.3"/>
    <row r="49" ht="13.2" x14ac:dyDescent="0.3"/>
    <row r="50" ht="13.2" x14ac:dyDescent="0.3"/>
    <row r="51" ht="13.2" x14ac:dyDescent="0.3"/>
    <row r="52" ht="13.2" x14ac:dyDescent="0.3"/>
    <row r="53" ht="13.2" x14ac:dyDescent="0.3"/>
    <row r="54" ht="13.2" x14ac:dyDescent="0.3"/>
    <row r="55" ht="13.2" x14ac:dyDescent="0.3"/>
    <row r="56" ht="13.2" x14ac:dyDescent="0.3"/>
    <row r="57" ht="13.2" x14ac:dyDescent="0.3"/>
    <row r="58" ht="13.2" x14ac:dyDescent="0.3"/>
    <row r="59" ht="13.2" x14ac:dyDescent="0.3"/>
    <row r="60" ht="13.2" x14ac:dyDescent="0.3"/>
    <row r="61" ht="13.2" x14ac:dyDescent="0.3"/>
    <row r="62" ht="13.2" x14ac:dyDescent="0.3"/>
    <row r="63" ht="13.2" x14ac:dyDescent="0.3"/>
    <row r="64" ht="13.2" x14ac:dyDescent="0.3"/>
    <row r="65" ht="13.2" x14ac:dyDescent="0.3"/>
    <row r="66" ht="13.2" x14ac:dyDescent="0.3"/>
    <row r="67" ht="13.2" x14ac:dyDescent="0.3"/>
    <row r="68" ht="13.2" x14ac:dyDescent="0.3"/>
    <row r="69" ht="13.2" x14ac:dyDescent="0.3"/>
    <row r="70" ht="13.2" x14ac:dyDescent="0.3"/>
    <row r="71" ht="13.2" x14ac:dyDescent="0.3"/>
    <row r="72" ht="13.2" customHeight="1" x14ac:dyDescent="0.3"/>
  </sheetData>
  <sheetProtection formatCells="0" formatColumns="0" formatRows="0" sort="0" autoFilter="0" pivotTables="0"/>
  <dataConsolidate/>
  <mergeCells count="10">
    <mergeCell ref="C6:G6"/>
    <mergeCell ref="K6:O6"/>
    <mergeCell ref="A8:A12"/>
    <mergeCell ref="I8:I12"/>
    <mergeCell ref="Q8:Q12"/>
    <mergeCell ref="A2:D2"/>
    <mergeCell ref="B3:D3"/>
    <mergeCell ref="A5:G5"/>
    <mergeCell ref="I5:O5"/>
    <mergeCell ref="T5:X5"/>
  </mergeCells>
  <conditionalFormatting sqref="D13:E27">
    <cfRule type="cellIs" dxfId="17" priority="1" operator="equal">
      <formula>$S$12</formula>
    </cfRule>
    <cfRule type="cellIs" dxfId="16" priority="2" operator="equal">
      <formula>$S$11</formula>
    </cfRule>
    <cfRule type="cellIs" dxfId="15" priority="3" operator="equal">
      <formula>$S$10</formula>
    </cfRule>
    <cfRule type="cellIs" dxfId="14" priority="4" operator="equal">
      <formula>$S$9</formula>
    </cfRule>
    <cfRule type="cellIs" dxfId="13" priority="5" operator="equal">
      <formula>$S$8</formula>
    </cfRule>
  </conditionalFormatting>
  <conditionalFormatting sqref="F13:F27">
    <cfRule type="cellIs" dxfId="12" priority="6" operator="equal">
      <formula>$T$7</formula>
    </cfRule>
    <cfRule type="cellIs" dxfId="11" priority="7" operator="equal">
      <formula>$U$7</formula>
    </cfRule>
    <cfRule type="cellIs" dxfId="10" priority="8" operator="equal">
      <formula>$V$7</formula>
    </cfRule>
    <cfRule type="cellIs" dxfId="9" priority="9" operator="equal">
      <formula>$W$7</formula>
    </cfRule>
    <cfRule type="cellIs" dxfId="8" priority="10" operator="equal">
      <formula>$X$7</formula>
    </cfRule>
  </conditionalFormatting>
  <conditionalFormatting sqref="G13:G27">
    <cfRule type="cellIs" dxfId="7" priority="11" operator="equal">
      <formula>$T$15</formula>
    </cfRule>
    <cfRule type="cellIs" dxfId="6" priority="12" operator="equal">
      <formula>$T$16</formula>
    </cfRule>
    <cfRule type="cellIs" dxfId="5" priority="13" operator="equal">
      <formula>$T$17</formula>
    </cfRule>
    <cfRule type="cellIs" dxfId="4" priority="14" operator="equal">
      <formula>$T$18</formula>
    </cfRule>
  </conditionalFormatting>
  <dataValidations count="3">
    <dataValidation allowBlank="1" showInputMessage="1" showErrorMessage="1" prompt="Es la materialización del riesgo y las consecuencias de su aparición. Su escala es: 5 bajo impacto, 10 medio, 20 alto impacto._x000a_" sqref="JD7:JJ7" xr:uid="{D84F1E03-78FD-495B-B9E7-1B5380426986}"/>
    <dataValidation allowBlank="1" showInputMessage="1" showErrorMessage="1" prompt="La probabilidad se encuentra determinada por una escala de 1 a 3, siendo 1 la menor probabilidad de ocurrencia del riesgo y 3 la mayor probabilidad de  ocurrencia." sqref="JC7" xr:uid="{52D9AE8B-981E-4E5D-B4FD-590BC92B8D8D}"/>
    <dataValidation type="list" allowBlank="1" showInputMessage="1" showErrorMessage="1" sqref="JD8:JJ15" xr:uid="{EE70FCA8-DD15-46DF-860D-F6B77300513D}">
      <formula1>#REF!</formula1>
    </dataValidation>
  </dataValidations>
  <printOptions horizontalCentered="1" verticalCentered="1"/>
  <pageMargins left="0.23622047244094491" right="0.23622047244094491" top="0.74803149606299213" bottom="0.74803149606299213" header="0.31496062992125984" footer="0.31496062992125984"/>
  <pageSetup scale="65" orientation="landscape" r:id="rId1"/>
  <headerFooter alignWithMargins="0"/>
  <colBreaks count="1" manualBreakCount="1">
    <brk id="16" max="1048575" man="1"/>
  </col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4540AE-8114-49C3-AA82-DE8EFFAE85CB}">
  <dimension ref="A1:L26"/>
  <sheetViews>
    <sheetView showGridLines="0" zoomScale="85" zoomScaleNormal="85" workbookViewId="0">
      <selection activeCell="B17" sqref="B17"/>
    </sheetView>
  </sheetViews>
  <sheetFormatPr baseColWidth="10" defaultColWidth="0" defaultRowHeight="14.4" customHeight="1" zeroHeight="1" x14ac:dyDescent="0.3"/>
  <cols>
    <col min="1" max="1" width="30.5546875" customWidth="1"/>
    <col min="2" max="2" width="29.44140625" customWidth="1"/>
    <col min="3" max="3" width="10.6640625" customWidth="1"/>
    <col min="4" max="4" width="27.44140625" customWidth="1"/>
    <col min="5" max="5" width="10.6640625" customWidth="1"/>
    <col min="6" max="6" width="14.44140625" customWidth="1"/>
    <col min="7" max="12" width="10.6640625" customWidth="1"/>
    <col min="13" max="16384" width="10.6640625" hidden="1"/>
  </cols>
  <sheetData>
    <row r="1" spans="1:11" s="125" customFormat="1" ht="8.25" customHeight="1" x14ac:dyDescent="0.25">
      <c r="A1" s="205"/>
      <c r="B1" s="205"/>
      <c r="C1" s="205"/>
      <c r="D1" s="133"/>
      <c r="F1" s="206"/>
    </row>
    <row r="2" spans="1:11" s="209" customFormat="1" ht="38.4" customHeight="1" x14ac:dyDescent="0.3">
      <c r="A2" s="416" t="s">
        <v>402</v>
      </c>
      <c r="B2" s="417"/>
      <c r="C2" s="417"/>
      <c r="D2" s="418"/>
      <c r="E2" s="207"/>
      <c r="F2" s="208"/>
    </row>
    <row r="3" spans="1:11" s="209" customFormat="1" ht="11.4" customHeight="1" x14ac:dyDescent="0.3">
      <c r="A3" s="210"/>
      <c r="B3" s="211"/>
      <c r="C3" s="211"/>
      <c r="D3" s="211"/>
      <c r="E3" s="207"/>
      <c r="F3" s="208"/>
    </row>
    <row r="4" spans="1:11" ht="21.6" customHeight="1" thickBot="1" x14ac:dyDescent="0.35">
      <c r="A4" s="212" t="s">
        <v>60</v>
      </c>
      <c r="B4" s="388" t="str">
        <f>'2. MATRIZ DE RIESGOS'!D6</f>
        <v>Gestión del Talento Humano</v>
      </c>
      <c r="C4" s="402"/>
      <c r="D4" s="402"/>
    </row>
    <row r="5" spans="1:11" ht="15" thickBot="1" x14ac:dyDescent="0.35">
      <c r="A5" s="419" t="s">
        <v>403</v>
      </c>
      <c r="B5" s="420"/>
      <c r="C5" s="420"/>
      <c r="D5" s="420"/>
      <c r="E5" s="420"/>
      <c r="F5" s="420"/>
      <c r="G5" s="420"/>
      <c r="H5" s="420"/>
      <c r="I5" s="420"/>
      <c r="J5" s="420"/>
      <c r="K5" s="421"/>
    </row>
    <row r="6" spans="1:11" ht="6" customHeight="1" thickBot="1" x14ac:dyDescent="0.35">
      <c r="A6" s="419"/>
      <c r="B6" s="420"/>
      <c r="C6" s="420"/>
      <c r="D6" s="420"/>
      <c r="E6" s="420"/>
      <c r="F6" s="420"/>
      <c r="G6" s="420"/>
      <c r="H6" s="420"/>
      <c r="I6" s="420"/>
      <c r="J6" s="420"/>
      <c r="K6" s="421"/>
    </row>
    <row r="7" spans="1:11" ht="34.5" customHeight="1" x14ac:dyDescent="0.3">
      <c r="A7" s="422" t="s">
        <v>404</v>
      </c>
      <c r="B7" s="423"/>
      <c r="C7" s="423"/>
      <c r="D7" s="423"/>
      <c r="E7" s="423"/>
      <c r="F7" s="423"/>
      <c r="G7" s="423"/>
      <c r="H7" s="423"/>
      <c r="I7" s="423"/>
      <c r="J7" s="423"/>
      <c r="K7" s="424"/>
    </row>
    <row r="8" spans="1:11" ht="18.75" customHeight="1" x14ac:dyDescent="0.3">
      <c r="A8" s="425" t="s">
        <v>405</v>
      </c>
      <c r="B8" s="426"/>
      <c r="C8" s="426"/>
      <c r="D8" s="426"/>
      <c r="E8" s="426"/>
      <c r="F8" s="426"/>
      <c r="G8" s="426"/>
      <c r="H8" s="426"/>
      <c r="I8" s="426"/>
      <c r="J8" s="426"/>
      <c r="K8" s="427"/>
    </row>
    <row r="9" spans="1:11" ht="34.5" customHeight="1" x14ac:dyDescent="0.3">
      <c r="A9" s="407" t="s">
        <v>406</v>
      </c>
      <c r="B9" s="408"/>
      <c r="C9" s="408"/>
      <c r="D9" s="408"/>
      <c r="E9" s="408"/>
      <c r="F9" s="408"/>
      <c r="G9" s="408"/>
      <c r="H9" s="408"/>
      <c r="I9" s="408"/>
      <c r="J9" s="408"/>
      <c r="K9" s="409"/>
    </row>
    <row r="10" spans="1:11" ht="50.25" customHeight="1" thickBot="1" x14ac:dyDescent="0.35">
      <c r="A10" s="410" t="s">
        <v>407</v>
      </c>
      <c r="B10" s="411"/>
      <c r="C10" s="411"/>
      <c r="D10" s="411"/>
      <c r="E10" s="411"/>
      <c r="F10" s="411"/>
      <c r="G10" s="411"/>
      <c r="H10" s="411"/>
      <c r="I10" s="411"/>
      <c r="J10" s="411"/>
      <c r="K10" s="412"/>
    </row>
    <row r="11" spans="1:11" x14ac:dyDescent="0.3">
      <c r="A11" s="213"/>
      <c r="B11" s="213"/>
      <c r="C11" s="213"/>
      <c r="D11" s="213"/>
      <c r="E11" s="213"/>
      <c r="F11" s="213"/>
      <c r="G11" s="213"/>
      <c r="H11" s="213"/>
      <c r="I11" s="213"/>
      <c r="J11" s="213"/>
      <c r="K11" s="213"/>
    </row>
    <row r="12" spans="1:11" s="215" customFormat="1" ht="39.6" x14ac:dyDescent="0.3">
      <c r="A12" s="214"/>
      <c r="B12" s="413" t="s">
        <v>408</v>
      </c>
      <c r="C12" s="414"/>
      <c r="D12" s="415" t="s">
        <v>409</v>
      </c>
      <c r="E12" s="415"/>
      <c r="G12" s="145" t="s">
        <v>381</v>
      </c>
    </row>
    <row r="13" spans="1:11" x14ac:dyDescent="0.3">
      <c r="A13" s="216" t="s">
        <v>410</v>
      </c>
      <c r="B13" s="217">
        <f>+COUNTIF('MAPA CALOR INHERENTE'!$E$6:$E$26,'4. PEFIL RIESGO DEL PROCESO'!G13)</f>
        <v>2</v>
      </c>
      <c r="C13" s="218">
        <f>+B13/$B$17</f>
        <v>0.33333333333333331</v>
      </c>
      <c r="D13" s="217">
        <f>+COUNTIF('MAPA CALOR RESIDUAL'!$G$7:$G$26,'4. PEFIL RIESGO DEL PROCESO'!G13)</f>
        <v>0</v>
      </c>
      <c r="E13" s="218">
        <f>+D13/$D$17</f>
        <v>0</v>
      </c>
      <c r="G13" s="186" t="s">
        <v>260</v>
      </c>
    </row>
    <row r="14" spans="1:11" x14ac:dyDescent="0.3">
      <c r="A14" s="216" t="s">
        <v>411</v>
      </c>
      <c r="B14" s="217">
        <f>+COUNTIF('MAPA CALOR INHERENTE'!$E$6:$E$26,'4. PEFIL RIESGO DEL PROCESO'!G14)</f>
        <v>3</v>
      </c>
      <c r="C14" s="218">
        <f>+B14/$B$17</f>
        <v>0.5</v>
      </c>
      <c r="D14" s="217">
        <f>+COUNTIF('MAPA CALOR RESIDUAL'!$G$7:$G$26,'4. PEFIL RIESGO DEL PROCESO'!G14)</f>
        <v>1</v>
      </c>
      <c r="E14" s="218">
        <f>+D14/$D$17</f>
        <v>0.16666666666666666</v>
      </c>
      <c r="G14" s="169" t="s">
        <v>261</v>
      </c>
    </row>
    <row r="15" spans="1:11" x14ac:dyDescent="0.3">
      <c r="A15" s="216" t="s">
        <v>412</v>
      </c>
      <c r="B15" s="217">
        <f>+COUNTIF('MAPA CALOR INHERENTE'!$E$6:$E$26,'4. PEFIL RIESGO DEL PROCESO'!G15)</f>
        <v>1</v>
      </c>
      <c r="C15" s="218">
        <f>+B15/$B$17</f>
        <v>0.16666666666666666</v>
      </c>
      <c r="D15" s="217">
        <f>+COUNTIF('MAPA CALOR RESIDUAL'!$G$7:$G$26,'4. PEFIL RIESGO DEL PROCESO'!G15)</f>
        <v>4</v>
      </c>
      <c r="E15" s="218">
        <f>+D15/$D$17</f>
        <v>0.66666666666666663</v>
      </c>
      <c r="G15" s="173" t="s">
        <v>262</v>
      </c>
    </row>
    <row r="16" spans="1:11" x14ac:dyDescent="0.3">
      <c r="A16" s="216" t="s">
        <v>413</v>
      </c>
      <c r="B16" s="217">
        <f>+COUNTIF('MAPA CALOR INHERENTE'!$E$6:$E$26,'4. PEFIL RIESGO DEL PROCESO'!G16)</f>
        <v>0</v>
      </c>
      <c r="C16" s="218">
        <f>+B16/$B$17</f>
        <v>0</v>
      </c>
      <c r="D16" s="217">
        <f>+COUNTIF('MAPA CALOR RESIDUAL'!$G$7:$G$26,'4. PEFIL RIESGO DEL PROCESO'!G16)</f>
        <v>1</v>
      </c>
      <c r="E16" s="218">
        <f>+D16/$D$17</f>
        <v>0.16666666666666666</v>
      </c>
      <c r="G16" s="177" t="s">
        <v>263</v>
      </c>
    </row>
    <row r="17" spans="1:5" x14ac:dyDescent="0.3">
      <c r="A17" s="216" t="s">
        <v>414</v>
      </c>
      <c r="B17" s="217">
        <f>+SUM(B13:B16)</f>
        <v>6</v>
      </c>
      <c r="C17" s="218">
        <f>+B17/$B$17</f>
        <v>1</v>
      </c>
      <c r="D17" s="217">
        <f>+SUM(D13:D16)</f>
        <v>6</v>
      </c>
      <c r="E17" s="218">
        <f>+D17/$D$17</f>
        <v>1</v>
      </c>
    </row>
    <row r="18" spans="1:5" x14ac:dyDescent="0.3"/>
    <row r="19" spans="1:5" s="219" customFormat="1" x14ac:dyDescent="0.3">
      <c r="B19" s="220" t="s">
        <v>408</v>
      </c>
      <c r="D19" s="220" t="s">
        <v>409</v>
      </c>
    </row>
    <row r="20" spans="1:5" s="219" customFormat="1" ht="41.7" customHeight="1" x14ac:dyDescent="0.3">
      <c r="B20" s="221" t="str">
        <f>+IF((B13/B17)&gt;=0.2,G13,+IF(((B13/B17)+(B14/B17))&gt;=0.3,G14,+IF(((B13/B17)+(B14/B17)+(B15/B17))&gt;=0.4,G15,+IF((B13/B17)+(B14/B17)+(B15/B17)+(B16/B17)&gt;=0.5,G16,""))))</f>
        <v>Extremo</v>
      </c>
      <c r="D20" s="221" t="str">
        <f>+IF((D13/D17)&gt;=0.2,G13,+IF(((D13/D17)+(D14/D17))&gt;=0.3,G14,+IF(((D13/D17)+(D14/D17)+(D15/D17))&gt;=0.4,G15,+IF((D13/D17)+(D14/D17)+(D15/D17)+(D16/D17)&gt;=0.5,G16,""))))</f>
        <v>Moderado</v>
      </c>
    </row>
    <row r="21" spans="1:5" x14ac:dyDescent="0.3"/>
    <row r="22" spans="1:5" ht="18" x14ac:dyDescent="0.35">
      <c r="D22" s="222" t="s">
        <v>415</v>
      </c>
      <c r="E22" s="223">
        <f>SUM(D13:D14)</f>
        <v>1</v>
      </c>
    </row>
    <row r="23" spans="1:5" x14ac:dyDescent="0.3">
      <c r="D23" s="224"/>
      <c r="E23" s="225"/>
    </row>
    <row r="24" spans="1:5" x14ac:dyDescent="0.3">
      <c r="D24" s="224"/>
      <c r="E24" s="225"/>
    </row>
    <row r="25" spans="1:5" x14ac:dyDescent="0.3"/>
    <row r="26" spans="1:5" x14ac:dyDescent="0.3"/>
  </sheetData>
  <sheetProtection formatCells="0" formatColumns="0" formatRows="0"/>
  <mergeCells count="10">
    <mergeCell ref="A9:K9"/>
    <mergeCell ref="A10:K10"/>
    <mergeCell ref="B12:C12"/>
    <mergeCell ref="D12:E12"/>
    <mergeCell ref="A2:D2"/>
    <mergeCell ref="B4:D4"/>
    <mergeCell ref="A5:K5"/>
    <mergeCell ref="A6:K6"/>
    <mergeCell ref="A7:K7"/>
    <mergeCell ref="A8:K8"/>
  </mergeCells>
  <conditionalFormatting sqref="B20:D20">
    <cfRule type="containsText" dxfId="3" priority="1" operator="containsText" text="Bajo">
      <formula>NOT(ISERROR(SEARCH("Bajo",B20)))</formula>
    </cfRule>
    <cfRule type="containsText" dxfId="2" priority="2" operator="containsText" text="Moderado">
      <formula>NOT(ISERROR(SEARCH("Moderado",B20)))</formula>
    </cfRule>
    <cfRule type="containsText" dxfId="1" priority="3" operator="containsText" text="Alto">
      <formula>NOT(ISERROR(SEARCH("Alto",B20)))</formula>
    </cfRule>
    <cfRule type="containsText" dxfId="0" priority="4" operator="containsText" text="Extremo">
      <formula>NOT(ISERROR(SEARCH("Extremo",B20)))</formula>
    </cfRule>
  </conditionalFormatting>
  <pageMargins left="0.7" right="0.7" top="0.75" bottom="0.75" header="0.3" footer="0.3"/>
  <pageSetup orientation="portrait"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AK55"/>
  <sheetViews>
    <sheetView zoomScale="80" zoomScaleNormal="80" workbookViewId="0">
      <selection activeCell="C24" sqref="C24"/>
    </sheetView>
  </sheetViews>
  <sheetFormatPr baseColWidth="10" defaultColWidth="11.44140625" defaultRowHeight="14.4" x14ac:dyDescent="0.3"/>
  <cols>
    <col min="2" max="2" width="24.109375" customWidth="1"/>
    <col min="3" max="3" width="70.109375" customWidth="1"/>
    <col min="4" max="4" width="29.77734375" customWidth="1"/>
  </cols>
  <sheetData>
    <row r="1" spans="1:37" ht="23.4" x14ac:dyDescent="0.3">
      <c r="A1" s="8"/>
      <c r="B1" s="428" t="s">
        <v>264</v>
      </c>
      <c r="C1" s="428"/>
      <c r="D1" s="428"/>
      <c r="E1" s="8"/>
      <c r="F1" s="8"/>
      <c r="G1" s="8"/>
      <c r="H1" s="8"/>
      <c r="I1" s="8"/>
      <c r="J1" s="8"/>
      <c r="K1" s="8"/>
      <c r="L1" s="8"/>
      <c r="M1" s="8"/>
      <c r="N1" s="8"/>
      <c r="O1" s="8"/>
      <c r="P1" s="8"/>
      <c r="Q1" s="8"/>
      <c r="R1" s="8"/>
      <c r="S1" s="8"/>
      <c r="T1" s="8"/>
      <c r="U1" s="8"/>
      <c r="V1" s="8"/>
      <c r="W1" s="8"/>
      <c r="X1" s="8"/>
      <c r="Y1" s="8"/>
      <c r="Z1" s="8"/>
      <c r="AA1" s="8"/>
      <c r="AB1" s="8"/>
      <c r="AC1" s="8"/>
      <c r="AD1" s="8"/>
      <c r="AE1" s="8"/>
    </row>
    <row r="2" spans="1:37" x14ac:dyDescent="0.3">
      <c r="A2" s="8"/>
      <c r="B2" s="8"/>
      <c r="C2" s="8"/>
      <c r="D2" s="8"/>
      <c r="E2" s="8"/>
      <c r="F2" s="8"/>
      <c r="G2" s="8"/>
      <c r="H2" s="8"/>
      <c r="I2" s="8"/>
      <c r="J2" s="8"/>
      <c r="K2" s="8"/>
      <c r="L2" s="8"/>
      <c r="M2" s="8"/>
      <c r="N2" s="8"/>
      <c r="O2" s="8"/>
      <c r="P2" s="8"/>
      <c r="Q2" s="8"/>
      <c r="R2" s="8"/>
      <c r="S2" s="8"/>
      <c r="T2" s="8"/>
      <c r="U2" s="8"/>
      <c r="V2" s="8"/>
      <c r="W2" s="8"/>
      <c r="X2" s="8"/>
      <c r="Y2" s="8"/>
      <c r="Z2" s="8"/>
      <c r="AA2" s="8"/>
      <c r="AB2" s="8"/>
      <c r="AC2" s="8"/>
      <c r="AD2" s="8"/>
      <c r="AE2" s="8"/>
    </row>
    <row r="3" spans="1:37" ht="25.2" x14ac:dyDescent="0.3">
      <c r="A3" s="8"/>
      <c r="B3" s="3"/>
      <c r="C3" s="37" t="s">
        <v>265</v>
      </c>
      <c r="D3" s="37" t="s">
        <v>259</v>
      </c>
      <c r="E3" s="8"/>
      <c r="F3" s="8"/>
      <c r="G3" s="8"/>
      <c r="H3" s="8"/>
      <c r="I3" s="8"/>
      <c r="J3" s="8"/>
      <c r="K3" s="8"/>
      <c r="L3" s="8"/>
      <c r="M3" s="8"/>
      <c r="N3" s="8"/>
      <c r="O3" s="8"/>
      <c r="P3" s="8"/>
      <c r="Q3" s="8"/>
      <c r="R3" s="8"/>
      <c r="S3" s="8"/>
      <c r="T3" s="8"/>
      <c r="U3" s="8"/>
      <c r="V3" s="8"/>
      <c r="W3" s="8"/>
      <c r="X3" s="8"/>
      <c r="Y3" s="8"/>
      <c r="Z3" s="8"/>
      <c r="AA3" s="8"/>
      <c r="AB3" s="8"/>
      <c r="AC3" s="8"/>
      <c r="AD3" s="8"/>
      <c r="AE3" s="8"/>
    </row>
    <row r="4" spans="1:37" ht="50.4" x14ac:dyDescent="0.3">
      <c r="A4" s="8"/>
      <c r="B4" s="40" t="s">
        <v>266</v>
      </c>
      <c r="C4" s="38" t="s">
        <v>267</v>
      </c>
      <c r="D4" s="39">
        <v>0.2</v>
      </c>
      <c r="E4" s="8"/>
      <c r="F4" s="8"/>
      <c r="G4" s="8"/>
      <c r="H4" s="8"/>
      <c r="I4" s="8"/>
      <c r="J4" s="8"/>
      <c r="K4" s="8"/>
      <c r="L4" s="8"/>
      <c r="M4" s="8"/>
      <c r="N4" s="8"/>
      <c r="O4" s="8"/>
      <c r="P4" s="8"/>
      <c r="Q4" s="8"/>
      <c r="R4" s="8"/>
      <c r="S4" s="8"/>
      <c r="T4" s="8"/>
      <c r="U4" s="8"/>
      <c r="V4" s="8"/>
      <c r="W4" s="8"/>
      <c r="X4" s="8"/>
      <c r="Y4" s="8"/>
      <c r="Z4" s="8"/>
      <c r="AA4" s="8"/>
      <c r="AB4" s="8"/>
      <c r="AC4" s="8"/>
      <c r="AD4" s="8"/>
      <c r="AE4" s="8"/>
    </row>
    <row r="5" spans="1:37" ht="50.4" x14ac:dyDescent="0.3">
      <c r="A5" s="8"/>
      <c r="B5" s="41" t="s">
        <v>230</v>
      </c>
      <c r="C5" s="38" t="s">
        <v>268</v>
      </c>
      <c r="D5" s="39">
        <v>0.4</v>
      </c>
      <c r="E5" s="8"/>
      <c r="F5" s="8"/>
      <c r="G5" s="8"/>
      <c r="H5" s="8"/>
      <c r="I5" s="8"/>
      <c r="J5" s="8"/>
      <c r="K5" s="8"/>
      <c r="L5" s="8"/>
      <c r="M5" s="8"/>
      <c r="N5" s="8"/>
      <c r="O5" s="8"/>
      <c r="P5" s="8"/>
      <c r="Q5" s="8"/>
      <c r="R5" s="8"/>
      <c r="S5" s="8"/>
      <c r="T5" s="8"/>
      <c r="U5" s="8"/>
      <c r="V5" s="8"/>
      <c r="W5" s="8"/>
      <c r="X5" s="8"/>
      <c r="Y5" s="8"/>
      <c r="Z5" s="8"/>
      <c r="AA5" s="8"/>
      <c r="AB5" s="8"/>
      <c r="AC5" s="8"/>
      <c r="AD5" s="8"/>
      <c r="AE5" s="8"/>
    </row>
    <row r="6" spans="1:37" ht="50.4" x14ac:dyDescent="0.3">
      <c r="A6" s="8"/>
      <c r="B6" s="42" t="s">
        <v>112</v>
      </c>
      <c r="C6" s="38" t="s">
        <v>269</v>
      </c>
      <c r="D6" s="39">
        <v>0.6</v>
      </c>
      <c r="E6" s="8"/>
      <c r="F6" s="8"/>
      <c r="G6" s="8"/>
      <c r="H6" s="8"/>
      <c r="I6" s="8"/>
      <c r="J6" s="8"/>
      <c r="K6" s="8"/>
      <c r="L6" s="8"/>
      <c r="M6" s="8"/>
      <c r="N6" s="8"/>
      <c r="O6" s="8"/>
      <c r="P6" s="8"/>
      <c r="Q6" s="8"/>
      <c r="R6" s="8"/>
      <c r="S6" s="8"/>
      <c r="T6" s="8"/>
      <c r="U6" s="8"/>
      <c r="V6" s="8"/>
      <c r="W6" s="8"/>
      <c r="X6" s="8"/>
      <c r="Y6" s="8"/>
      <c r="Z6" s="8"/>
      <c r="AA6" s="8"/>
      <c r="AB6" s="8"/>
      <c r="AC6" s="8"/>
      <c r="AD6" s="8"/>
      <c r="AE6" s="8"/>
    </row>
    <row r="7" spans="1:37" ht="75.599999999999994" x14ac:dyDescent="0.3">
      <c r="A7" s="8"/>
      <c r="B7" s="43" t="s">
        <v>141</v>
      </c>
      <c r="C7" s="38" t="s">
        <v>270</v>
      </c>
      <c r="D7" s="39">
        <v>0.8</v>
      </c>
      <c r="E7" s="8"/>
      <c r="F7" s="8"/>
      <c r="G7" s="8"/>
      <c r="H7" s="8"/>
      <c r="I7" s="8"/>
      <c r="J7" s="8"/>
      <c r="K7" s="8"/>
      <c r="L7" s="8"/>
      <c r="M7" s="8"/>
      <c r="N7" s="8"/>
      <c r="O7" s="8"/>
      <c r="P7" s="8"/>
      <c r="Q7" s="8"/>
      <c r="R7" s="8"/>
      <c r="S7" s="8"/>
      <c r="T7" s="8"/>
      <c r="U7" s="8"/>
      <c r="V7" s="8"/>
      <c r="W7" s="8"/>
      <c r="X7" s="8"/>
      <c r="Y7" s="8"/>
      <c r="Z7" s="8"/>
      <c r="AA7" s="8"/>
      <c r="AB7" s="8"/>
      <c r="AC7" s="8"/>
      <c r="AD7" s="8"/>
      <c r="AE7" s="8"/>
    </row>
    <row r="8" spans="1:37" ht="50.4" x14ac:dyDescent="0.3">
      <c r="A8" s="8"/>
      <c r="B8" s="44" t="s">
        <v>271</v>
      </c>
      <c r="C8" s="38" t="s">
        <v>272</v>
      </c>
      <c r="D8" s="39">
        <v>1</v>
      </c>
      <c r="E8" s="8"/>
      <c r="F8" s="8"/>
      <c r="G8" s="8"/>
      <c r="H8" s="8"/>
      <c r="I8" s="8"/>
      <c r="J8" s="8"/>
      <c r="K8" s="8"/>
      <c r="L8" s="8"/>
      <c r="M8" s="8"/>
      <c r="N8" s="8"/>
      <c r="O8" s="8"/>
      <c r="P8" s="8"/>
      <c r="Q8" s="8"/>
      <c r="R8" s="8"/>
      <c r="S8" s="8"/>
      <c r="T8" s="8"/>
      <c r="U8" s="8"/>
      <c r="V8" s="8"/>
      <c r="W8" s="8"/>
      <c r="X8" s="8"/>
      <c r="Y8" s="8"/>
      <c r="Z8" s="8"/>
      <c r="AA8" s="8"/>
      <c r="AB8" s="8"/>
      <c r="AC8" s="8"/>
      <c r="AD8" s="8"/>
      <c r="AE8" s="8"/>
    </row>
    <row r="9" spans="1:37" x14ac:dyDescent="0.3">
      <c r="A9" s="8"/>
      <c r="B9" s="23"/>
      <c r="C9" s="23"/>
      <c r="D9" s="23"/>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row>
    <row r="10" spans="1:37" x14ac:dyDescent="0.3">
      <c r="A10" s="8"/>
      <c r="B10" s="24"/>
      <c r="C10" s="23"/>
      <c r="D10" s="23"/>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row>
    <row r="11" spans="1:37" x14ac:dyDescent="0.3">
      <c r="A11" s="8"/>
      <c r="B11" s="23"/>
      <c r="C11" s="23"/>
      <c r="D11" s="23"/>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row>
    <row r="12" spans="1:37" x14ac:dyDescent="0.3">
      <c r="A12" s="8"/>
      <c r="B12" s="23"/>
      <c r="C12" s="23"/>
      <c r="D12" s="23"/>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row>
    <row r="13" spans="1:37" x14ac:dyDescent="0.3">
      <c r="A13" s="8"/>
      <c r="B13" s="23"/>
      <c r="C13" s="23"/>
      <c r="D13" s="23"/>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row>
    <row r="14" spans="1:37" x14ac:dyDescent="0.3">
      <c r="A14" s="8"/>
      <c r="B14" s="23"/>
      <c r="C14" s="23"/>
      <c r="D14" s="23"/>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row>
    <row r="15" spans="1:37" x14ac:dyDescent="0.3">
      <c r="A15" s="8"/>
      <c r="B15" s="23"/>
      <c r="C15" s="23"/>
      <c r="D15" s="23"/>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row>
    <row r="16" spans="1:37" x14ac:dyDescent="0.3">
      <c r="A16" s="8"/>
      <c r="B16" s="23"/>
      <c r="C16" s="23"/>
      <c r="D16" s="23"/>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row>
    <row r="17" spans="1:37" x14ac:dyDescent="0.3">
      <c r="A17" s="8"/>
      <c r="B17" s="23"/>
      <c r="C17" s="23"/>
      <c r="D17" s="23"/>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row>
    <row r="18" spans="1:37" x14ac:dyDescent="0.3">
      <c r="A18" s="8"/>
      <c r="B18" s="23"/>
      <c r="C18" s="23"/>
      <c r="D18" s="23"/>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row>
    <row r="19" spans="1:37" x14ac:dyDescent="0.3">
      <c r="A19" s="8"/>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row>
    <row r="20" spans="1:37" x14ac:dyDescent="0.3">
      <c r="A20" s="8"/>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row>
    <row r="21" spans="1:37" x14ac:dyDescent="0.3">
      <c r="A21" s="8"/>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row>
    <row r="22" spans="1:37" x14ac:dyDescent="0.3">
      <c r="A22" s="8"/>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row>
    <row r="23" spans="1:37" x14ac:dyDescent="0.3">
      <c r="A23" s="8"/>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row>
    <row r="24" spans="1:37" x14ac:dyDescent="0.3">
      <c r="A24" s="8"/>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row>
    <row r="25" spans="1:37" x14ac:dyDescent="0.3">
      <c r="A25" s="8"/>
      <c r="B25" s="8"/>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row>
    <row r="26" spans="1:37" x14ac:dyDescent="0.3">
      <c r="A26" s="8"/>
      <c r="B26" s="8"/>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row>
    <row r="27" spans="1:37" x14ac:dyDescent="0.3">
      <c r="A27" s="8"/>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row>
    <row r="28" spans="1:37" x14ac:dyDescent="0.3">
      <c r="A28" s="8"/>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row>
    <row r="29" spans="1:37" x14ac:dyDescent="0.3">
      <c r="A29" s="8"/>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row>
    <row r="30" spans="1:37" x14ac:dyDescent="0.3">
      <c r="A30" s="8"/>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row>
    <row r="31" spans="1:37" x14ac:dyDescent="0.3">
      <c r="A31" s="8"/>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row>
    <row r="32" spans="1:37" x14ac:dyDescent="0.3">
      <c r="A32" s="8"/>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row>
    <row r="33" spans="1:31" x14ac:dyDescent="0.3">
      <c r="A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row>
    <row r="34" spans="1:31" x14ac:dyDescent="0.3">
      <c r="A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x14ac:dyDescent="0.3">
      <c r="A35" s="8"/>
    </row>
    <row r="36" spans="1:31" x14ac:dyDescent="0.3">
      <c r="A36" s="8"/>
    </row>
    <row r="37" spans="1:31" x14ac:dyDescent="0.3">
      <c r="A37" s="8"/>
    </row>
    <row r="38" spans="1:31" x14ac:dyDescent="0.3">
      <c r="A38" s="8"/>
    </row>
    <row r="39" spans="1:31" x14ac:dyDescent="0.3">
      <c r="A39" s="8"/>
    </row>
    <row r="40" spans="1:31" x14ac:dyDescent="0.3">
      <c r="A40" s="8"/>
    </row>
    <row r="41" spans="1:31" x14ac:dyDescent="0.3">
      <c r="A41" s="8"/>
    </row>
    <row r="42" spans="1:31" x14ac:dyDescent="0.3">
      <c r="A42" s="8"/>
    </row>
    <row r="43" spans="1:31" x14ac:dyDescent="0.3">
      <c r="A43" s="8"/>
    </row>
    <row r="44" spans="1:31" x14ac:dyDescent="0.3">
      <c r="A44" s="8"/>
    </row>
    <row r="45" spans="1:31" x14ac:dyDescent="0.3">
      <c r="A45" s="8"/>
    </row>
    <row r="46" spans="1:31" x14ac:dyDescent="0.3">
      <c r="A46" s="8"/>
    </row>
    <row r="47" spans="1:31" x14ac:dyDescent="0.3">
      <c r="A47" s="8"/>
    </row>
    <row r="48" spans="1:31" x14ac:dyDescent="0.3">
      <c r="A48" s="8"/>
    </row>
    <row r="49" spans="1:1" x14ac:dyDescent="0.3">
      <c r="A49" s="8"/>
    </row>
    <row r="50" spans="1:1" x14ac:dyDescent="0.3">
      <c r="A50" s="8"/>
    </row>
    <row r="51" spans="1:1" x14ac:dyDescent="0.3">
      <c r="A51" s="8"/>
    </row>
    <row r="52" spans="1:1" x14ac:dyDescent="0.3">
      <c r="A52" s="8"/>
    </row>
    <row r="53" spans="1:1" x14ac:dyDescent="0.3">
      <c r="A53" s="8"/>
    </row>
    <row r="54" spans="1:1" x14ac:dyDescent="0.3">
      <c r="A54" s="8"/>
    </row>
    <row r="55" spans="1:1" x14ac:dyDescent="0.3">
      <c r="A55" s="8"/>
    </row>
  </sheetData>
  <mergeCells count="1">
    <mergeCell ref="B1:D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249977111117893"/>
  </sheetPr>
  <dimension ref="A1:W200"/>
  <sheetViews>
    <sheetView zoomScale="70" zoomScaleNormal="70" workbookViewId="0">
      <selection activeCell="C11" sqref="C11"/>
    </sheetView>
  </sheetViews>
  <sheetFormatPr baseColWidth="10" defaultColWidth="11.44140625" defaultRowHeight="14.4" x14ac:dyDescent="0.3"/>
  <cols>
    <col min="2" max="2" width="40.44140625" customWidth="1"/>
    <col min="3" max="3" width="48.44140625" customWidth="1"/>
    <col min="4" max="5" width="47" customWidth="1"/>
    <col min="6" max="6" width="135" bestFit="1" customWidth="1"/>
    <col min="7" max="7" width="144.6640625" bestFit="1" customWidth="1"/>
  </cols>
  <sheetData>
    <row r="1" spans="1:23" ht="32.4" x14ac:dyDescent="0.3">
      <c r="A1" s="8"/>
      <c r="B1" s="30" t="s">
        <v>273</v>
      </c>
      <c r="C1" s="30"/>
      <c r="D1" s="28"/>
      <c r="E1" s="28"/>
      <c r="F1" s="30"/>
      <c r="G1" s="8"/>
      <c r="H1" s="8"/>
      <c r="I1" s="8"/>
      <c r="J1" s="8"/>
      <c r="K1" s="8"/>
      <c r="L1" s="8"/>
      <c r="M1" s="8"/>
      <c r="N1" s="8"/>
      <c r="O1" s="8"/>
      <c r="P1" s="8"/>
      <c r="Q1" s="8"/>
      <c r="R1" s="8"/>
      <c r="S1" s="8"/>
      <c r="T1" s="8"/>
      <c r="U1" s="8"/>
      <c r="V1" s="8"/>
      <c r="W1" s="8"/>
    </row>
    <row r="2" spans="1:23" ht="15" thickBot="1" x14ac:dyDescent="0.35">
      <c r="A2" s="8"/>
      <c r="B2" s="8"/>
      <c r="C2" s="8"/>
      <c r="D2" s="8"/>
      <c r="E2" s="8"/>
      <c r="F2" s="8"/>
      <c r="G2" s="8"/>
      <c r="H2" s="8"/>
      <c r="I2" s="8"/>
      <c r="J2" s="8"/>
      <c r="K2" s="8"/>
      <c r="L2" s="8"/>
      <c r="M2" s="8"/>
      <c r="N2" s="8"/>
      <c r="O2" s="8"/>
      <c r="P2" s="8"/>
      <c r="Q2" s="8"/>
      <c r="R2" s="8"/>
      <c r="S2" s="8"/>
      <c r="T2" s="8"/>
      <c r="U2" s="8"/>
      <c r="V2" s="8"/>
      <c r="W2" s="8"/>
    </row>
    <row r="3" spans="1:23" ht="20.399999999999999" x14ac:dyDescent="0.3">
      <c r="A3" s="22"/>
      <c r="B3" s="429" t="s">
        <v>350</v>
      </c>
      <c r="C3" s="430"/>
      <c r="D3" s="430"/>
      <c r="E3" s="431"/>
      <c r="F3" s="31"/>
      <c r="G3" s="8"/>
      <c r="H3" s="8"/>
      <c r="I3" s="8"/>
      <c r="J3" s="8"/>
      <c r="K3" s="8"/>
      <c r="L3" s="8"/>
      <c r="M3" s="8"/>
      <c r="N3" s="8"/>
      <c r="O3" s="8"/>
      <c r="P3" s="8"/>
      <c r="Q3" s="8"/>
    </row>
    <row r="4" spans="1:23" ht="20.399999999999999" x14ac:dyDescent="0.3">
      <c r="A4" s="22"/>
      <c r="B4" s="108" t="s">
        <v>351</v>
      </c>
      <c r="C4" s="109" t="s">
        <v>352</v>
      </c>
      <c r="D4" s="109" t="s">
        <v>353</v>
      </c>
      <c r="E4" s="110" t="s">
        <v>312</v>
      </c>
      <c r="F4" s="31"/>
      <c r="G4" s="8"/>
      <c r="H4" s="8"/>
      <c r="I4" s="8"/>
      <c r="J4" s="8"/>
      <c r="K4" s="8"/>
      <c r="L4" s="8"/>
      <c r="M4" s="8"/>
      <c r="N4" s="8"/>
      <c r="O4" s="8"/>
      <c r="P4" s="8"/>
      <c r="Q4" s="8"/>
    </row>
    <row r="5" spans="1:23" ht="67.8" customHeight="1" x14ac:dyDescent="0.3">
      <c r="A5" s="22"/>
      <c r="B5" s="111" t="s">
        <v>318</v>
      </c>
      <c r="C5" s="112">
        <v>0.2</v>
      </c>
      <c r="D5" s="113" t="s">
        <v>354</v>
      </c>
      <c r="E5" s="114" t="s">
        <v>355</v>
      </c>
      <c r="F5" s="31"/>
      <c r="G5" s="8"/>
      <c r="H5" s="8"/>
      <c r="I5" s="8"/>
      <c r="J5" s="8"/>
      <c r="K5" s="8"/>
      <c r="L5" s="8"/>
      <c r="M5" s="8"/>
      <c r="N5" s="8"/>
      <c r="O5" s="8"/>
      <c r="P5" s="8"/>
      <c r="Q5" s="8"/>
    </row>
    <row r="6" spans="1:23" ht="67.8" customHeight="1" x14ac:dyDescent="0.3">
      <c r="A6" s="22"/>
      <c r="B6" s="115" t="s">
        <v>142</v>
      </c>
      <c r="C6" s="112">
        <v>0.4</v>
      </c>
      <c r="D6" s="116" t="s">
        <v>356</v>
      </c>
      <c r="E6" s="117" t="s">
        <v>357</v>
      </c>
      <c r="F6" s="31"/>
      <c r="G6" s="8"/>
      <c r="H6" s="8"/>
      <c r="I6" s="8"/>
      <c r="J6" s="8"/>
      <c r="K6" s="8"/>
      <c r="L6" s="8"/>
      <c r="M6" s="8"/>
      <c r="N6" s="8"/>
      <c r="O6" s="8"/>
      <c r="P6" s="8"/>
      <c r="Q6" s="8"/>
    </row>
    <row r="7" spans="1:23" ht="67.8" customHeight="1" x14ac:dyDescent="0.3">
      <c r="A7" s="22"/>
      <c r="B7" s="118" t="s">
        <v>262</v>
      </c>
      <c r="C7" s="112">
        <v>0.6</v>
      </c>
      <c r="D7" s="116" t="s">
        <v>358</v>
      </c>
      <c r="E7" s="117" t="s">
        <v>359</v>
      </c>
      <c r="F7" s="31"/>
      <c r="G7" s="8"/>
      <c r="H7" s="8"/>
      <c r="I7" s="8"/>
      <c r="J7" s="8"/>
      <c r="K7" s="8"/>
      <c r="L7" s="8"/>
      <c r="M7" s="8"/>
      <c r="N7" s="8"/>
      <c r="O7" s="8"/>
      <c r="P7" s="8"/>
      <c r="Q7" s="8"/>
    </row>
    <row r="8" spans="1:23" ht="67.8" customHeight="1" x14ac:dyDescent="0.3">
      <c r="A8" s="22"/>
      <c r="B8" s="119" t="s">
        <v>210</v>
      </c>
      <c r="C8" s="112">
        <v>0.8</v>
      </c>
      <c r="D8" s="116" t="s">
        <v>360</v>
      </c>
      <c r="E8" s="117" t="s">
        <v>361</v>
      </c>
      <c r="F8" s="31"/>
      <c r="G8" s="8"/>
      <c r="H8" s="8"/>
      <c r="I8" s="8"/>
      <c r="J8" s="8"/>
      <c r="K8" s="8"/>
      <c r="L8" s="8"/>
      <c r="M8" s="8"/>
      <c r="N8" s="8"/>
      <c r="O8" s="8"/>
      <c r="P8" s="8"/>
      <c r="Q8" s="8"/>
    </row>
    <row r="9" spans="1:23" ht="67.8" customHeight="1" x14ac:dyDescent="0.3">
      <c r="A9" s="22"/>
      <c r="B9" s="120" t="s">
        <v>113</v>
      </c>
      <c r="C9" s="112">
        <v>1</v>
      </c>
      <c r="D9" s="116" t="s">
        <v>362</v>
      </c>
      <c r="E9" s="117" t="s">
        <v>363</v>
      </c>
      <c r="F9" s="31"/>
      <c r="G9" s="8"/>
      <c r="H9" s="8"/>
      <c r="I9" s="8"/>
      <c r="J9" s="8"/>
      <c r="K9" s="8"/>
      <c r="L9" s="8"/>
      <c r="M9" s="8"/>
      <c r="N9" s="8"/>
      <c r="O9" s="8"/>
      <c r="P9" s="8"/>
      <c r="Q9" s="8"/>
    </row>
    <row r="10" spans="1:23" ht="20.399999999999999" x14ac:dyDescent="0.3">
      <c r="A10" s="22"/>
      <c r="B10" s="22"/>
      <c r="C10" s="31"/>
      <c r="D10" s="31"/>
      <c r="E10" s="31"/>
      <c r="F10" s="31"/>
      <c r="G10" s="8"/>
      <c r="H10" s="8"/>
      <c r="I10" s="8"/>
      <c r="J10" s="8"/>
      <c r="K10" s="8"/>
      <c r="L10" s="8"/>
      <c r="M10" s="8"/>
      <c r="N10" s="8"/>
      <c r="O10" s="8"/>
      <c r="P10" s="8"/>
      <c r="Q10" s="8"/>
    </row>
    <row r="11" spans="1:23" ht="20.399999999999999" x14ac:dyDescent="0.3">
      <c r="A11" s="22"/>
      <c r="B11" s="22"/>
      <c r="C11" s="31"/>
      <c r="D11" s="31"/>
      <c r="E11" s="31"/>
      <c r="F11" s="31"/>
      <c r="G11" s="8"/>
      <c r="H11" s="8"/>
      <c r="I11" s="8"/>
      <c r="J11" s="8"/>
      <c r="K11" s="8"/>
      <c r="L11" s="8"/>
      <c r="M11" s="8"/>
      <c r="N11" s="8"/>
      <c r="O11" s="8"/>
      <c r="P11" s="8"/>
      <c r="Q11" s="8"/>
    </row>
    <row r="12" spans="1:23" ht="20.399999999999999" x14ac:dyDescent="0.3">
      <c r="A12" s="22"/>
      <c r="B12" s="22"/>
      <c r="C12" s="31"/>
      <c r="D12" s="31"/>
      <c r="E12" s="31"/>
      <c r="F12" s="31"/>
      <c r="G12" s="8"/>
      <c r="H12" s="8"/>
      <c r="I12" s="8"/>
      <c r="J12" s="8"/>
      <c r="K12" s="8"/>
      <c r="L12" s="8"/>
      <c r="M12" s="8"/>
      <c r="N12" s="8"/>
      <c r="O12" s="8"/>
      <c r="P12" s="8"/>
      <c r="Q12" s="8"/>
    </row>
    <row r="13" spans="1:23" ht="20.399999999999999" x14ac:dyDescent="0.3">
      <c r="A13" s="22"/>
      <c r="B13" s="22"/>
      <c r="C13" s="31"/>
      <c r="D13" s="31"/>
      <c r="E13" s="31"/>
      <c r="F13" s="31"/>
      <c r="G13" s="8"/>
      <c r="H13" s="8"/>
      <c r="I13" s="8"/>
      <c r="J13" s="8"/>
      <c r="K13" s="8"/>
      <c r="L13" s="8"/>
      <c r="M13" s="8"/>
      <c r="N13" s="8"/>
      <c r="O13" s="8"/>
      <c r="P13" s="8"/>
      <c r="Q13" s="8"/>
    </row>
    <row r="14" spans="1:23" ht="20.399999999999999" x14ac:dyDescent="0.3">
      <c r="A14" s="22"/>
      <c r="B14" s="22"/>
      <c r="C14" s="31"/>
      <c r="D14" s="31"/>
      <c r="E14" s="31"/>
      <c r="F14" s="31"/>
      <c r="G14" s="8"/>
      <c r="H14" s="8"/>
      <c r="I14" s="8"/>
      <c r="J14" s="8"/>
      <c r="K14" s="8"/>
      <c r="L14" s="8"/>
      <c r="M14" s="8"/>
      <c r="N14" s="8"/>
      <c r="O14" s="8"/>
      <c r="P14" s="8"/>
      <c r="Q14" s="8"/>
    </row>
    <row r="15" spans="1:23" ht="20.399999999999999" x14ac:dyDescent="0.3">
      <c r="A15" s="22"/>
      <c r="B15" s="22"/>
      <c r="C15" s="31"/>
      <c r="D15" s="31"/>
      <c r="E15" s="31"/>
      <c r="F15" s="31"/>
      <c r="G15" s="8"/>
      <c r="H15" s="8"/>
      <c r="I15" s="8"/>
      <c r="J15" s="8"/>
      <c r="K15" s="8"/>
      <c r="L15" s="8"/>
      <c r="M15" s="8"/>
      <c r="N15" s="8"/>
      <c r="O15" s="8"/>
      <c r="P15" s="8"/>
      <c r="Q15" s="8"/>
    </row>
    <row r="16" spans="1:23" ht="20.399999999999999" x14ac:dyDescent="0.3">
      <c r="A16" s="22"/>
      <c r="B16" s="22"/>
      <c r="C16" s="31"/>
      <c r="D16" s="31"/>
      <c r="E16" s="31"/>
      <c r="F16" s="31"/>
      <c r="G16" s="8"/>
      <c r="H16" s="8"/>
      <c r="I16" s="8"/>
      <c r="J16" s="8"/>
      <c r="K16" s="8"/>
      <c r="L16" s="8"/>
      <c r="M16" s="8"/>
      <c r="N16" s="8"/>
      <c r="O16" s="8"/>
      <c r="P16" s="8"/>
      <c r="Q16" s="8"/>
    </row>
    <row r="17" spans="1:17" ht="20.399999999999999" x14ac:dyDescent="0.3">
      <c r="A17" s="22"/>
      <c r="B17" s="22"/>
      <c r="C17" s="31"/>
      <c r="D17" s="31"/>
      <c r="E17" s="31"/>
      <c r="F17" s="31"/>
      <c r="G17" s="8"/>
      <c r="H17" s="8"/>
      <c r="I17" s="8"/>
      <c r="J17" s="8"/>
      <c r="K17" s="8"/>
      <c r="L17" s="8"/>
      <c r="M17" s="8"/>
      <c r="N17" s="8"/>
      <c r="O17" s="8"/>
      <c r="P17" s="8"/>
      <c r="Q17" s="8"/>
    </row>
    <row r="18" spans="1:17" ht="20.399999999999999" x14ac:dyDescent="0.3">
      <c r="A18" s="22"/>
      <c r="B18" s="22"/>
      <c r="C18" s="31"/>
      <c r="D18" s="31"/>
      <c r="E18" s="31"/>
      <c r="F18" s="31"/>
      <c r="G18" s="8"/>
      <c r="H18" s="8"/>
      <c r="I18" s="8"/>
      <c r="J18" s="8"/>
      <c r="K18" s="8"/>
      <c r="L18" s="8"/>
      <c r="M18" s="8"/>
      <c r="N18" s="8"/>
      <c r="O18" s="8"/>
      <c r="P18" s="8"/>
      <c r="Q18" s="8"/>
    </row>
    <row r="19" spans="1:17" ht="20.399999999999999" x14ac:dyDescent="0.3">
      <c r="A19" s="22"/>
      <c r="B19" s="22"/>
      <c r="C19" s="31"/>
      <c r="D19" s="31"/>
      <c r="E19" s="31"/>
      <c r="F19" s="31"/>
      <c r="G19" s="8"/>
      <c r="H19" s="8"/>
      <c r="I19" s="8"/>
      <c r="J19" s="8"/>
      <c r="K19" s="8"/>
      <c r="L19" s="8"/>
      <c r="M19" s="8"/>
      <c r="N19" s="8"/>
      <c r="O19" s="8"/>
      <c r="P19" s="8"/>
      <c r="Q19" s="8"/>
    </row>
    <row r="20" spans="1:17" ht="20.399999999999999" x14ac:dyDescent="0.3">
      <c r="A20" s="22"/>
      <c r="B20" s="5"/>
      <c r="C20" s="32"/>
      <c r="D20" s="32"/>
      <c r="E20" s="32"/>
      <c r="F20" s="32"/>
    </row>
    <row r="21" spans="1:17" ht="20.399999999999999" x14ac:dyDescent="0.3">
      <c r="A21" s="22"/>
      <c r="B21" s="5"/>
      <c r="C21" s="32"/>
      <c r="D21" s="32"/>
      <c r="E21" s="32"/>
      <c r="F21" s="32"/>
    </row>
    <row r="22" spans="1:17" ht="20.399999999999999" x14ac:dyDescent="0.3">
      <c r="A22" s="22"/>
      <c r="B22" s="5"/>
      <c r="C22" s="32"/>
      <c r="D22" s="32"/>
      <c r="E22" s="32"/>
      <c r="F22" s="32"/>
    </row>
    <row r="23" spans="1:17" ht="20.399999999999999" x14ac:dyDescent="0.3">
      <c r="A23" s="22"/>
      <c r="B23" s="5"/>
      <c r="C23" s="32"/>
      <c r="D23" s="32"/>
      <c r="E23" s="32"/>
      <c r="F23" s="32"/>
    </row>
    <row r="24" spans="1:17" ht="20.399999999999999" x14ac:dyDescent="0.3">
      <c r="A24" s="22"/>
      <c r="B24" s="5"/>
      <c r="C24" s="32"/>
      <c r="D24" s="32"/>
      <c r="E24" s="32"/>
      <c r="F24" s="32"/>
    </row>
    <row r="25" spans="1:17" ht="20.399999999999999" x14ac:dyDescent="0.3">
      <c r="A25" s="22"/>
      <c r="B25" s="5"/>
      <c r="C25" s="32"/>
      <c r="D25" s="32"/>
      <c r="E25" s="32"/>
      <c r="F25" s="32"/>
    </row>
    <row r="26" spans="1:17" ht="20.399999999999999" x14ac:dyDescent="0.3">
      <c r="A26" s="22"/>
      <c r="B26" s="5"/>
      <c r="C26" s="32"/>
      <c r="D26" s="32"/>
      <c r="E26" s="32"/>
      <c r="F26" s="32"/>
    </row>
    <row r="27" spans="1:17" ht="20.399999999999999" x14ac:dyDescent="0.3">
      <c r="A27" s="22"/>
      <c r="B27" s="5"/>
      <c r="C27" s="32"/>
      <c r="D27" s="32"/>
      <c r="E27" s="32"/>
      <c r="F27" s="32"/>
    </row>
    <row r="28" spans="1:17" ht="20.399999999999999" x14ac:dyDescent="0.3">
      <c r="A28" s="22"/>
      <c r="B28" s="5"/>
      <c r="C28" s="32"/>
      <c r="D28" s="32"/>
      <c r="E28" s="32"/>
      <c r="F28" s="32"/>
    </row>
    <row r="29" spans="1:17" ht="20.399999999999999" x14ac:dyDescent="0.3">
      <c r="A29" s="22"/>
      <c r="B29" s="5"/>
      <c r="C29" s="32"/>
      <c r="D29" s="32"/>
      <c r="E29" s="32"/>
      <c r="F29" s="32"/>
    </row>
    <row r="30" spans="1:17" ht="20.399999999999999" x14ac:dyDescent="0.3">
      <c r="A30" s="22"/>
      <c r="B30" s="5"/>
      <c r="C30" s="32"/>
      <c r="D30" s="32"/>
      <c r="E30" s="32"/>
      <c r="F30" s="32"/>
    </row>
    <row r="31" spans="1:17" ht="20.399999999999999" x14ac:dyDescent="0.3">
      <c r="A31" s="22"/>
      <c r="B31" s="5"/>
      <c r="C31" s="32"/>
      <c r="D31" s="32"/>
      <c r="E31" s="32"/>
      <c r="F31" s="32"/>
    </row>
    <row r="32" spans="1:17" ht="20.399999999999999" x14ac:dyDescent="0.3">
      <c r="A32" s="22"/>
      <c r="B32" s="5"/>
      <c r="C32" s="32"/>
      <c r="D32" s="32"/>
      <c r="E32" s="32"/>
      <c r="F32" s="32"/>
    </row>
    <row r="33" spans="1:6" ht="20.399999999999999" x14ac:dyDescent="0.3">
      <c r="A33" s="22"/>
      <c r="B33" s="5"/>
      <c r="C33" s="32"/>
      <c r="D33" s="32"/>
      <c r="E33" s="32"/>
      <c r="F33" s="32"/>
    </row>
    <row r="34" spans="1:6" ht="20.399999999999999" x14ac:dyDescent="0.3">
      <c r="A34" s="22"/>
      <c r="B34" s="5"/>
      <c r="C34" s="32"/>
      <c r="D34" s="32"/>
      <c r="E34" s="32"/>
      <c r="F34" s="32"/>
    </row>
    <row r="35" spans="1:6" ht="20.399999999999999" x14ac:dyDescent="0.3">
      <c r="A35" s="22"/>
      <c r="B35" s="5"/>
      <c r="C35" s="32"/>
      <c r="D35" s="32"/>
      <c r="E35" s="32"/>
      <c r="F35" s="32"/>
    </row>
    <row r="36" spans="1:6" ht="20.399999999999999" x14ac:dyDescent="0.3">
      <c r="A36" s="22"/>
      <c r="B36" s="5"/>
      <c r="C36" s="32"/>
      <c r="D36" s="32"/>
      <c r="E36" s="32"/>
      <c r="F36" s="32"/>
    </row>
    <row r="37" spans="1:6" ht="20.399999999999999" x14ac:dyDescent="0.3">
      <c r="A37" s="22"/>
      <c r="B37" s="5"/>
      <c r="C37" s="32"/>
      <c r="D37" s="32"/>
      <c r="E37" s="32"/>
      <c r="F37" s="32"/>
    </row>
    <row r="38" spans="1:6" ht="20.399999999999999" x14ac:dyDescent="0.3">
      <c r="A38" s="22"/>
      <c r="B38" s="5"/>
      <c r="C38" s="32"/>
      <c r="D38" s="32"/>
      <c r="E38" s="32"/>
      <c r="F38" s="32"/>
    </row>
    <row r="39" spans="1:6" ht="20.399999999999999" x14ac:dyDescent="0.3">
      <c r="A39" s="22"/>
      <c r="B39" s="5"/>
      <c r="C39" s="32"/>
      <c r="D39" s="32"/>
      <c r="E39" s="32"/>
      <c r="F39" s="32"/>
    </row>
    <row r="40" spans="1:6" ht="20.399999999999999" x14ac:dyDescent="0.3">
      <c r="A40" s="22"/>
      <c r="B40" s="5"/>
      <c r="C40" s="32"/>
      <c r="D40" s="32"/>
      <c r="E40" s="32"/>
      <c r="F40" s="32"/>
    </row>
    <row r="41" spans="1:6" ht="20.399999999999999" x14ac:dyDescent="0.3">
      <c r="A41" s="22"/>
      <c r="B41" s="5"/>
      <c r="C41" s="32"/>
      <c r="D41" s="32"/>
      <c r="E41" s="32"/>
      <c r="F41" s="32"/>
    </row>
    <row r="42" spans="1:6" ht="20.399999999999999" x14ac:dyDescent="0.3">
      <c r="A42" s="22"/>
      <c r="B42" s="5"/>
      <c r="C42" s="32"/>
      <c r="D42" s="32"/>
      <c r="E42" s="32"/>
      <c r="F42" s="32"/>
    </row>
    <row r="43" spans="1:6" ht="20.399999999999999" x14ac:dyDescent="0.3">
      <c r="A43" s="22"/>
      <c r="B43" s="5"/>
      <c r="C43" s="32"/>
      <c r="D43" s="32"/>
      <c r="E43" s="32"/>
      <c r="F43" s="32"/>
    </row>
    <row r="44" spans="1:6" ht="20.399999999999999" x14ac:dyDescent="0.3">
      <c r="A44" s="22"/>
      <c r="B44" s="5"/>
      <c r="C44" s="32"/>
      <c r="D44" s="32"/>
      <c r="E44" s="32"/>
      <c r="F44" s="32"/>
    </row>
    <row r="45" spans="1:6" ht="20.399999999999999" x14ac:dyDescent="0.3">
      <c r="A45" s="22"/>
      <c r="B45" s="5"/>
      <c r="C45" s="32"/>
      <c r="D45" s="32"/>
      <c r="E45" s="32"/>
      <c r="F45" s="32"/>
    </row>
    <row r="46" spans="1:6" ht="20.399999999999999" x14ac:dyDescent="0.3">
      <c r="A46" s="22"/>
      <c r="B46" s="5"/>
      <c r="C46" s="32"/>
      <c r="D46" s="32"/>
      <c r="E46" s="32"/>
      <c r="F46" s="32"/>
    </row>
    <row r="47" spans="1:6" ht="20.399999999999999" x14ac:dyDescent="0.3">
      <c r="A47" s="22"/>
      <c r="B47" s="5"/>
      <c r="C47" s="32"/>
      <c r="D47" s="32"/>
      <c r="E47" s="32"/>
      <c r="F47" s="32"/>
    </row>
    <row r="48" spans="1:6" ht="20.399999999999999" x14ac:dyDescent="0.3">
      <c r="A48" s="22"/>
      <c r="B48" s="5"/>
      <c r="C48" s="32"/>
      <c r="D48" s="32"/>
      <c r="E48" s="32"/>
      <c r="F48" s="32"/>
    </row>
    <row r="49" spans="1:6" ht="20.399999999999999" x14ac:dyDescent="0.3">
      <c r="A49" s="22"/>
      <c r="B49" s="5"/>
      <c r="C49" s="32"/>
      <c r="D49" s="32"/>
      <c r="E49" s="32"/>
      <c r="F49" s="32"/>
    </row>
    <row r="50" spans="1:6" ht="20.399999999999999" x14ac:dyDescent="0.3">
      <c r="A50" s="22"/>
      <c r="B50" s="5"/>
      <c r="C50" s="32"/>
      <c r="D50" s="32"/>
      <c r="E50" s="32"/>
      <c r="F50" s="32"/>
    </row>
    <row r="51" spans="1:6" ht="20.399999999999999" x14ac:dyDescent="0.3">
      <c r="A51" s="22"/>
      <c r="B51" s="5"/>
      <c r="C51" s="32"/>
      <c r="D51" s="32"/>
      <c r="E51" s="32"/>
      <c r="F51" s="32"/>
    </row>
    <row r="52" spans="1:6" ht="20.399999999999999" x14ac:dyDescent="0.3">
      <c r="A52" s="22"/>
      <c r="B52" s="5"/>
      <c r="C52" s="32"/>
      <c r="D52" s="32"/>
      <c r="E52" s="32"/>
      <c r="F52" s="32"/>
    </row>
    <row r="53" spans="1:6" ht="20.399999999999999" x14ac:dyDescent="0.3">
      <c r="A53" s="22"/>
      <c r="B53" s="5"/>
      <c r="C53" s="32"/>
      <c r="D53" s="32"/>
      <c r="E53" s="32"/>
      <c r="F53" s="32"/>
    </row>
    <row r="54" spans="1:6" ht="20.399999999999999" x14ac:dyDescent="0.3">
      <c r="A54" s="22"/>
      <c r="B54" s="5"/>
      <c r="C54" s="32"/>
      <c r="D54" s="32"/>
      <c r="E54" s="32"/>
      <c r="F54" s="32"/>
    </row>
    <row r="55" spans="1:6" ht="20.399999999999999" x14ac:dyDescent="0.3">
      <c r="A55" s="22"/>
      <c r="B55" s="5"/>
      <c r="C55" s="32"/>
      <c r="D55" s="32"/>
      <c r="E55" s="32"/>
      <c r="F55" s="32"/>
    </row>
    <row r="56" spans="1:6" ht="20.399999999999999" x14ac:dyDescent="0.3">
      <c r="A56" s="22"/>
      <c r="B56" s="5"/>
      <c r="C56" s="32"/>
      <c r="D56" s="32"/>
      <c r="E56" s="32"/>
      <c r="F56" s="32"/>
    </row>
    <row r="57" spans="1:6" ht="20.399999999999999" x14ac:dyDescent="0.3">
      <c r="A57" s="22"/>
      <c r="B57" s="5"/>
      <c r="C57" s="32"/>
      <c r="D57" s="32"/>
      <c r="E57" s="32"/>
      <c r="F57" s="32"/>
    </row>
    <row r="58" spans="1:6" ht="20.399999999999999" x14ac:dyDescent="0.3">
      <c r="A58" s="22"/>
      <c r="B58" s="5"/>
      <c r="C58" s="32"/>
      <c r="D58" s="32"/>
      <c r="E58" s="32"/>
      <c r="F58" s="32"/>
    </row>
    <row r="59" spans="1:6" ht="20.399999999999999" x14ac:dyDescent="0.3">
      <c r="A59" s="22"/>
      <c r="B59" s="5"/>
      <c r="C59" s="32"/>
      <c r="D59" s="32"/>
      <c r="E59" s="32"/>
      <c r="F59" s="32"/>
    </row>
    <row r="60" spans="1:6" ht="20.399999999999999" x14ac:dyDescent="0.3">
      <c r="A60" s="22"/>
      <c r="B60" s="5"/>
      <c r="C60" s="32"/>
      <c r="D60" s="32"/>
      <c r="E60" s="32"/>
      <c r="F60" s="32"/>
    </row>
    <row r="61" spans="1:6" ht="20.399999999999999" x14ac:dyDescent="0.3">
      <c r="A61" s="22"/>
      <c r="B61" s="5"/>
      <c r="C61" s="32"/>
      <c r="D61" s="32"/>
      <c r="E61" s="32"/>
      <c r="F61" s="32"/>
    </row>
    <row r="62" spans="1:6" ht="20.399999999999999" x14ac:dyDescent="0.3">
      <c r="A62" s="22"/>
      <c r="B62" s="5"/>
      <c r="C62" s="32"/>
      <c r="D62" s="32"/>
      <c r="E62" s="32"/>
      <c r="F62" s="32"/>
    </row>
    <row r="63" spans="1:6" ht="20.399999999999999" x14ac:dyDescent="0.3">
      <c r="A63" s="22"/>
      <c r="B63" s="5"/>
      <c r="C63" s="32"/>
      <c r="D63" s="32"/>
      <c r="E63" s="32"/>
      <c r="F63" s="32"/>
    </row>
    <row r="64" spans="1:6" ht="20.399999999999999" x14ac:dyDescent="0.3">
      <c r="A64" s="22"/>
      <c r="B64" s="5"/>
      <c r="C64" s="32"/>
      <c r="D64" s="32"/>
      <c r="E64" s="32"/>
      <c r="F64" s="32"/>
    </row>
    <row r="65" spans="1:6" ht="20.399999999999999" x14ac:dyDescent="0.3">
      <c r="A65" s="22"/>
      <c r="B65" s="5"/>
      <c r="C65" s="32"/>
      <c r="D65" s="32"/>
      <c r="E65" s="32"/>
      <c r="F65" s="32"/>
    </row>
    <row r="66" spans="1:6" ht="20.399999999999999" x14ac:dyDescent="0.3">
      <c r="A66" s="22"/>
      <c r="B66" s="5"/>
      <c r="C66" s="32"/>
      <c r="D66" s="32"/>
      <c r="E66" s="32"/>
      <c r="F66" s="32"/>
    </row>
    <row r="67" spans="1:6" ht="20.399999999999999" x14ac:dyDescent="0.3">
      <c r="A67" s="22"/>
      <c r="B67" s="5"/>
      <c r="C67" s="32"/>
      <c r="D67" s="32"/>
      <c r="E67" s="32"/>
      <c r="F67" s="32"/>
    </row>
    <row r="68" spans="1:6" ht="20.399999999999999" x14ac:dyDescent="0.3">
      <c r="A68" s="22"/>
      <c r="B68" s="5"/>
      <c r="C68" s="32"/>
      <c r="D68" s="32"/>
      <c r="E68" s="32"/>
      <c r="F68" s="32"/>
    </row>
    <row r="69" spans="1:6" ht="20.399999999999999" x14ac:dyDescent="0.3">
      <c r="A69" s="22"/>
      <c r="B69" s="5"/>
      <c r="C69" s="32"/>
      <c r="D69" s="32"/>
      <c r="E69" s="32"/>
      <c r="F69" s="32"/>
    </row>
    <row r="70" spans="1:6" ht="20.399999999999999" x14ac:dyDescent="0.3">
      <c r="A70" s="22"/>
      <c r="B70" s="5"/>
      <c r="C70" s="32"/>
      <c r="D70" s="32"/>
      <c r="E70" s="32"/>
      <c r="F70" s="32"/>
    </row>
    <row r="71" spans="1:6" ht="20.399999999999999" x14ac:dyDescent="0.3">
      <c r="A71" s="22"/>
      <c r="B71" s="5"/>
      <c r="C71" s="32"/>
      <c r="D71" s="32"/>
      <c r="E71" s="32"/>
      <c r="F71" s="32"/>
    </row>
    <row r="72" spans="1:6" ht="20.399999999999999" x14ac:dyDescent="0.3">
      <c r="A72" s="22"/>
      <c r="B72" s="5"/>
      <c r="C72" s="32"/>
      <c r="D72" s="32"/>
      <c r="E72" s="32"/>
      <c r="F72" s="32"/>
    </row>
    <row r="73" spans="1:6" ht="20.399999999999999" x14ac:dyDescent="0.3">
      <c r="A73" s="22"/>
      <c r="B73" s="5"/>
      <c r="C73" s="32"/>
      <c r="D73" s="32"/>
      <c r="E73" s="32"/>
      <c r="F73" s="32"/>
    </row>
    <row r="74" spans="1:6" ht="20.399999999999999" x14ac:dyDescent="0.3">
      <c r="A74" s="22"/>
      <c r="B74" s="5"/>
      <c r="C74" s="32"/>
      <c r="D74" s="32"/>
      <c r="E74" s="32"/>
      <c r="F74" s="32"/>
    </row>
    <row r="75" spans="1:6" ht="20.399999999999999" x14ac:dyDescent="0.3">
      <c r="A75" s="22"/>
      <c r="B75" s="5"/>
      <c r="C75" s="32"/>
      <c r="D75" s="32"/>
      <c r="E75" s="32"/>
      <c r="F75" s="32"/>
    </row>
    <row r="76" spans="1:6" ht="20.399999999999999" x14ac:dyDescent="0.3">
      <c r="A76" s="22"/>
      <c r="B76" s="5"/>
      <c r="C76" s="32"/>
      <c r="D76" s="32"/>
      <c r="E76" s="32"/>
      <c r="F76" s="32"/>
    </row>
    <row r="77" spans="1:6" ht="20.399999999999999" x14ac:dyDescent="0.3">
      <c r="A77" s="22"/>
      <c r="B77" s="5"/>
      <c r="C77" s="32"/>
      <c r="D77" s="32"/>
      <c r="E77" s="32"/>
      <c r="F77" s="32"/>
    </row>
    <row r="78" spans="1:6" ht="20.399999999999999" x14ac:dyDescent="0.3">
      <c r="A78" s="22"/>
      <c r="B78" s="5"/>
      <c r="C78" s="32"/>
      <c r="D78" s="32"/>
      <c r="E78" s="32"/>
      <c r="F78" s="32"/>
    </row>
    <row r="79" spans="1:6" ht="20.399999999999999" x14ac:dyDescent="0.3">
      <c r="A79" s="22"/>
      <c r="B79" s="5"/>
      <c r="C79" s="32"/>
      <c r="D79" s="32"/>
      <c r="E79" s="32"/>
      <c r="F79" s="32"/>
    </row>
    <row r="80" spans="1:6" ht="20.399999999999999" x14ac:dyDescent="0.3">
      <c r="A80" s="22"/>
      <c r="B80" s="5"/>
      <c r="C80" s="32"/>
      <c r="D80" s="32"/>
      <c r="E80" s="32"/>
      <c r="F80" s="32"/>
    </row>
    <row r="81" spans="1:6" ht="20.399999999999999" x14ac:dyDescent="0.3">
      <c r="A81" s="22"/>
      <c r="B81" s="5"/>
      <c r="C81" s="32"/>
      <c r="D81" s="32"/>
      <c r="E81" s="32"/>
      <c r="F81" s="32"/>
    </row>
    <row r="82" spans="1:6" ht="20.399999999999999" x14ac:dyDescent="0.3">
      <c r="A82" s="22"/>
      <c r="B82" s="5"/>
      <c r="C82" s="32"/>
      <c r="D82" s="32"/>
      <c r="E82" s="32"/>
      <c r="F82" s="32"/>
    </row>
    <row r="83" spans="1:6" ht="20.399999999999999" x14ac:dyDescent="0.3">
      <c r="A83" s="22"/>
      <c r="B83" s="5"/>
      <c r="C83" s="32"/>
      <c r="D83" s="32"/>
      <c r="E83" s="32"/>
      <c r="F83" s="32"/>
    </row>
    <row r="84" spans="1:6" ht="20.399999999999999" x14ac:dyDescent="0.3">
      <c r="A84" s="22"/>
      <c r="B84" s="5"/>
      <c r="C84" s="32"/>
      <c r="D84" s="32"/>
      <c r="E84" s="32"/>
      <c r="F84" s="32"/>
    </row>
    <row r="85" spans="1:6" ht="20.399999999999999" x14ac:dyDescent="0.3">
      <c r="A85" s="22"/>
      <c r="B85" s="5"/>
      <c r="C85" s="32"/>
      <c r="D85" s="32"/>
      <c r="E85" s="32"/>
      <c r="F85" s="32"/>
    </row>
    <row r="86" spans="1:6" ht="20.399999999999999" x14ac:dyDescent="0.3">
      <c r="A86" s="22"/>
      <c r="B86" s="5"/>
      <c r="C86" s="32"/>
      <c r="D86" s="32"/>
      <c r="E86" s="32"/>
      <c r="F86" s="32"/>
    </row>
    <row r="87" spans="1:6" ht="20.399999999999999" x14ac:dyDescent="0.3">
      <c r="A87" s="22"/>
      <c r="B87" s="5"/>
      <c r="C87" s="32"/>
      <c r="D87" s="32"/>
      <c r="E87" s="32"/>
      <c r="F87" s="32"/>
    </row>
    <row r="88" spans="1:6" ht="20.399999999999999" x14ac:dyDescent="0.3">
      <c r="A88" s="22"/>
      <c r="B88" s="5"/>
      <c r="C88" s="32"/>
      <c r="D88" s="32"/>
      <c r="E88" s="32"/>
      <c r="F88" s="32"/>
    </row>
    <row r="89" spans="1:6" ht="20.399999999999999" x14ac:dyDescent="0.3">
      <c r="A89" s="22"/>
      <c r="B89" s="5"/>
      <c r="C89" s="32"/>
      <c r="D89" s="32"/>
      <c r="E89" s="32"/>
      <c r="F89" s="32"/>
    </row>
    <row r="90" spans="1:6" ht="20.399999999999999" x14ac:dyDescent="0.3">
      <c r="A90" s="22"/>
      <c r="B90" s="5"/>
      <c r="C90" s="32"/>
      <c r="D90" s="32"/>
      <c r="E90" s="32"/>
      <c r="F90" s="32"/>
    </row>
    <row r="91" spans="1:6" ht="20.399999999999999" x14ac:dyDescent="0.3">
      <c r="A91" s="22"/>
      <c r="B91" s="5"/>
      <c r="C91" s="32"/>
      <c r="D91" s="32"/>
      <c r="E91" s="32"/>
      <c r="F91" s="32"/>
    </row>
    <row r="92" spans="1:6" ht="20.399999999999999" x14ac:dyDescent="0.3">
      <c r="A92" s="22"/>
      <c r="B92" s="5"/>
      <c r="C92" s="32"/>
      <c r="D92" s="32"/>
      <c r="E92" s="32"/>
      <c r="F92" s="32"/>
    </row>
    <row r="93" spans="1:6" ht="20.399999999999999" x14ac:dyDescent="0.3">
      <c r="A93" s="22"/>
      <c r="B93" s="5"/>
      <c r="C93" s="32"/>
      <c r="D93" s="32"/>
      <c r="E93" s="32"/>
      <c r="F93" s="32"/>
    </row>
    <row r="94" spans="1:6" ht="20.399999999999999" x14ac:dyDescent="0.3">
      <c r="A94" s="22"/>
      <c r="B94" s="5"/>
      <c r="C94" s="32"/>
      <c r="D94" s="32"/>
      <c r="E94" s="32"/>
      <c r="F94" s="32"/>
    </row>
    <row r="95" spans="1:6" ht="20.399999999999999" x14ac:dyDescent="0.3">
      <c r="A95" s="22"/>
      <c r="B95" s="5"/>
      <c r="C95" s="32"/>
      <c r="D95" s="32"/>
      <c r="E95" s="32"/>
      <c r="F95" s="32"/>
    </row>
    <row r="96" spans="1:6" ht="20.399999999999999" x14ac:dyDescent="0.3">
      <c r="A96" s="22"/>
      <c r="B96" s="5"/>
      <c r="C96" s="32"/>
      <c r="D96" s="32"/>
      <c r="E96" s="32"/>
      <c r="F96" s="32"/>
    </row>
    <row r="97" spans="1:6" ht="20.399999999999999" x14ac:dyDescent="0.3">
      <c r="A97" s="22"/>
      <c r="B97" s="5"/>
      <c r="C97" s="32"/>
      <c r="D97" s="32"/>
      <c r="E97" s="32"/>
      <c r="F97" s="32"/>
    </row>
    <row r="98" spans="1:6" ht="20.399999999999999" x14ac:dyDescent="0.3">
      <c r="A98" s="22"/>
      <c r="B98" s="5"/>
      <c r="C98" s="32"/>
      <c r="D98" s="32"/>
      <c r="E98" s="32"/>
      <c r="F98" s="32"/>
    </row>
    <row r="99" spans="1:6" ht="20.399999999999999" x14ac:dyDescent="0.3">
      <c r="A99" s="22"/>
      <c r="B99" s="5"/>
      <c r="C99" s="32"/>
      <c r="D99" s="32"/>
      <c r="E99" s="32"/>
      <c r="F99" s="32"/>
    </row>
    <row r="100" spans="1:6" ht="20.399999999999999" x14ac:dyDescent="0.3">
      <c r="A100" s="22"/>
      <c r="B100" s="5"/>
      <c r="C100" s="32"/>
      <c r="D100" s="32"/>
      <c r="E100" s="32"/>
      <c r="F100" s="32"/>
    </row>
    <row r="101" spans="1:6" ht="20.399999999999999" x14ac:dyDescent="0.3">
      <c r="A101" s="22"/>
      <c r="B101" s="5"/>
      <c r="C101" s="32"/>
      <c r="D101" s="32"/>
      <c r="E101" s="32"/>
      <c r="F101" s="32"/>
    </row>
    <row r="102" spans="1:6" ht="20.399999999999999" x14ac:dyDescent="0.3">
      <c r="A102" s="22"/>
      <c r="B102" s="5"/>
      <c r="C102" s="32"/>
      <c r="D102" s="32"/>
      <c r="E102" s="32"/>
      <c r="F102" s="32"/>
    </row>
    <row r="103" spans="1:6" ht="20.399999999999999" x14ac:dyDescent="0.3">
      <c r="A103" s="22"/>
      <c r="B103" s="5"/>
      <c r="C103" s="32"/>
      <c r="D103" s="32"/>
      <c r="E103" s="32"/>
      <c r="F103" s="32"/>
    </row>
    <row r="104" spans="1:6" ht="20.399999999999999" x14ac:dyDescent="0.3">
      <c r="A104" s="22"/>
      <c r="B104" s="5"/>
      <c r="C104" s="32"/>
      <c r="D104" s="32"/>
      <c r="E104" s="32"/>
      <c r="F104" s="32"/>
    </row>
    <row r="105" spans="1:6" ht="20.399999999999999" x14ac:dyDescent="0.3">
      <c r="A105" s="22"/>
      <c r="B105" s="5"/>
      <c r="C105" s="32"/>
      <c r="D105" s="32"/>
      <c r="E105" s="32"/>
      <c r="F105" s="32"/>
    </row>
    <row r="106" spans="1:6" ht="20.399999999999999" x14ac:dyDescent="0.3">
      <c r="A106" s="22"/>
      <c r="B106" s="5"/>
      <c r="C106" s="32"/>
      <c r="D106" s="32"/>
      <c r="E106" s="32"/>
      <c r="F106" s="32"/>
    </row>
    <row r="107" spans="1:6" ht="20.399999999999999" x14ac:dyDescent="0.3">
      <c r="A107" s="22"/>
      <c r="B107" s="5"/>
      <c r="C107" s="32"/>
      <c r="D107" s="32"/>
      <c r="E107" s="32"/>
      <c r="F107" s="32"/>
    </row>
    <row r="108" spans="1:6" ht="20.399999999999999" x14ac:dyDescent="0.3">
      <c r="A108" s="22"/>
      <c r="B108" s="5"/>
      <c r="C108" s="32"/>
      <c r="D108" s="32"/>
      <c r="E108" s="32"/>
      <c r="F108" s="32"/>
    </row>
    <row r="109" spans="1:6" ht="20.399999999999999" x14ac:dyDescent="0.3">
      <c r="A109" s="22"/>
      <c r="B109" s="5"/>
      <c r="C109" s="32"/>
      <c r="D109" s="32"/>
      <c r="E109" s="32"/>
      <c r="F109" s="32"/>
    </row>
    <row r="110" spans="1:6" ht="20.399999999999999" x14ac:dyDescent="0.3">
      <c r="A110" s="22"/>
      <c r="B110" s="5"/>
      <c r="C110" s="32"/>
      <c r="D110" s="32"/>
      <c r="E110" s="32"/>
      <c r="F110" s="32"/>
    </row>
    <row r="111" spans="1:6" ht="20.399999999999999" x14ac:dyDescent="0.3">
      <c r="A111" s="22"/>
      <c r="B111" s="5"/>
      <c r="C111" s="32"/>
      <c r="D111" s="32"/>
      <c r="E111" s="32"/>
      <c r="F111" s="32"/>
    </row>
    <row r="112" spans="1:6" ht="20.399999999999999" x14ac:dyDescent="0.3">
      <c r="A112" s="22"/>
      <c r="B112" s="5"/>
      <c r="C112" s="32"/>
      <c r="D112" s="32"/>
      <c r="E112" s="32"/>
      <c r="F112" s="32"/>
    </row>
    <row r="113" spans="1:6" ht="20.399999999999999" x14ac:dyDescent="0.3">
      <c r="A113" s="22"/>
      <c r="B113" s="5"/>
      <c r="C113" s="32"/>
      <c r="D113" s="32"/>
      <c r="E113" s="32"/>
      <c r="F113" s="32"/>
    </row>
    <row r="114" spans="1:6" ht="20.399999999999999" x14ac:dyDescent="0.3">
      <c r="A114" s="22"/>
      <c r="B114" s="5"/>
      <c r="C114" s="32"/>
      <c r="D114" s="32"/>
      <c r="E114" s="32"/>
      <c r="F114" s="32"/>
    </row>
    <row r="115" spans="1:6" ht="20.399999999999999" x14ac:dyDescent="0.3">
      <c r="A115" s="22"/>
      <c r="B115" s="5"/>
      <c r="C115" s="32"/>
      <c r="D115" s="32"/>
      <c r="E115" s="32"/>
      <c r="F115" s="32"/>
    </row>
    <row r="116" spans="1:6" ht="20.399999999999999" x14ac:dyDescent="0.3">
      <c r="A116" s="22"/>
      <c r="B116" s="5"/>
      <c r="C116" s="32"/>
      <c r="D116" s="32"/>
      <c r="E116" s="32"/>
      <c r="F116" s="32"/>
    </row>
    <row r="117" spans="1:6" ht="20.399999999999999" x14ac:dyDescent="0.3">
      <c r="A117" s="22"/>
      <c r="B117" s="5"/>
      <c r="C117" s="32"/>
      <c r="D117" s="32"/>
      <c r="E117" s="32"/>
      <c r="F117" s="32"/>
    </row>
    <row r="118" spans="1:6" ht="20.399999999999999" x14ac:dyDescent="0.3">
      <c r="A118" s="22"/>
      <c r="B118" s="5"/>
      <c r="C118" s="32"/>
      <c r="D118" s="32"/>
      <c r="E118" s="32"/>
      <c r="F118" s="32"/>
    </row>
    <row r="119" spans="1:6" ht="20.399999999999999" x14ac:dyDescent="0.3">
      <c r="A119" s="22"/>
      <c r="B119" s="5"/>
      <c r="C119" s="32"/>
      <c r="D119" s="32"/>
      <c r="E119" s="32"/>
      <c r="F119" s="32"/>
    </row>
    <row r="120" spans="1:6" ht="20.399999999999999" x14ac:dyDescent="0.3">
      <c r="A120" s="22"/>
      <c r="B120" s="5"/>
      <c r="C120" s="32"/>
      <c r="D120" s="32"/>
      <c r="E120" s="32"/>
      <c r="F120" s="32"/>
    </row>
    <row r="121" spans="1:6" ht="20.399999999999999" x14ac:dyDescent="0.3">
      <c r="A121" s="22"/>
      <c r="B121" s="5"/>
      <c r="C121" s="32"/>
      <c r="D121" s="32"/>
      <c r="E121" s="32"/>
      <c r="F121" s="32"/>
    </row>
    <row r="122" spans="1:6" ht="20.399999999999999" x14ac:dyDescent="0.3">
      <c r="A122" s="22"/>
      <c r="B122" s="5"/>
      <c r="C122" s="32"/>
      <c r="D122" s="32"/>
      <c r="E122" s="32"/>
      <c r="F122" s="32"/>
    </row>
    <row r="123" spans="1:6" ht="20.399999999999999" x14ac:dyDescent="0.3">
      <c r="A123" s="22"/>
      <c r="B123" s="5"/>
      <c r="C123" s="32"/>
      <c r="D123" s="32"/>
      <c r="E123" s="32"/>
      <c r="F123" s="32"/>
    </row>
    <row r="124" spans="1:6" ht="20.399999999999999" x14ac:dyDescent="0.3">
      <c r="A124" s="22"/>
      <c r="B124" s="5"/>
      <c r="C124" s="32"/>
      <c r="D124" s="32"/>
      <c r="E124" s="32"/>
      <c r="F124" s="32"/>
    </row>
    <row r="125" spans="1:6" ht="20.399999999999999" x14ac:dyDescent="0.3">
      <c r="A125" s="22"/>
      <c r="B125" s="5"/>
      <c r="C125" s="32"/>
      <c r="D125" s="32"/>
      <c r="E125" s="32"/>
      <c r="F125" s="32"/>
    </row>
    <row r="126" spans="1:6" ht="20.399999999999999" x14ac:dyDescent="0.3">
      <c r="A126" s="22"/>
      <c r="B126" s="5"/>
      <c r="C126" s="32"/>
      <c r="D126" s="32"/>
      <c r="E126" s="32"/>
      <c r="F126" s="32"/>
    </row>
    <row r="127" spans="1:6" ht="20.399999999999999" x14ac:dyDescent="0.3">
      <c r="A127" s="22"/>
      <c r="B127" s="5"/>
      <c r="C127" s="32"/>
      <c r="D127" s="32"/>
      <c r="E127" s="32"/>
      <c r="F127" s="32"/>
    </row>
    <row r="128" spans="1:6" ht="20.399999999999999" x14ac:dyDescent="0.3">
      <c r="A128" s="22"/>
      <c r="B128" s="5"/>
      <c r="C128" s="32"/>
      <c r="D128" s="32"/>
      <c r="E128" s="32"/>
      <c r="F128" s="32"/>
    </row>
    <row r="129" spans="1:6" ht="20.399999999999999" x14ac:dyDescent="0.3">
      <c r="A129" s="22"/>
      <c r="B129" s="5"/>
      <c r="C129" s="32"/>
      <c r="D129" s="32"/>
      <c r="E129" s="32"/>
      <c r="F129" s="32"/>
    </row>
    <row r="130" spans="1:6" ht="20.399999999999999" x14ac:dyDescent="0.3">
      <c r="A130" s="22"/>
      <c r="B130" s="5"/>
      <c r="C130" s="32"/>
      <c r="D130" s="32"/>
      <c r="E130" s="32"/>
      <c r="F130" s="32"/>
    </row>
    <row r="131" spans="1:6" ht="20.399999999999999" x14ac:dyDescent="0.3">
      <c r="A131" s="22"/>
      <c r="B131" s="5"/>
      <c r="C131" s="32"/>
      <c r="D131" s="32"/>
      <c r="E131" s="32"/>
      <c r="F131" s="32"/>
    </row>
    <row r="132" spans="1:6" ht="20.399999999999999" x14ac:dyDescent="0.3">
      <c r="A132" s="22"/>
      <c r="B132" s="5"/>
      <c r="C132" s="32"/>
      <c r="D132" s="32"/>
      <c r="E132" s="32"/>
      <c r="F132" s="32"/>
    </row>
    <row r="133" spans="1:6" ht="20.399999999999999" x14ac:dyDescent="0.3">
      <c r="A133" s="22"/>
      <c r="B133" s="5"/>
      <c r="C133" s="32"/>
      <c r="D133" s="32"/>
      <c r="E133" s="32"/>
      <c r="F133" s="32"/>
    </row>
    <row r="134" spans="1:6" ht="20.399999999999999" x14ac:dyDescent="0.3">
      <c r="A134" s="22"/>
      <c r="B134" s="5"/>
      <c r="C134" s="32"/>
      <c r="D134" s="32"/>
      <c r="E134" s="32"/>
      <c r="F134" s="32"/>
    </row>
    <row r="135" spans="1:6" ht="20.399999999999999" x14ac:dyDescent="0.3">
      <c r="A135" s="22"/>
      <c r="B135" s="5"/>
      <c r="C135" s="32"/>
      <c r="D135" s="32"/>
      <c r="E135" s="32"/>
      <c r="F135" s="32"/>
    </row>
    <row r="136" spans="1:6" ht="20.399999999999999" x14ac:dyDescent="0.3">
      <c r="A136" s="22"/>
      <c r="B136" s="5"/>
      <c r="C136" s="32"/>
      <c r="D136" s="32"/>
      <c r="E136" s="32"/>
      <c r="F136" s="32"/>
    </row>
    <row r="137" spans="1:6" ht="20.399999999999999" x14ac:dyDescent="0.3">
      <c r="A137" s="22"/>
      <c r="B137" s="5"/>
      <c r="C137" s="32"/>
      <c r="D137" s="32"/>
      <c r="E137" s="32"/>
      <c r="F137" s="32"/>
    </row>
    <row r="138" spans="1:6" ht="20.399999999999999" x14ac:dyDescent="0.3">
      <c r="A138" s="22"/>
      <c r="B138" s="5"/>
      <c r="C138" s="32"/>
      <c r="D138" s="32"/>
      <c r="E138" s="32"/>
      <c r="F138" s="32"/>
    </row>
    <row r="139" spans="1:6" ht="20.399999999999999" x14ac:dyDescent="0.3">
      <c r="A139" s="22"/>
      <c r="B139" s="5"/>
      <c r="C139" s="32"/>
      <c r="D139" s="32"/>
      <c r="E139" s="32"/>
      <c r="F139" s="32"/>
    </row>
    <row r="140" spans="1:6" ht="20.399999999999999" x14ac:dyDescent="0.3">
      <c r="A140" s="22"/>
      <c r="B140" s="5"/>
      <c r="C140" s="32"/>
      <c r="D140" s="32"/>
      <c r="E140" s="32"/>
      <c r="F140" s="32"/>
    </row>
    <row r="141" spans="1:6" ht="20.399999999999999" x14ac:dyDescent="0.3">
      <c r="A141" s="22"/>
      <c r="B141" s="5"/>
      <c r="C141" s="32"/>
      <c r="D141" s="32"/>
      <c r="E141" s="32"/>
      <c r="F141" s="32"/>
    </row>
    <row r="142" spans="1:6" ht="20.399999999999999" x14ac:dyDescent="0.3">
      <c r="A142" s="22"/>
      <c r="B142" s="5"/>
      <c r="C142" s="32"/>
      <c r="D142" s="32"/>
      <c r="E142" s="32"/>
      <c r="F142" s="32"/>
    </row>
    <row r="143" spans="1:6" ht="20.399999999999999" x14ac:dyDescent="0.3">
      <c r="A143" s="22"/>
      <c r="B143" s="5"/>
      <c r="C143" s="32"/>
      <c r="D143" s="32"/>
      <c r="E143" s="32"/>
      <c r="F143" s="32"/>
    </row>
    <row r="144" spans="1:6" ht="20.399999999999999" x14ac:dyDescent="0.3">
      <c r="A144" s="22"/>
      <c r="B144" s="5"/>
      <c r="C144" s="32"/>
      <c r="D144" s="32"/>
      <c r="E144" s="32"/>
      <c r="F144" s="32"/>
    </row>
    <row r="145" spans="1:6" ht="20.399999999999999" x14ac:dyDescent="0.3">
      <c r="A145" s="22"/>
      <c r="B145" s="5"/>
      <c r="C145" s="32"/>
      <c r="D145" s="32"/>
      <c r="E145" s="32"/>
      <c r="F145" s="32"/>
    </row>
    <row r="146" spans="1:6" ht="20.399999999999999" x14ac:dyDescent="0.3">
      <c r="A146" s="22"/>
      <c r="B146" s="5"/>
      <c r="C146" s="32"/>
      <c r="D146" s="32"/>
      <c r="E146" s="32"/>
      <c r="F146" s="32"/>
    </row>
    <row r="147" spans="1:6" ht="20.399999999999999" x14ac:dyDescent="0.3">
      <c r="A147" s="22"/>
      <c r="B147" s="5"/>
      <c r="C147" s="32"/>
      <c r="D147" s="32"/>
      <c r="E147" s="32"/>
      <c r="F147" s="32"/>
    </row>
    <row r="148" spans="1:6" ht="20.399999999999999" x14ac:dyDescent="0.3">
      <c r="A148" s="22"/>
      <c r="B148" s="5"/>
      <c r="C148" s="32"/>
      <c r="D148" s="32"/>
      <c r="E148" s="32"/>
      <c r="F148" s="32"/>
    </row>
    <row r="149" spans="1:6" ht="20.399999999999999" x14ac:dyDescent="0.3">
      <c r="A149" s="22"/>
      <c r="B149" s="5"/>
      <c r="C149" s="32"/>
      <c r="D149" s="32"/>
      <c r="E149" s="32"/>
      <c r="F149" s="32"/>
    </row>
    <row r="150" spans="1:6" ht="20.399999999999999" x14ac:dyDescent="0.3">
      <c r="A150" s="22"/>
      <c r="B150" s="5"/>
      <c r="C150" s="32"/>
      <c r="D150" s="32"/>
      <c r="E150" s="32"/>
      <c r="F150" s="32"/>
    </row>
    <row r="151" spans="1:6" ht="20.399999999999999" x14ac:dyDescent="0.3">
      <c r="A151" s="22"/>
      <c r="B151" s="5"/>
      <c r="C151" s="32"/>
      <c r="D151" s="32"/>
      <c r="E151" s="32"/>
      <c r="F151" s="32"/>
    </row>
    <row r="152" spans="1:6" ht="20.399999999999999" x14ac:dyDescent="0.3">
      <c r="A152" s="22"/>
      <c r="B152" s="5"/>
      <c r="C152" s="32"/>
      <c r="D152" s="32"/>
      <c r="E152" s="32"/>
      <c r="F152" s="32"/>
    </row>
    <row r="153" spans="1:6" ht="20.399999999999999" x14ac:dyDescent="0.3">
      <c r="A153" s="22"/>
      <c r="B153" s="5"/>
      <c r="C153" s="32"/>
      <c r="D153" s="32"/>
      <c r="E153" s="32"/>
      <c r="F153" s="32"/>
    </row>
    <row r="154" spans="1:6" ht="20.399999999999999" x14ac:dyDescent="0.3">
      <c r="A154" s="22"/>
      <c r="B154" s="5"/>
      <c r="C154" s="32"/>
      <c r="D154" s="32"/>
      <c r="E154" s="32"/>
      <c r="F154" s="32"/>
    </row>
    <row r="155" spans="1:6" ht="20.399999999999999" x14ac:dyDescent="0.3">
      <c r="A155" s="22"/>
      <c r="B155" s="5"/>
      <c r="C155" s="32"/>
      <c r="D155" s="32"/>
      <c r="E155" s="32"/>
      <c r="F155" s="32"/>
    </row>
    <row r="156" spans="1:6" ht="20.399999999999999" x14ac:dyDescent="0.3">
      <c r="A156" s="22"/>
      <c r="B156" s="5"/>
      <c r="C156" s="32"/>
      <c r="D156" s="32"/>
      <c r="E156" s="32"/>
      <c r="F156" s="32"/>
    </row>
    <row r="157" spans="1:6" ht="20.399999999999999" x14ac:dyDescent="0.3">
      <c r="A157" s="22"/>
      <c r="B157" s="5"/>
      <c r="C157" s="32"/>
      <c r="D157" s="32"/>
      <c r="E157" s="32"/>
      <c r="F157" s="32"/>
    </row>
    <row r="158" spans="1:6" ht="20.399999999999999" x14ac:dyDescent="0.3">
      <c r="A158" s="22"/>
      <c r="B158" s="5"/>
      <c r="C158" s="32"/>
      <c r="D158" s="32"/>
      <c r="E158" s="32"/>
      <c r="F158" s="32"/>
    </row>
    <row r="159" spans="1:6" ht="20.399999999999999" x14ac:dyDescent="0.3">
      <c r="A159" s="22"/>
      <c r="B159" s="5"/>
      <c r="C159" s="32"/>
      <c r="D159" s="32"/>
      <c r="E159" s="32"/>
      <c r="F159" s="32"/>
    </row>
    <row r="160" spans="1:6" ht="20.399999999999999" x14ac:dyDescent="0.3">
      <c r="A160" s="22"/>
      <c r="B160" s="5"/>
      <c r="C160" s="32"/>
      <c r="D160" s="32"/>
      <c r="E160" s="32"/>
      <c r="F160" s="32"/>
    </row>
    <row r="161" spans="1:6" ht="20.399999999999999" x14ac:dyDescent="0.3">
      <c r="A161" s="22"/>
      <c r="B161" s="5"/>
      <c r="C161" s="32"/>
      <c r="D161" s="32"/>
      <c r="E161" s="32"/>
      <c r="F161" s="32"/>
    </row>
    <row r="162" spans="1:6" ht="20.399999999999999" x14ac:dyDescent="0.3">
      <c r="A162" s="22"/>
      <c r="B162" s="5"/>
      <c r="C162" s="32"/>
      <c r="D162" s="32"/>
      <c r="E162" s="32"/>
      <c r="F162" s="32"/>
    </row>
    <row r="163" spans="1:6" ht="20.399999999999999" x14ac:dyDescent="0.3">
      <c r="A163" s="22"/>
      <c r="B163" s="5"/>
      <c r="C163" s="32"/>
      <c r="D163" s="32"/>
      <c r="E163" s="32"/>
      <c r="F163" s="32"/>
    </row>
    <row r="164" spans="1:6" ht="20.399999999999999" x14ac:dyDescent="0.3">
      <c r="A164" s="22"/>
      <c r="B164" s="5"/>
      <c r="C164" s="32"/>
      <c r="D164" s="32"/>
      <c r="E164" s="32"/>
      <c r="F164" s="32"/>
    </row>
    <row r="165" spans="1:6" ht="20.399999999999999" x14ac:dyDescent="0.3">
      <c r="A165" s="22"/>
      <c r="B165" s="5"/>
      <c r="C165" s="32"/>
      <c r="D165" s="32"/>
      <c r="E165" s="32"/>
      <c r="F165" s="32"/>
    </row>
    <row r="166" spans="1:6" ht="20.399999999999999" x14ac:dyDescent="0.3">
      <c r="A166" s="22"/>
      <c r="B166" s="5"/>
      <c r="C166" s="32"/>
      <c r="D166" s="32"/>
      <c r="E166" s="32"/>
      <c r="F166" s="32"/>
    </row>
    <row r="167" spans="1:6" ht="20.399999999999999" x14ac:dyDescent="0.3">
      <c r="A167" s="22"/>
      <c r="B167" s="5"/>
      <c r="C167" s="32"/>
      <c r="D167" s="32"/>
      <c r="E167" s="32"/>
      <c r="F167" s="32"/>
    </row>
    <row r="168" spans="1:6" ht="20.399999999999999" x14ac:dyDescent="0.3">
      <c r="A168" s="22"/>
      <c r="B168" s="5"/>
      <c r="C168" s="32"/>
      <c r="D168" s="32"/>
      <c r="E168" s="32"/>
      <c r="F168" s="32"/>
    </row>
    <row r="169" spans="1:6" ht="20.399999999999999" x14ac:dyDescent="0.3">
      <c r="A169" s="22"/>
      <c r="B169" s="5"/>
      <c r="C169" s="32"/>
      <c r="D169" s="32"/>
      <c r="E169" s="32"/>
      <c r="F169" s="32"/>
    </row>
    <row r="170" spans="1:6" ht="20.399999999999999" x14ac:dyDescent="0.3">
      <c r="A170" s="22"/>
      <c r="B170" s="5"/>
      <c r="C170" s="32"/>
      <c r="D170" s="32"/>
      <c r="E170" s="32"/>
      <c r="F170" s="32"/>
    </row>
    <row r="171" spans="1:6" ht="20.399999999999999" x14ac:dyDescent="0.3">
      <c r="A171" s="22"/>
      <c r="B171" s="5"/>
      <c r="C171" s="32"/>
      <c r="D171" s="32"/>
      <c r="E171" s="32"/>
      <c r="F171" s="32"/>
    </row>
    <row r="172" spans="1:6" ht="20.399999999999999" x14ac:dyDescent="0.3">
      <c r="A172" s="22"/>
      <c r="B172" s="5"/>
      <c r="C172" s="32"/>
      <c r="D172" s="32"/>
      <c r="E172" s="32"/>
      <c r="F172" s="32"/>
    </row>
    <row r="173" spans="1:6" ht="20.399999999999999" x14ac:dyDescent="0.3">
      <c r="A173" s="22"/>
      <c r="B173" s="5"/>
      <c r="C173" s="32"/>
      <c r="D173" s="32"/>
      <c r="E173" s="32"/>
      <c r="F173" s="32"/>
    </row>
    <row r="174" spans="1:6" ht="20.399999999999999" x14ac:dyDescent="0.3">
      <c r="A174" s="22"/>
      <c r="B174" s="5"/>
      <c r="C174" s="32"/>
      <c r="D174" s="32"/>
      <c r="E174" s="32"/>
      <c r="F174" s="32"/>
    </row>
    <row r="175" spans="1:6" ht="20.399999999999999" x14ac:dyDescent="0.3">
      <c r="A175" s="22"/>
      <c r="B175" s="5"/>
      <c r="C175" s="32"/>
      <c r="D175" s="32"/>
      <c r="E175" s="32"/>
      <c r="F175" s="32"/>
    </row>
    <row r="176" spans="1:6" x14ac:dyDescent="0.3">
      <c r="A176" s="8"/>
      <c r="B176" s="5"/>
      <c r="C176" s="5"/>
      <c r="D176" s="5"/>
      <c r="E176" s="5"/>
      <c r="F176" s="5"/>
    </row>
    <row r="177" spans="1:10" ht="20.399999999999999" x14ac:dyDescent="0.3">
      <c r="A177" s="8"/>
      <c r="B177" s="33" t="s">
        <v>275</v>
      </c>
      <c r="C177" s="33" t="s">
        <v>276</v>
      </c>
      <c r="D177" s="33"/>
      <c r="E177" s="33"/>
      <c r="F177" t="s">
        <v>275</v>
      </c>
      <c r="G177" t="s">
        <v>276</v>
      </c>
    </row>
    <row r="178" spans="1:10" ht="21" x14ac:dyDescent="0.4">
      <c r="A178" s="8"/>
      <c r="B178" s="34" t="s">
        <v>277</v>
      </c>
      <c r="C178" s="34" t="s">
        <v>278</v>
      </c>
      <c r="D178" s="34"/>
      <c r="E178" s="34"/>
      <c r="F178" t="s">
        <v>277</v>
      </c>
      <c r="H178" t="str">
        <f>IF(NOT(ISBLANK(F178)),F178,IF(NOT(ISBLANK(G178)),"     "&amp;G178,FALSE))</f>
        <v>Afectación Económica o presupuestal</v>
      </c>
      <c r="I178" t="s">
        <v>277</v>
      </c>
      <c r="J178" t="str">
        <f>IF(NOT(ISERROR(MATCH(I178,_xlfn.ANCHORARRAY(B189),0))),H191&amp;"Por favor no seleccionar los criterios de impacto",I178)</f>
        <v>❌Por favor no seleccionar los criterios de impacto</v>
      </c>
    </row>
    <row r="179" spans="1:10" ht="21" x14ac:dyDescent="0.4">
      <c r="A179" s="8"/>
      <c r="B179" s="34" t="s">
        <v>277</v>
      </c>
      <c r="C179" s="34" t="s">
        <v>279</v>
      </c>
      <c r="D179" s="34"/>
      <c r="E179" s="34"/>
      <c r="G179" t="s">
        <v>278</v>
      </c>
      <c r="H179" t="str">
        <f t="shared" ref="H179:H189" si="0">IF(NOT(ISBLANK(F179)),F179,IF(NOT(ISBLANK(G179)),"     "&amp;G179,FALSE))</f>
        <v xml:space="preserve">     Afectación menor a 10 SMLMV .</v>
      </c>
    </row>
    <row r="180" spans="1:10" ht="21" x14ac:dyDescent="0.4">
      <c r="A180" s="8"/>
      <c r="B180" s="34" t="s">
        <v>277</v>
      </c>
      <c r="C180" s="34" t="s">
        <v>280</v>
      </c>
      <c r="D180" s="34"/>
      <c r="E180" s="34"/>
      <c r="G180" t="s">
        <v>279</v>
      </c>
      <c r="H180" t="str">
        <f t="shared" si="0"/>
        <v xml:space="preserve">     Entre 10 y 50 SMLMV </v>
      </c>
    </row>
    <row r="181" spans="1:10" ht="21" x14ac:dyDescent="0.4">
      <c r="A181" s="8"/>
      <c r="B181" s="34" t="s">
        <v>277</v>
      </c>
      <c r="C181" s="34" t="s">
        <v>281</v>
      </c>
      <c r="D181" s="34"/>
      <c r="E181" s="34"/>
      <c r="G181" t="s">
        <v>280</v>
      </c>
      <c r="H181" t="str">
        <f t="shared" si="0"/>
        <v xml:space="preserve">     Entre 50 y 100 SMLMV </v>
      </c>
    </row>
    <row r="182" spans="1:10" ht="21" x14ac:dyDescent="0.4">
      <c r="A182" s="8"/>
      <c r="B182" s="34" t="s">
        <v>277</v>
      </c>
      <c r="C182" s="34" t="s">
        <v>282</v>
      </c>
      <c r="D182" s="34"/>
      <c r="E182" s="34"/>
      <c r="G182" t="s">
        <v>281</v>
      </c>
      <c r="H182" t="str">
        <f t="shared" si="0"/>
        <v xml:space="preserve">     Entre 100 y 500 SMLMV </v>
      </c>
    </row>
    <row r="183" spans="1:10" ht="21" x14ac:dyDescent="0.4">
      <c r="A183" s="8"/>
      <c r="B183" s="34" t="s">
        <v>283</v>
      </c>
      <c r="C183" s="34" t="s">
        <v>284</v>
      </c>
      <c r="D183" s="34"/>
      <c r="E183" s="34"/>
      <c r="G183" t="s">
        <v>282</v>
      </c>
      <c r="H183" t="str">
        <f t="shared" si="0"/>
        <v xml:space="preserve">     Mayor a 500 SMLMV </v>
      </c>
    </row>
    <row r="184" spans="1:10" ht="21" x14ac:dyDescent="0.4">
      <c r="A184" s="8"/>
      <c r="B184" s="34" t="s">
        <v>283</v>
      </c>
      <c r="C184" s="34" t="s">
        <v>285</v>
      </c>
      <c r="D184" s="34"/>
      <c r="E184" s="34"/>
      <c r="F184" t="s">
        <v>283</v>
      </c>
      <c r="H184" t="str">
        <f t="shared" si="0"/>
        <v>Pérdida Reputacional</v>
      </c>
    </row>
    <row r="185" spans="1:10" ht="21" x14ac:dyDescent="0.4">
      <c r="A185" s="8"/>
      <c r="B185" s="34" t="s">
        <v>283</v>
      </c>
      <c r="C185" s="34" t="s">
        <v>286</v>
      </c>
      <c r="D185" s="34"/>
      <c r="E185" s="34"/>
      <c r="G185" t="s">
        <v>284</v>
      </c>
      <c r="H185" t="str">
        <f t="shared" si="0"/>
        <v xml:space="preserve">     El riesgo afecta la imagen de alguna área de la organización</v>
      </c>
    </row>
    <row r="186" spans="1:10" ht="21" x14ac:dyDescent="0.4">
      <c r="A186" s="8"/>
      <c r="B186" s="34" t="s">
        <v>283</v>
      </c>
      <c r="C186" s="34" t="s">
        <v>287</v>
      </c>
      <c r="D186" s="34"/>
      <c r="E186" s="34"/>
      <c r="G186" t="s">
        <v>285</v>
      </c>
      <c r="H186" t="str">
        <f t="shared" si="0"/>
        <v xml:space="preserve">     El riesgo afecta la imagen de la entidad internamente, de conocimiento general, nivel interno, de junta dircetiva y accionistas y/o de provedores</v>
      </c>
    </row>
    <row r="187" spans="1:10" ht="21" x14ac:dyDescent="0.4">
      <c r="A187" s="8"/>
      <c r="B187" s="34" t="s">
        <v>283</v>
      </c>
      <c r="C187" s="34" t="s">
        <v>288</v>
      </c>
      <c r="D187" s="34"/>
      <c r="E187" s="34"/>
      <c r="G187" t="s">
        <v>286</v>
      </c>
      <c r="H187" t="str">
        <f t="shared" si="0"/>
        <v xml:space="preserve">     El riesgo afecta la imagen de la entidad con algunos usuarios de relevancia frente al logro de los objetivos</v>
      </c>
    </row>
    <row r="188" spans="1:10" x14ac:dyDescent="0.3">
      <c r="A188" s="8"/>
      <c r="B188" s="6"/>
      <c r="C188" s="6"/>
      <c r="D188" s="6"/>
      <c r="E188" s="6"/>
      <c r="G188" t="s">
        <v>287</v>
      </c>
      <c r="H188" t="str">
        <f t="shared" si="0"/>
        <v xml:space="preserve">     El riesgo afecta la imagen de de la entidad con efecto publicitario sostenido a nivel de sector administrativo, nivel departamental o municipal</v>
      </c>
    </row>
    <row r="189" spans="1:10" x14ac:dyDescent="0.3">
      <c r="A189" s="8"/>
      <c r="B189" s="6" t="str" cm="1">
        <f t="array" ref="B189:B191">_xlfn.UNIQUE(Tabla13[[#All],[Criterios]])</f>
        <v>Criterios</v>
      </c>
      <c r="C189" s="6"/>
      <c r="D189" s="6"/>
      <c r="E189" s="6"/>
      <c r="G189" t="s">
        <v>288</v>
      </c>
      <c r="H189" t="str">
        <f t="shared" si="0"/>
        <v xml:space="preserve">     El riesgo afecta la imagen de la entidad a nivel nacional, con efecto publicitarios sostenible a nivel país</v>
      </c>
    </row>
    <row r="190" spans="1:10" x14ac:dyDescent="0.3">
      <c r="A190" s="8"/>
      <c r="B190" s="6" t="str">
        <v>Afectación Económica o presupuestal</v>
      </c>
      <c r="C190" s="6"/>
      <c r="D190" s="6"/>
      <c r="E190" s="6"/>
    </row>
    <row r="191" spans="1:10" x14ac:dyDescent="0.3">
      <c r="B191" s="6" t="str">
        <v>Pérdida Reputacional</v>
      </c>
      <c r="C191" s="6"/>
      <c r="D191" s="6"/>
      <c r="E191" s="6"/>
      <c r="H191" s="7" t="s">
        <v>289</v>
      </c>
    </row>
    <row r="192" spans="1:10" x14ac:dyDescent="0.3">
      <c r="B192" s="4"/>
      <c r="C192" s="4"/>
      <c r="D192" s="4"/>
      <c r="E192" s="4"/>
      <c r="H192" s="7" t="s">
        <v>290</v>
      </c>
    </row>
    <row r="193" spans="2:6" x14ac:dyDescent="0.3">
      <c r="B193" s="4"/>
      <c r="C193" s="4"/>
      <c r="D193" s="4"/>
      <c r="E193" s="4"/>
    </row>
    <row r="194" spans="2:6" x14ac:dyDescent="0.3">
      <c r="B194" s="4"/>
      <c r="C194" s="4"/>
      <c r="D194" s="4"/>
      <c r="E194" s="4"/>
    </row>
    <row r="195" spans="2:6" x14ac:dyDescent="0.3">
      <c r="B195" s="4"/>
      <c r="C195" s="4"/>
      <c r="D195" s="4"/>
      <c r="E195" s="4"/>
      <c r="F195" s="4"/>
    </row>
    <row r="196" spans="2:6" x14ac:dyDescent="0.3">
      <c r="B196" s="4"/>
      <c r="C196" s="4"/>
      <c r="D196" s="4"/>
      <c r="E196" s="4"/>
      <c r="F196" s="4"/>
    </row>
    <row r="197" spans="2:6" x14ac:dyDescent="0.3">
      <c r="B197" s="4"/>
      <c r="C197" s="4"/>
      <c r="D197" s="4"/>
      <c r="E197" s="4"/>
      <c r="F197" s="4"/>
    </row>
    <row r="198" spans="2:6" x14ac:dyDescent="0.3">
      <c r="B198" s="4"/>
      <c r="C198" s="4"/>
      <c r="D198" s="4"/>
      <c r="E198" s="4"/>
      <c r="F198" s="4"/>
    </row>
    <row r="199" spans="2:6" x14ac:dyDescent="0.3">
      <c r="B199" s="4"/>
      <c r="C199" s="4"/>
      <c r="D199" s="4"/>
      <c r="E199" s="4"/>
      <c r="F199" s="4"/>
    </row>
    <row r="200" spans="2:6" x14ac:dyDescent="0.3">
      <c r="B200" s="4"/>
      <c r="C200" s="4"/>
      <c r="D200" s="4"/>
      <c r="E200" s="4"/>
      <c r="F200" s="4"/>
    </row>
  </sheetData>
  <mergeCells count="1">
    <mergeCell ref="B3:E3"/>
  </mergeCells>
  <dataValidations count="1">
    <dataValidation type="list" allowBlank="1" showInputMessage="1" showErrorMessage="1" sqref="I178" xr:uid="{00000000-0002-0000-0500-000000000000}">
      <formula1>$H$178:$H$189</formula1>
    </dataValidation>
  </dataValidations>
  <pageMargins left="0.7" right="0.7" top="0.75" bottom="0.75" header="0.3" footer="0.3"/>
  <pageSetup orientation="portrait"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249977111117893"/>
  </sheetPr>
  <dimension ref="B1:F21"/>
  <sheetViews>
    <sheetView topLeftCell="A6" workbookViewId="0">
      <selection activeCell="G8" sqref="G8"/>
    </sheetView>
  </sheetViews>
  <sheetFormatPr baseColWidth="10" defaultColWidth="14.33203125" defaultRowHeight="13.8" x14ac:dyDescent="0.3"/>
  <cols>
    <col min="1" max="2" width="14.33203125" style="9"/>
    <col min="3" max="3" width="17" style="9" customWidth="1"/>
    <col min="4" max="4" width="14.33203125" style="9"/>
    <col min="5" max="5" width="46" style="9" customWidth="1"/>
    <col min="6" max="16384" width="14.33203125" style="9"/>
  </cols>
  <sheetData>
    <row r="1" spans="2:6" ht="24" customHeight="1" thickBot="1" x14ac:dyDescent="0.35">
      <c r="B1" s="432" t="s">
        <v>291</v>
      </c>
      <c r="C1" s="433"/>
      <c r="D1" s="433"/>
      <c r="E1" s="433"/>
      <c r="F1" s="434"/>
    </row>
    <row r="2" spans="2:6" ht="16.2" thickBot="1" x14ac:dyDescent="0.35">
      <c r="B2" s="10"/>
      <c r="C2" s="10"/>
      <c r="D2" s="10"/>
      <c r="E2" s="10"/>
      <c r="F2" s="10"/>
    </row>
    <row r="3" spans="2:6" ht="16.2" thickBot="1" x14ac:dyDescent="0.35">
      <c r="B3" s="436" t="s">
        <v>292</v>
      </c>
      <c r="C3" s="437"/>
      <c r="D3" s="437"/>
      <c r="E3" s="35" t="s">
        <v>274</v>
      </c>
      <c r="F3" s="36" t="s">
        <v>293</v>
      </c>
    </row>
    <row r="4" spans="2:6" ht="31.2" x14ac:dyDescent="0.3">
      <c r="B4" s="438" t="s">
        <v>294</v>
      </c>
      <c r="C4" s="440" t="s">
        <v>97</v>
      </c>
      <c r="D4" s="11" t="s">
        <v>115</v>
      </c>
      <c r="E4" s="12" t="s">
        <v>295</v>
      </c>
      <c r="F4" s="13">
        <v>0.25</v>
      </c>
    </row>
    <row r="5" spans="2:6" ht="46.8" x14ac:dyDescent="0.3">
      <c r="B5" s="439"/>
      <c r="C5" s="441"/>
      <c r="D5" s="14" t="s">
        <v>168</v>
      </c>
      <c r="E5" s="15" t="s">
        <v>296</v>
      </c>
      <c r="F5" s="16">
        <v>0.15</v>
      </c>
    </row>
    <row r="6" spans="2:6" ht="46.8" x14ac:dyDescent="0.3">
      <c r="B6" s="439"/>
      <c r="C6" s="441"/>
      <c r="D6" s="14" t="s">
        <v>130</v>
      </c>
      <c r="E6" s="15" t="s">
        <v>297</v>
      </c>
      <c r="F6" s="16">
        <v>0.1</v>
      </c>
    </row>
    <row r="7" spans="2:6" ht="15.6" hidden="1" x14ac:dyDescent="0.3">
      <c r="B7" s="439"/>
      <c r="C7" s="14"/>
      <c r="D7" s="14" t="s">
        <v>127</v>
      </c>
      <c r="E7" s="15"/>
      <c r="F7" s="16"/>
    </row>
    <row r="8" spans="2:6" ht="62.4" x14ac:dyDescent="0.3">
      <c r="B8" s="439"/>
      <c r="C8" s="441" t="s">
        <v>98</v>
      </c>
      <c r="D8" s="14" t="s">
        <v>160</v>
      </c>
      <c r="E8" s="15" t="s">
        <v>298</v>
      </c>
      <c r="F8" s="16">
        <v>0.25</v>
      </c>
    </row>
    <row r="9" spans="2:6" ht="31.2" x14ac:dyDescent="0.3">
      <c r="B9" s="439"/>
      <c r="C9" s="441"/>
      <c r="D9" s="14" t="s">
        <v>116</v>
      </c>
      <c r="E9" s="15" t="s">
        <v>299</v>
      </c>
      <c r="F9" s="16">
        <v>0.15</v>
      </c>
    </row>
    <row r="10" spans="2:6" ht="15.6" hidden="1" x14ac:dyDescent="0.3">
      <c r="B10" s="29"/>
      <c r="C10" s="14"/>
      <c r="D10" s="14" t="s">
        <v>127</v>
      </c>
      <c r="E10" s="15"/>
      <c r="F10" s="16"/>
    </row>
    <row r="11" spans="2:6" ht="46.8" x14ac:dyDescent="0.3">
      <c r="B11" s="439" t="s">
        <v>300</v>
      </c>
      <c r="C11" s="441" t="s">
        <v>100</v>
      </c>
      <c r="D11" s="14" t="s">
        <v>117</v>
      </c>
      <c r="E11" s="15" t="s">
        <v>301</v>
      </c>
      <c r="F11" s="17" t="s">
        <v>302</v>
      </c>
    </row>
    <row r="12" spans="2:6" ht="46.8" x14ac:dyDescent="0.3">
      <c r="B12" s="439"/>
      <c r="C12" s="441"/>
      <c r="D12" s="14" t="s">
        <v>131</v>
      </c>
      <c r="E12" s="15" t="s">
        <v>303</v>
      </c>
      <c r="F12" s="17" t="s">
        <v>302</v>
      </c>
    </row>
    <row r="13" spans="2:6" ht="15.6" x14ac:dyDescent="0.3">
      <c r="B13" s="439"/>
      <c r="C13" s="14"/>
      <c r="D13" s="14" t="s">
        <v>127</v>
      </c>
      <c r="E13" s="15"/>
      <c r="F13" s="17"/>
    </row>
    <row r="14" spans="2:6" ht="46.8" x14ac:dyDescent="0.3">
      <c r="B14" s="439"/>
      <c r="C14" s="441" t="s">
        <v>101</v>
      </c>
      <c r="D14" s="14" t="s">
        <v>161</v>
      </c>
      <c r="E14" s="15" t="s">
        <v>304</v>
      </c>
      <c r="F14" s="17" t="s">
        <v>302</v>
      </c>
    </row>
    <row r="15" spans="2:6" ht="46.8" x14ac:dyDescent="0.3">
      <c r="B15" s="439"/>
      <c r="C15" s="441"/>
      <c r="D15" s="14" t="s">
        <v>118</v>
      </c>
      <c r="E15" s="15" t="s">
        <v>305</v>
      </c>
      <c r="F15" s="17" t="s">
        <v>302</v>
      </c>
    </row>
    <row r="16" spans="2:6" ht="15.6" hidden="1" x14ac:dyDescent="0.3">
      <c r="B16" s="439"/>
      <c r="C16" s="14"/>
      <c r="D16" s="14" t="s">
        <v>127</v>
      </c>
      <c r="E16" s="15"/>
      <c r="F16" s="17"/>
    </row>
    <row r="17" spans="2:6" ht="31.2" x14ac:dyDescent="0.3">
      <c r="B17" s="439"/>
      <c r="C17" s="441" t="s">
        <v>102</v>
      </c>
      <c r="D17" s="14" t="s">
        <v>119</v>
      </c>
      <c r="E17" s="15" t="s">
        <v>306</v>
      </c>
      <c r="F17" s="17" t="s">
        <v>302</v>
      </c>
    </row>
    <row r="18" spans="2:6" ht="16.2" thickBot="1" x14ac:dyDescent="0.35">
      <c r="B18" s="442"/>
      <c r="C18" s="443"/>
      <c r="D18" s="18" t="s">
        <v>190</v>
      </c>
      <c r="E18" s="19" t="s">
        <v>307</v>
      </c>
      <c r="F18" s="20" t="s">
        <v>302</v>
      </c>
    </row>
    <row r="19" spans="2:6" ht="15.6" hidden="1" x14ac:dyDescent="0.3">
      <c r="B19" s="45"/>
      <c r="C19" s="45"/>
      <c r="D19" s="14" t="s">
        <v>127</v>
      </c>
      <c r="E19" s="46"/>
      <c r="F19" s="47"/>
    </row>
    <row r="20" spans="2:6" ht="49.5" customHeight="1" x14ac:dyDescent="0.3">
      <c r="B20" s="435" t="s">
        <v>308</v>
      </c>
      <c r="C20" s="435"/>
      <c r="D20" s="435"/>
      <c r="E20" s="435"/>
      <c r="F20" s="435"/>
    </row>
    <row r="21" spans="2:6" ht="27" customHeight="1" x14ac:dyDescent="0.3">
      <c r="B21" s="21"/>
    </row>
  </sheetData>
  <mergeCells count="10">
    <mergeCell ref="B1:F1"/>
    <mergeCell ref="B20:F20"/>
    <mergeCell ref="B3:D3"/>
    <mergeCell ref="B4:B9"/>
    <mergeCell ref="C4:C6"/>
    <mergeCell ref="C8:C9"/>
    <mergeCell ref="B11:B18"/>
    <mergeCell ref="C11:C12"/>
    <mergeCell ref="C14:C15"/>
    <mergeCell ref="C17:C1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F34"/>
  <sheetViews>
    <sheetView topLeftCell="A6" workbookViewId="0">
      <selection activeCell="B12" sqref="B12:B17"/>
    </sheetView>
  </sheetViews>
  <sheetFormatPr baseColWidth="10" defaultColWidth="11.44140625" defaultRowHeight="14.4" x14ac:dyDescent="0.3"/>
  <cols>
    <col min="2" max="2" width="24" customWidth="1"/>
    <col min="3" max="3" width="23.44140625" customWidth="1"/>
    <col min="4" max="4" width="24.33203125" customWidth="1"/>
    <col min="5" max="6" width="16.77734375" customWidth="1"/>
  </cols>
  <sheetData>
    <row r="2" spans="2:6" x14ac:dyDescent="0.3">
      <c r="B2" t="s">
        <v>309</v>
      </c>
      <c r="E2" t="s">
        <v>310</v>
      </c>
    </row>
    <row r="3" spans="2:6" x14ac:dyDescent="0.3">
      <c r="B3" t="s">
        <v>311</v>
      </c>
      <c r="E3" t="s">
        <v>312</v>
      </c>
    </row>
    <row r="4" spans="2:6" x14ac:dyDescent="0.3">
      <c r="B4" t="s">
        <v>313</v>
      </c>
      <c r="E4" t="s">
        <v>314</v>
      </c>
    </row>
    <row r="5" spans="2:6" x14ac:dyDescent="0.3">
      <c r="B5" t="s">
        <v>121</v>
      </c>
    </row>
    <row r="8" spans="2:6" x14ac:dyDescent="0.3">
      <c r="B8" t="s">
        <v>315</v>
      </c>
      <c r="E8" t="s">
        <v>82</v>
      </c>
      <c r="F8" t="s">
        <v>316</v>
      </c>
    </row>
    <row r="9" spans="2:6" x14ac:dyDescent="0.3">
      <c r="B9" t="s">
        <v>317</v>
      </c>
      <c r="E9" t="s">
        <v>266</v>
      </c>
      <c r="F9" t="s">
        <v>318</v>
      </c>
    </row>
    <row r="10" spans="2:6" x14ac:dyDescent="0.3">
      <c r="B10" t="s">
        <v>319</v>
      </c>
      <c r="E10" t="s">
        <v>230</v>
      </c>
      <c r="F10" t="s">
        <v>142</v>
      </c>
    </row>
    <row r="11" spans="2:6" x14ac:dyDescent="0.3">
      <c r="E11" t="s">
        <v>112</v>
      </c>
      <c r="F11" t="s">
        <v>262</v>
      </c>
    </row>
    <row r="12" spans="2:6" x14ac:dyDescent="0.3">
      <c r="B12" s="106" t="s">
        <v>344</v>
      </c>
      <c r="E12" t="s">
        <v>141</v>
      </c>
      <c r="F12" t="s">
        <v>210</v>
      </c>
    </row>
    <row r="13" spans="2:6" x14ac:dyDescent="0.3">
      <c r="B13" s="107" t="s">
        <v>345</v>
      </c>
      <c r="E13" t="s">
        <v>271</v>
      </c>
      <c r="F13" t="s">
        <v>113</v>
      </c>
    </row>
    <row r="14" spans="2:6" x14ac:dyDescent="0.3">
      <c r="B14" s="107" t="s">
        <v>346</v>
      </c>
    </row>
    <row r="15" spans="2:6" x14ac:dyDescent="0.3">
      <c r="B15" s="107" t="s">
        <v>347</v>
      </c>
    </row>
    <row r="16" spans="2:6" ht="26.4" x14ac:dyDescent="0.3">
      <c r="B16" s="107" t="s">
        <v>348</v>
      </c>
    </row>
    <row r="17" spans="2:2" ht="26.4" x14ac:dyDescent="0.3">
      <c r="B17" s="107" t="s">
        <v>349</v>
      </c>
    </row>
    <row r="18" spans="2:2" x14ac:dyDescent="0.3">
      <c r="B18" s="27"/>
    </row>
    <row r="19" spans="2:2" x14ac:dyDescent="0.3">
      <c r="B19" s="27"/>
    </row>
    <row r="20" spans="2:2" x14ac:dyDescent="0.3">
      <c r="B20" s="27"/>
    </row>
    <row r="21" spans="2:2" x14ac:dyDescent="0.3">
      <c r="B21" s="27" t="s">
        <v>320</v>
      </c>
    </row>
    <row r="22" spans="2:2" x14ac:dyDescent="0.3">
      <c r="B22" t="s">
        <v>321</v>
      </c>
    </row>
    <row r="23" spans="2:2" x14ac:dyDescent="0.3">
      <c r="B23" t="s">
        <v>322</v>
      </c>
    </row>
    <row r="24" spans="2:2" x14ac:dyDescent="0.3">
      <c r="B24" t="s">
        <v>323</v>
      </c>
    </row>
    <row r="25" spans="2:2" x14ac:dyDescent="0.3">
      <c r="B25" t="s">
        <v>324</v>
      </c>
    </row>
    <row r="26" spans="2:2" x14ac:dyDescent="0.3">
      <c r="B26" t="s">
        <v>7</v>
      </c>
    </row>
    <row r="27" spans="2:2" x14ac:dyDescent="0.3">
      <c r="B27" t="s">
        <v>325</v>
      </c>
    </row>
    <row r="28" spans="2:2" x14ac:dyDescent="0.3">
      <c r="B28" t="s">
        <v>326</v>
      </c>
    </row>
    <row r="29" spans="2:2" x14ac:dyDescent="0.3">
      <c r="B29" t="s">
        <v>327</v>
      </c>
    </row>
    <row r="30" spans="2:2" x14ac:dyDescent="0.3">
      <c r="B30" t="s">
        <v>328</v>
      </c>
    </row>
    <row r="31" spans="2:2" x14ac:dyDescent="0.3">
      <c r="B31" t="s">
        <v>329</v>
      </c>
    </row>
    <row r="32" spans="2:2" x14ac:dyDescent="0.3">
      <c r="B32" t="s">
        <v>330</v>
      </c>
    </row>
    <row r="33" spans="2:2" x14ac:dyDescent="0.3">
      <c r="B33" t="s">
        <v>331</v>
      </c>
    </row>
    <row r="34" spans="2:2" x14ac:dyDescent="0.3">
      <c r="B34" t="s">
        <v>332</v>
      </c>
    </row>
  </sheetData>
  <sortState xmlns:xlrd2="http://schemas.microsoft.com/office/spreadsheetml/2017/richdata2" ref="B2:B5">
    <sortCondition ref="B2:B5"/>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3:A21"/>
  <sheetViews>
    <sheetView workbookViewId="0">
      <selection activeCell="A19" sqref="A19"/>
    </sheetView>
  </sheetViews>
  <sheetFormatPr baseColWidth="10" defaultColWidth="11.44140625" defaultRowHeight="13.8" x14ac:dyDescent="0.3"/>
  <cols>
    <col min="1" max="1" width="32.77734375" style="1" customWidth="1"/>
    <col min="2" max="16384" width="11.44140625" style="1"/>
  </cols>
  <sheetData>
    <row r="3" spans="1:1" x14ac:dyDescent="0.3">
      <c r="A3" s="2" t="s">
        <v>115</v>
      </c>
    </row>
    <row r="4" spans="1:1" x14ac:dyDescent="0.3">
      <c r="A4" s="2" t="s">
        <v>168</v>
      </c>
    </row>
    <row r="5" spans="1:1" x14ac:dyDescent="0.3">
      <c r="A5" s="2" t="s">
        <v>130</v>
      </c>
    </row>
    <row r="6" spans="1:1" x14ac:dyDescent="0.3">
      <c r="A6" s="2" t="s">
        <v>160</v>
      </c>
    </row>
    <row r="7" spans="1:1" x14ac:dyDescent="0.3">
      <c r="A7" s="2" t="s">
        <v>116</v>
      </c>
    </row>
    <row r="8" spans="1:1" x14ac:dyDescent="0.3">
      <c r="A8" s="2" t="s">
        <v>117</v>
      </c>
    </row>
    <row r="9" spans="1:1" x14ac:dyDescent="0.3">
      <c r="A9" s="2" t="s">
        <v>131</v>
      </c>
    </row>
    <row r="10" spans="1:1" x14ac:dyDescent="0.3">
      <c r="A10" s="2" t="s">
        <v>161</v>
      </c>
    </row>
    <row r="11" spans="1:1" x14ac:dyDescent="0.3">
      <c r="A11" s="2" t="s">
        <v>118</v>
      </c>
    </row>
    <row r="12" spans="1:1" x14ac:dyDescent="0.3">
      <c r="A12" s="2" t="s">
        <v>333</v>
      </c>
    </row>
    <row r="13" spans="1:1" x14ac:dyDescent="0.3">
      <c r="A13" s="2" t="s">
        <v>334</v>
      </c>
    </row>
    <row r="14" spans="1:1" x14ac:dyDescent="0.3">
      <c r="A14" s="2" t="s">
        <v>335</v>
      </c>
    </row>
    <row r="16" spans="1:1" x14ac:dyDescent="0.3">
      <c r="A16" s="2" t="s">
        <v>336</v>
      </c>
    </row>
    <row r="17" spans="1:1" x14ac:dyDescent="0.3">
      <c r="A17" s="2" t="s">
        <v>309</v>
      </c>
    </row>
    <row r="18" spans="1:1" x14ac:dyDescent="0.3">
      <c r="A18" s="2" t="s">
        <v>311</v>
      </c>
    </row>
    <row r="20" spans="1:1" x14ac:dyDescent="0.3">
      <c r="A20" s="2" t="s">
        <v>317</v>
      </c>
    </row>
    <row r="21" spans="1:1" x14ac:dyDescent="0.3">
      <c r="A21" s="2" t="s">
        <v>319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8c77cfc-f926-4e40-878b-a2b4daa011b0">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E39E667A227D945A67792929EA683D0" ma:contentTypeVersion="15" ma:contentTypeDescription="Crear nuevo documento." ma:contentTypeScope="" ma:versionID="cefb609634d10a6eae862bb2086193c0">
  <xsd:schema xmlns:xsd="http://www.w3.org/2001/XMLSchema" xmlns:xs="http://www.w3.org/2001/XMLSchema" xmlns:p="http://schemas.microsoft.com/office/2006/metadata/properties" xmlns:ns2="48c77cfc-f926-4e40-878b-a2b4daa011b0" xmlns:ns3="cfb0170c-0804-4841-b063-354b1495d77f" targetNamespace="http://schemas.microsoft.com/office/2006/metadata/properties" ma:root="true" ma:fieldsID="bec324ed74b6367745968d6594cdad4f" ns2:_="" ns3:_="">
    <xsd:import namespace="48c77cfc-f926-4e40-878b-a2b4daa011b0"/>
    <xsd:import namespace="cfb0170c-0804-4841-b063-354b1495d77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3:SharedWithUsers" minOccurs="0"/>
                <xsd:element ref="ns3:SharedWithDetails" minOccurs="0"/>
                <xsd:element ref="ns2:lcf76f155ced4ddcb4097134ff3c332f"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c77cfc-f926-4e40-878b-a2b4daa011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Etiquetas de imagen" ma:readOnly="false" ma:fieldId="{5cf76f15-5ced-4ddc-b409-7134ff3c332f}" ma:taxonomyMulti="true" ma:sspId="4b8207c3-623c-4b28-9fba-e01ec30e3751"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fb0170c-0804-4841-b063-354b1495d77f"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C3C151D-81CD-442B-959F-B24E23508815}">
  <ds:schemaRefs>
    <ds:schemaRef ds:uri="http://schemas.microsoft.com/office/2006/metadata/properties"/>
    <ds:schemaRef ds:uri="http://schemas.microsoft.com/office/infopath/2007/PartnerControls"/>
    <ds:schemaRef ds:uri="48c77cfc-f926-4e40-878b-a2b4daa011b0"/>
  </ds:schemaRefs>
</ds:datastoreItem>
</file>

<file path=customXml/itemProps2.xml><?xml version="1.0" encoding="utf-8"?>
<ds:datastoreItem xmlns:ds="http://schemas.openxmlformats.org/officeDocument/2006/customXml" ds:itemID="{04CD96F2-2421-407F-BF8F-EE5065FB19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c77cfc-f926-4e40-878b-a2b4daa011b0"/>
    <ds:schemaRef ds:uri="cfb0170c-0804-4841-b063-354b1495d7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EE230BB-EEB0-4369-9B48-D349D7FA74B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1. ESTABLECIMIENTO CONTEXTO </vt:lpstr>
      <vt:lpstr>2. MATRIZ DE RIESGOS</vt:lpstr>
      <vt:lpstr>MAPA CALOR INHERENTE</vt:lpstr>
      <vt:lpstr>MAPA CALOR RESIDUAL</vt:lpstr>
      <vt:lpstr>3.MAPA CALOR INHEREN Y RESIDUAL</vt:lpstr>
      <vt:lpstr>4. PEFIL RIESGO DEL PROCESO</vt:lpstr>
      <vt:lpstr>Tabla probabilidad_Informativo</vt:lpstr>
      <vt:lpstr>Tabla Impacto_Informativo</vt:lpstr>
      <vt:lpstr>Tabla Valoración controles_Inf</vt:lpstr>
      <vt:lpstr>Opciones Tratamiento</vt:lpstr>
      <vt:lpstr>Hoja1</vt:lpstr>
    </vt:vector>
  </TitlesOfParts>
  <Manager/>
  <Company>Hewlett-Packard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Myrian Cubillos Benavides</dc:creator>
  <cp:keywords/>
  <dc:description/>
  <cp:lastModifiedBy>Carlos Alberto Benitez Aguirre</cp:lastModifiedBy>
  <cp:revision/>
  <dcterms:created xsi:type="dcterms:W3CDTF">2020-03-24T23:12:47Z</dcterms:created>
  <dcterms:modified xsi:type="dcterms:W3CDTF">2026-07-29T16:18:07Z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0x010100EE39E667A227D945A67792929EA683D0</vt:lpwstr>
  </property>
  <property fmtid="{D5CDD505-2E9C-101B-9397-08002B2CF9AE}" pid="3" name="MediaServiceImageTags">
    <vt:lpwstr/>
  </property>
</Properties>
</file>