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1116" documentId="8_{0C985083-1495-403C-99AC-D3F859639EC7}" xr6:coauthVersionLast="47" xr6:coauthVersionMax="47" xr10:uidLastSave="{9FF1533D-1BC7-4B32-B88C-C03AA81A6B65}"/>
  <bookViews>
    <workbookView xWindow="-108" yWindow="-108" windowWidth="23256" windowHeight="12456" tabRatio="592" activeTab="1" xr2:uid="{00000000-000D-0000-FFFF-FFFF00000000}"/>
  </bookViews>
  <sheets>
    <sheet name="1. ESTABLECIMIENTO CONTEXTO " sheetId="23" r:id="rId1"/>
    <sheet name="2. MATRIZ DE RIESGOS" sheetId="21" r:id="rId2"/>
    <sheet name="MAPA CALOR INHERENTE" sheetId="25" state="hidden" r:id="rId3"/>
    <sheet name="MAPA CALOR RESIDUAL" sheetId="26" state="hidden" r:id="rId4"/>
    <sheet name="3.MAPA CALOR INHEREN Y RESIDUAL" sheetId="30" r:id="rId5"/>
    <sheet name="4. PEFIL RIESGO DEL PROCESO" sheetId="28" r:id="rId6"/>
    <sheet name="Tabla probabilidad" sheetId="12" r:id="rId7"/>
    <sheet name="Tabla Impacto" sheetId="29" r:id="rId8"/>
    <sheet name="Tabla Valoración controles" sheetId="15" r:id="rId9"/>
    <sheet name="Opciones Tratamiento" sheetId="16" r:id="rId10"/>
    <sheet name="Hoja1" sheetId="11" r:id="rId11"/>
  </sheets>
  <definedNames>
    <definedName name="_xlnm._FilterDatabase" localSheetId="4" hidden="1">'3.MAPA CALOR INHEREN Y RESIDUAL'!$A$7:$AL$7</definedName>
    <definedName name="_xlnm._FilterDatabase" localSheetId="2" hidden="1">'MAPA CALOR INHERENTE'!$A$6:$AJ$6</definedName>
    <definedName name="_xlnm._FilterDatabase" localSheetId="3" hidden="1">'MAPA CALOR RESIDUAL'!$A$6:$AL$6</definedName>
    <definedName name="Afectación_Económica" localSheetId="4">#REF!</definedName>
    <definedName name="Afectación_Económica" localSheetId="5">#REF!</definedName>
    <definedName name="Afectación_Económica">#REF!</definedName>
    <definedName name="Definicion_tratamiento" localSheetId="4">#REF!</definedName>
    <definedName name="Definicion_tratamiento" localSheetId="5">#REF!</definedName>
    <definedName name="Definicion_tratamiento">#REF!</definedName>
    <definedName name="Ejecución_administración_de_procesos" localSheetId="4">#REF!</definedName>
    <definedName name="Ejecución_administración_de_procesos">#REF!</definedName>
    <definedName name="Fiscal_A" localSheetId="4">#REF!</definedName>
    <definedName name="Fiscal_A" localSheetId="5">#REF!</definedName>
    <definedName name="Fiscal_A">#REF!</definedName>
    <definedName name="Fiscal_B" localSheetId="4">#REF!</definedName>
    <definedName name="Fiscal_B" localSheetId="5">#REF!</definedName>
    <definedName name="Fiscal_B">#REF!</definedName>
    <definedName name="Gestiòn" localSheetId="4">#REF!</definedName>
    <definedName name="Gestiòn" localSheetId="5">#REF!</definedName>
    <definedName name="Gestiòn">#REF!</definedName>
    <definedName name="Gestión_A" localSheetId="4">#REF!</definedName>
    <definedName name="Gestión_A" localSheetId="5">#REF!</definedName>
    <definedName name="Gestión_A">#REF!</definedName>
    <definedName name="Gestión_B" localSheetId="4">#REF!</definedName>
    <definedName name="Gestión_B" localSheetId="5">#REF!</definedName>
    <definedName name="Gestión_B">#REF!</definedName>
    <definedName name="IMPACTO_PROCESOS" localSheetId="4">#REF!</definedName>
    <definedName name="IMPACTO_PROCESOS" localSheetId="5">#REF!</definedName>
    <definedName name="IMPACTO_PROCESOS" localSheetId="2">#REF!</definedName>
    <definedName name="IMPACTO_PROCESOS" localSheetId="3">#REF!</definedName>
    <definedName name="IntegridadPública_Corrupción" localSheetId="4">#REF!</definedName>
    <definedName name="IntegridadPública_Corrupción" localSheetId="5">#REF!</definedName>
    <definedName name="IntegridadPública_Corrupción">#REF!</definedName>
    <definedName name="IntegridadPública_LA_FT_FP" localSheetId="4">#REF!</definedName>
    <definedName name="IntegridadPública_LA_FT_FP" localSheetId="5">#REF!</definedName>
    <definedName name="IntegridadPública_LA_FT_FP">#REF!</definedName>
    <definedName name="opciones" localSheetId="4">#REF!</definedName>
    <definedName name="opciones" localSheetId="5">#REF!</definedName>
    <definedName name="opciones" localSheetId="2">#REF!</definedName>
    <definedName name="opciones" localSheetId="3">#REF!</definedName>
    <definedName name="opciones2" localSheetId="4">#REF!</definedName>
    <definedName name="opciones2" localSheetId="5">#REF!</definedName>
    <definedName name="opciones2" localSheetId="2">#REF!</definedName>
    <definedName name="opciones2" localSheetId="3">#REF!</definedName>
    <definedName name="Plan_accion" localSheetId="4">#REF!</definedName>
    <definedName name="Plan_accion" localSheetId="5">#REF!</definedName>
    <definedName name="Plan_accion">#REF!</definedName>
    <definedName name="Plan_acción" localSheetId="4">#REF!</definedName>
    <definedName name="Plan_acción" localSheetId="5">#REF!</definedName>
    <definedName name="Plan_acción">#REF!</definedName>
    <definedName name="Plan_de_acción" localSheetId="4">#REF!</definedName>
    <definedName name="Plan_de_acción" localSheetId="5">#REF!</definedName>
    <definedName name="Plan_de_acción">#REF!</definedName>
    <definedName name="Posibilidad__de_efecto_dañoso_sobre_el_interes_patrimonial" localSheetId="4">#REF!</definedName>
    <definedName name="Posibilidad__de_efecto_dañoso_sobre_el_interes_patrimonial" localSheetId="5">#REF!</definedName>
    <definedName name="Posibilidad__de_efecto_dañoso_sobre_el_interes_patrimonial">#REF!</definedName>
    <definedName name="Posibilidad_de_pérdida_Económica" localSheetId="4">#REF!</definedName>
    <definedName name="Posibilidad_de_pérdida_Económica" localSheetId="5">#REF!</definedName>
    <definedName name="Posibilidad_de_pérdida_Económica">#REF!</definedName>
    <definedName name="Proceso" localSheetId="4">#REF!</definedName>
    <definedName name="Proceso">#REF!</definedName>
    <definedName name="Quince_Cero" localSheetId="4">#REF!</definedName>
    <definedName name="Quince_Cero" localSheetId="5">#REF!</definedName>
    <definedName name="Quince_Cero" localSheetId="2">#REF!</definedName>
    <definedName name="Quince_Cero" localSheetId="3">#REF!</definedName>
    <definedName name="Rango_Calificacion_Ejecucion" localSheetId="4">#REF!</definedName>
    <definedName name="Rango_Calificacion_Ejecucion" localSheetId="5">#REF!</definedName>
    <definedName name="Rango_Calificacion_Ejecucion" localSheetId="2">#REF!</definedName>
    <definedName name="Rango_Calificacion_Ejecucion" localSheetId="3">#REF!</definedName>
    <definedName name="Reducir_mitigar_Transferir_Evitar" localSheetId="4">#REF!</definedName>
    <definedName name="Reducir_mitigar_Transferir_Evitar" localSheetId="5">#REF!</definedName>
    <definedName name="Reducir_mitigar_Transferir_Evitar">#REF!</definedName>
    <definedName name="Reputacional" localSheetId="4">#REF!</definedName>
    <definedName name="Reputacional" localSheetId="5">#REF!</definedName>
    <definedName name="Reputacional">#REF!</definedName>
    <definedName name="Requiere_Plan_de_Acción" localSheetId="4">#REF!</definedName>
    <definedName name="Requiere_Plan_de_Acción" localSheetId="5">#REF!</definedName>
    <definedName name="Requiere_Plan_de_Acción">#REF!</definedName>
    <definedName name="Seg.Información" localSheetId="4">#REF!</definedName>
    <definedName name="Seg.Información" localSheetId="5">#REF!</definedName>
    <definedName name="Seg.Información">#REF!</definedName>
    <definedName name="TIPO" localSheetId="4">#REF!</definedName>
    <definedName name="TIPO" localSheetId="5">#REF!</definedName>
    <definedName name="TIPO" localSheetId="2">#REF!</definedName>
    <definedName name="TIPO" localSheetId="3">#REF!</definedName>
  </definedNames>
  <calcPr calcId="191028"/>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 i="30" l="1"/>
  <c r="N12" i="30"/>
  <c r="M12" i="30"/>
  <c r="L12" i="30"/>
  <c r="K12" i="30"/>
  <c r="O11" i="30"/>
  <c r="N11" i="30"/>
  <c r="M11" i="30"/>
  <c r="L11" i="30"/>
  <c r="K11" i="30"/>
  <c r="O10" i="30"/>
  <c r="N10" i="30"/>
  <c r="M10" i="30"/>
  <c r="L10" i="30"/>
  <c r="K10" i="30"/>
  <c r="O9" i="30"/>
  <c r="N9" i="30"/>
  <c r="M9" i="30"/>
  <c r="L9" i="30"/>
  <c r="K9" i="30"/>
  <c r="O8" i="30"/>
  <c r="N8" i="30"/>
  <c r="M8" i="30"/>
  <c r="L8" i="30"/>
  <c r="K8" i="30"/>
  <c r="G12" i="30"/>
  <c r="F12" i="30"/>
  <c r="E12" i="30"/>
  <c r="D12" i="30"/>
  <c r="C12" i="30"/>
  <c r="G11" i="30"/>
  <c r="F11" i="30"/>
  <c r="E11" i="30"/>
  <c r="D11" i="30"/>
  <c r="G10" i="30"/>
  <c r="F10" i="30"/>
  <c r="E10" i="30"/>
  <c r="D10" i="30"/>
  <c r="C10" i="30"/>
  <c r="G9" i="30"/>
  <c r="F9" i="30"/>
  <c r="E9" i="30"/>
  <c r="D9" i="30"/>
  <c r="C9" i="30"/>
  <c r="G8" i="30"/>
  <c r="F8" i="30"/>
  <c r="E8" i="30"/>
  <c r="D8" i="30"/>
  <c r="C8" i="30"/>
  <c r="B3" i="30"/>
  <c r="D10" i="26" l="1"/>
  <c r="C10" i="26"/>
  <c r="B10" i="26"/>
  <c r="A10" i="26"/>
  <c r="D9" i="26"/>
  <c r="C9" i="26"/>
  <c r="B9" i="26"/>
  <c r="A9" i="26"/>
  <c r="D10" i="25"/>
  <c r="C10" i="25"/>
  <c r="B10" i="25"/>
  <c r="A10" i="25"/>
  <c r="D9" i="25"/>
  <c r="C9" i="25"/>
  <c r="E9" i="25" s="1"/>
  <c r="B9" i="25"/>
  <c r="A9" i="25"/>
  <c r="B7" i="25"/>
  <c r="B4" i="28"/>
  <c r="E10" i="26"/>
  <c r="G10" i="26" s="1"/>
  <c r="F9" i="26"/>
  <c r="D8" i="26"/>
  <c r="C8" i="26"/>
  <c r="B8" i="26"/>
  <c r="A8" i="26"/>
  <c r="D7" i="26"/>
  <c r="C7" i="26"/>
  <c r="E7" i="26" s="1"/>
  <c r="B7" i="26"/>
  <c r="A7" i="26"/>
  <c r="B3" i="26"/>
  <c r="D8" i="25"/>
  <c r="C8" i="25"/>
  <c r="B8" i="25"/>
  <c r="A8" i="25"/>
  <c r="D7" i="25"/>
  <c r="C7" i="25"/>
  <c r="A7" i="25"/>
  <c r="B3" i="25"/>
  <c r="H189" i="29"/>
  <c r="B189" i="29" a="1"/>
  <c r="B189" i="29" s="1"/>
  <c r="J178" i="29" s="1"/>
  <c r="H188" i="29"/>
  <c r="H187" i="29"/>
  <c r="H186" i="29"/>
  <c r="H185" i="29"/>
  <c r="H184" i="29"/>
  <c r="H183" i="29"/>
  <c r="H182" i="29"/>
  <c r="H181" i="29"/>
  <c r="H180" i="29"/>
  <c r="H179" i="29"/>
  <c r="H178" i="29"/>
  <c r="F26" i="26"/>
  <c r="E26" i="26"/>
  <c r="G26" i="26" s="1"/>
  <c r="F25" i="26"/>
  <c r="E25" i="26"/>
  <c r="G25" i="26" s="1"/>
  <c r="F24" i="26"/>
  <c r="E24" i="26"/>
  <c r="G24" i="26" s="1"/>
  <c r="F23" i="26"/>
  <c r="E23" i="26"/>
  <c r="G23" i="26" s="1"/>
  <c r="F22" i="26"/>
  <c r="E22" i="26"/>
  <c r="G22" i="26" s="1"/>
  <c r="F21" i="26"/>
  <c r="E21" i="26"/>
  <c r="G21" i="26" s="1"/>
  <c r="F20" i="26"/>
  <c r="E20" i="26"/>
  <c r="G20" i="26" s="1"/>
  <c r="F19" i="26"/>
  <c r="E19" i="26"/>
  <c r="G19" i="26" s="1"/>
  <c r="F18" i="26"/>
  <c r="E18" i="26"/>
  <c r="G18" i="26" s="1"/>
  <c r="F17" i="26"/>
  <c r="E17" i="26"/>
  <c r="G17" i="26" s="1"/>
  <c r="F16" i="26"/>
  <c r="E16" i="26"/>
  <c r="G16" i="26" s="1"/>
  <c r="F15" i="26"/>
  <c r="E15" i="26"/>
  <c r="G15" i="26" s="1"/>
  <c r="F14" i="26"/>
  <c r="E14" i="26"/>
  <c r="G14" i="26" s="1"/>
  <c r="F13" i="26"/>
  <c r="E13" i="26"/>
  <c r="G13" i="26" s="1"/>
  <c r="F12" i="26"/>
  <c r="E12" i="26"/>
  <c r="G12" i="26" s="1"/>
  <c r="G11" i="26"/>
  <c r="F11" i="26"/>
  <c r="E11" i="26"/>
  <c r="F10" i="26"/>
  <c r="E9" i="26"/>
  <c r="F8" i="26"/>
  <c r="E8" i="26"/>
  <c r="G8" i="26" s="1"/>
  <c r="F7" i="26"/>
  <c r="E26" i="25"/>
  <c r="E25" i="25"/>
  <c r="E24" i="25"/>
  <c r="E23" i="25"/>
  <c r="E22" i="25"/>
  <c r="E21" i="25"/>
  <c r="E20" i="25"/>
  <c r="E19" i="25"/>
  <c r="E18" i="25"/>
  <c r="E17" i="25"/>
  <c r="E16" i="25"/>
  <c r="E15" i="25"/>
  <c r="E14" i="25"/>
  <c r="E13" i="25"/>
  <c r="E12" i="25"/>
  <c r="E11" i="25"/>
  <c r="E10" i="25"/>
  <c r="G9" i="26" l="1"/>
  <c r="J10" i="25"/>
  <c r="K10" i="25"/>
  <c r="E8" i="25"/>
  <c r="L11" i="26"/>
  <c r="K11" i="26"/>
  <c r="O10" i="26"/>
  <c r="O9" i="26"/>
  <c r="O8" i="26"/>
  <c r="O7" i="26"/>
  <c r="N10" i="26"/>
  <c r="N9" i="26"/>
  <c r="N8" i="26"/>
  <c r="N7" i="26"/>
  <c r="M10" i="26"/>
  <c r="M9" i="26"/>
  <c r="M8" i="26"/>
  <c r="M7" i="26"/>
  <c r="K10" i="26"/>
  <c r="K8" i="26"/>
  <c r="G7" i="26"/>
  <c r="M11" i="26"/>
  <c r="L10" i="26"/>
  <c r="L9" i="26"/>
  <c r="L8" i="26"/>
  <c r="L7" i="26"/>
  <c r="O11" i="26"/>
  <c r="K9" i="26"/>
  <c r="K7" i="26"/>
  <c r="N11" i="26"/>
  <c r="I9" i="25"/>
  <c r="L10" i="25"/>
  <c r="E7" i="25"/>
  <c r="J8" i="25"/>
  <c r="L9" i="25"/>
  <c r="I7" i="25"/>
  <c r="J7" i="25"/>
  <c r="L8" i="25"/>
  <c r="M8" i="25"/>
  <c r="L7" i="25"/>
  <c r="L11" i="25"/>
  <c r="M11" i="25"/>
  <c r="J9" i="25"/>
  <c r="I8" i="25"/>
  <c r="K9" i="25"/>
  <c r="M10" i="25"/>
  <c r="K8" i="25"/>
  <c r="M9" i="25"/>
  <c r="I11" i="25"/>
  <c r="J11" i="25"/>
  <c r="K7" i="25"/>
  <c r="K11" i="25"/>
  <c r="M7" i="25"/>
  <c r="I10" i="25"/>
  <c r="D16" i="28" l="1"/>
  <c r="D15" i="28"/>
  <c r="D14" i="28"/>
  <c r="D13" i="28"/>
  <c r="B16" i="28"/>
  <c r="B15" i="28"/>
  <c r="B14" i="28"/>
  <c r="B13" i="28"/>
  <c r="B17" i="28" s="1"/>
  <c r="C17" i="28" s="1"/>
  <c r="C14" i="28" l="1"/>
  <c r="C15" i="28"/>
  <c r="C16" i="28"/>
  <c r="C13" i="28"/>
  <c r="E22" i="28"/>
  <c r="D17" i="28"/>
  <c r="D20" i="28" s="1"/>
  <c r="B20" i="28"/>
  <c r="T25" i="21"/>
  <c r="Q25" i="21"/>
  <c r="T24" i="21"/>
  <c r="Q24" i="21"/>
  <c r="T23" i="21"/>
  <c r="Q23" i="21"/>
  <c r="T22" i="21"/>
  <c r="Q22" i="21"/>
  <c r="T21" i="21"/>
  <c r="Q21" i="21"/>
  <c r="T20" i="21"/>
  <c r="Q20" i="21"/>
  <c r="T19" i="21"/>
  <c r="Q19" i="21"/>
  <c r="T18" i="21"/>
  <c r="Q18" i="21"/>
  <c r="T16" i="21"/>
  <c r="Q16" i="21"/>
  <c r="T15" i="21"/>
  <c r="Q15" i="21"/>
  <c r="T17" i="21"/>
  <c r="Q17" i="21"/>
  <c r="N20" i="21"/>
  <c r="M20" i="21"/>
  <c r="K20" i="21"/>
  <c r="N15" i="21"/>
  <c r="M15" i="21"/>
  <c r="K15" i="21"/>
  <c r="E16" i="28" l="1"/>
  <c r="E17" i="28"/>
  <c r="E14" i="28"/>
  <c r="E13" i="28"/>
  <c r="E15" i="28"/>
  <c r="Y20" i="21"/>
  <c r="AA20" i="21" s="1"/>
  <c r="Y21" i="21" s="1"/>
  <c r="AC20" i="21"/>
  <c r="AC21" i="21" s="1"/>
  <c r="AB21" i="21" s="1"/>
  <c r="Y15" i="21"/>
  <c r="AC15" i="21"/>
  <c r="AC16" i="21" s="1"/>
  <c r="AC17" i="21" s="1"/>
  <c r="T28" i="21"/>
  <c r="T27" i="21"/>
  <c r="T26" i="21"/>
  <c r="Q28" i="21"/>
  <c r="Q27" i="21"/>
  <c r="N27" i="21"/>
  <c r="M27" i="21"/>
  <c r="K27" i="21"/>
  <c r="Q26" i="21"/>
  <c r="N26" i="21"/>
  <c r="M26" i="21"/>
  <c r="K26" i="21"/>
  <c r="AB17" i="21" l="1"/>
  <c r="AC18" i="21"/>
  <c r="AB20" i="21"/>
  <c r="Z20" i="21"/>
  <c r="AC22" i="21"/>
  <c r="AA21" i="21"/>
  <c r="Y22" i="21" s="1"/>
  <c r="Z21" i="21"/>
  <c r="AA15" i="21"/>
  <c r="Y16" i="21" s="1"/>
  <c r="Z15" i="21"/>
  <c r="AB15" i="21"/>
  <c r="AB16" i="21"/>
  <c r="AC27" i="21"/>
  <c r="Y27" i="21"/>
  <c r="AC26" i="21"/>
  <c r="Y26" i="21"/>
  <c r="AB22" i="21" l="1"/>
  <c r="AC23" i="21"/>
  <c r="AB18" i="21"/>
  <c r="AC19" i="21"/>
  <c r="AB19" i="21" s="1"/>
  <c r="AA22" i="21"/>
  <c r="Z22" i="21"/>
  <c r="AA16" i="21"/>
  <c r="Y17" i="21" s="1"/>
  <c r="Z16" i="21"/>
  <c r="AB27" i="21"/>
  <c r="Z26" i="21"/>
  <c r="AA26" i="21"/>
  <c r="AB26" i="21"/>
  <c r="Z27" i="21"/>
  <c r="AA27" i="21"/>
  <c r="Y28" i="21" s="1"/>
  <c r="AE27" i="21" s="1"/>
  <c r="AD27" i="21" s="1"/>
  <c r="AC28" i="21"/>
  <c r="AB28" i="21" s="1"/>
  <c r="AG15" i="21" l="1"/>
  <c r="AF15" i="21" s="1"/>
  <c r="AB23" i="21"/>
  <c r="AC24" i="21"/>
  <c r="Y23" i="21"/>
  <c r="AG27" i="21"/>
  <c r="AF27" i="21" s="1"/>
  <c r="AH27" i="21" s="1"/>
  <c r="AA17" i="21"/>
  <c r="Z17" i="21"/>
  <c r="AG26" i="21"/>
  <c r="AF26" i="21" s="1"/>
  <c r="AA28" i="21"/>
  <c r="Z28" i="21"/>
  <c r="AE26" i="21"/>
  <c r="AD26" i="21" s="1"/>
  <c r="AC25" i="21" l="1"/>
  <c r="AB25" i="21" s="1"/>
  <c r="AB24" i="21"/>
  <c r="AG20" i="21"/>
  <c r="AF20" i="21" s="1"/>
  <c r="AA23" i="21"/>
  <c r="Y24" i="21" s="1"/>
  <c r="Z23" i="21"/>
  <c r="Y18" i="21"/>
  <c r="AH26" i="21"/>
  <c r="AA24" i="21" l="1"/>
  <c r="Y25" i="21" s="1"/>
  <c r="AE20" i="21" s="1"/>
  <c r="AD20" i="21" s="1"/>
  <c r="AH20" i="21" s="1"/>
  <c r="Z24" i="21"/>
  <c r="AA18" i="21"/>
  <c r="Y19" i="21" s="1"/>
  <c r="AE15" i="21" s="1"/>
  <c r="AD15" i="21" s="1"/>
  <c r="AH15" i="21" s="1"/>
  <c r="Z18" i="21"/>
  <c r="AA25" i="21" l="1"/>
  <c r="Z25" i="21"/>
  <c r="AA19" i="21"/>
  <c r="Z19"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3CBD4FC8-FA07-45B5-BD0F-DD2FA80F9AE1}">
      <text>
        <r>
          <rPr>
            <b/>
            <sz val="9"/>
            <color indexed="81"/>
            <rFont val="Tahoma"/>
            <family val="2"/>
          </rPr>
          <t>Celdas parametrizadas no modificar.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01A0685F-A3FD-40B9-BFE7-09CD946FFD4A}">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AD9CCDB6-05F7-4F9A-87DD-E661EEEE8EB8}">
      <text>
        <r>
          <rPr>
            <b/>
            <sz val="9"/>
            <color indexed="81"/>
            <rFont val="Tahoma"/>
            <family val="2"/>
          </rPr>
          <t>Celdas parametrizadas NO modificar.</t>
        </r>
        <r>
          <rPr>
            <sz val="9"/>
            <color indexed="81"/>
            <rFont val="Tahoma"/>
            <family val="2"/>
          </rPr>
          <t xml:space="preserve">
</t>
        </r>
      </text>
    </comment>
    <comment ref="D12" authorId="0" shapeId="0" xr:uid="{1E87D980-ADB3-4BAD-AA96-F9DD97A0ED5E}">
      <text>
        <r>
          <rPr>
            <b/>
            <sz val="9"/>
            <color indexed="81"/>
            <rFont val="Tahoma"/>
            <family val="2"/>
          </rPr>
          <t>Celdas parametrizadas NO modificar.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<sst xmlns="http://schemas.openxmlformats.org/spreadsheetml/2006/main" count="850" uniqueCount="380">
  <si>
    <t>MAPA DE RIESGOS DE PROCESO</t>
  </si>
  <si>
    <r>
      <t>CÓDIGO:</t>
    </r>
    <r>
      <rPr>
        <sz val="12"/>
        <rFont val="Arial Narrow"/>
        <family val="2"/>
      </rPr>
      <t xml:space="preserve"> F-GM-29</t>
    </r>
  </si>
  <si>
    <r>
      <t xml:space="preserve">VERSIÓN: </t>
    </r>
    <r>
      <rPr>
        <sz val="12"/>
        <rFont val="Arial Narrow"/>
        <family val="2"/>
      </rPr>
      <t>05</t>
    </r>
  </si>
  <si>
    <r>
      <t xml:space="preserve">FECHA: </t>
    </r>
    <r>
      <rPr>
        <sz val="12"/>
        <rFont val="Arial Narrow"/>
        <family val="2"/>
      </rPr>
      <t>30/03/2022</t>
    </r>
  </si>
  <si>
    <r>
      <t xml:space="preserve">PÁGINA: </t>
    </r>
    <r>
      <rPr>
        <sz val="12"/>
        <rFont val="Arial Narrow"/>
        <family val="2"/>
      </rPr>
      <t>1 de 3</t>
    </r>
  </si>
  <si>
    <t xml:space="preserve">4.2.1. ESTABLECIMIENTO DEL CONTEXTO </t>
  </si>
  <si>
    <t xml:space="preserve">PROCESO: </t>
  </si>
  <si>
    <t>Gesión de Evaluación Indpendiente</t>
  </si>
  <si>
    <t>FECHA DE ELABORACIÓN O ACTUALIZACIÓN:</t>
  </si>
  <si>
    <t>febrero de 2022</t>
  </si>
  <si>
    <t>RESPONSABLE (s) DE ELABORACIÓN O ACTUALIZACIÓN</t>
  </si>
  <si>
    <t>Jefe de Control Interno</t>
  </si>
  <si>
    <t>Factor: Externo/Interno/Proceso</t>
  </si>
  <si>
    <t xml:space="preserve">Variable </t>
  </si>
  <si>
    <t xml:space="preserve">¿Cómo me puede afectar? </t>
  </si>
  <si>
    <t>CARÁCTER: Positivo/negativo</t>
  </si>
  <si>
    <t>Breve análisis</t>
  </si>
  <si>
    <t>Factor de proceso</t>
  </si>
  <si>
    <t>Factor Externo</t>
  </si>
  <si>
    <t>Omisión legal</t>
  </si>
  <si>
    <t>NEGATIVO</t>
  </si>
  <si>
    <t>POSITIVO</t>
  </si>
  <si>
    <t>Que las auditorías ejecutadas y los informes desarrollados no se hayan realizado de conformidad con la normatividad vigente aplicable al proceso auditado.</t>
  </si>
  <si>
    <t>Nominación del cargo</t>
  </si>
  <si>
    <t>Que el Jefe de control interno que sea nombrado, no de cumplimiento a los roles definidos por la normatividad específica (dec 648)</t>
  </si>
  <si>
    <t>Cambio normativo</t>
  </si>
  <si>
    <t>Que se presenten cambios, modificaciones, actualizaciones, derogaciones en la legislación vigente aplicable a la jefatura de oficina de control interno y que afecten las capacidades operativas de evaluación independiente.</t>
  </si>
  <si>
    <t>Factor Interno</t>
  </si>
  <si>
    <t>Disponibilidad de personal</t>
  </si>
  <si>
    <t>Que no se cuente con auditores suficientes para realizar las auditorías internas programadas, o para abarcar el universo auditable del Instituto durante la vigencia.</t>
  </si>
  <si>
    <t>Asignación presupuestal</t>
  </si>
  <si>
    <t>Que no se cuente con los recursos suficientes y necesarios para desarrollar el Plan Anual de Auditoría de la vigencia; para realizar capacitaciones o cursos de actualización; y/o para realizar campañas de sensibilización de control interno dentro del Instituto.</t>
  </si>
  <si>
    <t>Competencias del personal</t>
  </si>
  <si>
    <t>Que no se cuente con personal con las competencias, habilidades y capacidades necesarias y requeridas para realizar auditorías dentro del Instituto; y que no se conserve la gestión del conocimiento.</t>
  </si>
  <si>
    <t>Seguridad y salud en el trabajo</t>
  </si>
  <si>
    <t>Que no se cuente con las condiciones apropiadas para desempeñar el trabajo de auditoría, así como las condiciones de bioseguridad adoptadas para la situación actual de la pandemia.</t>
  </si>
  <si>
    <t>Integridad de datos</t>
  </si>
  <si>
    <t>Que la información suministrada por los auditados no refleje la realidad de manera fidedigna, que no incluya la totalidad de las actividades u operaciones, que incluya datos erróneos sobre las mismas, que incluya datos sobre situaciones que no han sucedido en la realidad, que se omita información, o que los datos e información no sean pertinentes y confiables para el objetivo y alcance de la auditoría.</t>
  </si>
  <si>
    <t>Comunicación interna</t>
  </si>
  <si>
    <t>Que la información requerida para la auditoría no se suministre dentro de los plazos estipulados o que el flujo de información necesaria para el desarrollo de la auditoria no sea el adecuado.</t>
  </si>
  <si>
    <t>Disponibilidad de datos</t>
  </si>
  <si>
    <t>Que los registros de la información de la JOCI que se encuentran en red institucional o en el archivo central no se conserven, ni se encuentren disponibles para consulta.</t>
  </si>
  <si>
    <t>Direccionamiento estratégico</t>
  </si>
  <si>
    <t>Que desde la Alta Dirección no se conciba la función y rol de la Jefatura de Oficina de Control Interno como un órgano asesor y consultor en temas referentes al Sistema de Control Interno.</t>
  </si>
  <si>
    <t>Cultura mejoramiento continuo</t>
  </si>
  <si>
    <t>Que las observaciones, recomendaciones y alertas derivadas de las auditorías internas realizadas; no sean tenidas en cuenta para el mejoramiento continuo institucional.</t>
  </si>
  <si>
    <t>Diseño del proceso</t>
  </si>
  <si>
    <t>Que no exista claridad en la descripción del alcance y objetivo del proceso propio de evaluación independiente.</t>
  </si>
  <si>
    <t>Proceso de auditoria</t>
  </si>
  <si>
    <t>Que para la realización de las auditorías internas no se cuente con un adecuado diseño de procesos o procedimientos, que no exista segregación de funciones e identificación precisa de responsables para su direccionamiento, ejecución, control y evaluación, que los proveedores e insumos (entradas) no sean los más adecuados a los fines que se persiguen, o que los resultados o salidas no estén claramente definidos.</t>
  </si>
  <si>
    <t>Que las auditorías internas no se realicen o que sus resultados no se logren de manera adecuada y en concordancia con los objetivos y metas previstas según el Plan Anual de Auditoría de Control Interno (Eficacia).</t>
  </si>
  <si>
    <t>Que las auditorías internas se lleven a cabo por fuera de los términos o el plazo establecido para su ejecución según el Plan Anual de Auditoría de Control Interno (Oportunidad).</t>
  </si>
  <si>
    <t>Que las auditorías ejecutadas y los informes desarrollados no se hayan realizado de conformidad con los documentos internos estandarizados en el Sistema de Gestión .</t>
  </si>
  <si>
    <t>Que en la ejecución de la auditoria se materialicen los riesgos de detección, muestreo y de auditoria.</t>
  </si>
  <si>
    <t>Desarrollo ético del ejercicio auditor</t>
  </si>
  <si>
    <t>Que el equipo auditor no tenga el grado de autoridad para ejercer el rol de auditor y que el ejercicio de auditoria no se realice bajo el código de ética y que se desconozca las responsabilidades o valores del servidor público.</t>
  </si>
  <si>
    <t>Soporte técnológico para el proceso</t>
  </si>
  <si>
    <t>Desarrollo de software institucional que permitira mejorar la gestión del proceso auditor en terminos de trazabilidad, confidencialidad, disponibilidad de la información</t>
  </si>
  <si>
    <t>Gestión de Comunicaciones</t>
  </si>
  <si>
    <t>CÓDIGO: F-GM-29</t>
  </si>
  <si>
    <r>
      <t xml:space="preserve">VERSIÓN: </t>
    </r>
    <r>
      <rPr>
        <sz val="11"/>
        <color theme="1"/>
        <rFont val="Arial Narrow"/>
        <family val="2"/>
      </rPr>
      <t>05</t>
    </r>
  </si>
  <si>
    <r>
      <t xml:space="preserve">FECHA: </t>
    </r>
    <r>
      <rPr>
        <sz val="11"/>
        <color theme="1"/>
        <rFont val="Arial Narrow"/>
        <family val="2"/>
      </rPr>
      <t>30/03/2022</t>
    </r>
  </si>
  <si>
    <r>
      <t xml:space="preserve">PÁGINA: </t>
    </r>
    <r>
      <rPr>
        <sz val="11"/>
        <color theme="1"/>
        <rFont val="Arial Narrow"/>
        <family val="2"/>
      </rPr>
      <t>3 de 3</t>
    </r>
  </si>
  <si>
    <t>PROCESO:</t>
  </si>
  <si>
    <t>Gesión de Evaluación Independiente</t>
  </si>
  <si>
    <t>OBJETIVO:</t>
  </si>
  <si>
    <t>Contribuir al mejoramiento continuo de los procesos, procedimientos y actividades desarrolladas por los responsables (auditados), mediante el aseguramiento, la consultoría y la asesoría de los procesos en cuanto a la eficacia y eficiencia en la administración de los riesgos, y la efectividad de los controles y gobierno; buscando contribuir a la mejora del Sistema de Control Interno - SCI, la concordancia administrativa, operativa y legal, así como al cumplimiento de los objetivos y metas institucionales.</t>
  </si>
  <si>
    <t>ALCANCE:</t>
  </si>
  <si>
    <t>El proceso auditor aplica para todos los procesos del Instituto, que sean objeto de auditoría, asesoría o consultoría según lo estipulado en el Plan Anual de Auditoría de Control Interno de la respectiva vigencia.</t>
  </si>
  <si>
    <t>4.2. IDENTIFICACION DEL RIESGO</t>
  </si>
  <si>
    <t>4.3. EVALUACIÓN DEL RIESGO</t>
  </si>
  <si>
    <t>4.4. TRATAMIENTO DEL RIESGO</t>
  </si>
  <si>
    <t>SEGUIMIENTO TRIMESTRE 4  de 2022</t>
  </si>
  <si>
    <t xml:space="preserve">Referencia </t>
  </si>
  <si>
    <t>Objetivo / Requisto a cumplir</t>
  </si>
  <si>
    <t>Temática / Linea de Acción</t>
  </si>
  <si>
    <t>1. QUE?</t>
  </si>
  <si>
    <t>2. COMO SE REFLEJA?</t>
  </si>
  <si>
    <t>3. POR QUE?
(Evento Potencial Principal)</t>
  </si>
  <si>
    <t>Descripción del Riesgo
(1+2+3)</t>
  </si>
  <si>
    <t>Causa
(Evento Potencial Intermedio)</t>
  </si>
  <si>
    <t>Clasificación del Riesgo</t>
  </si>
  <si>
    <t>EVALUACION DE RIESGO INHERENTE</t>
  </si>
  <si>
    <t>VALORACION DE CONTROLES</t>
  </si>
  <si>
    <t>EVALUACION DEL RIESGO RESIDUAL</t>
  </si>
  <si>
    <t>Tratamiento</t>
  </si>
  <si>
    <t>FORMULAR ACCIONES ESPECIFICAS</t>
  </si>
  <si>
    <t>Probabilidad Inherente</t>
  </si>
  <si>
    <t>%</t>
  </si>
  <si>
    <t>Impacto 
Inherente</t>
  </si>
  <si>
    <t>Zona de Riesgo Inherente</t>
  </si>
  <si>
    <t>No. Control</t>
  </si>
  <si>
    <t>Descripción del Control</t>
  </si>
  <si>
    <t>Afectación</t>
  </si>
  <si>
    <t>Atributos</t>
  </si>
  <si>
    <t>Probabilidad Residual</t>
  </si>
  <si>
    <t xml:space="preserve">Probabilidad Residual </t>
  </si>
  <si>
    <t>Impacto Residual</t>
  </si>
  <si>
    <t>Probabilidad Residual Final</t>
  </si>
  <si>
    <t>Impacto Residual Final</t>
  </si>
  <si>
    <t>Zona de Riesgo Residual Final</t>
  </si>
  <si>
    <t>VER ACCION #</t>
  </si>
  <si>
    <t>Tipo</t>
  </si>
  <si>
    <t>Implementación</t>
  </si>
  <si>
    <t>Calificación</t>
  </si>
  <si>
    <t>Documentación</t>
  </si>
  <si>
    <t>Frecuencia</t>
  </si>
  <si>
    <t>Evidencia</t>
  </si>
  <si>
    <t>Nombre de la evidencia</t>
  </si>
  <si>
    <t>GEI5</t>
  </si>
  <si>
    <t>Media</t>
  </si>
  <si>
    <t>Moderado</t>
  </si>
  <si>
    <t>Correctivo</t>
  </si>
  <si>
    <t>Manual</t>
  </si>
  <si>
    <t>Documentado</t>
  </si>
  <si>
    <t>Aleatoria</t>
  </si>
  <si>
    <t>Con Registro</t>
  </si>
  <si>
    <t>Reducir (mitigar)</t>
  </si>
  <si>
    <t>Preventivo</t>
  </si>
  <si>
    <t>Continua</t>
  </si>
  <si>
    <t>GEI6</t>
  </si>
  <si>
    <t>Sin Documentar</t>
  </si>
  <si>
    <t>N/A</t>
  </si>
  <si>
    <t>GEI7</t>
  </si>
  <si>
    <t>Baja</t>
  </si>
  <si>
    <t>Menor</t>
  </si>
  <si>
    <t>Identificación de Riesgos:El riesgo continua tal cual fue formulado
Materialización de Evento Potencial Principal:El riesgo no se ha materializado por cuanto se ha hecho un acompañamiemnto permatente a la alta dirección a través de los informes ejecutivos de las auditorias realizadas y los acompañamientos en cada uno de los comités implementados por la entidad.
Materialización de Evento Potencial Intermedio: Se han sociallizado cada uno de los informes realizados, se fomentan los principios del MECI, asi como el acompañamiento permanente a la primera y segunda linea de defensa cada vez que sea requerido, además del acompañamiento permanente a la auditoria de la CGM. 
Diseño, Efectividad de Controles: Efectivo no ha permitido que se materialice el riesgo (evento potencial principal), ni los eventos potenciales intermedios.
Estado de acciones derivadas del seguimiento a riesgos: N/A el riesgo esta controlado razon por la cual no se ha formulado ninguna acción.</t>
  </si>
  <si>
    <t>Detectivo</t>
  </si>
  <si>
    <t>Aseguramiento</t>
  </si>
  <si>
    <t>Posibilidad de afectación reputacional</t>
  </si>
  <si>
    <t>Muy Alta</t>
  </si>
  <si>
    <t xml:space="preserve">El Jefe de auditoría de control interno define el plan de entrenamiento para los diferentes roles de la oficina, dentro de los cuales se incluye la temática de priorización de unidades auditables.
El Jefe de auditoría de control interno, verifica que cada profesional que ingresa a la JOCI cuente con el plan entrenamiento implementado. </t>
  </si>
  <si>
    <t>Plan de entrenamiento con VoBo de Jefe de auditoría de control interno.</t>
  </si>
  <si>
    <t>No se solicita presupuesto o no se solicita  de manera oportuna (previo a la elaboración del anteproyecto de presupuesto por parte de la entidad)  por parte  del jefe de oficina de control interno a la subdirección administrativa y financiera.</t>
  </si>
  <si>
    <t>No se ejecute el comité CICCI  y el Consejo directivo para presentar, socializar y aprobar el plan anual de auditoria</t>
  </si>
  <si>
    <t>Ausencia de metodología para el desarrollo de los informes de auditoría, teniendo en cuenta marcos normativos vigentes</t>
  </si>
  <si>
    <t>Falta de entrenamiento a los auditores internos de la JOCI en las metodologías relativas a la actividad de auditoría interna del Instituto.</t>
  </si>
  <si>
    <t>Registros de entrenamiento con VoBo de Jefe JOCI
Acta de equipo primario.</t>
  </si>
  <si>
    <t>Falta de revisión del informe de auditoría por parte del jefe JOCI con relación a la estructura del mismo y de los papeles de trabajo que apoyan la evidencia sobre los resultados informados.</t>
  </si>
  <si>
    <t>Informe de auditoría con VoBo de revisión y aprobación.
Papeles de trabajo con VoBo de revisión.</t>
  </si>
  <si>
    <t>Consultoría</t>
  </si>
  <si>
    <t xml:space="preserve">El entidad no involucra a la jefatura de control interno en los ejercicios de auditorias de entes de control, y por tanto, no puede identificar las  recomiendaciones u orientaciones al respecto. </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</si>
  <si>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</si>
  <si>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</si>
  <si>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CONTROL DE CAMBIOS</t>
  </si>
  <si>
    <t>Riesgo No.</t>
  </si>
  <si>
    <t>Fecha Cambio</t>
  </si>
  <si>
    <t>Descripción del cambio</t>
  </si>
  <si>
    <t>Impacto</t>
  </si>
  <si>
    <t>Probabilidad</t>
  </si>
  <si>
    <t>Extremo</t>
  </si>
  <si>
    <t>Alto</t>
  </si>
  <si>
    <t>Bajo</t>
  </si>
  <si>
    <t>Tabla Criterios para definir el nivel de probabilidad Inherente</t>
  </si>
  <si>
    <t>Frecuencia de la Actividad</t>
  </si>
  <si>
    <t>Muy Baja</t>
  </si>
  <si>
    <t>La actividad que conlleva el riesgo se ejecuta como máximos 2 veces por año</t>
  </si>
  <si>
    <t>La actividad que conlleva el riesgo se ejecuta de 3 a 24 veces por año</t>
  </si>
  <si>
    <t>La actividad que conlleva el riesgo se ejecuta de 24 a 500 veces por año</t>
  </si>
  <si>
    <t>Alta</t>
  </si>
  <si>
    <t>La actividad que conlleva el riesgo se ejecuta mínimo 500 veces al año y máximo 5000 veces por año</t>
  </si>
  <si>
    <t>La actividad que conlleva el riesgo se ejecuta más de 5000 veces por año</t>
  </si>
  <si>
    <t>Tabla Criterios para definir el nivel de impacto Inherente</t>
  </si>
  <si>
    <t>Descripción</t>
  </si>
  <si>
    <t>Mayor</t>
  </si>
  <si>
    <t>Catastrófico</t>
  </si>
  <si>
    <t>Criterios</t>
  </si>
  <si>
    <t>Subcriterios</t>
  </si>
  <si>
    <t>Afectación Económica o presupuestal</t>
  </si>
  <si>
    <t>Afectación menor a 10 SMLMV .</t>
  </si>
  <si>
    <t xml:space="preserve">Entre 10 y 50 SMLMV </t>
  </si>
  <si>
    <t xml:space="preserve">Entre 50 y 100 SMLMV </t>
  </si>
  <si>
    <t xml:space="preserve">Entre 100 y 500 SMLMV </t>
  </si>
  <si>
    <t xml:space="preserve">Mayor a 500 SMLMV </t>
  </si>
  <si>
    <t>Pérdida Reputacional</t>
  </si>
  <si>
    <t>El riesgo afecta la imagen de alguna área de la organización</t>
  </si>
  <si>
    <t>El riesgo afecta la imagen de la entidad internamente, de conocimiento general, nivel interno, de junta dircetiva y accionistas y/o de provedores</t>
  </si>
  <si>
    <t>El riesgo afecta la imagen de la entidad con algunos usuarios de relevancia frente al logro de los objetivos</t>
  </si>
  <si>
    <t>El riesgo afecta la imagen de de la entidad con efecto publicitario sostenido a nivel de sector administrativo, nivel departamental o municipal</t>
  </si>
  <si>
    <t>El riesgo afecta la imagen de la entidad a nivel nacional, con efecto publicitarios sostenible a nivel país</t>
  </si>
  <si>
    <t>❌</t>
  </si>
  <si>
    <t>✔</t>
  </si>
  <si>
    <t>Tabla Atributos de para el diseño del control</t>
  </si>
  <si>
    <t>Características</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</si>
  <si>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</si>
  <si>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</si>
  <si>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</si>
  <si>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</si>
  <si>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</si>
  <si>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</si>
  <si>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</si>
  <si>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</si>
  <si>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</si>
  <si>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</si>
  <si>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</si>
  <si>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</si>
  <si>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</si>
  <si>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</si>
  <si>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</si>
  <si>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</si>
  <si>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</si>
  <si>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</si>
  <si>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</si>
  <si>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</si>
  <si>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</si>
  <si>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Reputacional</t>
  </si>
  <si>
    <t>Reducir (compartir)</t>
  </si>
  <si>
    <t>Económico y Reputacional</t>
  </si>
  <si>
    <t>Plan de accion (solo para la opción reducir)</t>
  </si>
  <si>
    <t>Impacto Inherente</t>
  </si>
  <si>
    <t>Finalizado</t>
  </si>
  <si>
    <t>Leve</t>
  </si>
  <si>
    <t>En curso</t>
  </si>
  <si>
    <t>Procesos Institucionales</t>
  </si>
  <si>
    <t>Gestión Estratégica</t>
  </si>
  <si>
    <t>Gestión Social</t>
  </si>
  <si>
    <t>Gestión de Desarrollo de Soluciones Habitacionales</t>
  </si>
  <si>
    <t>Gestión de Atención al Usuario</t>
  </si>
  <si>
    <t>Gestión del Talento Humano</t>
  </si>
  <si>
    <t>Gestión Financiera</t>
  </si>
  <si>
    <t>Gestión de Infraestructura</t>
  </si>
  <si>
    <t>Gestión de TIC</t>
  </si>
  <si>
    <t>Gestión Documental</t>
  </si>
  <si>
    <t>Gestión Jurídica</t>
  </si>
  <si>
    <t>Gestión de Evaluación y  Mejora Continua</t>
  </si>
  <si>
    <t>Registro Sustancial</t>
  </si>
  <si>
    <t>Registro Material</t>
  </si>
  <si>
    <t>Sin registro</t>
  </si>
  <si>
    <t>Reducir</t>
  </si>
  <si>
    <t>TIPOLOGÍA</t>
  </si>
  <si>
    <t>Gestión</t>
  </si>
  <si>
    <t>Fiscal</t>
  </si>
  <si>
    <t>Seg. de la Información</t>
  </si>
  <si>
    <t>Integridad Pùblica - Corrupción</t>
  </si>
  <si>
    <t>Integridad Pùblica - LA/FT/FP</t>
  </si>
  <si>
    <t>Unidades Auditables</t>
  </si>
  <si>
    <t>El jefe de control interno solicita por correo electrónico agendamiento de los espacios a la Dirección de manera anticipada, para ejecutarlo en el mes de diciembre y comparte el plan anual de auditoria de JOCI de manera previa para el conocimiento de los asistentes.
El jefe de auditoría de control Interno solicita por medio de memorando y/o correo electrónico a la alta dirección informar las necesidades de unidades auditables a evaluar.
El jefe  de control interno verifica que los espaciós se encuentre agendados y valida que la alta dirección reciba el plan anual por medio de correo electrónico. Así mismo valida que las necesidades de la alta dirección sean incluidas en el plan.</t>
  </si>
  <si>
    <t>El Comité Institucional Coordinador de Control Interno CICCI o el Consejo directivo rechace o reduzca el alcance del PAA que ha sido elaborado con base en la priorización de unidades auditables.</t>
  </si>
  <si>
    <t>Socializar el borrador del PAA con la Alta Dirección y los responsables de las áreas críticas antes de la presentación formal. Esto permite negociar el alcance y obtener la aprobación del PAA, evitando el rechazo final.
El jefe de control interno valida la retroalimentación brindada por la alta dirección o las dependencias para ajustar el PAA.</t>
  </si>
  <si>
    <t>Siempre que se ejecuta la actividad</t>
  </si>
  <si>
    <t>Diario</t>
  </si>
  <si>
    <t>Mensual</t>
  </si>
  <si>
    <t>Bimestral</t>
  </si>
  <si>
    <t>Trimestral</t>
  </si>
  <si>
    <t>Semestral</t>
  </si>
  <si>
    <t>Anual</t>
  </si>
  <si>
    <t>Priorización del Universo de auditorías basadas en riesgos, de F-GEI-07,
Plan Anual de auditoría aprobado por el CICCI y el Consejo Directivo
Plan Anual de Adquisiciones de la JOCI
Minutas de contratos suscritos publicados en el SECOP II.</t>
  </si>
  <si>
    <t>Comunicación de solicitud de agenda y requerimientos de unidades a auditar.
CICCI agendado
Plan anual de auditoria aprobado y acta de reuniones relacionadas.</t>
  </si>
  <si>
    <t>acta del Comité CICCI donde se socializa el universo de auditoria y se propone las necesidades de la alta dirección.
Plan Anual de Auditorias con control de actualizaciones.</t>
  </si>
  <si>
    <t>Correos electrónicos con recordatorios de requerimientos de información.
Actas de CICCI, CIGD y equipo primario directivo,</t>
  </si>
  <si>
    <t>Comunicación de solicitud de acceso a las plataformas institucionales.
Informe de Auditoría (liimtación de alcance por limitación de acceso a la información)</t>
  </si>
  <si>
    <t>El equipo de JOCI revisa de manera periódica los marcos normativos de auditoría interna, para que cuando sea aplicable se ajuste la estructura del informe de auditoría de control interno institucional, cuidando que la misma proporcione claridad y aporte valor.</t>
  </si>
  <si>
    <t>Control de cambios del formato de Informe de Auditoría Interna cuando sea aplicable.</t>
  </si>
  <si>
    <t>El jefe de auditoria de control interno diseña y aplica el plan de entrenamiento para el personal nuevo. Asi mimo,  en el comité primario de JOCI se refuerza sobre las metodologias de trabajo documentados en el procedimiento y estatutos de auditoría interna.
El jefe JOCI verifica que el plan de entrenamiento se cumpla en todos sus items.</t>
  </si>
  <si>
    <t>El jefe de oficina de control interno revisa que el informe de auditoria elaborado por el equipo auditor, cumpla con los lineamientos para la elaboración del informe de auditoría y que los papeles de trabajo apoyen de manera objetiva la evidencia sobre los resultados informados.</t>
  </si>
  <si>
    <t>Que las recomendaciones y oportunidades de mejora de los informes de auditorías sean llevadas a planes de mejoramiento para contribuir con el cumplimiento de los objetivos y requisitos institucionales.</t>
  </si>
  <si>
    <t>debido a que las recomendaciones y oportunidades de mejora de los informes de auditorías no sean llevadas a planes de mejoramiento.</t>
  </si>
  <si>
    <t>reflejada en la materialización de riesgos que pueden configuran hallazgos de control interno o del os entes de control</t>
  </si>
  <si>
    <t>Posibilidad de afectación reputacional del Insntituto reflejada en la materialización de riesgos que pueden configuran hallazgos de control interno o del os entes de control, debido a que las recomendaciones y oportunidades de mejora de los informes de auditorías no sean llevadas a planes de mejoramiento.</t>
  </si>
  <si>
    <t xml:space="preserve">El auditado no da la relevancia o no entiende el propósito de las recomendaciones y oportunidades de mejora en el ejercicio de las auditorías. </t>
  </si>
  <si>
    <t xml:space="preserve">El El jefe de oficina de control interno verifica el porcentaje de recomendaciones y oportunidades de mejora que son llevadas a planes de mejoramiento.
El jefe de oficina de control interno socializa a los auditados y a los integrantes del CICCI de los resultados de las auditorías, orientando en el desarrollo de las recomendaciones y oportunidades de mejora registrados en estos. </t>
  </si>
  <si>
    <t>Acta de CICCI informando sobre el el porcentaje de recomendaciones y oportunidades de mejora que son llevadas a planes de mejoramiento</t>
  </si>
  <si>
    <t>Apoyar el Instituto en el cierre de hallazgos de entes de control externos (Contraloría, Procuraduría).</t>
  </si>
  <si>
    <t>El jefe de oficina de control interno socializa a los auditados y a los integrantes del CICCI el rol y el objetivo de las asesoría de la Oficina de Control Interno.</t>
  </si>
  <si>
    <t>Acta de CICCI</t>
  </si>
  <si>
    <t>La jefatura de control interno no realice seguimiento a los planes de mejoramiento derivados de los informes de audtoría de los entes de control y que no verifique la elimininación de los hallazgos y sus causas. Asi mismo, no socialice los resultados de la verificación a los involucrados.</t>
  </si>
  <si>
    <t>El profesional asignado realiza seguimiento trimestral a los planes de mejoramiento de los informes de auditoría de los entes de control, lo cual incluye la verifificación de la elimininación de los hallazgos y sus causas.
El jefe de oficina de control interno socializa los resultados del seguimiento a los planes de mejoramiento en el CICCI y asi mismo se genera un informe semestral de planes de mejoramiento.</t>
  </si>
  <si>
    <t>Seguimiento Planes de mejoramiento
Informe semestral de planes de mejoramiento
Acta CICCI</t>
  </si>
  <si>
    <t>GEI14</t>
  </si>
  <si>
    <t>GEI15</t>
  </si>
  <si>
    <t>Se elimina este riesgo relacionado con la probabilidad de la presentación inoportuna y/o errónea de informes de ley con responsabilidad de la JOCI, toda vez que se definieron nuevos riesgos a partir del establecimiento y análisis de objetivos tipo SMART.</t>
  </si>
  <si>
    <t>Se elimina este riesgo relacionado con la probabilidad de que los trabajos de auditoría (aseguramiento y consulta) no generan valor agregado, por cuanto no contribuyen al cumplimiento de objetivos, la mejora de las operaciones y el uso eficiente de recursos, toda vez que se definieron nuevos riesgos a partir del establecimiento y análisis de objetivos tipo SMART.</t>
  </si>
  <si>
    <t>Se elimina este riesgo relacionado con la probabilidad de la falta de asesoría permanente, formulación de recomendaciones con alcance preventivo y la ejecución de acciones que fomenten la cultura del control que permitan la mejora continua, toda vez que se definieron nuevos riesgos a partir del establecimiento y análisis de objetivos tipo SMART.</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</si>
  <si>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</si>
  <si>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</si>
  <si>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</si>
  <si>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</si>
  <si>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</si>
  <si>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</si>
  <si>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Se materializó el Riesgo?  (Ver evento potencial principal en Columna F. Relacionar detalles de la materialización - que, como, cuando, donde): 10/04/2026: El riesgo de priorización no se materializó en este 1er trimestre 2026. 
Los Controles están bien  diseñados, se aplican de acuerdo al diseño  y son efectivos? (Ver controles en la columna P / Concluir frente a cada control): El control se esta aplicando y se encuentra en proceso de documentación en el procedimiento de la JOCI. 
Que acciones propones o se están llevando a cabo para gestionar el riesgo que se materializó? (Si no aplica colocar N/A): No aplica.
Que acciones propones o se están llevando a cabo para fortalecer los controles? (En el caso de que tener Acciones de mejora / Acciones correctivas en proceso, relacionar el avance. Si tienes acciones específicas a desarrollar en la columna AJ, también relacionar el avance): No aplica.</t>
  </si>
  <si>
    <r>
      <t xml:space="preserve">Se materializó el Riesgo?  (Ver evento potencial principal en Columna F. Relacionar detalles de la materialización - que, como, cuando, donde): 10/04/2026: </t>
    </r>
    <r>
      <rPr>
        <b/>
        <sz val="11"/>
        <color theme="1"/>
        <rFont val="Arial Narrow"/>
        <family val="2"/>
      </rPr>
      <t>Riesgo materializado,</t>
    </r>
    <r>
      <rPr>
        <sz val="11"/>
        <color theme="1"/>
        <rFont val="Arial Narrow"/>
        <family val="2"/>
      </rPr>
      <t xml:space="preserve"> no todos las recomendaciones y oportunidades reportandas en los informes se han acogido para planes de mejoramiento por parte de los auditados. 
Los Controles están bien  diseñados, se aplican de acuerdo al diseño  y son efectivos? (Ver controles en la columna P / Concluir frente a cada control): El equipo auditro reporta las recomendaciones y oportunidades en elos informes. Se realizó una charla de planesde mejoramiento activos con los enlaces y los subdirectores responsables, recordando la importancia de reportar los avances de las acciones. 
Que acciones propones o se están llevando a cabo para gestionar el riesgo que se materializó? (Si no aplica colocar N/A): En el CICCI programado para el 15 de abril se presentará el infrorme de aplicación de recomendaciones y oportunidades. 
Que acciones propones o se están llevando a cabo para fortalecer los controles? (En el caso de que tener Acciones de mejora / Acciones correctivas en proceso, relacionar el avance. Si tienes acciones específicas a desarrollar en la columna AJ, también relacionar el avance): No aplica. </t>
    </r>
  </si>
  <si>
    <t>Se materializó el Riesgo?  (Ver evento potencial principal en Columna F. Relacionar detalles de la materialización - que, como, cuando, donde): Riesgo no materializado, Se realizó una charla de planesde mejoramiento activos con los enlaces y los subdirectores responsables, recordando la importancia de reportar los avances de las acciones. Se informa estado de los planes de mejoramiento en equipo primario directivo de marzo y el consejo directivo del 19 de marzo. 
Los Controles están bien  diseñados, se aplican de acuerdo al diseño  y son efectivos? (Ver controles en la columna P / Concluir frente a cada control): SE esta realizando monitoreo trimestral. 
Que acciones propones o se están llevando a cabo para gestionar el riesgo que se materializó? (Si no aplica colocar N/A): Se entregará reporte en el CICCI del 15 de abril el estado de planes de mejoramiento del primer trimestre 2026,
Que acciones propones o se están llevando a cabo para fortalecer los controles? (En el caso de que tener Acciones de mejora / Acciones correctivas en proceso, relacionar el avance. Si tienes acciones específicas a desarrollar en la columna AJ, también relacionar el avance): No aplica.</t>
  </si>
  <si>
    <t>debido a la recurrencia de hallazgos en los informes de auditoría de los entes de control.</t>
  </si>
  <si>
    <t>reflejada en la declaración de hallazgos con mayor incidencia para el Instituto y sus servidores</t>
  </si>
  <si>
    <t>Posibilidad de afectación reputacional reflejada en la declaración de hallazgos con mayor incidencia para el Instituto y sus servidoresl, debido a la recurrencia de hallazgos en los informes de auditoría de los entes de control.</t>
  </si>
  <si>
    <t>Posibilidad de afectación reputacional por hallazgos de entes de control o incumplimiento del plan de aseguramiento, debido a fallas en la planificación del Plan Anual de Auditorías: priorización inadecuada de unidades auditables, insuficiencia de recursos para su ejecución, o no aprobación formal por parte del CICCI y el Consejo Directivo</t>
  </si>
  <si>
    <t>hallazgos de entes de control o incumplimiento del plan de aseguramiento</t>
  </si>
  <si>
    <t>debido a fallas en la planificación del Plan Anual de Auditorías: priorización inadecuada de unidades auditables, insuficiencia de recursos para su ejecución, o no aprobación formal por parte del CICCI y el Consejo Directivo.</t>
  </si>
  <si>
    <t>Realizar la priorización de unidades auditables de acuerdo al procedimiento establecido y que corresponan a las necesidades de aseguramiento del Instituto.
Garantizar los recursos necesarios para la ejecución del plan de auditorías anual</t>
  </si>
  <si>
    <t>Inadecuado diseño o aplicación de la herramienta de priorización de unidades auditables incluyendo dificultad para acceder a los insumos requeridos para dicha priorización (sistemas de información).</t>
  </si>
  <si>
    <t>Falta de entrenamiento del equipo JOCI en la metodología de priorización de unidades auditables</t>
  </si>
  <si>
    <t>Comunicación de solicitud de información para la priorización de unidades auditable.
Priorización del Universo de auditorías basadas en riesgos, de F-GEI-07.
Acta de equipo primario con revisión de la priorización.</t>
  </si>
  <si>
    <t>El jefe de Oficina de Control Interno elabora la priorización de unidades auditables y el plan anual de auditoría, asi mismo gestiona su aprobación ante el CICCI y el consejo directivo. Todo ello previo a la elaboración del anteproyecto de presupuesto por parte de la Entidad y el Plan Anual de Adquisiciones.
El jefe de Oficina de Control Interno verifica que las contrataciones se realizan de acuerdo a los términos establecidos en dicho plan.
Documentado en:  P-GI-01 - PROCEDIMIENTO PARA LA GESTION ADMINISTRATIVA</t>
  </si>
  <si>
    <t>A través del procedimiento para la auditoría de Control Interno, P-GEI-02, se establece la metodología para la priorización de unidades auditables, en donde se establecen criterio tales como: Nivel de riesgo inherente, tiempo transcurrido entre auditorías, volumen de PQRS, objetivos estratégicos asociados, resultados de auditorías anteriores internas y externas, impacto presupuestal, entre otros.
Para la aplicación de la metodología, el Jefe de auditoría de control interno solicita a través de correo, memorando y/o equipos primarios, la información requeridas para la priorización. Esta solicitud se debe realizar como mínimo con 2 semanas de anticipación al inicio proyectado de la misma.
El jefe de auditoría de control interno a través del equipo primario verifica que las unidades auditables priorizadas se hayan identificado de la manera establecida en el procedimiento P-GEI-02.</t>
  </si>
  <si>
    <t>Posibilidad de afectación reputacional del Instituto</t>
  </si>
  <si>
    <t>Informes de auditoría estructurados para facilitar el entendimiento del auditado, que contribuya en la prevención de riesgos y aporte valor</t>
  </si>
  <si>
    <t>La información requerida para realizar los trabajos de auditoría no es suministrada de manera oportuna y confiable.</t>
  </si>
  <si>
    <t xml:space="preserve">El jefe de auditoria de control interno realiza solicitud al procesos de Tecnologia de la información del ingreso a SIFI y a sus respectivo módulos por medio de correo electrónico o módulo de solicitud de soporte. También se soclita por medio de correo a los auditados las autorizaciones de consulta de la documentación de sharepoint de la unidad auditable o las claves de acceso a las plataformas gubernamentales. Nota: En el caso de la plataforma de Gestión Tansparente de la Contraloría Distrital de Medellín la JOCI tiene acceso exclusivo.
El jefe de auditoria de control interno y su equipo de auditoria verifican los accesos. </t>
  </si>
  <si>
    <t>El programa de auditoría incluye descripción detallada del propósito y contexto de riesgo de cada requerimiento.
El equipo auditor recuerda por correo electrónico cuando se cumple el tiempo y no se ha recibido la información. 
En los espacios como CICCI, CIGD o equipo primario directivo se recuerda a los asistentes las auditorías en ejecución y proximas a iniciar. 
El auditor designado recibe y valida la información requerida para el conocimiento de la unidad auditable y la realización de los trabajos de auditoría. En caso de no recibirla o recibirla de manera incompleta, lo comunica al Jefe de la JOCI para que lo escale a nivel directivo.</t>
  </si>
  <si>
    <t>reflejada en el poco valor percibido por parte de la alta dirección con relación a los informes de auditoría generados por la JOCI.</t>
  </si>
  <si>
    <t>Posibilidad de afectación reputacional del Instituto reflejada en el poco valor percibido por parte de la alta dirección con relación a los informes de auditoría generados por la JOCI, insuficiente conocimiento de la unidad auditable y/o Informes de auditoria poco claros, que no facilitan el entendimiento del auditado, que no contribuyen con la prevención de riesgos, la generación de alertas oportunas y no aportan valor.</t>
  </si>
  <si>
    <t>insuficiente conocimiento de la unidad auditable y/o Informes de auditoria poco claros, que no facilitan el entendimiento del auditado, que no contribuyen con la prevención de riesgos, la generación de alertas oportunas y que no aportan valor.</t>
  </si>
  <si>
    <t>No se tiene acceso por parte del equipo auditor a las plataformas institucionales como SIFI, Sharepoint o plataformas gubernamentales para la consulta de la documentación.
El auditado no comparte o da acceso a la documentación de la unidad auditable.
La oficina JOCI no conoce los requisitos relacionados con la unidad auditable.</t>
  </si>
  <si>
    <t>Antes de elaborar el programa de auditoría específico, el equipo aplica la metodología para el adecuado conocimiento de la unidad auditable basado en la guía de auditóría de la Función Pública y otros referentes normativos. 
El Jefe JOCI revisa y da VoBo a los papeles de trabajo de conocimiento de la unidad auditable antes de aprobar el programa.</t>
  </si>
  <si>
    <t>Papeles de trabajo con VoBo de Jefe de Auditoría de Control Interno.
Programa de auditoría específico aprobado.</t>
  </si>
  <si>
    <t>GEI16</t>
  </si>
  <si>
    <t>GEI17</t>
  </si>
  <si>
    <t>GEI8, GEI9, GEI10</t>
  </si>
  <si>
    <t>Se eliminan estos riesgos y se unifican en el riesgo GEI16</t>
  </si>
  <si>
    <t>GEI11, GEI12, GEI113</t>
  </si>
  <si>
    <t>Se eliminan estos riesgos y se unifican en el riesgo GEI17</t>
  </si>
  <si>
    <t>Junio de 2026</t>
  </si>
  <si>
    <t>MAPA DE CALOR INHERENTE (ANTES DE CONTROLES)</t>
  </si>
  <si>
    <t>MAPA DE CALOR RIESGO INHERENTE</t>
  </si>
  <si>
    <t>CALIFICACIÓN RIESGO INHERENTE</t>
  </si>
  <si>
    <t>No. DEL RIESGO</t>
  </si>
  <si>
    <t>RIESGO</t>
  </si>
  <si>
    <t>PROBABILIDAD</t>
  </si>
  <si>
    <t>IMPACTO</t>
  </si>
  <si>
    <t>SEVERIDAD (NIVEL DE RIESGO)</t>
  </si>
  <si>
    <t>R5</t>
  </si>
  <si>
    <t/>
  </si>
  <si>
    <t>R6</t>
  </si>
  <si>
    <t>R7</t>
  </si>
  <si>
    <t>NIVELES DE RIESGO</t>
  </si>
  <si>
    <t>R8</t>
  </si>
  <si>
    <t>R9</t>
  </si>
  <si>
    <t>R10</t>
  </si>
  <si>
    <t>R11</t>
  </si>
  <si>
    <t>R12</t>
  </si>
  <si>
    <t>R13</t>
  </si>
  <si>
    <t>R14</t>
  </si>
  <si>
    <t>R15</t>
  </si>
  <si>
    <t>R16</t>
  </si>
  <si>
    <t>R17</t>
  </si>
  <si>
    <t>R18</t>
  </si>
  <si>
    <t>R19</t>
  </si>
  <si>
    <t>R20</t>
  </si>
  <si>
    <t>MAPA DE CALOR RESIDUAL (DESPUES DE CONTROLES)</t>
  </si>
  <si>
    <t>MAPA DE CALOR RIESGO RESIDUAL</t>
  </si>
  <si>
    <t>CALIFICACIÓN RIESGO RESIDUAL</t>
  </si>
  <si>
    <t>No. Riesgo</t>
  </si>
  <si>
    <t>Severidad 
(Nivel de Riesgo)</t>
  </si>
  <si>
    <t>PERFIL DE RIESGO DEL 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</si>
  <si>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</si>
  <si>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</si>
  <si>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</si>
  <si>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</si>
  <si>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</si>
  <si>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</si>
  <si>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</si>
  <si>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</si>
  <si>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</si>
  <si>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</si>
  <si>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</si>
  <si>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</si>
  <si>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Total Riesgos Críticos</t>
  </si>
  <si>
    <t>Nivel</t>
  </si>
  <si>
    <t>% Impacto</t>
  </si>
  <si>
    <t>Afectación_Económica</t>
  </si>
  <si>
    <t>Menor a 10 SMLMV</t>
  </si>
  <si>
    <t>El riesgo afecta la imagen de algún área de la organización.</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</si>
  <si>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</si>
  <si>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</si>
  <si>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</si>
  <si>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</si>
  <si>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</si>
  <si>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</si>
  <si>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</si>
  <si>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</si>
  <si>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t>MAPA DE CALOR INHERENTE Y RESIDUAL</t>
  </si>
  <si>
    <t xml:space="preserve">                   </t>
  </si>
  <si>
    <t>Se materializó el Riesgo?  (Ver evento potencial principal en Columna F. Relacionar detalles de la materialización - que, como, cuando, donde): 3/07/2026, El riesgo NO se materializó. La priorización de auditorías de riesgos para la vigencia 2026 se realizó en diciembre del 2025, actualmente se esté ejecutando las auditorias programnadas en el plan de auditorias 2026. 
Los Controles están bien  diseñados, se aplican de acuerdo al diseño  y son efectivos? (Ver controles en la columna P / Concluir frente a cada control). 
Los controles definidos en el procedimiento de auditorías se cumplió para la vigencia.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realiza monitoreo del cumplimiento del plan de auditorias en el equipo primario de la JOCI, y se einforma estado en equipo primario directivo de manera mensual y trimestral en el comité de gestión y desempeño.</t>
  </si>
  <si>
    <t>Matriz de priorización
Plan de auditoria JOCI 
Ruta: https://isvimedgovco.sharepoint.com/:f:/s/6Control_Interno/IgB4QHBNp4N5RoBmMNGSmJbRAXpWTyuATvpsfPTtfmY55Qo?e=Ndfn1h
Actas de queipo primario.
Ruta: https://isvimedgovco.sharepoint.com/:f:/s/6Control_Interno/IgCejCWaI0meRawqC0PPTYyNAWuHzimvK8sF9xmCZeBgt2c?e=OeHgl4</t>
  </si>
  <si>
    <t>Cada auditoría cuenta con su paquete de información: programa, papeles de trabajo, informes. Se lleva un control de memorando comunicados.
Ruta: https://isvimedgovco.sharepoint.com/:f:/s/6Control_Interno/IgAozfTSCIFUQY5FhKrKN_2yAeF10Bz5SzmAlHNZsyyR_kc?e=SIuOkg</t>
  </si>
  <si>
    <t xml:space="preserve">Se materializó el Riesgo?  (Ver evento potencial principal en Columna F. Relacionar detalles de la materialización - que, como, cuando, donde):
El riesgo NO se ha materializado. 
Los Controles están bien  diseñados, se aplican de acuerdo al diseño  y son efectivos? (Ver controles en la columna P / Concluir frente a cada control)
Los controles del procedimiento de auditoría se han aplicado. Se han realizado el ciclo de auditoría con cada uno de los registros definidos, se han comunicado estos por medio de memorandos a los auidtados. Se han realizado reuniones de entendimiento con los auditados como de aclaraciones de resultados. Se ha contado con los accesos a las plataformas para consuta de la información. Los registros y memorandos son firmados por el jefe de la JOCI como soporte de la revisión y aprobación.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ha estado realizando contacto con los enlaces para dar claridades en los requerimientos solicitados. </t>
  </si>
  <si>
    <t>Se materializó el Riesgo?  (Ver evento potencial principal en Columna F. Relacionar detalles de la materialización - que, como, cuando, donde):
Esta en proceso de implementación.
Los Controles están bien  diseñados, se aplican de acuerdo al diseño  y son efectivos? (Ver controles en la columna P / Concluir frente a cada control)
Se aplicara en el proximo comite de control interno del mes de julio, el cual se realiza de manera trimestral.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evaluará de ncluir en el informe del equipo primario de la dirección.</t>
  </si>
  <si>
    <t>Actas comité de control interno.
Ruta: https://isvimedgovco.sharepoint.com/:f:/s/6Control_Interno/IgDhaF4-GRN7SqchLwIOLLk-Ady7qmfODbZJe_XWQeNXeLc?e=4bMr0h</t>
  </si>
  <si>
    <t xml:space="preserve">Se materializó el Riesgo?  (Ver evento potencial principal en Columna F. Relacionar detalles de la materialización - que, como, cuando, donde):
Riesgo NO materializado. 
Los Controles están bien  diseñados, se aplican de acuerdo al diseño  y son efectivos? (Ver controles en la columna P / Concluir frente a cada control)
Los controles se han aplicado. Se ha orienta en el planteamiento de las acciones de los planes de mejoramiento, como fue el caso de la auditoría de acreencias.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t>
  </si>
  <si>
    <t>Informes de gestión equipo primario.
https://isvimedgovco.sharepoint.com/:f:/s/6Control_Interno/IgCejCWaI0meRawqC0PPTYyNAWuHzimvK8sF9xmCZeBgt2c?e=Zmqa5m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</si>
</sst>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5" x14ac:knownFonts="1">
    <font>
      <sz val="11"/>
      <color theme="1"/>
      <name val="Calibri"/>
      <family val="2"/>
      <scheme val="minor"/>
    </font>
    <font>
      <sz val="11"/>
      <color theme="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sz val="11"/>
      <color indexed="8"/>
      <name val="Arial Narrow"/>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12"/>
      <color rgb="FF000000"/>
      <name val="Arial"/>
      <family val="2"/>
    </font>
    <font>
      <sz val="11"/>
      <name val="Calibri"/>
      <family val="2"/>
    </font>
    <font>
      <b/>
      <sz val="10"/>
      <color theme="1"/>
      <name val="Arial"/>
      <family val="2"/>
    </font>
    <font>
      <sz val="10"/>
      <color theme="1"/>
      <name val="Arial"/>
      <family val="2"/>
    </font>
    <font>
      <sz val="11"/>
      <color rgb="FF000000"/>
      <name val="Helvetica"/>
      <family val="2"/>
    </font>
    <font>
      <b/>
      <sz val="10"/>
      <color rgb="FFFF0000"/>
      <name val="Arial Narrow"/>
      <family val="2"/>
    </font>
    <font>
      <b/>
      <sz val="10"/>
      <color theme="1"/>
      <name val="Arial Narrow"/>
      <family val="2"/>
    </font>
    <font>
      <b/>
      <sz val="10"/>
      <name val="Arial Narrow"/>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12"/>
      <name val="Tahoma"/>
      <family val="2"/>
    </font>
    <font>
      <b/>
      <sz val="11"/>
      <name val="Tahoma"/>
      <family val="2"/>
    </font>
    <font>
      <sz val="11"/>
      <name val="Tahoma"/>
      <family val="2"/>
    </font>
    <font>
      <b/>
      <sz val="11"/>
      <name val="Calibri"/>
      <family val="2"/>
      <scheme val="minor"/>
    </font>
    <font>
      <b/>
      <sz val="14"/>
      <color theme="1"/>
      <name val="Calibri"/>
      <family val="2"/>
      <scheme val="minor"/>
    </font>
    <font>
      <sz val="14"/>
      <color theme="1"/>
      <name val="Calibri"/>
      <family val="2"/>
      <scheme val="minor"/>
    </font>
    <font>
      <b/>
      <sz val="20"/>
      <color theme="1"/>
      <name val="Arial Narrow"/>
      <family val="2"/>
    </font>
    <font>
      <sz val="20"/>
      <color theme="1"/>
      <name val="Arial Narrow"/>
      <family val="2"/>
    </font>
  </fonts>
  <fills count="22">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theme="0"/>
        <bgColor theme="0"/>
      </patternFill>
    </fill>
    <fill>
      <patternFill patternType="solid">
        <fgColor indexed="9"/>
        <bgColor indexed="64"/>
      </patternFill>
    </fill>
    <fill>
      <patternFill patternType="solid">
        <fgColor rgb="FFFF660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s>
  <borders count="59">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top style="thin">
        <color rgb="FF000000"/>
      </top>
      <bottom/>
      <diagonal/>
    </border>
    <border>
      <left style="thin">
        <color rgb="FF000000"/>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s>
  <cellStyleXfs count="7">
    <xf numFmtId="0" fontId="0" fillId="0" borderId="0"/>
    <xf numFmtId="9" fontId="12" fillId="0" borderId="0" applyFont="0" applyFill="0" applyBorder="0" applyAlignment="0" applyProtection="0"/>
    <xf numFmtId="0" fontId="29" fillId="0" borderId="0"/>
    <xf numFmtId="0" fontId="30" fillId="0" borderId="0"/>
    <xf numFmtId="0" fontId="4" fillId="0" borderId="0"/>
    <xf numFmtId="0" fontId="29" fillId="0" borderId="0"/>
    <xf numFmtId="0" fontId="58" fillId="0" borderId="0"/>
  </cellStyleXfs>
  <cellXfs count="448">
    <xf numFmtId="0" fontId="0" fillId="0" borderId="0" xfId="0"/>
    <xf numFmtId="0" fontId="4" fillId="0" borderId="0" xfId="0" applyFont="1"/>
    <xf numFmtId="0" fontId="2"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13" fillId="0" borderId="0" xfId="0" applyFont="1"/>
    <xf numFmtId="0" fontId="11" fillId="0" borderId="0" xfId="0" applyFont="1"/>
    <xf numFmtId="0" fontId="16" fillId="0" borderId="0" xfId="0" applyFont="1"/>
    <xf numFmtId="0" fontId="19" fillId="0" borderId="0" xfId="0" applyFont="1"/>
    <xf numFmtId="0" fontId="0" fillId="3" borderId="0" xfId="0" applyFill="1"/>
    <xf numFmtId="0" fontId="4" fillId="3" borderId="0" xfId="0" applyFont="1" applyFill="1"/>
    <xf numFmtId="0" fontId="21" fillId="3" borderId="0" xfId="0" applyFont="1" applyFill="1"/>
    <xf numFmtId="0" fontId="22" fillId="3" borderId="11" xfId="0" applyFont="1" applyFill="1" applyBorder="1" applyAlignment="1">
      <alignment horizontal="center" vertical="center" wrapText="1" readingOrder="1"/>
    </xf>
    <xf numFmtId="0" fontId="23" fillId="3" borderId="11" xfId="0" applyFont="1" applyFill="1" applyBorder="1" applyAlignment="1">
      <alignment horizontal="justify" vertical="center" wrapText="1" readingOrder="1"/>
    </xf>
    <xf numFmtId="9" fontId="22" fillId="3" borderId="20" xfId="0" applyNumberFormat="1" applyFont="1" applyFill="1" applyBorder="1" applyAlignment="1">
      <alignment horizontal="center" vertical="center" wrapText="1" readingOrder="1"/>
    </xf>
    <xf numFmtId="0" fontId="22" fillId="3" borderId="10" xfId="0" applyFont="1" applyFill="1" applyBorder="1" applyAlignment="1">
      <alignment horizontal="center" vertical="center" wrapText="1" readingOrder="1"/>
    </xf>
    <xf numFmtId="0" fontId="23" fillId="3" borderId="10" xfId="0" applyFont="1" applyFill="1" applyBorder="1" applyAlignment="1">
      <alignment horizontal="justify" vertical="center" wrapText="1" readingOrder="1"/>
    </xf>
    <xf numFmtId="9" fontId="22" fillId="3" borderId="15" xfId="0" applyNumberFormat="1" applyFont="1" applyFill="1" applyBorder="1" applyAlignment="1">
      <alignment horizontal="center" vertical="center" wrapText="1" readingOrder="1"/>
    </xf>
    <xf numFmtId="0" fontId="23" fillId="3" borderId="15" xfId="0" applyFont="1" applyFill="1" applyBorder="1" applyAlignment="1">
      <alignment horizontal="center" vertical="center" wrapText="1" readingOrder="1"/>
    </xf>
    <xf numFmtId="0" fontId="22" fillId="3" borderId="17" xfId="0" applyFont="1" applyFill="1" applyBorder="1" applyAlignment="1">
      <alignment horizontal="center" vertical="center" wrapText="1" readingOrder="1"/>
    </xf>
    <xf numFmtId="0" fontId="23" fillId="3" borderId="17" xfId="0" applyFont="1" applyFill="1" applyBorder="1" applyAlignment="1">
      <alignment horizontal="justify" vertical="center" wrapText="1" readingOrder="1"/>
    </xf>
    <xf numFmtId="0" fontId="23" fillId="3" borderId="18" xfId="0" applyFont="1" applyFill="1" applyBorder="1" applyAlignment="1">
      <alignment horizontal="center" vertical="center" wrapText="1" readingOrder="1"/>
    </xf>
    <xf numFmtId="0" fontId="28" fillId="3" borderId="0" xfId="0" applyFont="1" applyFill="1"/>
    <xf numFmtId="0" fontId="11" fillId="3" borderId="0" xfId="0" applyFont="1" applyFill="1"/>
    <xf numFmtId="0" fontId="13" fillId="3" borderId="0" xfId="0" applyFont="1" applyFill="1"/>
    <xf numFmtId="0" fontId="3" fillId="3" borderId="0" xfId="0" applyFont="1" applyFill="1" applyAlignment="1">
      <alignment horizontal="left" vertical="center"/>
    </xf>
    <xf numFmtId="9" fontId="1" fillId="0" borderId="10" xfId="0" applyNumberFormat="1" applyFont="1" applyBorder="1" applyAlignment="1" applyProtection="1">
      <alignment horizontal="center" vertical="center"/>
      <protection hidden="1"/>
    </xf>
    <xf numFmtId="0" fontId="0" fillId="0" borderId="0" xfId="0" applyAlignment="1">
      <alignment horizontal="center" wrapText="1"/>
    </xf>
    <xf numFmtId="0" fontId="3" fillId="0" borderId="10" xfId="0" applyFont="1" applyBorder="1" applyAlignment="1" applyProtection="1">
      <alignment horizontal="center" vertical="center" textRotation="90" wrapText="1"/>
      <protection hidden="1"/>
    </xf>
    <xf numFmtId="0" fontId="22" fillId="3" borderId="14" xfId="0" applyFont="1" applyFill="1" applyBorder="1" applyAlignment="1">
      <alignment horizontal="center" vertical="center" wrapText="1" readingOrder="1"/>
    </xf>
    <xf numFmtId="0" fontId="27" fillId="0" borderId="0" xfId="0" applyFont="1" applyAlignment="1">
      <alignment vertical="center"/>
    </xf>
    <xf numFmtId="0" fontId="10" fillId="3" borderId="0" xfId="0" applyFont="1" applyFill="1" applyAlignment="1">
      <alignment horizontal="justify" vertical="center" wrapText="1" readingOrder="1"/>
    </xf>
    <xf numFmtId="0" fontId="10" fillId="0" borderId="0" xfId="0" applyFont="1" applyAlignment="1">
      <alignment horizontal="justify" vertical="center" wrapText="1" readingOrder="1"/>
    </xf>
    <xf numFmtId="0" fontId="17" fillId="0" borderId="0" xfId="0" applyFont="1" applyAlignment="1">
      <alignment vertical="center"/>
    </xf>
    <xf numFmtId="0" fontId="18" fillId="0" borderId="0" xfId="0" applyFont="1"/>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7" fillId="6" borderId="10" xfId="0" applyFont="1" applyFill="1" applyBorder="1" applyAlignment="1">
      <alignment horizontal="center" vertical="center" wrapText="1" readingOrder="1"/>
    </xf>
    <xf numFmtId="0" fontId="8" fillId="0" borderId="10" xfId="0" applyFont="1" applyBorder="1" applyAlignment="1">
      <alignment horizontal="justify" vertical="center" wrapText="1" readingOrder="1"/>
    </xf>
    <xf numFmtId="9" fontId="8" fillId="0" borderId="10" xfId="0" applyNumberFormat="1" applyFont="1" applyBorder="1" applyAlignment="1">
      <alignment horizontal="center" vertical="center" wrapText="1" readingOrder="1"/>
    </xf>
    <xf numFmtId="0" fontId="8" fillId="5" borderId="10" xfId="0" applyFont="1" applyFill="1" applyBorder="1" applyAlignment="1">
      <alignment horizontal="center" vertical="center" wrapText="1" readingOrder="1"/>
    </xf>
    <xf numFmtId="0" fontId="8" fillId="7" borderId="10" xfId="0" applyFont="1" applyFill="1" applyBorder="1" applyAlignment="1">
      <alignment horizontal="center" vertical="center" wrapText="1" readingOrder="1"/>
    </xf>
    <xf numFmtId="0" fontId="8" fillId="4" borderId="10" xfId="0" applyFont="1" applyFill="1" applyBorder="1" applyAlignment="1">
      <alignment horizontal="center" vertical="center" wrapText="1" readingOrder="1"/>
    </xf>
    <xf numFmtId="0" fontId="8" fillId="8" borderId="10" xfId="0" applyFont="1" applyFill="1" applyBorder="1" applyAlignment="1">
      <alignment horizontal="center" vertical="center" wrapText="1" readingOrder="1"/>
    </xf>
    <xf numFmtId="0" fontId="9" fillId="9" borderId="10" xfId="0" applyFont="1" applyFill="1" applyBorder="1" applyAlignment="1">
      <alignment horizontal="center" vertical="center" wrapText="1" readingOrder="1"/>
    </xf>
    <xf numFmtId="0" fontId="22" fillId="3" borderId="0" xfId="0" applyFont="1" applyFill="1" applyAlignment="1">
      <alignment horizontal="center" vertical="center" wrapText="1" readingOrder="1"/>
    </xf>
    <xf numFmtId="0" fontId="23" fillId="3" borderId="0" xfId="0" applyFont="1" applyFill="1" applyAlignment="1">
      <alignment horizontal="justify" vertical="center" wrapText="1" readingOrder="1"/>
    </xf>
    <xf numFmtId="0" fontId="23" fillId="3" borderId="0" xfId="0" applyFont="1" applyFill="1" applyAlignment="1">
      <alignment horizontal="center" vertical="center" wrapText="1" readingOrder="1"/>
    </xf>
    <xf numFmtId="0" fontId="37" fillId="3" borderId="0" xfId="0" applyFont="1" applyFill="1" applyAlignment="1">
      <alignment horizontal="center" vertical="center"/>
    </xf>
    <xf numFmtId="0" fontId="31" fillId="0" borderId="0" xfId="0" applyFont="1"/>
    <xf numFmtId="0" fontId="37" fillId="11" borderId="10" xfId="0" applyFont="1" applyFill="1" applyBorder="1" applyAlignment="1">
      <alignment horizontal="left" vertical="center"/>
    </xf>
    <xf numFmtId="0" fontId="41" fillId="12" borderId="10" xfId="0" applyFont="1" applyFill="1" applyBorder="1" applyAlignment="1">
      <alignment horizontal="center" vertical="center"/>
    </xf>
    <xf numFmtId="0" fontId="41" fillId="12" borderId="10" xfId="0" applyFont="1" applyFill="1" applyBorder="1" applyAlignment="1">
      <alignment horizontal="center" vertical="center" wrapText="1"/>
    </xf>
    <xf numFmtId="0" fontId="42" fillId="15" borderId="40" xfId="0" applyFont="1" applyFill="1" applyBorder="1" applyAlignment="1">
      <alignment horizontal="center" vertical="center"/>
    </xf>
    <xf numFmtId="0" fontId="42" fillId="15" borderId="41" xfId="0" applyFont="1" applyFill="1" applyBorder="1" applyAlignment="1">
      <alignment horizontal="center" vertical="center"/>
    </xf>
    <xf numFmtId="0" fontId="42" fillId="15" borderId="38" xfId="0" applyFont="1" applyFill="1" applyBorder="1" applyAlignment="1">
      <alignment horizontal="center" vertical="center"/>
    </xf>
    <xf numFmtId="0" fontId="1" fillId="3" borderId="0" xfId="0" applyFont="1" applyFill="1" applyProtection="1">
      <protection hidden="1"/>
    </xf>
    <xf numFmtId="0" fontId="1" fillId="0" borderId="0" xfId="0" applyFont="1" applyProtection="1">
      <protection hidden="1"/>
    </xf>
    <xf numFmtId="0" fontId="1" fillId="3" borderId="0" xfId="0" applyFont="1" applyFill="1" applyAlignment="1" applyProtection="1">
      <alignment horizontal="center" vertical="center"/>
      <protection hidden="1"/>
    </xf>
    <xf numFmtId="0" fontId="1" fillId="3" borderId="0" xfId="0" applyFont="1" applyFill="1" applyAlignment="1" applyProtection="1">
      <alignment horizontal="left" vertical="center"/>
      <protection hidden="1"/>
    </xf>
    <xf numFmtId="0" fontId="1" fillId="3" borderId="0" xfId="0" applyFont="1" applyFill="1" applyAlignment="1" applyProtection="1">
      <alignment horizontal="center"/>
      <protection hidden="1"/>
    </xf>
    <xf numFmtId="0" fontId="3" fillId="0" borderId="0" xfId="0" applyFont="1" applyAlignment="1" applyProtection="1">
      <alignment vertical="center"/>
      <protection hidden="1"/>
    </xf>
    <xf numFmtId="0" fontId="3" fillId="0" borderId="29" xfId="0" applyFont="1" applyBorder="1" applyAlignment="1" applyProtection="1">
      <alignment vertical="center"/>
      <protection hidden="1"/>
    </xf>
    <xf numFmtId="0" fontId="1" fillId="10" borderId="0" xfId="0" applyFont="1" applyFill="1" applyProtection="1">
      <protection hidden="1"/>
    </xf>
    <xf numFmtId="0" fontId="33" fillId="10" borderId="28" xfId="0" applyFont="1" applyFill="1" applyBorder="1" applyAlignment="1" applyProtection="1">
      <alignment horizontal="center" vertical="center" wrapText="1"/>
      <protection hidden="1"/>
    </xf>
    <xf numFmtId="0" fontId="3" fillId="10" borderId="10" xfId="0" applyFont="1" applyFill="1" applyBorder="1" applyAlignment="1" applyProtection="1">
      <alignment horizontal="center" vertical="center" textRotation="90"/>
      <protection hidden="1"/>
    </xf>
    <xf numFmtId="0" fontId="3" fillId="10" borderId="10" xfId="0" applyFont="1" applyFill="1" applyBorder="1" applyAlignment="1" applyProtection="1">
      <alignment horizontal="center" vertical="center"/>
      <protection hidden="1"/>
    </xf>
    <xf numFmtId="0" fontId="3" fillId="3" borderId="0" xfId="0" applyFont="1" applyFill="1" applyAlignment="1" applyProtection="1">
      <alignment horizontal="center" vertical="center"/>
      <protection hidden="1"/>
    </xf>
    <xf numFmtId="0" fontId="3" fillId="2" borderId="0" xfId="0" applyFont="1" applyFill="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0" xfId="0" applyFont="1" applyBorder="1" applyAlignment="1" applyProtection="1">
      <alignment horizontal="center" vertical="center" textRotation="90"/>
      <protection hidden="1"/>
    </xf>
    <xf numFmtId="164" fontId="1" fillId="0" borderId="10" xfId="1" applyNumberFormat="1" applyFont="1" applyBorder="1" applyAlignment="1" applyProtection="1">
      <alignment horizontal="center" vertical="center"/>
      <protection hidden="1"/>
    </xf>
    <xf numFmtId="0" fontId="34" fillId="3" borderId="10" xfId="0" applyFont="1" applyFill="1" applyBorder="1" applyAlignment="1" applyProtection="1">
      <alignment vertical="center" wrapText="1"/>
      <protection hidden="1"/>
    </xf>
    <xf numFmtId="0" fontId="1" fillId="0" borderId="10" xfId="0" applyFont="1" applyBorder="1" applyAlignment="1" applyProtection="1">
      <alignment vertical="center" wrapText="1"/>
      <protection hidden="1"/>
    </xf>
    <xf numFmtId="0" fontId="34" fillId="3" borderId="10" xfId="0" applyFont="1" applyFill="1" applyBorder="1" applyAlignment="1" applyProtection="1">
      <alignment horizontal="center" vertical="center" wrapText="1"/>
      <protection hidden="1"/>
    </xf>
    <xf numFmtId="0" fontId="1" fillId="3" borderId="0" xfId="0" applyFont="1" applyFill="1" applyAlignment="1" applyProtection="1">
      <alignment vertical="center"/>
      <protection hidden="1"/>
    </xf>
    <xf numFmtId="0" fontId="1" fillId="0" borderId="0" xfId="0" applyFont="1" applyAlignment="1" applyProtection="1">
      <alignment vertical="center"/>
      <protection hidden="1"/>
    </xf>
    <xf numFmtId="0" fontId="34" fillId="3" borderId="10" xfId="0" applyFont="1" applyFill="1" applyBorder="1" applyAlignment="1" applyProtection="1">
      <alignment horizontal="left" vertical="center" wrapText="1"/>
      <protection hidden="1"/>
    </xf>
    <xf numFmtId="0" fontId="3" fillId="0" borderId="0" xfId="0" applyFont="1" applyAlignment="1" applyProtection="1">
      <alignment horizontal="left"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1" fillId="0" borderId="0" xfId="0" applyFont="1" applyProtection="1">
      <protection locked="0"/>
    </xf>
    <xf numFmtId="0" fontId="1" fillId="0" borderId="0" xfId="0" applyFont="1" applyAlignment="1" applyProtection="1">
      <alignment horizontal="left" vertical="top"/>
      <protection hidden="1"/>
    </xf>
    <xf numFmtId="0" fontId="3" fillId="0" borderId="0" xfId="0" applyFont="1" applyAlignment="1">
      <alignment vertical="center"/>
    </xf>
    <xf numFmtId="0" fontId="1" fillId="0" borderId="0" xfId="0" applyFont="1" applyAlignment="1">
      <alignment horizontal="center" vertical="center"/>
    </xf>
    <xf numFmtId="0" fontId="1" fillId="0" borderId="0" xfId="0" applyFont="1"/>
    <xf numFmtId="0" fontId="1" fillId="10" borderId="10" xfId="0" applyFont="1" applyFill="1" applyBorder="1" applyAlignment="1">
      <alignment horizontal="center"/>
    </xf>
    <xf numFmtId="0" fontId="1" fillId="10" borderId="10" xfId="0" applyFont="1" applyFill="1" applyBorder="1" applyAlignment="1">
      <alignment horizontal="center" vertical="center"/>
    </xf>
    <xf numFmtId="0" fontId="1" fillId="0" borderId="10" xfId="0" applyFont="1" applyBorder="1" applyAlignment="1">
      <alignment horizontal="center" vertical="center" wrapText="1"/>
    </xf>
    <xf numFmtId="0" fontId="0" fillId="0" borderId="10" xfId="0" applyBorder="1" applyAlignment="1">
      <alignment vertical="center" wrapText="1"/>
    </xf>
    <xf numFmtId="0" fontId="3" fillId="0" borderId="41" xfId="0" applyFont="1" applyBorder="1" applyAlignment="1" applyProtection="1">
      <alignment horizontal="center" vertical="center" textRotation="90" wrapText="1"/>
      <protection hidden="1"/>
    </xf>
    <xf numFmtId="0" fontId="3" fillId="0" borderId="41" xfId="0" applyFont="1" applyBorder="1" applyAlignment="1" applyProtection="1">
      <alignment horizontal="center" vertical="center" textRotation="90"/>
      <protection hidden="1"/>
    </xf>
    <xf numFmtId="0" fontId="1" fillId="0" borderId="41" xfId="0" applyFont="1" applyBorder="1" applyAlignment="1" applyProtection="1">
      <alignment horizontal="center" vertical="center"/>
      <protection hidden="1"/>
    </xf>
    <xf numFmtId="0" fontId="1" fillId="0" borderId="41" xfId="0" applyFont="1" applyBorder="1" applyAlignment="1" applyProtection="1">
      <alignment horizontal="center" vertical="center" textRotation="90"/>
      <protection hidden="1"/>
    </xf>
    <xf numFmtId="9" fontId="1" fillId="0" borderId="41" xfId="0" applyNumberFormat="1" applyFont="1" applyBorder="1" applyAlignment="1" applyProtection="1">
      <alignment horizontal="center" vertical="center"/>
      <protection hidden="1"/>
    </xf>
    <xf numFmtId="0" fontId="0" fillId="0" borderId="41" xfId="0" applyBorder="1" applyAlignment="1">
      <alignment vertical="center" wrapText="1"/>
    </xf>
    <xf numFmtId="164" fontId="1" fillId="0" borderId="41" xfId="1" applyNumberFormat="1" applyFont="1" applyBorder="1" applyAlignment="1" applyProtection="1">
      <alignment horizontal="center" vertical="center"/>
      <protection hidden="1"/>
    </xf>
    <xf numFmtId="0" fontId="0" fillId="0" borderId="27" xfId="0" applyBorder="1" applyAlignment="1">
      <alignment vertical="center" wrapText="1"/>
    </xf>
    <xf numFmtId="0" fontId="0" fillId="0" borderId="11" xfId="0" applyBorder="1" applyAlignment="1">
      <alignment vertical="center" wrapText="1"/>
    </xf>
    <xf numFmtId="0" fontId="1" fillId="0" borderId="42" xfId="0" applyFont="1" applyBorder="1" applyAlignment="1" applyProtection="1">
      <alignment horizontal="center" vertical="center" textRotation="90"/>
      <protection hidden="1"/>
    </xf>
    <xf numFmtId="9" fontId="1" fillId="0" borderId="42" xfId="0" applyNumberFormat="1" applyFont="1" applyBorder="1" applyAlignment="1" applyProtection="1">
      <alignment horizontal="center" vertical="center"/>
      <protection hidden="1"/>
    </xf>
    <xf numFmtId="0" fontId="0" fillId="0" borderId="42" xfId="0" applyBorder="1" applyAlignment="1">
      <alignment vertical="center" wrapText="1"/>
    </xf>
    <xf numFmtId="0" fontId="44" fillId="0" borderId="0" xfId="0" applyFont="1" applyAlignment="1">
      <alignment horizontal="center" vertical="center" wrapText="1"/>
    </xf>
    <xf numFmtId="0" fontId="45" fillId="0" borderId="0" xfId="0" applyFont="1" applyAlignment="1">
      <alignment vertical="center" wrapText="1"/>
    </xf>
    <xf numFmtId="0" fontId="8" fillId="0" borderId="10" xfId="0" applyFont="1" applyBorder="1" applyAlignment="1">
      <alignment horizontal="center" vertical="center" wrapText="1" readingOrder="1"/>
    </xf>
    <xf numFmtId="9" fontId="1" fillId="0" borderId="41" xfId="0" applyNumberFormat="1" applyFont="1" applyBorder="1" applyAlignment="1" applyProtection="1">
      <alignment horizontal="center" vertical="center" wrapText="1"/>
      <protection hidden="1"/>
    </xf>
    <xf numFmtId="0" fontId="34" fillId="3" borderId="42" xfId="0" applyFont="1" applyFill="1" applyBorder="1" applyAlignment="1" applyProtection="1">
      <alignment horizontal="center" vertical="center" wrapText="1"/>
      <protection hidden="1"/>
    </xf>
    <xf numFmtId="0" fontId="1" fillId="0" borderId="42" xfId="0" applyFont="1" applyBorder="1" applyAlignment="1" applyProtection="1">
      <alignment horizontal="center" vertical="center" wrapText="1"/>
      <protection hidden="1"/>
    </xf>
    <xf numFmtId="0" fontId="1" fillId="0" borderId="46" xfId="0" applyFont="1" applyBorder="1" applyAlignment="1" applyProtection="1">
      <alignment horizontal="center" vertical="center" wrapText="1"/>
      <protection hidden="1"/>
    </xf>
    <xf numFmtId="0" fontId="46" fillId="0" borderId="10" xfId="0" applyFont="1" applyBorder="1" applyAlignment="1">
      <alignment horizontal="justify" vertical="center" wrapText="1"/>
    </xf>
    <xf numFmtId="0" fontId="46" fillId="0" borderId="31" xfId="0" applyFont="1" applyBorder="1" applyAlignment="1">
      <alignment horizontal="justify" vertical="center" wrapText="1"/>
    </xf>
    <xf numFmtId="0" fontId="3" fillId="0" borderId="42" xfId="0" applyFont="1" applyBorder="1" applyAlignment="1" applyProtection="1">
      <alignment horizontal="center" vertical="center" textRotation="90"/>
      <protection hidden="1"/>
    </xf>
    <xf numFmtId="0" fontId="1" fillId="3" borderId="0" xfId="0" applyFont="1" applyFill="1" applyAlignment="1" applyProtection="1">
      <alignment horizontal="left" vertical="top"/>
      <protection locked="0"/>
    </xf>
    <xf numFmtId="0" fontId="34" fillId="0" borderId="42" xfId="0" applyFont="1" applyBorder="1" applyAlignment="1" applyProtection="1">
      <alignment vertical="center" wrapText="1"/>
      <protection hidden="1"/>
    </xf>
    <xf numFmtId="0" fontId="1" fillId="0" borderId="47" xfId="0" applyFont="1" applyBorder="1" applyAlignment="1" applyProtection="1">
      <alignment horizontal="center" vertical="center" textRotation="90"/>
      <protection hidden="1"/>
    </xf>
    <xf numFmtId="14" fontId="1" fillId="0" borderId="10" xfId="0" applyNumberFormat="1" applyFont="1" applyBorder="1" applyAlignment="1">
      <alignment horizontal="center" vertical="center" wrapText="1"/>
    </xf>
    <xf numFmtId="0" fontId="34" fillId="0" borderId="45" xfId="0" applyFont="1" applyBorder="1" applyAlignment="1" applyProtection="1">
      <alignment horizontal="center" vertical="center" wrapText="1"/>
      <protection hidden="1"/>
    </xf>
    <xf numFmtId="164" fontId="1" fillId="0" borderId="42" xfId="1" applyNumberFormat="1" applyFont="1" applyBorder="1" applyAlignment="1" applyProtection="1">
      <alignment vertical="center"/>
      <protection hidden="1"/>
    </xf>
    <xf numFmtId="0" fontId="3" fillId="0" borderId="42" xfId="0" applyFont="1" applyBorder="1" applyAlignment="1" applyProtection="1">
      <alignment vertical="center" textRotation="90" wrapText="1"/>
      <protection hidden="1"/>
    </xf>
    <xf numFmtId="0" fontId="1" fillId="3" borderId="38" xfId="0" applyFont="1" applyFill="1" applyBorder="1" applyAlignment="1" applyProtection="1">
      <alignment horizontal="left" vertical="top"/>
      <protection locked="0"/>
    </xf>
    <xf numFmtId="0" fontId="1" fillId="3" borderId="10" xfId="0" applyFont="1" applyFill="1" applyBorder="1" applyAlignment="1" applyProtection="1">
      <alignment vertical="top" wrapText="1"/>
      <protection locked="0"/>
    </xf>
    <xf numFmtId="0" fontId="1" fillId="3" borderId="10" xfId="0" applyFont="1" applyFill="1" applyBorder="1" applyAlignment="1" applyProtection="1">
      <alignment vertical="top"/>
      <protection locked="0"/>
    </xf>
    <xf numFmtId="0" fontId="1" fillId="0" borderId="37" xfId="0" applyFont="1" applyBorder="1" applyAlignment="1" applyProtection="1">
      <alignment horizontal="left" vertical="center" wrapText="1"/>
      <protection hidden="1"/>
    </xf>
    <xf numFmtId="0" fontId="34" fillId="3" borderId="37" xfId="0" applyFont="1" applyFill="1" applyBorder="1" applyAlignment="1" applyProtection="1">
      <alignment horizontal="left" vertical="center" wrapText="1"/>
      <protection hidden="1"/>
    </xf>
    <xf numFmtId="0" fontId="0" fillId="0" borderId="44" xfId="0" applyBorder="1" applyAlignment="1">
      <alignment vertical="center" wrapText="1"/>
    </xf>
    <xf numFmtId="0" fontId="51" fillId="0" borderId="0" xfId="5" applyFont="1" applyAlignment="1">
      <alignment horizontal="center" vertical="center"/>
    </xf>
    <xf numFmtId="0" fontId="52" fillId="16" borderId="0" xfId="5" applyFont="1" applyFill="1"/>
    <xf numFmtId="0" fontId="53" fillId="16" borderId="0" xfId="5" applyFont="1" applyFill="1" applyAlignment="1">
      <alignment vertical="center" wrapText="1"/>
    </xf>
    <xf numFmtId="14" fontId="29" fillId="0" borderId="0" xfId="0" applyNumberFormat="1" applyFont="1" applyAlignment="1">
      <alignment horizontal="right" vertical="center" wrapText="1"/>
    </xf>
    <xf numFmtId="9" fontId="29" fillId="0" borderId="0" xfId="0" applyNumberFormat="1" applyFont="1" applyAlignment="1">
      <alignment horizontal="left" vertical="center" wrapText="1"/>
    </xf>
    <xf numFmtId="0" fontId="51" fillId="0" borderId="0" xfId="5" applyFont="1" applyAlignment="1">
      <alignment vertical="center"/>
    </xf>
    <xf numFmtId="0" fontId="29" fillId="16" borderId="0" xfId="5" applyFill="1"/>
    <xf numFmtId="0" fontId="29" fillId="16" borderId="0" xfId="5" applyFill="1" applyAlignment="1">
      <alignment horizontal="center" vertical="center"/>
    </xf>
    <xf numFmtId="0" fontId="29" fillId="16" borderId="0" xfId="5" applyFill="1" applyAlignment="1">
      <alignment horizontal="center"/>
    </xf>
    <xf numFmtId="0" fontId="51" fillId="0" borderId="0" xfId="0" applyFont="1" applyAlignment="1">
      <alignment horizontal="left" vertical="center" wrapText="1"/>
    </xf>
    <xf numFmtId="0" fontId="51" fillId="0" borderId="0" xfId="0" applyFont="1" applyAlignment="1">
      <alignment vertical="center" wrapText="1"/>
    </xf>
    <xf numFmtId="14" fontId="29" fillId="0" borderId="0" xfId="0" applyNumberFormat="1" applyFont="1" applyAlignment="1">
      <alignment vertical="center" wrapText="1"/>
    </xf>
    <xf numFmtId="14" fontId="51" fillId="0" borderId="0" xfId="0" applyNumberFormat="1" applyFont="1" applyAlignment="1">
      <alignment horizontal="center" vertical="center" wrapText="1"/>
    </xf>
    <xf numFmtId="14" fontId="29" fillId="0" borderId="0" xfId="0" applyNumberFormat="1" applyFont="1" applyAlignment="1">
      <alignment horizontal="left" vertical="center" wrapText="1"/>
    </xf>
    <xf numFmtId="0" fontId="54" fillId="0" borderId="10" xfId="5" applyFont="1" applyBorder="1" applyAlignment="1">
      <alignment vertical="center" wrapText="1"/>
    </xf>
    <xf numFmtId="0" fontId="54" fillId="0" borderId="0" xfId="5" applyFont="1" applyAlignment="1">
      <alignment vertical="center" wrapText="1"/>
    </xf>
    <xf numFmtId="0" fontId="55" fillId="3" borderId="0" xfId="5" applyFont="1" applyFill="1" applyAlignment="1">
      <alignment horizontal="left" vertical="center" wrapText="1"/>
    </xf>
    <xf numFmtId="0" fontId="29" fillId="16" borderId="2" xfId="5" applyFill="1" applyBorder="1"/>
    <xf numFmtId="0" fontId="29" fillId="16" borderId="9" xfId="5" applyFill="1" applyBorder="1"/>
    <xf numFmtId="0" fontId="51" fillId="0" borderId="19" xfId="5" applyFont="1" applyBorder="1" applyAlignment="1">
      <alignment vertical="center" wrapText="1"/>
    </xf>
    <xf numFmtId="0" fontId="51" fillId="0" borderId="11" xfId="5" applyFont="1" applyBorder="1" applyAlignment="1">
      <alignment vertical="center" wrapText="1"/>
    </xf>
    <xf numFmtId="0" fontId="51" fillId="0" borderId="10" xfId="5" applyFont="1" applyBorder="1" applyAlignment="1">
      <alignment horizontal="center" vertical="center" wrapText="1"/>
    </xf>
    <xf numFmtId="0" fontId="51" fillId="0" borderId="0" xfId="5" applyFont="1" applyAlignment="1">
      <alignment horizontal="center" vertical="center" wrapText="1"/>
    </xf>
    <xf numFmtId="0" fontId="29" fillId="0" borderId="2" xfId="5" applyBorder="1" applyAlignment="1">
      <alignment vertical="center" wrapText="1"/>
    </xf>
    <xf numFmtId="0" fontId="29" fillId="0" borderId="9" xfId="5" applyBorder="1" applyAlignment="1">
      <alignment vertical="center" wrapText="1"/>
    </xf>
    <xf numFmtId="0" fontId="29" fillId="0" borderId="4" xfId="5" applyBorder="1" applyAlignment="1">
      <alignment vertical="center" wrapText="1"/>
    </xf>
    <xf numFmtId="0" fontId="29" fillId="0" borderId="0" xfId="5" applyAlignment="1">
      <alignment vertical="center" wrapText="1"/>
    </xf>
    <xf numFmtId="9" fontId="29" fillId="0" borderId="10" xfId="5" applyNumberFormat="1" applyBorder="1" applyAlignment="1">
      <alignment horizontal="center" vertical="center" wrapText="1"/>
    </xf>
    <xf numFmtId="9" fontId="29" fillId="0" borderId="15" xfId="5" applyNumberFormat="1" applyBorder="1" applyAlignment="1">
      <alignment horizontal="center" vertical="center" wrapText="1"/>
    </xf>
    <xf numFmtId="0" fontId="56" fillId="0" borderId="0" xfId="5" applyFont="1" applyAlignment="1">
      <alignment vertical="center" wrapText="1"/>
    </xf>
    <xf numFmtId="0" fontId="29" fillId="0" borderId="0" xfId="5" applyAlignment="1">
      <alignment horizontal="center" vertical="center" wrapText="1"/>
    </xf>
    <xf numFmtId="0" fontId="51" fillId="0" borderId="19" xfId="5" applyFont="1" applyBorder="1" applyAlignment="1">
      <alignment horizontal="center" vertical="center" wrapText="1"/>
    </xf>
    <xf numFmtId="0" fontId="51" fillId="0" borderId="11" xfId="5" applyFont="1" applyBorder="1" applyAlignment="1">
      <alignment horizontal="center" vertical="center" wrapText="1"/>
    </xf>
    <xf numFmtId="0" fontId="51" fillId="0" borderId="28" xfId="5" applyFont="1" applyBorder="1" applyAlignment="1">
      <alignment horizontal="center" vertical="center" wrapText="1"/>
    </xf>
    <xf numFmtId="0" fontId="51" fillId="0" borderId="10" xfId="5" applyFont="1" applyBorder="1" applyAlignment="1">
      <alignment vertical="center" wrapText="1"/>
    </xf>
    <xf numFmtId="0" fontId="57" fillId="0" borderId="10" xfId="0" applyFont="1" applyBorder="1" applyAlignment="1">
      <alignment horizontal="center" vertical="center" wrapText="1" readingOrder="1"/>
    </xf>
    <xf numFmtId="0" fontId="57" fillId="0" borderId="15" xfId="0" applyFont="1" applyBorder="1" applyAlignment="1">
      <alignment horizontal="center" vertical="center" wrapText="1" readingOrder="1"/>
    </xf>
    <xf numFmtId="0" fontId="29" fillId="0" borderId="10" xfId="5" applyBorder="1" applyAlignment="1">
      <alignment vertical="center" wrapText="1"/>
    </xf>
    <xf numFmtId="0" fontId="29" fillId="0" borderId="10" xfId="0" applyFont="1" applyBorder="1" applyAlignment="1">
      <alignment horizontal="center" vertical="center" wrapText="1" readingOrder="1"/>
    </xf>
    <xf numFmtId="0" fontId="29" fillId="0" borderId="15" xfId="0" applyFont="1" applyBorder="1" applyAlignment="1">
      <alignment horizontal="center" vertical="center" wrapText="1" readingOrder="1"/>
    </xf>
    <xf numFmtId="0" fontId="59" fillId="0" borderId="0" xfId="6" applyFont="1"/>
    <xf numFmtId="0" fontId="29" fillId="0" borderId="14" xfId="5" applyBorder="1" applyAlignment="1">
      <alignment horizontal="center" vertical="center" wrapText="1"/>
    </xf>
    <xf numFmtId="0" fontId="29" fillId="0" borderId="10" xfId="5" applyBorder="1" applyAlignment="1">
      <alignment horizontal="justify" vertical="center" wrapText="1"/>
    </xf>
    <xf numFmtId="9" fontId="45" fillId="0" borderId="11" xfId="0" applyNumberFormat="1" applyFont="1" applyBorder="1" applyAlignment="1">
      <alignment horizontal="center" vertical="center" wrapText="1"/>
    </xf>
    <xf numFmtId="0" fontId="29" fillId="0" borderId="0" xfId="5" applyAlignment="1">
      <alignment horizontal="justify" vertical="center" wrapText="1"/>
    </xf>
    <xf numFmtId="0" fontId="60" fillId="17" borderId="10" xfId="0" applyFont="1" applyFill="1" applyBorder="1" applyAlignment="1">
      <alignment horizontal="center" vertical="center" wrapText="1" readingOrder="1"/>
    </xf>
    <xf numFmtId="0" fontId="29" fillId="9" borderId="15" xfId="0" applyFont="1" applyFill="1" applyBorder="1" applyAlignment="1">
      <alignment horizontal="center" vertical="center" wrapText="1" readingOrder="1"/>
    </xf>
    <xf numFmtId="9" fontId="29" fillId="0" borderId="14" xfId="5" applyNumberFormat="1" applyBorder="1" applyAlignment="1">
      <alignment horizontal="center" vertical="center" wrapText="1"/>
    </xf>
    <xf numFmtId="0" fontId="59" fillId="0" borderId="0" xfId="6" applyFont="1" applyAlignment="1">
      <alignment horizontal="center" vertical="center"/>
    </xf>
    <xf numFmtId="0" fontId="60" fillId="4" borderId="10" xfId="0" applyFont="1" applyFill="1" applyBorder="1" applyAlignment="1">
      <alignment horizontal="center" vertical="center" wrapText="1" readingOrder="1"/>
    </xf>
    <xf numFmtId="0" fontId="61" fillId="0" borderId="0" xfId="6" applyFont="1" applyAlignment="1">
      <alignment vertical="center" textRotation="90" wrapText="1"/>
    </xf>
    <xf numFmtId="0" fontId="62" fillId="0" borderId="0" xfId="6" applyFont="1" applyAlignment="1">
      <alignment horizontal="center" vertical="center" wrapText="1"/>
    </xf>
    <xf numFmtId="0" fontId="59" fillId="0" borderId="0" xfId="6" applyFont="1" applyAlignment="1">
      <alignment horizontal="center" vertical="center" wrapText="1"/>
    </xf>
    <xf numFmtId="0" fontId="60" fillId="5" borderId="10" xfId="0" applyFont="1" applyFill="1" applyBorder="1" applyAlignment="1">
      <alignment horizontal="center" vertical="center" wrapText="1" readingOrder="1"/>
    </xf>
    <xf numFmtId="0" fontId="57" fillId="0" borderId="17" xfId="0" applyFont="1" applyBorder="1" applyAlignment="1">
      <alignment horizontal="center" vertical="center" wrapText="1" readingOrder="1"/>
    </xf>
    <xf numFmtId="0" fontId="60" fillId="5" borderId="17" xfId="0" applyFont="1" applyFill="1" applyBorder="1" applyAlignment="1">
      <alignment horizontal="center" vertical="center" wrapText="1" readingOrder="1"/>
    </xf>
    <xf numFmtId="0" fontId="60" fillId="4" borderId="17" xfId="0" applyFont="1" applyFill="1" applyBorder="1" applyAlignment="1">
      <alignment horizontal="center" vertical="center" wrapText="1" readingOrder="1"/>
    </xf>
    <xf numFmtId="0" fontId="60" fillId="17" borderId="17" xfId="0" applyFont="1" applyFill="1" applyBorder="1" applyAlignment="1">
      <alignment horizontal="center" vertical="center" wrapText="1" readingOrder="1"/>
    </xf>
    <xf numFmtId="0" fontId="29" fillId="9" borderId="18" xfId="0" applyFont="1" applyFill="1" applyBorder="1" applyAlignment="1">
      <alignment horizontal="center" vertical="center" wrapText="1" readingOrder="1"/>
    </xf>
    <xf numFmtId="9" fontId="29" fillId="0" borderId="16" xfId="5" applyNumberFormat="1" applyBorder="1" applyAlignment="1">
      <alignment horizontal="center" vertical="center" wrapText="1"/>
    </xf>
    <xf numFmtId="0" fontId="29" fillId="0" borderId="17" xfId="0" applyFont="1" applyBorder="1" applyAlignment="1">
      <alignment horizontal="center" vertical="center" wrapText="1" readingOrder="1"/>
    </xf>
    <xf numFmtId="0" fontId="59" fillId="0" borderId="0" xfId="6" applyFont="1" applyAlignment="1">
      <alignment vertical="center"/>
    </xf>
    <xf numFmtId="0" fontId="29" fillId="9" borderId="10" xfId="0" applyFont="1" applyFill="1" applyBorder="1" applyAlignment="1">
      <alignment horizontal="center" vertical="center" wrapText="1" readingOrder="1"/>
    </xf>
    <xf numFmtId="0" fontId="56" fillId="0" borderId="0" xfId="0" applyFont="1" applyAlignment="1">
      <alignment vertical="center" readingOrder="1"/>
    </xf>
    <xf numFmtId="0" fontId="63" fillId="0" borderId="0" xfId="6" applyFont="1"/>
    <xf numFmtId="0" fontId="29" fillId="0" borderId="0" xfId="0" applyFont="1" applyAlignment="1">
      <alignment vertical="center"/>
    </xf>
    <xf numFmtId="0" fontId="29" fillId="0" borderId="0" xfId="0" applyFont="1" applyAlignment="1">
      <alignment vertical="center" readingOrder="1"/>
    </xf>
    <xf numFmtId="0" fontId="29" fillId="0" borderId="0" xfId="6" applyFont="1" applyAlignment="1">
      <alignment vertical="center"/>
    </xf>
    <xf numFmtId="0" fontId="29" fillId="16" borderId="0" xfId="5" applyFill="1" applyAlignment="1">
      <alignment horizontal="left"/>
    </xf>
    <xf numFmtId="0" fontId="51" fillId="0" borderId="0" xfId="0" applyFont="1" applyAlignment="1">
      <alignment horizontal="center" vertical="center" wrapText="1"/>
    </xf>
    <xf numFmtId="0" fontId="51" fillId="0" borderId="0" xfId="0" applyFont="1" applyAlignment="1">
      <alignment horizontal="right" vertical="center" wrapText="1"/>
    </xf>
    <xf numFmtId="0" fontId="55" fillId="3" borderId="0" xfId="5" applyFont="1" applyFill="1" applyAlignment="1">
      <alignment vertical="center" wrapText="1"/>
    </xf>
    <xf numFmtId="0" fontId="51" fillId="0" borderId="0" xfId="5" applyFont="1" applyAlignment="1">
      <alignment horizontal="left" vertical="center"/>
    </xf>
    <xf numFmtId="0" fontId="51" fillId="0" borderId="0" xfId="5" applyFont="1" applyAlignment="1">
      <alignment vertical="center" wrapText="1"/>
    </xf>
    <xf numFmtId="9" fontId="29" fillId="0" borderId="11" xfId="5" applyNumberFormat="1" applyBorder="1" applyAlignment="1">
      <alignment horizontal="center" vertical="center" wrapText="1"/>
    </xf>
    <xf numFmtId="9" fontId="45" fillId="0" borderId="11" xfId="0" applyNumberFormat="1" applyFont="1" applyBorder="1" applyAlignment="1">
      <alignment horizontal="left" vertical="center" wrapText="1"/>
    </xf>
    <xf numFmtId="0" fontId="29" fillId="0" borderId="0" xfId="5" applyAlignment="1">
      <alignment horizontal="left" vertical="center" wrapText="1"/>
    </xf>
    <xf numFmtId="0" fontId="67" fillId="0" borderId="0" xfId="5" applyFont="1" applyAlignment="1">
      <alignment horizontal="center" vertical="center"/>
    </xf>
    <xf numFmtId="0" fontId="67" fillId="0" borderId="0" xfId="5" applyFont="1" applyAlignment="1">
      <alignment vertical="center"/>
    </xf>
    <xf numFmtId="0" fontId="69" fillId="3" borderId="0" xfId="5" applyFont="1" applyFill="1" applyAlignment="1">
      <alignment vertical="center" wrapText="1"/>
    </xf>
    <xf numFmtId="0" fontId="68" fillId="3" borderId="0" xfId="5" applyFont="1" applyFill="1" applyAlignment="1">
      <alignment vertical="center" wrapText="1"/>
    </xf>
    <xf numFmtId="0" fontId="69" fillId="0" borderId="0" xfId="5" applyFont="1" applyAlignment="1">
      <alignment vertical="center" wrapText="1"/>
    </xf>
    <xf numFmtId="0" fontId="68" fillId="0" borderId="29" xfId="5" applyFont="1" applyBorder="1" applyAlignment="1">
      <alignment vertical="center" wrapText="1"/>
    </xf>
    <xf numFmtId="0" fontId="55" fillId="3" borderId="29" xfId="5" applyFont="1" applyFill="1" applyBorder="1" applyAlignment="1">
      <alignment horizontal="left" vertical="center" wrapText="1"/>
    </xf>
    <xf numFmtId="0" fontId="68" fillId="0" borderId="10" xfId="5" applyFont="1" applyBorder="1" applyAlignment="1">
      <alignment vertical="center" wrapText="1"/>
    </xf>
    <xf numFmtId="0" fontId="0" fillId="3" borderId="0" xfId="0" applyFill="1" applyAlignment="1">
      <alignment vertical="top" wrapText="1"/>
    </xf>
    <xf numFmtId="0" fontId="50" fillId="0" borderId="10" xfId="0" applyFont="1" applyBorder="1"/>
    <xf numFmtId="0" fontId="50" fillId="0" borderId="0" xfId="0" applyFont="1"/>
    <xf numFmtId="0" fontId="0" fillId="0" borderId="10" xfId="0" applyBorder="1"/>
    <xf numFmtId="0" fontId="0" fillId="0" borderId="10" xfId="0" applyBorder="1" applyAlignment="1">
      <alignment horizontal="center"/>
    </xf>
    <xf numFmtId="9" fontId="0" fillId="0" borderId="10" xfId="0" applyNumberFormat="1" applyBorder="1" applyAlignment="1">
      <alignment horizontal="center"/>
    </xf>
    <xf numFmtId="0" fontId="0" fillId="0" borderId="0" xfId="0" applyAlignment="1">
      <alignment horizontal="center" vertical="center"/>
    </xf>
    <xf numFmtId="0" fontId="50" fillId="0" borderId="10" xfId="0" applyFont="1" applyBorder="1" applyAlignment="1">
      <alignment horizontal="center" vertical="center"/>
    </xf>
    <xf numFmtId="0" fontId="14" fillId="0" borderId="10" xfId="0" applyFont="1" applyBorder="1" applyAlignment="1">
      <alignment horizontal="center" vertical="center"/>
    </xf>
    <xf numFmtId="0" fontId="71" fillId="0" borderId="10" xfId="0" applyFont="1" applyBorder="1" applyAlignment="1">
      <alignment horizontal="center" vertical="center"/>
    </xf>
    <xf numFmtId="0" fontId="72" fillId="0" borderId="10" xfId="0" applyFont="1" applyBorder="1" applyAlignment="1">
      <alignment horizontal="center"/>
    </xf>
    <xf numFmtId="0" fontId="50" fillId="0" borderId="0" xfId="0" applyFont="1" applyAlignment="1">
      <alignment horizontal="center" vertical="center"/>
    </xf>
    <xf numFmtId="0" fontId="0" fillId="0" borderId="0" xfId="0" applyAlignment="1">
      <alignment horizontal="center"/>
    </xf>
    <xf numFmtId="0" fontId="73" fillId="0" borderId="14" xfId="0" applyFont="1" applyBorder="1" applyAlignment="1">
      <alignment horizontal="center" vertical="center" wrapText="1"/>
    </xf>
    <xf numFmtId="0" fontId="73" fillId="0" borderId="10" xfId="0" applyFont="1" applyBorder="1" applyAlignment="1">
      <alignment horizontal="center" vertical="center" wrapText="1"/>
    </xf>
    <xf numFmtId="0" fontId="73" fillId="0" borderId="15" xfId="0" applyFont="1" applyBorder="1" applyAlignment="1">
      <alignment horizontal="center" vertical="center" wrapText="1"/>
    </xf>
    <xf numFmtId="0" fontId="74" fillId="18" borderId="14" xfId="0" applyFont="1" applyFill="1" applyBorder="1" applyAlignment="1">
      <alignment horizontal="center" vertical="center" wrapText="1"/>
    </xf>
    <xf numFmtId="9" fontId="74" fillId="0" borderId="10" xfId="0" applyNumberFormat="1" applyFont="1" applyBorder="1" applyAlignment="1">
      <alignment horizontal="center" vertical="center" wrapText="1"/>
    </xf>
    <xf numFmtId="0" fontId="74" fillId="0" borderId="10" xfId="0" applyFont="1" applyBorder="1" applyAlignment="1">
      <alignment vertical="center" wrapText="1"/>
    </xf>
    <xf numFmtId="0" fontId="74" fillId="0" borderId="20" xfId="0" applyFont="1" applyBorder="1" applyAlignment="1">
      <alignment vertical="center" wrapText="1"/>
    </xf>
    <xf numFmtId="0" fontId="74" fillId="19" borderId="14" xfId="0" applyFont="1" applyFill="1" applyBorder="1" applyAlignment="1">
      <alignment horizontal="center" vertical="center" wrapText="1"/>
    </xf>
    <xf numFmtId="0" fontId="74" fillId="0" borderId="10" xfId="0" applyFont="1" applyBorder="1" applyAlignment="1">
      <alignment horizontal="justify" vertical="center" wrapText="1"/>
    </xf>
    <xf numFmtId="0" fontId="74" fillId="0" borderId="15" xfId="0" applyFont="1" applyBorder="1" applyAlignment="1">
      <alignment vertical="center" wrapText="1"/>
    </xf>
    <xf numFmtId="0" fontId="74" fillId="20" borderId="14" xfId="0" applyFont="1" applyFill="1" applyBorder="1" applyAlignment="1">
      <alignment horizontal="center" vertical="center" wrapText="1"/>
    </xf>
    <xf numFmtId="0" fontId="74" fillId="8" borderId="14" xfId="0" applyFont="1" applyFill="1" applyBorder="1" applyAlignment="1">
      <alignment horizontal="center" vertical="center" wrapText="1"/>
    </xf>
    <xf numFmtId="0" fontId="74" fillId="21" borderId="14" xfId="0" applyFont="1" applyFill="1" applyBorder="1" applyAlignment="1">
      <alignment horizontal="center" vertical="center" wrapText="1"/>
    </xf>
    <xf numFmtId="0" fontId="1" fillId="0" borderId="47" xfId="0" applyFont="1" applyBorder="1" applyAlignment="1" applyProtection="1">
      <alignment horizontal="center" vertical="center"/>
      <protection hidden="1"/>
    </xf>
    <xf numFmtId="0" fontId="1" fillId="0" borderId="45" xfId="0" applyFont="1" applyBorder="1" applyAlignment="1" applyProtection="1">
      <alignment horizontal="center" vertical="center"/>
      <protection hidden="1"/>
    </xf>
    <xf numFmtId="0" fontId="54" fillId="0" borderId="0" xfId="5" applyFont="1" applyAlignment="1">
      <alignment horizontal="left" vertical="center" wrapText="1"/>
    </xf>
    <xf numFmtId="9" fontId="29" fillId="0" borderId="0" xfId="5" applyNumberFormat="1" applyAlignment="1">
      <alignment horizontal="center" vertical="center" wrapText="1"/>
    </xf>
    <xf numFmtId="9" fontId="45" fillId="0" borderId="0" xfId="0" applyNumberFormat="1" applyFont="1" applyAlignment="1">
      <alignment horizontal="center" vertical="center" wrapText="1"/>
    </xf>
    <xf numFmtId="9" fontId="45" fillId="0" borderId="0" xfId="0" applyNumberFormat="1" applyFont="1" applyAlignment="1">
      <alignment horizontal="left" vertical="center" wrapText="1"/>
    </xf>
    <xf numFmtId="0" fontId="1" fillId="3" borderId="40" xfId="0" applyFont="1" applyFill="1" applyBorder="1" applyAlignment="1" applyProtection="1">
      <alignment horizontal="left" vertical="top"/>
      <protection locked="0"/>
    </xf>
    <xf numFmtId="0" fontId="34" fillId="3" borderId="42" xfId="0" applyFont="1" applyFill="1" applyBorder="1" applyAlignment="1" applyProtection="1">
      <alignment horizontal="left" vertical="top" wrapText="1"/>
      <protection hidden="1"/>
    </xf>
    <xf numFmtId="0" fontId="1" fillId="0" borderId="41" xfId="0" applyFont="1" applyBorder="1" applyAlignment="1">
      <alignment vertical="center" wrapText="1"/>
    </xf>
    <xf numFmtId="0" fontId="1" fillId="0" borderId="27" xfId="0" applyFont="1" applyBorder="1" applyAlignment="1">
      <alignment vertical="center" wrapText="1"/>
    </xf>
    <xf numFmtId="0" fontId="1" fillId="0" borderId="10" xfId="0" applyFont="1" applyBorder="1" applyAlignment="1">
      <alignment vertical="center" wrapText="1"/>
    </xf>
    <xf numFmtId="0" fontId="36" fillId="0" borderId="36" xfId="0" applyFont="1" applyBorder="1" applyAlignment="1">
      <alignment horizontal="center" vertical="center"/>
    </xf>
    <xf numFmtId="0" fontId="36" fillId="0" borderId="32" xfId="0" applyFont="1" applyBorder="1" applyAlignment="1">
      <alignment horizontal="center" vertical="center"/>
    </xf>
    <xf numFmtId="0" fontId="36" fillId="0" borderId="37" xfId="0" applyFont="1" applyBorder="1" applyAlignment="1">
      <alignment horizontal="center" vertical="center"/>
    </xf>
    <xf numFmtId="0" fontId="32" fillId="0" borderId="36" xfId="0" applyFont="1" applyBorder="1" applyAlignment="1">
      <alignment horizontal="center" vertical="center"/>
    </xf>
    <xf numFmtId="0" fontId="32" fillId="0" borderId="25" xfId="0" applyFont="1" applyBorder="1" applyAlignment="1">
      <alignment horizontal="center" vertical="center"/>
    </xf>
    <xf numFmtId="0" fontId="32" fillId="0" borderId="33" xfId="0" applyFont="1" applyBorder="1" applyAlignment="1">
      <alignment horizontal="center" vertical="center"/>
    </xf>
    <xf numFmtId="0" fontId="32" fillId="0" borderId="32" xfId="0" applyFont="1" applyBorder="1" applyAlignment="1">
      <alignment horizontal="center" vertical="center"/>
    </xf>
    <xf numFmtId="0" fontId="32" fillId="0" borderId="0" xfId="0" applyFont="1" applyAlignment="1">
      <alignment horizontal="center" vertical="center"/>
    </xf>
    <xf numFmtId="0" fontId="32" fillId="0" borderId="34" xfId="0" applyFont="1" applyBorder="1" applyAlignment="1">
      <alignment horizontal="center" vertical="center"/>
    </xf>
    <xf numFmtId="0" fontId="32" fillId="0" borderId="37" xfId="0" applyFont="1" applyBorder="1" applyAlignment="1">
      <alignment horizontal="center" vertical="center"/>
    </xf>
    <xf numFmtId="0" fontId="32" fillId="0" borderId="26" xfId="0" applyFont="1" applyBorder="1" applyAlignment="1">
      <alignment horizontal="center" vertical="center"/>
    </xf>
    <xf numFmtId="0" fontId="32" fillId="0" borderId="35" xfId="0" applyFont="1" applyBorder="1" applyAlignment="1">
      <alignment horizontal="center" vertical="center"/>
    </xf>
    <xf numFmtId="0" fontId="26" fillId="0" borderId="10" xfId="0" applyFont="1" applyBorder="1" applyAlignment="1">
      <alignment horizontal="left" vertical="center"/>
    </xf>
    <xf numFmtId="0" fontId="38" fillId="12" borderId="0" xfId="0" applyFont="1" applyFill="1" applyAlignment="1">
      <alignment horizontal="center" vertical="center"/>
    </xf>
    <xf numFmtId="0" fontId="37" fillId="11" borderId="10" xfId="0" applyFont="1" applyFill="1" applyBorder="1" applyAlignment="1">
      <alignment horizontal="left" vertical="center"/>
    </xf>
    <xf numFmtId="0" fontId="37" fillId="3" borderId="10" xfId="0" applyFont="1" applyFill="1" applyBorder="1" applyAlignment="1">
      <alignment horizontal="center" vertical="center"/>
    </xf>
    <xf numFmtId="0" fontId="37" fillId="11" borderId="11" xfId="0" applyFont="1" applyFill="1" applyBorder="1" applyAlignment="1">
      <alignment horizontal="left" vertical="center"/>
    </xf>
    <xf numFmtId="0" fontId="42" fillId="0" borderId="38" xfId="0" applyFont="1" applyBorder="1" applyAlignment="1">
      <alignment horizontal="center" vertical="center"/>
    </xf>
    <xf numFmtId="0" fontId="43" fillId="0" borderId="39" xfId="0" applyFont="1" applyBorder="1"/>
    <xf numFmtId="0" fontId="42" fillId="15" borderId="38" xfId="0" applyFont="1" applyFill="1" applyBorder="1" applyAlignment="1">
      <alignment horizontal="center" vertical="center" wrapText="1"/>
    </xf>
    <xf numFmtId="0" fontId="43" fillId="0" borderId="40" xfId="0" applyFont="1" applyBorder="1" applyAlignment="1">
      <alignment wrapText="1"/>
    </xf>
    <xf numFmtId="0" fontId="43" fillId="0" borderId="39" xfId="0" applyFont="1" applyBorder="1" applyAlignment="1">
      <alignment wrapText="1"/>
    </xf>
    <xf numFmtId="0" fontId="43" fillId="0" borderId="40" xfId="0" applyFont="1" applyBorder="1"/>
    <xf numFmtId="0" fontId="41" fillId="12" borderId="10" xfId="0" applyFont="1" applyFill="1" applyBorder="1" applyAlignment="1">
      <alignment horizontal="center" vertical="center" wrapText="1"/>
    </xf>
    <xf numFmtId="0" fontId="41" fillId="12" borderId="10" xfId="0" applyFont="1" applyFill="1" applyBorder="1" applyAlignment="1">
      <alignment horizontal="center" vertical="center"/>
    </xf>
    <xf numFmtId="0" fontId="34" fillId="0" borderId="10" xfId="0" applyFont="1" applyBorder="1" applyAlignment="1" applyProtection="1">
      <alignment horizontal="center" vertical="center" wrapText="1"/>
      <protection hidden="1"/>
    </xf>
    <xf numFmtId="0" fontId="1" fillId="0" borderId="10" xfId="0" applyFont="1" applyBorder="1" applyAlignment="1" applyProtection="1">
      <alignment horizontal="center" vertical="center" wrapText="1"/>
      <protection hidden="1"/>
    </xf>
    <xf numFmtId="0" fontId="3" fillId="0" borderId="39" xfId="0" applyFont="1" applyBorder="1" applyAlignment="1" applyProtection="1">
      <alignment horizontal="center" vertical="center" textRotation="90" wrapText="1"/>
      <protection hidden="1"/>
    </xf>
    <xf numFmtId="9" fontId="1" fillId="0" borderId="41" xfId="0" applyNumberFormat="1" applyFont="1" applyBorder="1" applyAlignment="1" applyProtection="1">
      <alignment horizontal="center" vertical="center" wrapText="1"/>
      <protection hidden="1"/>
    </xf>
    <xf numFmtId="0" fontId="3" fillId="10" borderId="27" xfId="0" applyFont="1" applyFill="1" applyBorder="1" applyAlignment="1" applyProtection="1">
      <alignment horizontal="center" vertical="center" wrapText="1"/>
      <protection locked="0"/>
    </xf>
    <xf numFmtId="0" fontId="3" fillId="10" borderId="31" xfId="0" applyFont="1" applyFill="1" applyBorder="1" applyAlignment="1" applyProtection="1">
      <alignment horizontal="center" vertical="center" wrapText="1"/>
      <protection locked="0"/>
    </xf>
    <xf numFmtId="0" fontId="3" fillId="10" borderId="11" xfId="0" applyFont="1" applyFill="1" applyBorder="1" applyAlignment="1" applyProtection="1">
      <alignment horizontal="center" vertical="center" wrapText="1"/>
      <protection locked="0"/>
    </xf>
    <xf numFmtId="0" fontId="3" fillId="10" borderId="10" xfId="0" applyFont="1" applyFill="1" applyBorder="1" applyAlignment="1" applyProtection="1">
      <alignment horizontal="center" vertical="center" wrapText="1"/>
      <protection hidden="1"/>
    </xf>
    <xf numFmtId="0" fontId="3" fillId="10" borderId="27" xfId="0" applyFont="1" applyFill="1" applyBorder="1" applyAlignment="1" applyProtection="1">
      <alignment horizontal="center" vertical="center" textRotation="90" wrapText="1"/>
      <protection hidden="1"/>
    </xf>
    <xf numFmtId="0" fontId="3" fillId="10" borderId="11" xfId="0" applyFont="1" applyFill="1" applyBorder="1" applyAlignment="1" applyProtection="1">
      <alignment horizontal="center" vertical="center" textRotation="90" wrapText="1"/>
      <protection hidden="1"/>
    </xf>
    <xf numFmtId="0" fontId="1" fillId="0" borderId="10" xfId="0" applyFont="1" applyBorder="1" applyAlignment="1" applyProtection="1">
      <alignment horizontal="center"/>
      <protection hidden="1"/>
    </xf>
    <xf numFmtId="0" fontId="40" fillId="0" borderId="36" xfId="0" applyFont="1" applyBorder="1" applyAlignment="1" applyProtection="1">
      <alignment horizontal="center" vertical="center"/>
      <protection hidden="1"/>
    </xf>
    <xf numFmtId="0" fontId="40" fillId="0" borderId="25" xfId="0" applyFont="1" applyBorder="1" applyAlignment="1" applyProtection="1">
      <alignment horizontal="center" vertical="center"/>
      <protection hidden="1"/>
    </xf>
    <xf numFmtId="0" fontId="40" fillId="0" borderId="33" xfId="0" applyFont="1" applyBorder="1" applyAlignment="1" applyProtection="1">
      <alignment horizontal="center" vertical="center"/>
      <protection hidden="1"/>
    </xf>
    <xf numFmtId="0" fontId="40" fillId="0" borderId="32" xfId="0" applyFont="1" applyBorder="1" applyAlignment="1" applyProtection="1">
      <alignment horizontal="center" vertical="center"/>
      <protection hidden="1"/>
    </xf>
    <xf numFmtId="0" fontId="40" fillId="0" borderId="0" xfId="0" applyFont="1" applyAlignment="1" applyProtection="1">
      <alignment horizontal="center" vertical="center"/>
      <protection hidden="1"/>
    </xf>
    <xf numFmtId="0" fontId="40" fillId="0" borderId="34" xfId="0" applyFont="1" applyBorder="1" applyAlignment="1" applyProtection="1">
      <alignment horizontal="center" vertical="center"/>
      <protection hidden="1"/>
    </xf>
    <xf numFmtId="0" fontId="40" fillId="0" borderId="37" xfId="0" applyFont="1" applyBorder="1" applyAlignment="1" applyProtection="1">
      <alignment horizontal="center" vertical="center"/>
      <protection hidden="1"/>
    </xf>
    <xf numFmtId="0" fontId="40" fillId="0" borderId="26" xfId="0" applyFont="1" applyBorder="1" applyAlignment="1" applyProtection="1">
      <alignment horizontal="center" vertical="center"/>
      <protection hidden="1"/>
    </xf>
    <xf numFmtId="0" fontId="40" fillId="0" borderId="35" xfId="0" applyFont="1" applyBorder="1" applyAlignment="1" applyProtection="1">
      <alignment horizontal="center" vertical="center"/>
      <protection hidden="1"/>
    </xf>
    <xf numFmtId="0" fontId="3" fillId="14" borderId="27" xfId="0" applyFont="1" applyFill="1" applyBorder="1" applyAlignment="1" applyProtection="1">
      <alignment horizontal="center" vertical="center" textRotation="90" wrapText="1"/>
      <protection hidden="1"/>
    </xf>
    <xf numFmtId="0" fontId="3" fillId="14" borderId="11" xfId="0" applyFont="1" applyFill="1" applyBorder="1" applyAlignment="1" applyProtection="1">
      <alignment horizontal="center" vertical="center" textRotation="90" wrapText="1"/>
      <protection hidden="1"/>
    </xf>
    <xf numFmtId="0" fontId="3" fillId="10" borderId="27" xfId="0" applyFont="1" applyFill="1" applyBorder="1" applyAlignment="1" applyProtection="1">
      <alignment horizontal="center" vertical="center" wrapText="1"/>
      <protection hidden="1"/>
    </xf>
    <xf numFmtId="0" fontId="3" fillId="10" borderId="11" xfId="0" applyFont="1" applyFill="1" applyBorder="1" applyAlignment="1" applyProtection="1">
      <alignment horizontal="center" vertical="center" wrapText="1"/>
      <protection hidden="1"/>
    </xf>
    <xf numFmtId="0" fontId="35" fillId="13" borderId="28" xfId="0" applyFont="1" applyFill="1" applyBorder="1" applyAlignment="1" applyProtection="1">
      <alignment horizontal="center" vertical="center"/>
      <protection hidden="1"/>
    </xf>
    <xf numFmtId="0" fontId="35" fillId="13" borderId="29" xfId="0" applyFont="1" applyFill="1" applyBorder="1" applyAlignment="1" applyProtection="1">
      <alignment horizontal="center" vertical="center"/>
      <protection hidden="1"/>
    </xf>
    <xf numFmtId="0" fontId="35" fillId="13" borderId="30" xfId="0" applyFont="1" applyFill="1" applyBorder="1" applyAlignment="1" applyProtection="1">
      <alignment horizontal="center" vertical="center"/>
      <protection hidden="1"/>
    </xf>
    <xf numFmtId="0" fontId="3" fillId="14" borderId="10" xfId="0" applyFont="1" applyFill="1" applyBorder="1" applyAlignment="1" applyProtection="1">
      <alignment horizontal="center" vertical="center"/>
      <protection hidden="1"/>
    </xf>
    <xf numFmtId="0" fontId="3" fillId="10" borderId="29" xfId="0" applyFont="1" applyFill="1" applyBorder="1" applyAlignment="1" applyProtection="1">
      <alignment horizontal="center" vertical="center"/>
      <protection hidden="1"/>
    </xf>
    <xf numFmtId="0" fontId="40" fillId="10" borderId="28" xfId="0" applyFont="1" applyFill="1" applyBorder="1" applyAlignment="1" applyProtection="1">
      <alignment horizontal="center" vertical="center"/>
      <protection hidden="1"/>
    </xf>
    <xf numFmtId="0" fontId="40" fillId="10" borderId="29" xfId="0" applyFont="1" applyFill="1" applyBorder="1" applyAlignment="1" applyProtection="1">
      <alignment horizontal="center" vertical="center"/>
      <protection hidden="1"/>
    </xf>
    <xf numFmtId="0" fontId="40" fillId="10" borderId="30" xfId="0" applyFont="1" applyFill="1" applyBorder="1" applyAlignment="1" applyProtection="1">
      <alignment horizontal="center" vertical="center"/>
      <protection hidden="1"/>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10" borderId="27" xfId="0" applyFont="1" applyFill="1" applyBorder="1" applyAlignment="1">
      <alignment horizontal="center" vertical="center" wrapText="1"/>
    </xf>
    <xf numFmtId="0" fontId="3" fillId="10" borderId="31"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0" borderId="31"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0" xfId="0" applyFont="1" applyFill="1" applyBorder="1" applyAlignment="1" applyProtection="1">
      <alignment horizontal="center" vertical="center" textRotation="90" wrapText="1"/>
      <protection hidden="1"/>
    </xf>
    <xf numFmtId="0" fontId="1" fillId="0" borderId="10" xfId="0" applyFont="1" applyBorder="1" applyAlignment="1">
      <alignment horizontal="left" vertical="top" wrapText="1"/>
    </xf>
    <xf numFmtId="0" fontId="20" fillId="0" borderId="28" xfId="0" applyFont="1" applyBorder="1" applyAlignment="1" applyProtection="1">
      <alignment horizontal="center" vertical="center" wrapText="1"/>
      <protection hidden="1"/>
    </xf>
    <xf numFmtId="0" fontId="20" fillId="0" borderId="30" xfId="0" applyFont="1" applyBorder="1" applyAlignment="1" applyProtection="1">
      <alignment horizontal="center" vertical="center" wrapText="1"/>
      <protection hidden="1"/>
    </xf>
    <xf numFmtId="0" fontId="39" fillId="10" borderId="10" xfId="0" applyFont="1" applyFill="1" applyBorder="1" applyAlignment="1" applyProtection="1">
      <alignment horizontal="center" vertical="center"/>
      <protection hidden="1"/>
    </xf>
    <xf numFmtId="0" fontId="3" fillId="0" borderId="41" xfId="0" applyFont="1" applyBorder="1" applyAlignment="1" applyProtection="1">
      <alignment horizontal="center" vertical="center" textRotation="90" wrapText="1"/>
      <protection hidden="1"/>
    </xf>
    <xf numFmtId="0" fontId="3" fillId="0" borderId="38" xfId="0" applyFont="1" applyBorder="1" applyAlignment="1" applyProtection="1">
      <alignment horizontal="center" vertical="center" textRotation="90"/>
      <protection hidden="1"/>
    </xf>
    <xf numFmtId="9" fontId="1" fillId="0" borderId="27" xfId="0" applyNumberFormat="1" applyFont="1" applyBorder="1" applyAlignment="1" applyProtection="1">
      <alignment horizontal="center" vertical="center" wrapText="1"/>
      <protection hidden="1"/>
    </xf>
    <xf numFmtId="9" fontId="1" fillId="0" borderId="31" xfId="0" applyNumberFormat="1" applyFont="1" applyBorder="1" applyAlignment="1" applyProtection="1">
      <alignment horizontal="center" vertical="center" wrapText="1"/>
      <protection hidden="1"/>
    </xf>
    <xf numFmtId="0" fontId="3" fillId="0" borderId="27" xfId="0" applyFont="1" applyBorder="1" applyAlignment="1" applyProtection="1">
      <alignment horizontal="center" vertical="center" textRotation="90" wrapText="1"/>
      <protection hidden="1"/>
    </xf>
    <xf numFmtId="0" fontId="3" fillId="0" borderId="31" xfId="0" applyFont="1" applyBorder="1" applyAlignment="1" applyProtection="1">
      <alignment horizontal="center" vertical="center" textRotation="90" wrapText="1"/>
      <protection hidden="1"/>
    </xf>
    <xf numFmtId="0" fontId="3" fillId="0" borderId="27" xfId="0" applyFont="1" applyBorder="1" applyAlignment="1" applyProtection="1">
      <alignment horizontal="center" vertical="center" textRotation="90"/>
      <protection hidden="1"/>
    </xf>
    <xf numFmtId="0" fontId="3" fillId="0" borderId="31" xfId="0" applyFont="1" applyBorder="1" applyAlignment="1" applyProtection="1">
      <alignment horizontal="center" vertical="center" textRotation="90"/>
      <protection hidden="1"/>
    </xf>
    <xf numFmtId="0" fontId="1" fillId="0" borderId="37" xfId="0" applyFont="1" applyBorder="1" applyAlignment="1" applyProtection="1">
      <alignment horizontal="left" vertical="center" wrapText="1"/>
      <protection hidden="1"/>
    </xf>
    <xf numFmtId="0" fontId="1" fillId="0" borderId="26" xfId="0" applyFont="1" applyBorder="1" applyAlignment="1" applyProtection="1">
      <alignment horizontal="left" vertical="center" wrapText="1"/>
      <protection hidden="1"/>
    </xf>
    <xf numFmtId="0" fontId="1" fillId="0" borderId="35" xfId="0" applyFont="1" applyBorder="1" applyAlignment="1" applyProtection="1">
      <alignment horizontal="left" vertical="center" wrapText="1"/>
      <protection hidden="1"/>
    </xf>
    <xf numFmtId="0" fontId="1" fillId="10" borderId="10" xfId="0" applyFont="1" applyFill="1" applyBorder="1" applyAlignment="1">
      <alignment horizontal="center" vertical="center"/>
    </xf>
    <xf numFmtId="0" fontId="3" fillId="10" borderId="10" xfId="0" applyFont="1" applyFill="1" applyBorder="1" applyAlignment="1" applyProtection="1">
      <alignment horizontal="center" vertical="center"/>
      <protection hidden="1"/>
    </xf>
    <xf numFmtId="0" fontId="20" fillId="0" borderId="10" xfId="0" applyFont="1" applyBorder="1" applyAlignment="1" applyProtection="1">
      <alignment horizontal="left" vertical="center" wrapText="1"/>
      <protection hidden="1"/>
    </xf>
    <xf numFmtId="0" fontId="3" fillId="10" borderId="29" xfId="0" applyFont="1" applyFill="1" applyBorder="1" applyAlignment="1" applyProtection="1">
      <alignment horizontal="center"/>
      <protection hidden="1"/>
    </xf>
    <xf numFmtId="0" fontId="20" fillId="0" borderId="36" xfId="0" applyFont="1" applyBorder="1" applyAlignment="1" applyProtection="1">
      <alignment horizontal="left" vertical="center" wrapText="1"/>
      <protection hidden="1"/>
    </xf>
    <xf numFmtId="0" fontId="20" fillId="0" borderId="33" xfId="0" applyFont="1" applyBorder="1" applyAlignment="1" applyProtection="1">
      <alignment horizontal="left" vertical="center" wrapText="1"/>
      <protection hidden="1"/>
    </xf>
    <xf numFmtId="0" fontId="20" fillId="0" borderId="37" xfId="0" applyFont="1" applyBorder="1" applyAlignment="1" applyProtection="1">
      <alignment horizontal="left" vertical="center" wrapText="1"/>
      <protection hidden="1"/>
    </xf>
    <xf numFmtId="0" fontId="20" fillId="0" borderId="35" xfId="0" applyFont="1" applyBorder="1" applyAlignment="1" applyProtection="1">
      <alignment horizontal="left" vertical="center" wrapText="1"/>
      <protection hidden="1"/>
    </xf>
    <xf numFmtId="0" fontId="40" fillId="10" borderId="25" xfId="0" applyFont="1" applyFill="1" applyBorder="1" applyAlignment="1" applyProtection="1">
      <alignment horizontal="center" vertical="center"/>
      <protection hidden="1"/>
    </xf>
    <xf numFmtId="0" fontId="40" fillId="10" borderId="33" xfId="0" applyFont="1" applyFill="1" applyBorder="1" applyAlignment="1" applyProtection="1">
      <alignment horizontal="center" vertical="center"/>
      <protection hidden="1"/>
    </xf>
    <xf numFmtId="0" fontId="40" fillId="10" borderId="26" xfId="0" applyFont="1" applyFill="1" applyBorder="1" applyAlignment="1" applyProtection="1">
      <alignment horizontal="center" vertical="center"/>
      <protection hidden="1"/>
    </xf>
    <xf numFmtId="0" fontId="40" fillId="10" borderId="35" xfId="0" applyFont="1" applyFill="1" applyBorder="1" applyAlignment="1" applyProtection="1">
      <alignment horizontal="center" vertical="center"/>
      <protection hidden="1"/>
    </xf>
    <xf numFmtId="0" fontId="3" fillId="10" borderId="10" xfId="0" applyFont="1" applyFill="1" applyBorder="1" applyAlignment="1" applyProtection="1">
      <alignment horizontal="center" vertical="center" textRotation="90"/>
      <protection hidden="1"/>
    </xf>
    <xf numFmtId="0" fontId="3" fillId="10" borderId="31" xfId="0" applyFont="1" applyFill="1" applyBorder="1" applyAlignment="1" applyProtection="1">
      <alignment horizontal="center" vertical="center" wrapText="1"/>
      <protection hidden="1"/>
    </xf>
    <xf numFmtId="0" fontId="1" fillId="0" borderId="10" xfId="0" applyFont="1" applyBorder="1" applyAlignment="1" applyProtection="1">
      <alignment horizontal="center" vertical="center" textRotation="90"/>
      <protection hidden="1"/>
    </xf>
    <xf numFmtId="0" fontId="3" fillId="10" borderId="28" xfId="0" applyFont="1" applyFill="1" applyBorder="1" applyAlignment="1" applyProtection="1">
      <alignment horizontal="center" vertical="center" wrapText="1"/>
      <protection hidden="1"/>
    </xf>
    <xf numFmtId="0" fontId="3" fillId="10" borderId="29" xfId="0" applyFont="1" applyFill="1" applyBorder="1" applyAlignment="1" applyProtection="1">
      <alignment horizontal="center" vertical="center" wrapText="1"/>
      <protection hidden="1"/>
    </xf>
    <xf numFmtId="0" fontId="3" fillId="10" borderId="30" xfId="0" applyFont="1" applyFill="1" applyBorder="1" applyAlignment="1" applyProtection="1">
      <alignment horizontal="center" vertical="center" wrapText="1"/>
      <protection hidden="1"/>
    </xf>
    <xf numFmtId="0" fontId="33" fillId="10" borderId="27" xfId="0" applyFont="1" applyFill="1" applyBorder="1" applyAlignment="1" applyProtection="1">
      <alignment horizontal="center" vertical="center" wrapText="1"/>
      <protection hidden="1"/>
    </xf>
    <xf numFmtId="0" fontId="33" fillId="10" borderId="11" xfId="0" applyFont="1" applyFill="1" applyBorder="1" applyAlignment="1" applyProtection="1">
      <alignment horizontal="center" vertical="center" wrapText="1"/>
      <protection hidden="1"/>
    </xf>
    <xf numFmtId="0" fontId="34" fillId="3" borderId="41" xfId="0" applyFont="1" applyFill="1" applyBorder="1" applyAlignment="1" applyProtection="1">
      <alignment horizontal="left" vertical="top" wrapText="1"/>
      <protection hidden="1"/>
    </xf>
    <xf numFmtId="0" fontId="1" fillId="3" borderId="38" xfId="0" applyFont="1" applyFill="1" applyBorder="1" applyAlignment="1" applyProtection="1">
      <alignment horizontal="left" vertical="top"/>
      <protection locked="0"/>
    </xf>
    <xf numFmtId="0" fontId="3" fillId="0" borderId="42" xfId="0" applyFont="1" applyBorder="1" applyAlignment="1" applyProtection="1">
      <alignment horizontal="center" vertical="center" textRotation="90" wrapText="1"/>
      <protection hidden="1"/>
    </xf>
    <xf numFmtId="0" fontId="3" fillId="0" borderId="43" xfId="0" applyFont="1" applyBorder="1" applyAlignment="1" applyProtection="1">
      <alignment horizontal="center" vertical="center" textRotation="90" wrapText="1"/>
      <protection hidden="1"/>
    </xf>
    <xf numFmtId="164" fontId="1" fillId="0" borderId="42" xfId="1" applyNumberFormat="1" applyFont="1" applyBorder="1" applyAlignment="1" applyProtection="1">
      <alignment horizontal="center" vertical="center"/>
      <protection hidden="1"/>
    </xf>
    <xf numFmtId="164" fontId="1" fillId="0" borderId="43" xfId="1" applyNumberFormat="1" applyFont="1" applyBorder="1" applyAlignment="1" applyProtection="1">
      <alignment horizontal="center" vertical="center"/>
      <protection hidden="1"/>
    </xf>
    <xf numFmtId="0" fontId="3" fillId="0" borderId="42" xfId="0" applyFont="1" applyBorder="1" applyAlignment="1" applyProtection="1">
      <alignment horizontal="center" vertical="center" textRotation="90"/>
      <protection hidden="1"/>
    </xf>
    <xf numFmtId="0" fontId="3" fillId="0" borderId="43" xfId="0" applyFont="1" applyBorder="1" applyAlignment="1" applyProtection="1">
      <alignment horizontal="center" vertical="center" textRotation="90"/>
      <protection hidden="1"/>
    </xf>
    <xf numFmtId="0" fontId="1" fillId="0" borderId="47" xfId="0" applyFont="1" applyBorder="1" applyAlignment="1" applyProtection="1">
      <alignment horizontal="center" vertical="center" textRotation="90"/>
      <protection hidden="1"/>
    </xf>
    <xf numFmtId="0" fontId="1" fillId="0" borderId="48" xfId="0" applyFont="1" applyBorder="1" applyAlignment="1" applyProtection="1">
      <alignment horizontal="center" vertical="center" textRotation="90"/>
      <protection hidden="1"/>
    </xf>
    <xf numFmtId="164" fontId="1" fillId="0" borderId="27" xfId="1" applyNumberFormat="1" applyFont="1" applyBorder="1" applyAlignment="1" applyProtection="1">
      <alignment horizontal="center" vertical="center"/>
      <protection hidden="1"/>
    </xf>
    <xf numFmtId="164" fontId="1" fillId="0" borderId="31" xfId="1" applyNumberFormat="1" applyFont="1" applyBorder="1" applyAlignment="1" applyProtection="1">
      <alignment horizontal="center" vertical="center"/>
      <protection hidden="1"/>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0" fontId="1" fillId="3" borderId="10" xfId="0" applyFont="1" applyFill="1" applyBorder="1" applyAlignment="1" applyProtection="1">
      <alignment vertical="top" wrapText="1"/>
      <protection locked="0"/>
    </xf>
    <xf numFmtId="0" fontId="1" fillId="3" borderId="10" xfId="0" applyFont="1" applyFill="1" applyBorder="1" applyAlignment="1" applyProtection="1">
      <alignment vertical="top"/>
      <protection locked="0"/>
    </xf>
    <xf numFmtId="0" fontId="1" fillId="3" borderId="10" xfId="0" applyFont="1" applyFill="1" applyBorder="1" applyAlignment="1" applyProtection="1">
      <alignment horizontal="center" vertical="top"/>
      <protection locked="0"/>
    </xf>
    <xf numFmtId="0" fontId="1" fillId="3" borderId="10"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protection locked="0"/>
    </xf>
    <xf numFmtId="0" fontId="34" fillId="0" borderId="27" xfId="0" applyFont="1" applyBorder="1" applyAlignment="1" applyProtection="1">
      <alignment horizontal="center" vertical="center" wrapText="1"/>
      <protection hidden="1"/>
    </xf>
    <xf numFmtId="0" fontId="34" fillId="0" borderId="31" xfId="0" applyFont="1" applyBorder="1" applyAlignment="1" applyProtection="1">
      <alignment horizontal="center" vertical="center" wrapText="1"/>
      <protection hidden="1"/>
    </xf>
    <xf numFmtId="0" fontId="34" fillId="0" borderId="11" xfId="0" applyFont="1" applyBorder="1" applyAlignment="1" applyProtection="1">
      <alignment horizontal="center" vertical="center" wrapText="1"/>
      <protection hidden="1"/>
    </xf>
    <xf numFmtId="0" fontId="1" fillId="0" borderId="27" xfId="0" applyFont="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0" fontId="1" fillId="0" borderId="11" xfId="0" applyFont="1" applyBorder="1" applyAlignment="1" applyProtection="1">
      <alignment horizontal="center" vertical="center" wrapText="1"/>
      <protection hidden="1"/>
    </xf>
    <xf numFmtId="0" fontId="34" fillId="3" borderId="27" xfId="0" applyFont="1" applyFill="1" applyBorder="1" applyAlignment="1" applyProtection="1">
      <alignment horizontal="center" vertical="center" wrapText="1"/>
      <protection hidden="1"/>
    </xf>
    <xf numFmtId="0" fontId="34" fillId="3" borderId="31" xfId="0" applyFont="1" applyFill="1" applyBorder="1" applyAlignment="1" applyProtection="1">
      <alignment horizontal="center" vertical="center" wrapText="1"/>
      <protection hidden="1"/>
    </xf>
    <xf numFmtId="0" fontId="34" fillId="3" borderId="11" xfId="0" applyFont="1" applyFill="1" applyBorder="1" applyAlignment="1" applyProtection="1">
      <alignment horizontal="center" vertical="center" wrapText="1"/>
      <protection hidden="1"/>
    </xf>
    <xf numFmtId="0" fontId="0" fillId="0" borderId="27" xfId="0" applyBorder="1" applyAlignment="1">
      <alignment horizontal="center" vertical="center" wrapText="1"/>
    </xf>
    <xf numFmtId="0" fontId="0" fillId="0" borderId="11" xfId="0" applyBorder="1" applyAlignment="1">
      <alignment horizontal="center" vertical="center" wrapText="1"/>
    </xf>
    <xf numFmtId="0" fontId="34" fillId="3" borderId="10" xfId="0" applyFont="1" applyFill="1" applyBorder="1" applyAlignment="1" applyProtection="1">
      <alignment horizontal="center" vertical="top" wrapText="1"/>
      <protection hidden="1"/>
    </xf>
    <xf numFmtId="0" fontId="34" fillId="3" borderId="27" xfId="0" applyFont="1" applyFill="1" applyBorder="1" applyAlignment="1" applyProtection="1">
      <alignment horizontal="left" vertical="top" wrapText="1"/>
      <protection hidden="1"/>
    </xf>
    <xf numFmtId="0" fontId="34" fillId="3" borderId="31" xfId="0" applyFont="1" applyFill="1" applyBorder="1" applyAlignment="1" applyProtection="1">
      <alignment horizontal="left" vertical="top" wrapText="1"/>
      <protection hidden="1"/>
    </xf>
    <xf numFmtId="0" fontId="34" fillId="3" borderId="11" xfId="0" applyFont="1" applyFill="1" applyBorder="1" applyAlignment="1" applyProtection="1">
      <alignment horizontal="left" vertical="top" wrapText="1"/>
      <protection hidden="1"/>
    </xf>
    <xf numFmtId="0" fontId="1" fillId="3" borderId="28" xfId="0" applyFont="1" applyFill="1" applyBorder="1" applyAlignment="1" applyProtection="1">
      <alignment horizontal="left" vertical="top" wrapText="1"/>
      <protection locked="0"/>
    </xf>
    <xf numFmtId="0" fontId="1" fillId="3" borderId="28" xfId="0" applyFont="1" applyFill="1" applyBorder="1" applyAlignment="1" applyProtection="1">
      <alignment horizontal="left" vertical="top"/>
      <protection locked="0"/>
    </xf>
    <xf numFmtId="0" fontId="51" fillId="0" borderId="49" xfId="5" applyFont="1" applyBorder="1" applyAlignment="1">
      <alignment horizontal="center" vertical="center" wrapText="1"/>
    </xf>
    <xf numFmtId="0" fontId="51" fillId="0" borderId="50" xfId="5" applyFont="1" applyBorder="1" applyAlignment="1">
      <alignment horizontal="center" vertical="center" wrapText="1"/>
    </xf>
    <xf numFmtId="0" fontId="51" fillId="0" borderId="10" xfId="5" applyFont="1" applyBorder="1" applyAlignment="1">
      <alignment horizontal="center" vertical="center" wrapText="1"/>
    </xf>
    <xf numFmtId="0" fontId="51" fillId="0" borderId="14" xfId="5" applyFont="1" applyBorder="1" applyAlignment="1">
      <alignment horizontal="center" vertical="center" textRotation="90" wrapText="1"/>
    </xf>
    <xf numFmtId="0" fontId="51" fillId="0" borderId="16" xfId="5" applyFont="1" applyBorder="1" applyAlignment="1">
      <alignment horizontal="center" vertical="center" textRotation="90" wrapText="1"/>
    </xf>
    <xf numFmtId="0" fontId="51" fillId="0" borderId="51" xfId="5" applyFont="1" applyBorder="1" applyAlignment="1">
      <alignment horizontal="center" vertical="center" textRotation="90" wrapText="1"/>
    </xf>
    <xf numFmtId="0" fontId="51" fillId="0" borderId="52" xfId="5" applyFont="1" applyBorder="1" applyAlignment="1">
      <alignment horizontal="center" vertical="center" textRotation="90" wrapText="1"/>
    </xf>
    <xf numFmtId="0" fontId="51" fillId="0" borderId="10" xfId="5" applyFont="1" applyBorder="1" applyAlignment="1">
      <alignment horizontal="center" vertical="center"/>
    </xf>
    <xf numFmtId="0" fontId="55" fillId="3" borderId="10" xfId="5" applyFont="1" applyFill="1" applyBorder="1" applyAlignment="1">
      <alignment horizontal="left" vertical="center" wrapText="1"/>
    </xf>
    <xf numFmtId="0" fontId="51" fillId="16" borderId="12" xfId="5" applyFont="1" applyFill="1" applyBorder="1" applyAlignment="1">
      <alignment horizontal="center"/>
    </xf>
    <xf numFmtId="0" fontId="51" fillId="16" borderId="13" xfId="5" applyFont="1" applyFill="1" applyBorder="1" applyAlignment="1">
      <alignment horizontal="center"/>
    </xf>
    <xf numFmtId="0" fontId="51" fillId="16" borderId="24" xfId="5" applyFont="1" applyFill="1" applyBorder="1" applyAlignment="1">
      <alignment horizontal="center"/>
    </xf>
    <xf numFmtId="0" fontId="51" fillId="0" borderId="56" xfId="5" applyFont="1" applyBorder="1" applyAlignment="1">
      <alignment horizontal="center" vertical="center" textRotation="90" wrapText="1"/>
    </xf>
    <xf numFmtId="0" fontId="51" fillId="0" borderId="57" xfId="5" applyFont="1" applyBorder="1" applyAlignment="1">
      <alignment horizontal="center" vertical="center" textRotation="90" wrapText="1"/>
    </xf>
    <xf numFmtId="0" fontId="51" fillId="0" borderId="20" xfId="5" applyFont="1" applyBorder="1" applyAlignment="1">
      <alignment horizontal="center" vertical="center" textRotation="90" wrapText="1"/>
    </xf>
    <xf numFmtId="0" fontId="66" fillId="3" borderId="0" xfId="5" applyFont="1" applyFill="1" applyAlignment="1">
      <alignment horizontal="center"/>
    </xf>
    <xf numFmtId="0" fontId="51" fillId="0" borderId="53" xfId="5" applyFont="1" applyBorder="1" applyAlignment="1">
      <alignment horizontal="center" vertical="center" wrapText="1"/>
    </xf>
    <xf numFmtId="0" fontId="51" fillId="0" borderId="54" xfId="5" applyFont="1" applyBorder="1" applyAlignment="1">
      <alignment horizontal="center" vertical="center" wrapText="1"/>
    </xf>
    <xf numFmtId="0" fontId="51" fillId="0" borderId="55" xfId="5" applyFont="1" applyBorder="1" applyAlignment="1">
      <alignment horizontal="center" vertical="center" wrapText="1"/>
    </xf>
    <xf numFmtId="0" fontId="51" fillId="0" borderId="28" xfId="5" applyFont="1" applyBorder="1" applyAlignment="1">
      <alignment horizontal="center" vertical="center" textRotation="90" wrapText="1"/>
    </xf>
    <xf numFmtId="0" fontId="54" fillId="0" borderId="28" xfId="5" applyFont="1" applyBorder="1" applyAlignment="1">
      <alignment horizontal="center" vertical="center" wrapText="1"/>
    </xf>
    <xf numFmtId="0" fontId="54" fillId="0" borderId="29" xfId="5" applyFont="1" applyBorder="1" applyAlignment="1">
      <alignment horizontal="center" vertical="center" wrapText="1"/>
    </xf>
    <xf numFmtId="0" fontId="54" fillId="0" borderId="30" xfId="5" applyFont="1" applyBorder="1" applyAlignment="1">
      <alignment horizontal="center" vertical="center" wrapText="1"/>
    </xf>
    <xf numFmtId="0" fontId="55" fillId="3" borderId="11" xfId="5" applyFont="1" applyFill="1" applyBorder="1" applyAlignment="1">
      <alignment horizontal="left" vertical="center" wrapText="1"/>
    </xf>
    <xf numFmtId="0" fontId="51" fillId="16" borderId="2" xfId="5" applyFont="1" applyFill="1" applyBorder="1" applyAlignment="1">
      <alignment horizontal="center"/>
    </xf>
    <xf numFmtId="0" fontId="51" fillId="16" borderId="9" xfId="5" applyFont="1" applyFill="1" applyBorder="1" applyAlignment="1">
      <alignment horizontal="center"/>
    </xf>
    <xf numFmtId="0" fontId="51" fillId="16" borderId="3" xfId="5" applyFont="1" applyFill="1" applyBorder="1" applyAlignment="1">
      <alignment horizontal="center"/>
    </xf>
    <xf numFmtId="0" fontId="0" fillId="3" borderId="4" xfId="0"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8" xfId="0" applyFill="1" applyBorder="1" applyAlignment="1">
      <alignment horizontal="left" vertical="top" wrapText="1"/>
    </xf>
    <xf numFmtId="0" fontId="0" fillId="3" borderId="7" xfId="0" applyFill="1" applyBorder="1" applyAlignment="1">
      <alignment horizontal="left" vertical="top" wrapText="1"/>
    </xf>
    <xf numFmtId="0" fontId="50" fillId="0" borderId="28" xfId="0" applyFont="1" applyBorder="1" applyAlignment="1">
      <alignment horizontal="center"/>
    </xf>
    <xf numFmtId="0" fontId="50" fillId="0" borderId="30" xfId="0" applyFont="1" applyBorder="1" applyAlignment="1">
      <alignment horizontal="center"/>
    </xf>
    <xf numFmtId="0" fontId="50" fillId="0" borderId="10" xfId="0" applyFont="1" applyBorder="1" applyAlignment="1">
      <alignment horizontal="center"/>
    </xf>
    <xf numFmtId="0" fontId="68" fillId="0" borderId="28" xfId="5" applyFont="1" applyBorder="1" applyAlignment="1">
      <alignment horizontal="center" vertical="center" wrapText="1"/>
    </xf>
    <xf numFmtId="0" fontId="68" fillId="0" borderId="29" xfId="5" applyFont="1" applyBorder="1" applyAlignment="1">
      <alignment horizontal="center" vertical="center" wrapText="1"/>
    </xf>
    <xf numFmtId="0" fontId="68" fillId="0" borderId="30" xfId="5" applyFont="1" applyBorder="1" applyAlignment="1">
      <alignment horizontal="center" vertical="center" wrapText="1"/>
    </xf>
    <xf numFmtId="0" fontId="70" fillId="3" borderId="12" xfId="0" applyFont="1" applyFill="1" applyBorder="1" applyAlignment="1">
      <alignment horizontal="center" vertical="center"/>
    </xf>
    <xf numFmtId="0" fontId="70" fillId="3" borderId="13" xfId="0" applyFont="1" applyFill="1" applyBorder="1" applyAlignment="1">
      <alignment horizontal="center" vertical="center"/>
    </xf>
    <xf numFmtId="0" fontId="70" fillId="3" borderId="24" xfId="0" applyFont="1" applyFill="1" applyBorder="1" applyAlignment="1">
      <alignment horizontal="center" vertical="center"/>
    </xf>
    <xf numFmtId="0" fontId="0" fillId="3" borderId="2" xfId="0" applyFill="1" applyBorder="1" applyAlignment="1">
      <alignment vertical="top" wrapText="1"/>
    </xf>
    <xf numFmtId="0" fontId="0" fillId="3" borderId="9" xfId="0"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horizontal="left" vertical="top"/>
    </xf>
    <xf numFmtId="0" fontId="0" fillId="3" borderId="0" xfId="0" applyFill="1" applyAlignment="1">
      <alignment horizontal="left" vertical="top"/>
    </xf>
    <xf numFmtId="0" fontId="0" fillId="3" borderId="5" xfId="0" applyFill="1" applyBorder="1" applyAlignment="1">
      <alignment horizontal="left" vertical="top"/>
    </xf>
    <xf numFmtId="0" fontId="15" fillId="0" borderId="0" xfId="0" applyFont="1" applyAlignment="1">
      <alignment horizontal="center" vertical="center"/>
    </xf>
    <xf numFmtId="0" fontId="27" fillId="0" borderId="0" xfId="0" applyFont="1" applyAlignment="1">
      <alignment horizontal="center" vertical="center"/>
    </xf>
    <xf numFmtId="0" fontId="73" fillId="0" borderId="58" xfId="0" applyFont="1" applyBorder="1" applyAlignment="1">
      <alignment horizontal="center" vertical="center" wrapText="1"/>
    </xf>
    <xf numFmtId="0" fontId="73" fillId="0" borderId="54" xfId="0" applyFont="1" applyBorder="1" applyAlignment="1">
      <alignment horizontal="center" vertical="center" wrapText="1"/>
    </xf>
    <xf numFmtId="0" fontId="73" fillId="0" borderId="55" xfId="0" applyFont="1" applyBorder="1" applyAlignment="1">
      <alignment horizontal="center" vertical="center" wrapText="1"/>
    </xf>
    <xf numFmtId="0" fontId="25" fillId="11" borderId="12" xfId="0" applyFont="1" applyFill="1" applyBorder="1" applyAlignment="1">
      <alignment horizontal="center" vertical="center" wrapText="1" readingOrder="1"/>
    </xf>
    <xf numFmtId="0" fontId="25" fillId="11" borderId="13" xfId="0" applyFont="1" applyFill="1" applyBorder="1" applyAlignment="1">
      <alignment horizontal="center" vertical="center" wrapText="1" readingOrder="1"/>
    </xf>
    <xf numFmtId="0" fontId="25" fillId="11" borderId="24" xfId="0" applyFont="1" applyFill="1" applyBorder="1" applyAlignment="1">
      <alignment horizontal="center" vertical="center" wrapText="1" readingOrder="1"/>
    </xf>
    <xf numFmtId="0" fontId="20" fillId="3" borderId="0" xfId="0" applyFont="1" applyFill="1" applyAlignment="1">
      <alignment horizontal="justify" vertical="center" wrapText="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3" borderId="19" xfId="0" applyFont="1" applyFill="1" applyBorder="1" applyAlignment="1">
      <alignment horizontal="center" vertical="center" wrapText="1" readingOrder="1"/>
    </xf>
    <xf numFmtId="0" fontId="22" fillId="3" borderId="14" xfId="0" applyFont="1" applyFill="1" applyBorder="1" applyAlignment="1">
      <alignment horizontal="center" vertical="center" wrapText="1" readingOrder="1"/>
    </xf>
    <xf numFmtId="0" fontId="22" fillId="3" borderId="11" xfId="0" applyFont="1" applyFill="1" applyBorder="1" applyAlignment="1">
      <alignment horizontal="center" vertical="center" wrapText="1" readingOrder="1"/>
    </xf>
    <xf numFmtId="0" fontId="22" fillId="3" borderId="10" xfId="0" applyFont="1" applyFill="1" applyBorder="1" applyAlignment="1">
      <alignment horizontal="center" vertical="center" wrapText="1" readingOrder="1"/>
    </xf>
    <xf numFmtId="0" fontId="22" fillId="3" borderId="16" xfId="0" applyFont="1" applyFill="1" applyBorder="1" applyAlignment="1">
      <alignment horizontal="center" vertical="center" wrapText="1" readingOrder="1"/>
    </xf>
    <xf numFmtId="0" fontId="22" fillId="3" borderId="17" xfId="0" applyFont="1" applyFill="1" applyBorder="1" applyAlignment="1">
      <alignment horizontal="center" vertical="center" wrapText="1" readingOrder="1"/>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3" xfId="5" xr:uid="{B101754D-86AB-4B17-A015-85DB21F72755}"/>
    <cellStyle name="Normal 3" xfId="6" xr:uid="{A64496F2-9D5B-4CC0-B77C-5A83B6E0C12E}"/>
    <cellStyle name="Porcentaje" xfId="1" builtinId="5"/>
  </cellStyles>
  <dxfs count="134">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00B05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CC00"/>
      <color rgb="FFFFFF66"/>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1063625</xdr:colOff>
      <xdr:row>0</xdr:row>
      <xdr:rowOff>125412</xdr:rowOff>
    </xdr:from>
    <xdr:to>
      <xdr:col>2</xdr:col>
      <xdr:colOff>401825</xdr:colOff>
      <xdr:row>3</xdr:row>
      <xdr:rowOff>131473</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5563" y="125412"/>
          <a:ext cx="957450" cy="64899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66573596-CAA8-4AA3-B21D-0FBCF50CA509}"/>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B249A4EF-4FE8-48D8-8E6F-BB1F083D11D4}"/>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Users/ATHLON/Documents/CONTRATO%20ISVIMED_CES%202021/DESARROLLO%20DE%20CONTRATO/MATRICES%20DE%20RIESGO%20EN%20ACTUALIZACION/MATRICES%20DE%20RIESGO/GESTION%20HUMANA/MATRIZ%20DE%20RIESGOS%20GESTI&#211;N%20HUMANA_v2021_FINAL.xlsx?B735E026" TargetMode="External"/><Relationship Id="rId2" Type="http://schemas.openxmlformats.org/officeDocument/2006/relationships/externalLinkPath" Target="file:///\\B735E026\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8EE2A173-6896-44A3-955C-9BA5EEE490BD}">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D2119D6-2E4F-46B1-B7A1-58C8E8E35FB4}"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177:G189"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49E547-F617-4E92-87C7-5DCD9516CEDB}" name="Tabla13" displayName="Tabla13" ref="B177:C187" totalsRowShown="0" headerRowDxfId="133" dataDxfId="132">
  <autoFilter ref="B177:C187" xr:uid="{00000000-0009-0000-0100-000001000000}"/>
  <tableColumns count="2">
    <tableColumn id="1" xr3:uid="{F83C7F39-C44F-40E4-A121-A02518DBFC68}" name="Criterios" dataDxfId="131"/>
    <tableColumn id="2" xr3:uid="{2CCC362A-8695-4420-A73B-3609D584AC69}" name="Subcriterios" dataDxfId="13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78F9-D6E7-435E-911E-C3180B40DBBB}">
  <dimension ref="A1:M35"/>
  <sheetViews>
    <sheetView showGridLines="0" zoomScale="80" zoomScaleNormal="80" workbookViewId="0">
      <selection activeCell="F11" sqref="F11:M11"/>
    </sheetView>
  </sheetViews>
  <sheetFormatPr baseColWidth="10" defaultColWidth="24.33203125" defaultRowHeight="15.6" x14ac:dyDescent="0.3"/>
  <cols>
    <col min="1" max="1" width="15.6640625" style="47" customWidth="1"/>
    <col min="2" max="2" width="22.44140625" style="47" customWidth="1"/>
    <col min="3" max="3" width="34.33203125" style="47" hidden="1" customWidth="1"/>
    <col min="4" max="4" width="24.109375" style="47" customWidth="1"/>
    <col min="5" max="5" width="20.44140625" style="47" customWidth="1"/>
    <col min="6" max="6" width="23.109375" style="47" customWidth="1"/>
    <col min="7" max="7" width="27.88671875" style="47" customWidth="1"/>
    <col min="8" max="8" width="27.88671875" style="47" hidden="1" customWidth="1"/>
    <col min="9" max="9" width="17.5546875" style="47" customWidth="1"/>
    <col min="10" max="10" width="20.6640625" style="47" customWidth="1"/>
    <col min="11" max="11" width="19.5546875" style="47" customWidth="1"/>
    <col min="12" max="12" width="19.33203125" style="47" customWidth="1"/>
    <col min="13" max="13" width="14.88671875" style="47" customWidth="1"/>
    <col min="14" max="14" width="19.5546875" style="47" customWidth="1"/>
    <col min="15" max="15" width="16.109375" style="47" customWidth="1"/>
    <col min="16" max="16" width="24.33203125" style="47"/>
    <col min="17" max="17" width="15.5546875" style="47" customWidth="1"/>
    <col min="18" max="18" width="17.33203125" style="47" customWidth="1"/>
    <col min="19" max="19" width="20.44140625" style="47" customWidth="1"/>
    <col min="20" max="20" width="21.44140625" style="47" customWidth="1"/>
    <col min="21" max="21" width="19.88671875" style="47" customWidth="1"/>
    <col min="22" max="16384" width="24.33203125" style="47"/>
  </cols>
  <sheetData>
    <row r="1" spans="1:13" s="48" customFormat="1" ht="20.100000000000001" customHeight="1" x14ac:dyDescent="0.3">
      <c r="A1" s="246"/>
      <c r="B1" s="249" t="s">
        <v>0</v>
      </c>
      <c r="C1" s="250"/>
      <c r="D1" s="250"/>
      <c r="E1" s="250"/>
      <c r="F1" s="250"/>
      <c r="G1" s="250"/>
      <c r="H1" s="250"/>
      <c r="I1" s="250"/>
      <c r="J1" s="250"/>
      <c r="K1" s="251"/>
      <c r="L1" s="258" t="s">
        <v>1</v>
      </c>
      <c r="M1" s="258"/>
    </row>
    <row r="2" spans="1:13" s="48" customFormat="1" ht="20.100000000000001" customHeight="1" x14ac:dyDescent="0.3">
      <c r="A2" s="247"/>
      <c r="B2" s="252"/>
      <c r="C2" s="253"/>
      <c r="D2" s="253"/>
      <c r="E2" s="253"/>
      <c r="F2" s="253"/>
      <c r="G2" s="253"/>
      <c r="H2" s="253"/>
      <c r="I2" s="253"/>
      <c r="J2" s="253"/>
      <c r="K2" s="254"/>
      <c r="L2" s="258" t="s">
        <v>2</v>
      </c>
      <c r="M2" s="258"/>
    </row>
    <row r="3" spans="1:13" s="48" customFormat="1" ht="20.100000000000001" customHeight="1" x14ac:dyDescent="0.3">
      <c r="A3" s="247"/>
      <c r="B3" s="252"/>
      <c r="C3" s="253"/>
      <c r="D3" s="253"/>
      <c r="E3" s="253"/>
      <c r="F3" s="253"/>
      <c r="G3" s="253"/>
      <c r="H3" s="253"/>
      <c r="I3" s="253"/>
      <c r="J3" s="253"/>
      <c r="K3" s="254"/>
      <c r="L3" s="258" t="s">
        <v>3</v>
      </c>
      <c r="M3" s="258"/>
    </row>
    <row r="4" spans="1:13" s="48" customFormat="1" ht="20.100000000000001" customHeight="1" x14ac:dyDescent="0.3">
      <c r="A4" s="248"/>
      <c r="B4" s="255"/>
      <c r="C4" s="256"/>
      <c r="D4" s="256"/>
      <c r="E4" s="256"/>
      <c r="F4" s="256"/>
      <c r="G4" s="256"/>
      <c r="H4" s="256"/>
      <c r="I4" s="256"/>
      <c r="J4" s="256"/>
      <c r="K4" s="257"/>
      <c r="L4" s="258" t="s">
        <v>4</v>
      </c>
      <c r="M4" s="258"/>
    </row>
    <row r="5" spans="1:13" ht="20.100000000000001" customHeight="1" x14ac:dyDescent="0.3"/>
    <row r="6" spans="1:13" ht="25.2" x14ac:dyDescent="0.3">
      <c r="A6" s="259" t="s">
        <v>5</v>
      </c>
      <c r="B6" s="259"/>
      <c r="C6" s="259"/>
      <c r="D6" s="259"/>
      <c r="E6" s="259"/>
      <c r="F6" s="259"/>
      <c r="G6" s="259"/>
      <c r="H6" s="259"/>
      <c r="I6" s="259"/>
      <c r="J6" s="259"/>
      <c r="K6" s="259"/>
      <c r="L6" s="259"/>
      <c r="M6" s="259"/>
    </row>
    <row r="9" spans="1:13" ht="24.75" customHeight="1" x14ac:dyDescent="0.3">
      <c r="A9" s="260" t="s">
        <v>6</v>
      </c>
      <c r="B9" s="260"/>
      <c r="C9" s="49"/>
      <c r="D9" s="261" t="s">
        <v>7</v>
      </c>
      <c r="E9" s="261"/>
      <c r="F9" s="261"/>
      <c r="G9" s="261"/>
      <c r="H9" s="261"/>
      <c r="I9" s="261"/>
      <c r="J9" s="261"/>
      <c r="K9" s="261"/>
      <c r="L9" s="261"/>
      <c r="M9" s="261"/>
    </row>
    <row r="10" spans="1:13" ht="24.75" customHeight="1" x14ac:dyDescent="0.3">
      <c r="A10" s="260" t="s">
        <v>8</v>
      </c>
      <c r="B10" s="260"/>
      <c r="C10" s="262"/>
      <c r="D10" s="262"/>
      <c r="E10" s="261" t="s">
        <v>9</v>
      </c>
      <c r="F10" s="261"/>
      <c r="G10" s="261"/>
      <c r="H10" s="261"/>
      <c r="I10" s="261"/>
      <c r="J10" s="261"/>
      <c r="K10" s="261"/>
      <c r="L10" s="261"/>
      <c r="M10" s="261"/>
    </row>
    <row r="11" spans="1:13" ht="24.75" customHeight="1" x14ac:dyDescent="0.3">
      <c r="A11" s="260" t="s">
        <v>10</v>
      </c>
      <c r="B11" s="260"/>
      <c r="C11" s="260"/>
      <c r="D11" s="260"/>
      <c r="E11" s="262"/>
      <c r="F11" s="261" t="s">
        <v>11</v>
      </c>
      <c r="G11" s="261"/>
      <c r="H11" s="261"/>
      <c r="I11" s="261"/>
      <c r="J11" s="261"/>
      <c r="K11" s="261"/>
      <c r="L11" s="261"/>
      <c r="M11" s="261"/>
    </row>
    <row r="12" spans="1:13" ht="22.5" customHeight="1" x14ac:dyDescent="0.3"/>
    <row r="13" spans="1:13" ht="27.75" customHeight="1" x14ac:dyDescent="0.3">
      <c r="A13" s="269" t="s">
        <v>12</v>
      </c>
      <c r="B13" s="269"/>
      <c r="C13" s="50"/>
      <c r="D13" s="270" t="s">
        <v>13</v>
      </c>
      <c r="E13" s="270"/>
      <c r="F13" s="270"/>
      <c r="G13" s="270" t="s">
        <v>14</v>
      </c>
      <c r="H13" s="270"/>
      <c r="I13" s="270"/>
      <c r="J13" s="270"/>
      <c r="K13" s="270"/>
      <c r="L13" s="270"/>
      <c r="M13" s="270"/>
    </row>
    <row r="14" spans="1:13" ht="37.5" customHeight="1" x14ac:dyDescent="0.3">
      <c r="A14" s="269"/>
      <c r="B14" s="269"/>
      <c r="C14" s="50"/>
      <c r="D14" s="270"/>
      <c r="E14" s="270"/>
      <c r="F14" s="270"/>
      <c r="G14" s="51" t="s">
        <v>15</v>
      </c>
      <c r="H14" s="51"/>
      <c r="I14" s="270" t="s">
        <v>16</v>
      </c>
      <c r="J14" s="270"/>
      <c r="K14" s="270"/>
      <c r="L14" s="270"/>
      <c r="M14" s="270"/>
    </row>
    <row r="15" spans="1:13" ht="69" customHeight="1" x14ac:dyDescent="0.3">
      <c r="A15" s="263" t="s">
        <v>17</v>
      </c>
      <c r="B15" s="264"/>
      <c r="C15" s="52" t="s">
        <v>18</v>
      </c>
      <c r="D15" s="265" t="s">
        <v>19</v>
      </c>
      <c r="E15" s="266"/>
      <c r="F15" s="267"/>
      <c r="G15" s="53" t="s">
        <v>20</v>
      </c>
      <c r="H15" s="54" t="s">
        <v>21</v>
      </c>
      <c r="I15" s="265" t="s">
        <v>22</v>
      </c>
      <c r="J15" s="268"/>
      <c r="K15" s="268"/>
      <c r="L15" s="268"/>
      <c r="M15" s="264"/>
    </row>
    <row r="16" spans="1:13" ht="69" customHeight="1" x14ac:dyDescent="0.3">
      <c r="A16" s="263" t="s">
        <v>18</v>
      </c>
      <c r="B16" s="264"/>
      <c r="C16" s="52" t="s">
        <v>18</v>
      </c>
      <c r="D16" s="265" t="s">
        <v>23</v>
      </c>
      <c r="E16" s="266"/>
      <c r="F16" s="267"/>
      <c r="G16" s="53" t="s">
        <v>20</v>
      </c>
      <c r="H16" s="54"/>
      <c r="I16" s="265" t="s">
        <v>24</v>
      </c>
      <c r="J16" s="268"/>
      <c r="K16" s="268"/>
      <c r="L16" s="268"/>
      <c r="M16" s="264"/>
    </row>
    <row r="17" spans="1:13" ht="69" customHeight="1" x14ac:dyDescent="0.3">
      <c r="A17" s="263" t="s">
        <v>18</v>
      </c>
      <c r="B17" s="264"/>
      <c r="C17" s="52" t="s">
        <v>18</v>
      </c>
      <c r="D17" s="265" t="s">
        <v>25</v>
      </c>
      <c r="E17" s="266"/>
      <c r="F17" s="267"/>
      <c r="G17" s="53" t="s">
        <v>20</v>
      </c>
      <c r="H17" s="54"/>
      <c r="I17" s="265" t="s">
        <v>26</v>
      </c>
      <c r="J17" s="268"/>
      <c r="K17" s="268"/>
      <c r="L17" s="268"/>
      <c r="M17" s="264"/>
    </row>
    <row r="18" spans="1:13" ht="69" customHeight="1" x14ac:dyDescent="0.3">
      <c r="A18" s="263" t="s">
        <v>27</v>
      </c>
      <c r="B18" s="264"/>
      <c r="C18" s="52" t="s">
        <v>17</v>
      </c>
      <c r="D18" s="265" t="s">
        <v>28</v>
      </c>
      <c r="E18" s="266"/>
      <c r="F18" s="267"/>
      <c r="G18" s="53" t="s">
        <v>20</v>
      </c>
      <c r="H18" s="54"/>
      <c r="I18" s="265" t="s">
        <v>29</v>
      </c>
      <c r="J18" s="268"/>
      <c r="K18" s="268"/>
      <c r="L18" s="268"/>
      <c r="M18" s="264"/>
    </row>
    <row r="19" spans="1:13" ht="69" customHeight="1" x14ac:dyDescent="0.3">
      <c r="A19" s="263" t="s">
        <v>27</v>
      </c>
      <c r="B19" s="264"/>
      <c r="C19" s="52"/>
      <c r="D19" s="265" t="s">
        <v>30</v>
      </c>
      <c r="E19" s="266"/>
      <c r="F19" s="267"/>
      <c r="G19" s="53" t="s">
        <v>20</v>
      </c>
      <c r="H19" s="54"/>
      <c r="I19" s="265" t="s">
        <v>31</v>
      </c>
      <c r="J19" s="268"/>
      <c r="K19" s="268"/>
      <c r="L19" s="268"/>
      <c r="M19" s="264"/>
    </row>
    <row r="20" spans="1:13" ht="69" customHeight="1" x14ac:dyDescent="0.3">
      <c r="A20" s="263" t="s">
        <v>27</v>
      </c>
      <c r="B20" s="264"/>
      <c r="C20" s="52"/>
      <c r="D20" s="265" t="s">
        <v>32</v>
      </c>
      <c r="E20" s="266"/>
      <c r="F20" s="267"/>
      <c r="G20" s="53" t="s">
        <v>20</v>
      </c>
      <c r="H20" s="54"/>
      <c r="I20" s="265" t="s">
        <v>33</v>
      </c>
      <c r="J20" s="268"/>
      <c r="K20" s="268"/>
      <c r="L20" s="268"/>
      <c r="M20" s="264"/>
    </row>
    <row r="21" spans="1:13" ht="69" customHeight="1" x14ac:dyDescent="0.3">
      <c r="A21" s="263" t="s">
        <v>27</v>
      </c>
      <c r="B21" s="264"/>
      <c r="C21" s="52"/>
      <c r="D21" s="265" t="s">
        <v>34</v>
      </c>
      <c r="E21" s="266"/>
      <c r="F21" s="267"/>
      <c r="G21" s="53" t="s">
        <v>20</v>
      </c>
      <c r="H21" s="54"/>
      <c r="I21" s="265" t="s">
        <v>35</v>
      </c>
      <c r="J21" s="268"/>
      <c r="K21" s="268"/>
      <c r="L21" s="268"/>
      <c r="M21" s="264"/>
    </row>
    <row r="22" spans="1:13" ht="87" customHeight="1" x14ac:dyDescent="0.3">
      <c r="A22" s="263" t="s">
        <v>27</v>
      </c>
      <c r="B22" s="264"/>
      <c r="C22" s="52"/>
      <c r="D22" s="265" t="s">
        <v>36</v>
      </c>
      <c r="E22" s="266"/>
      <c r="F22" s="267"/>
      <c r="G22" s="53" t="s">
        <v>20</v>
      </c>
      <c r="H22" s="54"/>
      <c r="I22" s="265" t="s">
        <v>37</v>
      </c>
      <c r="J22" s="268"/>
      <c r="K22" s="268"/>
      <c r="L22" s="268"/>
      <c r="M22" s="264"/>
    </row>
    <row r="23" spans="1:13" ht="69" customHeight="1" x14ac:dyDescent="0.3">
      <c r="A23" s="263" t="s">
        <v>27</v>
      </c>
      <c r="B23" s="264"/>
      <c r="C23" s="52"/>
      <c r="D23" s="265" t="s">
        <v>38</v>
      </c>
      <c r="E23" s="266"/>
      <c r="F23" s="267"/>
      <c r="G23" s="53" t="s">
        <v>20</v>
      </c>
      <c r="H23" s="54"/>
      <c r="I23" s="265" t="s">
        <v>39</v>
      </c>
      <c r="J23" s="268"/>
      <c r="K23" s="268"/>
      <c r="L23" s="268"/>
      <c r="M23" s="264"/>
    </row>
    <row r="24" spans="1:13" ht="69" customHeight="1" x14ac:dyDescent="0.3">
      <c r="A24" s="263" t="s">
        <v>27</v>
      </c>
      <c r="B24" s="264"/>
      <c r="C24" s="52"/>
      <c r="D24" s="265" t="s">
        <v>40</v>
      </c>
      <c r="E24" s="266"/>
      <c r="F24" s="267"/>
      <c r="G24" s="53" t="s">
        <v>20</v>
      </c>
      <c r="H24" s="54"/>
      <c r="I24" s="265" t="s">
        <v>41</v>
      </c>
      <c r="J24" s="268"/>
      <c r="K24" s="268"/>
      <c r="L24" s="268"/>
      <c r="M24" s="264"/>
    </row>
    <row r="25" spans="1:13" ht="69" customHeight="1" x14ac:dyDescent="0.3">
      <c r="A25" s="263" t="s">
        <v>27</v>
      </c>
      <c r="B25" s="264"/>
      <c r="C25" s="52"/>
      <c r="D25" s="265" t="s">
        <v>42</v>
      </c>
      <c r="E25" s="266"/>
      <c r="F25" s="267"/>
      <c r="G25" s="53" t="s">
        <v>20</v>
      </c>
      <c r="H25" s="54"/>
      <c r="I25" s="265" t="s">
        <v>43</v>
      </c>
      <c r="J25" s="268"/>
      <c r="K25" s="268"/>
      <c r="L25" s="268"/>
      <c r="M25" s="264"/>
    </row>
    <row r="26" spans="1:13" ht="69" customHeight="1" x14ac:dyDescent="0.3">
      <c r="A26" s="263" t="s">
        <v>27</v>
      </c>
      <c r="B26" s="264"/>
      <c r="C26" s="52"/>
      <c r="D26" s="265" t="s">
        <v>44</v>
      </c>
      <c r="E26" s="266"/>
      <c r="F26" s="267"/>
      <c r="G26" s="53" t="s">
        <v>20</v>
      </c>
      <c r="H26" s="54"/>
      <c r="I26" s="265" t="s">
        <v>45</v>
      </c>
      <c r="J26" s="268"/>
      <c r="K26" s="268"/>
      <c r="L26" s="268"/>
      <c r="M26" s="264"/>
    </row>
    <row r="27" spans="1:13" ht="69" customHeight="1" x14ac:dyDescent="0.3">
      <c r="A27" s="263" t="s">
        <v>17</v>
      </c>
      <c r="B27" s="264"/>
      <c r="C27" s="52"/>
      <c r="D27" s="265" t="s">
        <v>46</v>
      </c>
      <c r="E27" s="266"/>
      <c r="F27" s="267"/>
      <c r="G27" s="53" t="s">
        <v>21</v>
      </c>
      <c r="H27" s="54"/>
      <c r="I27" s="265" t="s">
        <v>47</v>
      </c>
      <c r="J27" s="268"/>
      <c r="K27" s="268"/>
      <c r="L27" s="268"/>
      <c r="M27" s="264"/>
    </row>
    <row r="28" spans="1:13" ht="84.75" customHeight="1" x14ac:dyDescent="0.3">
      <c r="A28" s="263" t="s">
        <v>17</v>
      </c>
      <c r="B28" s="264"/>
      <c r="C28" s="52"/>
      <c r="D28" s="265" t="s">
        <v>48</v>
      </c>
      <c r="E28" s="266"/>
      <c r="F28" s="267"/>
      <c r="G28" s="53" t="s">
        <v>21</v>
      </c>
      <c r="H28" s="54"/>
      <c r="I28" s="265" t="s">
        <v>49</v>
      </c>
      <c r="J28" s="268"/>
      <c r="K28" s="268"/>
      <c r="L28" s="268"/>
      <c r="M28" s="264"/>
    </row>
    <row r="29" spans="1:13" ht="69" customHeight="1" x14ac:dyDescent="0.3">
      <c r="A29" s="263" t="s">
        <v>17</v>
      </c>
      <c r="B29" s="264"/>
      <c r="C29" s="52"/>
      <c r="D29" s="265" t="s">
        <v>48</v>
      </c>
      <c r="E29" s="266"/>
      <c r="F29" s="267"/>
      <c r="G29" s="53" t="s">
        <v>20</v>
      </c>
      <c r="H29" s="54"/>
      <c r="I29" s="265" t="s">
        <v>50</v>
      </c>
      <c r="J29" s="268"/>
      <c r="K29" s="268"/>
      <c r="L29" s="268"/>
      <c r="M29" s="264"/>
    </row>
    <row r="30" spans="1:13" ht="69" customHeight="1" x14ac:dyDescent="0.3">
      <c r="A30" s="263" t="s">
        <v>17</v>
      </c>
      <c r="B30" s="264"/>
      <c r="C30" s="52"/>
      <c r="D30" s="265" t="s">
        <v>48</v>
      </c>
      <c r="E30" s="266"/>
      <c r="F30" s="267"/>
      <c r="G30" s="53" t="s">
        <v>20</v>
      </c>
      <c r="H30" s="54"/>
      <c r="I30" s="265" t="s">
        <v>51</v>
      </c>
      <c r="J30" s="268"/>
      <c r="K30" s="268"/>
      <c r="L30" s="268"/>
      <c r="M30" s="264"/>
    </row>
    <row r="31" spans="1:13" ht="69" customHeight="1" x14ac:dyDescent="0.3">
      <c r="A31" s="263" t="s">
        <v>17</v>
      </c>
      <c r="B31" s="264"/>
      <c r="C31" s="52" t="s">
        <v>27</v>
      </c>
      <c r="D31" s="265" t="s">
        <v>48</v>
      </c>
      <c r="E31" s="266"/>
      <c r="F31" s="267"/>
      <c r="G31" s="53" t="s">
        <v>20</v>
      </c>
      <c r="H31" s="54" t="s">
        <v>20</v>
      </c>
      <c r="I31" s="265" t="s">
        <v>52</v>
      </c>
      <c r="J31" s="268"/>
      <c r="K31" s="268"/>
      <c r="L31" s="268"/>
      <c r="M31" s="264"/>
    </row>
    <row r="32" spans="1:13" ht="69" customHeight="1" x14ac:dyDescent="0.3">
      <c r="A32" s="263" t="s">
        <v>17</v>
      </c>
      <c r="B32" s="264"/>
      <c r="C32" s="52"/>
      <c r="D32" s="265" t="s">
        <v>48</v>
      </c>
      <c r="E32" s="266"/>
      <c r="F32" s="267"/>
      <c r="G32" s="53" t="s">
        <v>20</v>
      </c>
      <c r="H32" s="54"/>
      <c r="I32" s="265" t="s">
        <v>53</v>
      </c>
      <c r="J32" s="268"/>
      <c r="K32" s="268"/>
      <c r="L32" s="268"/>
      <c r="M32" s="264"/>
    </row>
    <row r="33" spans="1:13" ht="69" customHeight="1" x14ac:dyDescent="0.3">
      <c r="A33" s="263" t="s">
        <v>17</v>
      </c>
      <c r="B33" s="264"/>
      <c r="C33" s="52"/>
      <c r="D33" s="265" t="s">
        <v>54</v>
      </c>
      <c r="E33" s="266"/>
      <c r="F33" s="267"/>
      <c r="G33" s="53" t="s">
        <v>20</v>
      </c>
      <c r="H33" s="54"/>
      <c r="I33" s="265" t="s">
        <v>55</v>
      </c>
      <c r="J33" s="268"/>
      <c r="K33" s="268"/>
      <c r="L33" s="268"/>
      <c r="M33" s="264"/>
    </row>
    <row r="34" spans="1:13" ht="69" customHeight="1" x14ac:dyDescent="0.3">
      <c r="A34" s="263" t="s">
        <v>17</v>
      </c>
      <c r="B34" s="264"/>
      <c r="C34" s="52"/>
      <c r="D34" s="265" t="s">
        <v>56</v>
      </c>
      <c r="E34" s="266"/>
      <c r="F34" s="267"/>
      <c r="G34" s="53" t="s">
        <v>21</v>
      </c>
      <c r="H34" s="54"/>
      <c r="I34" s="265" t="s">
        <v>57</v>
      </c>
      <c r="J34" s="268"/>
      <c r="K34" s="268"/>
      <c r="L34" s="268"/>
      <c r="M34" s="264"/>
    </row>
    <row r="35" spans="1:13" ht="24.9" customHeight="1" x14ac:dyDescent="0.3"/>
  </sheetData>
  <mergeCells count="77">
    <mergeCell ref="A34:B34"/>
    <mergeCell ref="D34:F34"/>
    <mergeCell ref="I34:M34"/>
    <mergeCell ref="A32:B32"/>
    <mergeCell ref="D32:F32"/>
    <mergeCell ref="I32:M32"/>
    <mergeCell ref="A33:B33"/>
    <mergeCell ref="D33:F33"/>
    <mergeCell ref="I33:M33"/>
    <mergeCell ref="A28:B28"/>
    <mergeCell ref="D28:F28"/>
    <mergeCell ref="I28:M28"/>
    <mergeCell ref="A29:B29"/>
    <mergeCell ref="D29:F29"/>
    <mergeCell ref="I29:M29"/>
    <mergeCell ref="A30:B30"/>
    <mergeCell ref="D30:F30"/>
    <mergeCell ref="I30:M30"/>
    <mergeCell ref="A31:B31"/>
    <mergeCell ref="D31:F31"/>
    <mergeCell ref="I31:M31"/>
    <mergeCell ref="A24:B24"/>
    <mergeCell ref="D24:F24"/>
    <mergeCell ref="I24:M24"/>
    <mergeCell ref="A25:B25"/>
    <mergeCell ref="D25:F25"/>
    <mergeCell ref="I25:M25"/>
    <mergeCell ref="A26:B26"/>
    <mergeCell ref="D26:F26"/>
    <mergeCell ref="I26:M26"/>
    <mergeCell ref="A27:B27"/>
    <mergeCell ref="D27:F27"/>
    <mergeCell ref="I27:M27"/>
    <mergeCell ref="A20:B20"/>
    <mergeCell ref="D20:F20"/>
    <mergeCell ref="I20:M20"/>
    <mergeCell ref="A21:B21"/>
    <mergeCell ref="D21:F21"/>
    <mergeCell ref="I21:M21"/>
    <mergeCell ref="A22:B22"/>
    <mergeCell ref="D22:F22"/>
    <mergeCell ref="I22:M22"/>
    <mergeCell ref="A23:B23"/>
    <mergeCell ref="D23:F23"/>
    <mergeCell ref="I23:M23"/>
    <mergeCell ref="A19:B19"/>
    <mergeCell ref="D19:F19"/>
    <mergeCell ref="I19:M19"/>
    <mergeCell ref="A16:B16"/>
    <mergeCell ref="D16:F16"/>
    <mergeCell ref="I16:M16"/>
    <mergeCell ref="A17:B17"/>
    <mergeCell ref="D17:F17"/>
    <mergeCell ref="I17:M17"/>
    <mergeCell ref="A11:E11"/>
    <mergeCell ref="F11:M11"/>
    <mergeCell ref="A18:B18"/>
    <mergeCell ref="D18:F18"/>
    <mergeCell ref="I18:M18"/>
    <mergeCell ref="A13:B14"/>
    <mergeCell ref="D13:F14"/>
    <mergeCell ref="G13:M13"/>
    <mergeCell ref="I14:M14"/>
    <mergeCell ref="A15:B15"/>
    <mergeCell ref="D15:F15"/>
    <mergeCell ref="I15:M15"/>
    <mergeCell ref="A6:M6"/>
    <mergeCell ref="A9:B9"/>
    <mergeCell ref="D9:M9"/>
    <mergeCell ref="A10:D10"/>
    <mergeCell ref="E10:M10"/>
    <mergeCell ref="A1:A4"/>
    <mergeCell ref="B1:K4"/>
    <mergeCell ref="L1:M1"/>
    <mergeCell ref="L2:M2"/>
    <mergeCell ref="L3:M3"/>
    <mergeCell ref="L4:M4"/>
  </mergeCells>
  <dataValidations count="2">
    <dataValidation type="list" allowBlank="1" showInputMessage="1" showErrorMessage="1" prompt=" - " sqref="A15:A34" xr:uid="{04A5EE2B-16C1-4CC6-AE13-6F750A4D62B1}">
      <formula1>$C$15:$C$18</formula1>
    </dataValidation>
    <dataValidation type="list" allowBlank="1" showInputMessage="1" showErrorMessage="1" prompt=" - " sqref="G15:G34" xr:uid="{7A0C50AB-492D-4A85-90F6-6C8DED3E93C8}">
      <formula1>$H$15:$H$31</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E6892C1-F893-4D0F-A32D-0DAEE4477F0A}">
          <x14:formula1>
            <xm:f>'Opciones Tratamiento'!$B$22:$B$34</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142B-3689-4B2A-AD25-7059CC2148D5}">
  <sheetPr>
    <tabColor rgb="FF002060"/>
  </sheetPr>
  <dimension ref="A1:BI40"/>
  <sheetViews>
    <sheetView showGridLines="0" tabSelected="1" zoomScale="90" zoomScaleNormal="90" workbookViewId="0">
      <selection activeCell="AN15" sqref="AN15:AN19"/>
    </sheetView>
  </sheetViews>
  <sheetFormatPr baseColWidth="10" defaultColWidth="11.44140625" defaultRowHeight="13.8" x14ac:dyDescent="0.25"/>
  <cols>
    <col min="1" max="1" width="4" style="78" bestFit="1" customWidth="1"/>
    <col min="2" max="2" width="24.33203125" style="78" customWidth="1"/>
    <col min="3" max="3" width="24" style="78" customWidth="1"/>
    <col min="4" max="4" width="31.6640625" style="78" customWidth="1"/>
    <col min="5" max="5" width="32.6640625" style="78" customWidth="1"/>
    <col min="6" max="6" width="30.88671875" style="78" customWidth="1"/>
    <col min="7" max="7" width="38" style="56" customWidth="1"/>
    <col min="8" max="8" width="78" style="56" customWidth="1"/>
    <col min="9" max="9" width="20.44140625" style="79" customWidth="1"/>
    <col min="10" max="10" width="10.5546875" style="56" customWidth="1"/>
    <col min="11" max="11" width="9.109375" style="56" customWidth="1"/>
    <col min="12" max="12" width="10.5546875" style="56" customWidth="1"/>
    <col min="13" max="13" width="9.44140625" style="56" customWidth="1"/>
    <col min="14" max="14" width="10.5546875" style="56" customWidth="1"/>
    <col min="15" max="15" width="5.88671875" style="56" customWidth="1"/>
    <col min="16" max="16" width="81.44140625" style="75" customWidth="1"/>
    <col min="17" max="17" width="15.109375" style="56" bestFit="1" customWidth="1"/>
    <col min="18" max="18" width="6.88671875" style="56" customWidth="1"/>
    <col min="19" max="19" width="5" style="56" customWidth="1"/>
    <col min="20" max="20" width="5.5546875" style="56" customWidth="1"/>
    <col min="21" max="21" width="7.109375" style="56" customWidth="1"/>
    <col min="22" max="22" width="6.6640625" style="56" customWidth="1"/>
    <col min="23" max="23" width="7.5546875" style="56" customWidth="1"/>
    <col min="24" max="24" width="48.33203125" style="56" customWidth="1"/>
    <col min="25" max="25" width="11.33203125" style="56" customWidth="1"/>
    <col min="26" max="26" width="8.6640625" style="56" customWidth="1"/>
    <col min="27" max="27" width="10.44140625" style="56" customWidth="1"/>
    <col min="28" max="28" width="9.33203125" style="56" customWidth="1"/>
    <col min="29" max="29" width="9.109375" style="56" customWidth="1"/>
    <col min="30" max="33" width="10.33203125" style="56" customWidth="1"/>
    <col min="34" max="34" width="11.6640625" style="56" customWidth="1"/>
    <col min="35" max="35" width="12.6640625" style="56" customWidth="1"/>
    <col min="36" max="36" width="40.88671875" style="56" customWidth="1"/>
    <col min="37" max="37" width="84.6640625" style="56" hidden="1" customWidth="1"/>
    <col min="38" max="38" width="97.109375" style="56" hidden="1" customWidth="1"/>
    <col min="39" max="39" width="92.6640625" style="56" hidden="1" customWidth="1"/>
    <col min="40" max="40" width="116.33203125" style="56" customWidth="1"/>
    <col min="41" max="41" width="105.5546875" style="56" customWidth="1"/>
    <col min="42" max="42" width="133.44140625" style="56" hidden="1" customWidth="1"/>
    <col min="43" max="43" width="109.109375" style="56" hidden="1" customWidth="1"/>
    <col min="44" max="44" width="133.44140625" style="56" hidden="1" customWidth="1"/>
    <col min="45" max="45" width="109.109375" style="56" hidden="1" customWidth="1"/>
    <col min="46" max="16384" width="11.44140625" style="56"/>
  </cols>
  <sheetData>
    <row r="1" spans="1:61" ht="16.5" customHeight="1" x14ac:dyDescent="0.25">
      <c r="A1" s="281"/>
      <c r="B1" s="281"/>
      <c r="C1" s="281"/>
      <c r="D1" s="282" t="s">
        <v>0</v>
      </c>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3"/>
      <c r="AF1" s="284"/>
      <c r="AG1" s="303" t="s">
        <v>59</v>
      </c>
      <c r="AH1" s="304"/>
      <c r="AI1" s="30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row>
    <row r="2" spans="1:61" ht="16.5" customHeight="1" x14ac:dyDescent="0.25">
      <c r="A2" s="281"/>
      <c r="B2" s="281"/>
      <c r="C2" s="281"/>
      <c r="D2" s="285"/>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7"/>
      <c r="AG2" s="303" t="s">
        <v>60</v>
      </c>
      <c r="AH2" s="304"/>
      <c r="AI2" s="30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row>
    <row r="3" spans="1:61" ht="16.5" customHeight="1" x14ac:dyDescent="0.25">
      <c r="A3" s="281"/>
      <c r="B3" s="281"/>
      <c r="C3" s="281"/>
      <c r="D3" s="285"/>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7"/>
      <c r="AG3" s="303" t="s">
        <v>61</v>
      </c>
      <c r="AH3" s="304"/>
      <c r="AI3" s="30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row>
    <row r="4" spans="1:61" ht="16.5" customHeight="1" x14ac:dyDescent="0.25">
      <c r="A4" s="281"/>
      <c r="B4" s="281"/>
      <c r="C4" s="281"/>
      <c r="D4" s="288"/>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90"/>
      <c r="AG4" s="303" t="s">
        <v>62</v>
      </c>
      <c r="AH4" s="304"/>
      <c r="AI4" s="30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row>
    <row r="5" spans="1:61" x14ac:dyDescent="0.25">
      <c r="A5" s="57"/>
      <c r="B5" s="57"/>
      <c r="C5" s="57"/>
      <c r="D5" s="58"/>
      <c r="E5" s="57"/>
      <c r="F5" s="57"/>
      <c r="G5" s="55"/>
      <c r="H5" s="55"/>
      <c r="I5" s="59"/>
      <c r="J5" s="55"/>
      <c r="K5" s="55"/>
      <c r="L5" s="55"/>
      <c r="M5" s="55"/>
      <c r="N5" s="55"/>
      <c r="O5" s="55"/>
      <c r="P5" s="74"/>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row>
    <row r="6" spans="1:61" ht="23.25" customHeight="1" x14ac:dyDescent="0.25">
      <c r="A6" s="335" t="s">
        <v>63</v>
      </c>
      <c r="B6" s="335"/>
      <c r="C6" s="336"/>
      <c r="D6" s="331" t="s">
        <v>64</v>
      </c>
      <c r="E6" s="332"/>
      <c r="F6" s="315" t="s">
        <v>8</v>
      </c>
      <c r="G6" s="315"/>
      <c r="H6" s="313" t="s">
        <v>311</v>
      </c>
      <c r="I6" s="314"/>
      <c r="J6" s="60"/>
      <c r="K6" s="60"/>
      <c r="L6" s="60"/>
      <c r="M6" s="60"/>
      <c r="N6" s="60"/>
      <c r="O6" s="60"/>
      <c r="P6" s="60"/>
      <c r="Q6" s="60"/>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row>
    <row r="7" spans="1:61" ht="25.5" customHeight="1" x14ac:dyDescent="0.25">
      <c r="A7" s="337"/>
      <c r="B7" s="337"/>
      <c r="C7" s="338"/>
      <c r="D7" s="333"/>
      <c r="E7" s="334"/>
      <c r="F7" s="328" t="s">
        <v>10</v>
      </c>
      <c r="G7" s="328"/>
      <c r="H7" s="313" t="s">
        <v>11</v>
      </c>
      <c r="I7" s="314"/>
      <c r="J7" s="60"/>
      <c r="K7" s="60"/>
      <c r="L7" s="60"/>
      <c r="M7" s="60"/>
      <c r="N7" s="60"/>
      <c r="O7" s="60"/>
      <c r="P7" s="60"/>
      <c r="Q7" s="60"/>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row>
    <row r="8" spans="1:61" ht="63.6" customHeight="1" x14ac:dyDescent="0.25">
      <c r="A8" s="300" t="s">
        <v>65</v>
      </c>
      <c r="B8" s="301"/>
      <c r="C8" s="302"/>
      <c r="D8" s="329" t="s">
        <v>66</v>
      </c>
      <c r="E8" s="329"/>
      <c r="F8" s="329"/>
      <c r="G8" s="329"/>
      <c r="H8" s="329"/>
      <c r="I8" s="329"/>
      <c r="J8" s="60"/>
      <c r="K8" s="60"/>
      <c r="L8" s="60"/>
      <c r="M8" s="60"/>
      <c r="N8" s="60"/>
      <c r="O8" s="60"/>
      <c r="P8" s="60"/>
      <c r="Q8" s="60"/>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row>
    <row r="9" spans="1:61" ht="40.5" customHeight="1" x14ac:dyDescent="0.25">
      <c r="A9" s="300" t="s">
        <v>67</v>
      </c>
      <c r="B9" s="301"/>
      <c r="C9" s="302"/>
      <c r="D9" s="329" t="s">
        <v>68</v>
      </c>
      <c r="E9" s="329"/>
      <c r="F9" s="329"/>
      <c r="G9" s="329"/>
      <c r="H9" s="329"/>
      <c r="I9" s="329"/>
      <c r="J9" s="60"/>
      <c r="K9" s="60"/>
      <c r="L9" s="60"/>
      <c r="M9" s="60"/>
      <c r="N9" s="60"/>
      <c r="O9" s="60"/>
      <c r="P9" s="60"/>
      <c r="Q9" s="60"/>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row>
    <row r="10" spans="1:61" ht="16.5" customHeight="1" x14ac:dyDescent="0.25">
      <c r="A10" s="56"/>
      <c r="B10" s="56"/>
      <c r="C10" s="56"/>
      <c r="D10" s="61"/>
      <c r="E10" s="61"/>
      <c r="F10" s="61"/>
      <c r="G10" s="61"/>
      <c r="H10" s="61"/>
      <c r="I10" s="61"/>
      <c r="J10" s="60"/>
      <c r="K10" s="60"/>
      <c r="L10" s="60"/>
      <c r="M10" s="60"/>
      <c r="N10" s="60"/>
      <c r="O10" s="55"/>
      <c r="P10" s="74"/>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row>
    <row r="11" spans="1:61" ht="21.75" customHeight="1" x14ac:dyDescent="0.25">
      <c r="A11" s="295" t="s">
        <v>69</v>
      </c>
      <c r="B11" s="296"/>
      <c r="C11" s="296"/>
      <c r="D11" s="296"/>
      <c r="E11" s="296"/>
      <c r="F11" s="296"/>
      <c r="G11" s="296"/>
      <c r="H11" s="296"/>
      <c r="I11" s="297"/>
      <c r="J11" s="298" t="s">
        <v>70</v>
      </c>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5" t="s">
        <v>71</v>
      </c>
      <c r="AJ11" s="297"/>
      <c r="AK11" s="275" t="s">
        <v>72</v>
      </c>
      <c r="AL11" s="275" t="s">
        <v>273</v>
      </c>
      <c r="AM11" s="275" t="s">
        <v>274</v>
      </c>
      <c r="AN11" s="275" t="s">
        <v>275</v>
      </c>
      <c r="AO11" s="275" t="s">
        <v>274</v>
      </c>
      <c r="AP11" s="275" t="s">
        <v>276</v>
      </c>
      <c r="AQ11" s="275" t="s">
        <v>274</v>
      </c>
      <c r="AR11" s="275" t="s">
        <v>277</v>
      </c>
      <c r="AS11" s="275" t="s">
        <v>274</v>
      </c>
      <c r="AT11" s="55"/>
      <c r="AU11" s="55"/>
      <c r="AV11" s="55"/>
      <c r="AW11" s="55"/>
      <c r="AX11" s="55"/>
      <c r="AY11" s="55"/>
      <c r="AZ11" s="55"/>
      <c r="BA11" s="55"/>
      <c r="BB11" s="55"/>
      <c r="BC11" s="55"/>
      <c r="BD11" s="55"/>
      <c r="BE11" s="55"/>
      <c r="BF11" s="55"/>
      <c r="BG11" s="55"/>
      <c r="BH11" s="55"/>
      <c r="BI11" s="55"/>
    </row>
    <row r="12" spans="1:61" ht="16.5" customHeight="1" x14ac:dyDescent="0.25">
      <c r="A12" s="339" t="s">
        <v>73</v>
      </c>
      <c r="B12" s="278" t="s">
        <v>74</v>
      </c>
      <c r="C12" s="278" t="s">
        <v>75</v>
      </c>
      <c r="D12" s="306" t="s">
        <v>76</v>
      </c>
      <c r="E12" s="306" t="s">
        <v>77</v>
      </c>
      <c r="F12" s="306" t="s">
        <v>78</v>
      </c>
      <c r="G12" s="306" t="s">
        <v>79</v>
      </c>
      <c r="H12" s="306" t="s">
        <v>80</v>
      </c>
      <c r="I12" s="293" t="s">
        <v>81</v>
      </c>
      <c r="J12" s="298" t="s">
        <v>82</v>
      </c>
      <c r="K12" s="298"/>
      <c r="L12" s="298"/>
      <c r="M12" s="298"/>
      <c r="N12" s="298"/>
      <c r="O12" s="330" t="s">
        <v>83</v>
      </c>
      <c r="P12" s="330"/>
      <c r="Q12" s="330"/>
      <c r="R12" s="330"/>
      <c r="S12" s="330"/>
      <c r="T12" s="330"/>
      <c r="U12" s="330"/>
      <c r="V12" s="330"/>
      <c r="W12" s="330"/>
      <c r="X12" s="330"/>
      <c r="Y12" s="62"/>
      <c r="Z12" s="62"/>
      <c r="AA12" s="62"/>
      <c r="AB12" s="62"/>
      <c r="AC12" s="62"/>
      <c r="AD12" s="299" t="s">
        <v>84</v>
      </c>
      <c r="AE12" s="299"/>
      <c r="AF12" s="299"/>
      <c r="AG12" s="299"/>
      <c r="AH12" s="299"/>
      <c r="AI12" s="311" t="s">
        <v>85</v>
      </c>
      <c r="AJ12" s="63" t="s">
        <v>86</v>
      </c>
      <c r="AK12" s="276"/>
      <c r="AL12" s="276"/>
      <c r="AM12" s="276"/>
      <c r="AN12" s="276"/>
      <c r="AO12" s="276"/>
      <c r="AP12" s="276"/>
      <c r="AQ12" s="276"/>
      <c r="AR12" s="276"/>
      <c r="AS12" s="276"/>
      <c r="AT12" s="55"/>
      <c r="AU12" s="55"/>
      <c r="AV12" s="55"/>
      <c r="AW12" s="55"/>
      <c r="AX12" s="55"/>
      <c r="AY12" s="55"/>
      <c r="AZ12" s="55"/>
      <c r="BA12" s="55"/>
      <c r="BB12" s="55"/>
      <c r="BC12" s="55"/>
      <c r="BD12" s="55"/>
      <c r="BE12" s="55"/>
      <c r="BF12" s="55"/>
      <c r="BG12" s="55"/>
      <c r="BH12" s="55"/>
      <c r="BI12" s="55"/>
    </row>
    <row r="13" spans="1:61" ht="16.5" customHeight="1" x14ac:dyDescent="0.25">
      <c r="A13" s="339"/>
      <c r="B13" s="278"/>
      <c r="C13" s="278"/>
      <c r="D13" s="307"/>
      <c r="E13" s="307"/>
      <c r="F13" s="307"/>
      <c r="G13" s="309"/>
      <c r="H13" s="307"/>
      <c r="I13" s="340"/>
      <c r="J13" s="291" t="s">
        <v>87</v>
      </c>
      <c r="K13" s="291" t="s">
        <v>88</v>
      </c>
      <c r="L13" s="291" t="s">
        <v>89</v>
      </c>
      <c r="M13" s="291" t="s">
        <v>88</v>
      </c>
      <c r="N13" s="291" t="s">
        <v>90</v>
      </c>
      <c r="O13" s="279" t="s">
        <v>91</v>
      </c>
      <c r="P13" s="293" t="s">
        <v>92</v>
      </c>
      <c r="Q13" s="293" t="s">
        <v>93</v>
      </c>
      <c r="R13" s="342" t="s">
        <v>94</v>
      </c>
      <c r="S13" s="343"/>
      <c r="T13" s="343"/>
      <c r="U13" s="343"/>
      <c r="V13" s="343"/>
      <c r="W13" s="343"/>
      <c r="X13" s="344"/>
      <c r="Y13" s="279" t="s">
        <v>95</v>
      </c>
      <c r="Z13" s="279" t="s">
        <v>96</v>
      </c>
      <c r="AA13" s="279" t="s">
        <v>88</v>
      </c>
      <c r="AB13" s="279" t="s">
        <v>97</v>
      </c>
      <c r="AC13" s="279" t="s">
        <v>88</v>
      </c>
      <c r="AD13" s="279" t="s">
        <v>98</v>
      </c>
      <c r="AE13" s="279" t="s">
        <v>88</v>
      </c>
      <c r="AF13" s="279" t="s">
        <v>99</v>
      </c>
      <c r="AG13" s="279" t="s">
        <v>88</v>
      </c>
      <c r="AH13" s="279" t="s">
        <v>100</v>
      </c>
      <c r="AI13" s="311"/>
      <c r="AJ13" s="345" t="s">
        <v>101</v>
      </c>
      <c r="AK13" s="276"/>
      <c r="AL13" s="276"/>
      <c r="AM13" s="276"/>
      <c r="AN13" s="276"/>
      <c r="AO13" s="276"/>
      <c r="AP13" s="276"/>
      <c r="AQ13" s="276"/>
      <c r="AR13" s="276"/>
      <c r="AS13" s="276"/>
      <c r="AT13" s="55"/>
      <c r="AU13" s="55"/>
      <c r="AV13" s="55"/>
      <c r="AW13" s="55"/>
      <c r="AX13" s="55"/>
      <c r="AY13" s="55"/>
      <c r="AZ13" s="55"/>
      <c r="BA13" s="55"/>
      <c r="BB13" s="55"/>
      <c r="BC13" s="55"/>
      <c r="BD13" s="55"/>
      <c r="BE13" s="55"/>
      <c r="BF13" s="55"/>
      <c r="BG13" s="55"/>
      <c r="BH13" s="55"/>
      <c r="BI13" s="55"/>
    </row>
    <row r="14" spans="1:61" s="67" customFormat="1" ht="90" customHeight="1" x14ac:dyDescent="0.3">
      <c r="A14" s="339"/>
      <c r="B14" s="278"/>
      <c r="C14" s="278"/>
      <c r="D14" s="308"/>
      <c r="E14" s="308"/>
      <c r="F14" s="308"/>
      <c r="G14" s="310"/>
      <c r="H14" s="308"/>
      <c r="I14" s="294"/>
      <c r="J14" s="292"/>
      <c r="K14" s="292"/>
      <c r="L14" s="292"/>
      <c r="M14" s="292"/>
      <c r="N14" s="292"/>
      <c r="O14" s="280"/>
      <c r="P14" s="294"/>
      <c r="Q14" s="294"/>
      <c r="R14" s="64" t="s">
        <v>102</v>
      </c>
      <c r="S14" s="64" t="s">
        <v>103</v>
      </c>
      <c r="T14" s="64" t="s">
        <v>104</v>
      </c>
      <c r="U14" s="64" t="s">
        <v>105</v>
      </c>
      <c r="V14" s="64" t="s">
        <v>106</v>
      </c>
      <c r="W14" s="64" t="s">
        <v>107</v>
      </c>
      <c r="X14" s="65" t="s">
        <v>108</v>
      </c>
      <c r="Y14" s="280"/>
      <c r="Z14" s="280"/>
      <c r="AA14" s="280"/>
      <c r="AB14" s="280"/>
      <c r="AC14" s="280"/>
      <c r="AD14" s="280"/>
      <c r="AE14" s="280"/>
      <c r="AF14" s="280"/>
      <c r="AG14" s="280"/>
      <c r="AH14" s="280"/>
      <c r="AI14" s="311"/>
      <c r="AJ14" s="346"/>
      <c r="AK14" s="277"/>
      <c r="AL14" s="277"/>
      <c r="AM14" s="277"/>
      <c r="AN14" s="277"/>
      <c r="AO14" s="277"/>
      <c r="AP14" s="277"/>
      <c r="AQ14" s="277"/>
      <c r="AR14" s="277"/>
      <c r="AS14" s="277"/>
      <c r="AT14" s="66"/>
      <c r="AU14" s="66"/>
      <c r="AV14" s="66"/>
      <c r="AW14" s="66"/>
      <c r="AX14" s="66"/>
      <c r="AY14" s="66"/>
      <c r="AZ14" s="66"/>
      <c r="BA14" s="66"/>
      <c r="BB14" s="66"/>
      <c r="BC14" s="66"/>
      <c r="BD14" s="66"/>
      <c r="BE14" s="66"/>
      <c r="BF14" s="66"/>
      <c r="BG14" s="66"/>
      <c r="BH14" s="66"/>
      <c r="BI14" s="66"/>
    </row>
    <row r="15" spans="1:61" s="75" customFormat="1" ht="225.75" customHeight="1" x14ac:dyDescent="0.3">
      <c r="A15" s="341" t="s">
        <v>305</v>
      </c>
      <c r="B15" s="366" t="s">
        <v>288</v>
      </c>
      <c r="C15" s="366" t="s">
        <v>128</v>
      </c>
      <c r="D15" s="369" t="s">
        <v>129</v>
      </c>
      <c r="E15" s="372" t="s">
        <v>286</v>
      </c>
      <c r="F15" s="372" t="s">
        <v>287</v>
      </c>
      <c r="G15" s="372" t="s">
        <v>285</v>
      </c>
      <c r="H15" s="71" t="s">
        <v>289</v>
      </c>
      <c r="I15" s="369" t="s">
        <v>230</v>
      </c>
      <c r="J15" s="320" t="s">
        <v>159</v>
      </c>
      <c r="K15" s="318">
        <f>IF(J15="","",IF(J15="Muy Baja",0.2,IF(J15="Baja",0.4,IF(J15="Media",0.6,IF(J15="Alta",0.8,IF(J15="Muy Alta",1,))))))</f>
        <v>0.8</v>
      </c>
      <c r="L15" s="320" t="s">
        <v>111</v>
      </c>
      <c r="M15" s="318">
        <f>IF(L15="","",IF(L15="Leve",0.2,IF(L15="Menor",0.4,IF(L15="Moderado",0.6,IF(L15="Mayor",0.8,IF(L15="Catastrófico",1,))))))</f>
        <v>0.6</v>
      </c>
      <c r="N15" s="322"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68">
        <v>1</v>
      </c>
      <c r="P15" s="72" t="s">
        <v>293</v>
      </c>
      <c r="Q15" s="68" t="str">
        <f>IF(OR(R15="Preventivo",R15="Detectivo"),"Probabilidad",IF(R15="Correctivo","Impacto",""))</f>
        <v>Probabilidad</v>
      </c>
      <c r="R15" s="69" t="s">
        <v>118</v>
      </c>
      <c r="S15" s="69" t="s">
        <v>113</v>
      </c>
      <c r="T15" s="25" t="str">
        <f>IF(AND(R15="Preventivo",S15="Automático"),"50%",IF(AND(R15="Preventivo",S15="Manual"),"40%",IF(AND(R15="Detectivo",S15="Automático"),"40%",IF(AND(R15="Detectivo",S15="Manual"),"30%",IF(AND(R15="Correctivo",S15="Automático"),"35%",IF(AND(R15="Correctivo",S15="Manual"),"25%",""))))))</f>
        <v>40%</v>
      </c>
      <c r="U15" s="69" t="s">
        <v>114</v>
      </c>
      <c r="V15" s="69" t="s">
        <v>245</v>
      </c>
      <c r="W15" s="69" t="s">
        <v>116</v>
      </c>
      <c r="X15" s="73" t="s">
        <v>291</v>
      </c>
      <c r="Y15" s="70">
        <f>IFERROR(IF(Q15="Probabilidad",(K15-(+K15*T15)),IF(Q15="Impacto",K15,"")),"")</f>
        <v>0.48</v>
      </c>
      <c r="Z15" s="27" t="str">
        <f t="shared" ref="Z15:Z17" si="0">IFERROR(IF(Y15="","",IF(Y15&lt;=0.2,"Muy Baja",IF(Y15&lt;=0.4,"Baja",IF(Y15&lt;=0.6,"Media",IF(Y15&lt;=0.8,"Alta","Muy Alta"))))),"")</f>
        <v>Media</v>
      </c>
      <c r="AA15" s="25">
        <f>+Y15</f>
        <v>0.48</v>
      </c>
      <c r="AB15" s="27" t="str">
        <f>IFERROR(IF(AC15="","",IF(AC15&lt;=0.2,"Leve",IF(AC15&lt;=0.4,"Menor",IF(AC15&lt;=0.6,"Moderado",IF(AC15&lt;=0.8,"Mayor","Catastrófico"))))),"")</f>
        <v>Moderado</v>
      </c>
      <c r="AC15" s="25">
        <f>IFERROR(IF(Q15="Impacto",(M15-(+M15*T15)),IF(Q15="Probabilidad",M15,"")),"")</f>
        <v>0.6</v>
      </c>
      <c r="AD15" s="320" t="str">
        <f>IFERROR(IF(AE15=0,"",IF(AND(AE15&gt;0,AE15&lt;=0.2),"Muy Baja",IF(AE15&lt;=0.4,"Baja",IF(AE15&lt;=0.6,"Media",IF(AE15&lt;=0.8,"Alta","Muy Alta"))))),"")</f>
        <v>Muy Baja</v>
      </c>
      <c r="AE15" s="357">
        <f>MIN(Y15:Y19)</f>
        <v>6.2207999999999986E-2</v>
      </c>
      <c r="AF15" s="320" t="str">
        <f>IFERROR(IF(AG15=0,"",IF(AND(AG15&gt;0,AG15&lt;=0.2),"Leve",IF(AG15&lt;=0.4,"Menor",IF(AG15&lt;=0.6,"Moderado",IF(AG15&lt;=0.8,"Mayor","Catastrófico"))))),"")</f>
        <v>Moderado</v>
      </c>
      <c r="AG15" s="357">
        <f>MIN(AC15:AC19)</f>
        <v>0.6</v>
      </c>
      <c r="AH15" s="322"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Moderado</v>
      </c>
      <c r="AI15" s="359" t="s">
        <v>117</v>
      </c>
      <c r="AJ15" s="347"/>
      <c r="AK15" s="348"/>
      <c r="AL15" s="361" t="s">
        <v>279</v>
      </c>
      <c r="AM15" s="364"/>
      <c r="AN15" s="361" t="s">
        <v>372</v>
      </c>
      <c r="AO15" s="364" t="s">
        <v>373</v>
      </c>
      <c r="AP15" s="361" t="s">
        <v>278</v>
      </c>
      <c r="AQ15" s="364"/>
      <c r="AR15" s="361" t="s">
        <v>278</v>
      </c>
      <c r="AS15" s="364"/>
      <c r="AT15" s="74"/>
      <c r="AU15" s="74"/>
      <c r="AV15" s="74"/>
      <c r="AW15" s="74"/>
      <c r="AX15" s="74"/>
      <c r="AY15" s="74"/>
      <c r="AZ15" s="74"/>
      <c r="BA15" s="74"/>
      <c r="BB15" s="74"/>
      <c r="BC15" s="74"/>
      <c r="BD15" s="74"/>
      <c r="BE15" s="74"/>
      <c r="BF15" s="74"/>
      <c r="BG15" s="74"/>
      <c r="BH15" s="74"/>
      <c r="BI15" s="74"/>
    </row>
    <row r="16" spans="1:61" ht="126" customHeight="1" x14ac:dyDescent="0.25">
      <c r="A16" s="341"/>
      <c r="B16" s="367"/>
      <c r="C16" s="367"/>
      <c r="D16" s="370"/>
      <c r="E16" s="373"/>
      <c r="F16" s="373"/>
      <c r="G16" s="373"/>
      <c r="H16" s="71" t="s">
        <v>290</v>
      </c>
      <c r="I16" s="370"/>
      <c r="J16" s="321"/>
      <c r="K16" s="319"/>
      <c r="L16" s="321"/>
      <c r="M16" s="319"/>
      <c r="N16" s="323"/>
      <c r="O16" s="68">
        <v>2</v>
      </c>
      <c r="P16" s="72" t="s">
        <v>131</v>
      </c>
      <c r="Q16" s="68" t="str">
        <f>IF(OR(R16="Preventivo",R16="Detectivo"),"Probabilidad",IF(R16="Correctivo","Impacto",""))</f>
        <v>Probabilidad</v>
      </c>
      <c r="R16" s="69" t="s">
        <v>118</v>
      </c>
      <c r="S16" s="69" t="s">
        <v>113</v>
      </c>
      <c r="T16" s="25" t="str">
        <f t="shared" ref="T16" si="1">IF(AND(R16="Preventivo",S16="Automático"),"50%",IF(AND(R16="Preventivo",S16="Manual"),"40%",IF(AND(R16="Detectivo",S16="Automático"),"40%",IF(AND(R16="Detectivo",S16="Manual"),"30%",IF(AND(R16="Correctivo",S16="Automático"),"35%",IF(AND(R16="Correctivo",S16="Manual"),"25%",""))))))</f>
        <v>40%</v>
      </c>
      <c r="U16" s="69" t="s">
        <v>121</v>
      </c>
      <c r="V16" s="69" t="s">
        <v>239</v>
      </c>
      <c r="W16" s="69" t="s">
        <v>116</v>
      </c>
      <c r="X16" s="73" t="s">
        <v>132</v>
      </c>
      <c r="Y16" s="70">
        <f>IFERROR(IF(AND(Q15="Probabilidad",Q16="Probabilidad"),(AA15-(+AA15*T16)),IF(Q16="Probabilidad",(K15-(+K15*T16)),IF(Q16="Impacto",AA15,""))),"")</f>
        <v>0.28799999999999998</v>
      </c>
      <c r="Z16" s="27" t="str">
        <f t="shared" si="0"/>
        <v>Baja</v>
      </c>
      <c r="AA16" s="25">
        <f t="shared" ref="AA16:AA17" si="2">+Y16</f>
        <v>0.28799999999999998</v>
      </c>
      <c r="AB16" s="27" t="str">
        <f t="shared" ref="AB16:AB17" si="3">IFERROR(IF(AC16="","",IF(AC16&lt;=0.2,"Leve",IF(AC16&lt;=0.4,"Menor",IF(AC16&lt;=0.6,"Moderado",IF(AC16&lt;=0.8,"Mayor","Catastrófico"))))),"")</f>
        <v>Moderado</v>
      </c>
      <c r="AC16" s="25">
        <f>IFERROR(IF(AND(Q15="Impacto",Q16="Impacto"),(AC15-(+AC15*T16)),IF(Q16="Impacto",(#REF!-(+#REF!*T16)),IF(Q16="Probabilidad",AC15,""))),"")</f>
        <v>0.6</v>
      </c>
      <c r="AD16" s="321"/>
      <c r="AE16" s="358"/>
      <c r="AF16" s="321"/>
      <c r="AG16" s="358"/>
      <c r="AH16" s="323"/>
      <c r="AI16" s="360"/>
      <c r="AJ16" s="347"/>
      <c r="AK16" s="348"/>
      <c r="AL16" s="362"/>
      <c r="AM16" s="365"/>
      <c r="AN16" s="362"/>
      <c r="AO16" s="365"/>
      <c r="AP16" s="362"/>
      <c r="AQ16" s="365"/>
      <c r="AR16" s="362"/>
      <c r="AS16" s="365"/>
      <c r="AT16" s="55"/>
      <c r="AU16" s="55"/>
      <c r="AV16" s="55"/>
      <c r="AW16" s="55"/>
      <c r="AX16" s="55"/>
      <c r="AY16" s="55"/>
      <c r="AZ16" s="55"/>
      <c r="BA16" s="55"/>
      <c r="BB16" s="55"/>
      <c r="BC16" s="55"/>
      <c r="BD16" s="55"/>
      <c r="BE16" s="55"/>
      <c r="BF16" s="55"/>
      <c r="BG16" s="55"/>
      <c r="BH16" s="55"/>
      <c r="BI16" s="55"/>
    </row>
    <row r="17" spans="1:61" ht="118.95" customHeight="1" x14ac:dyDescent="0.25">
      <c r="A17" s="341"/>
      <c r="B17" s="367"/>
      <c r="C17" s="367"/>
      <c r="D17" s="370"/>
      <c r="E17" s="373"/>
      <c r="F17" s="373"/>
      <c r="G17" s="373"/>
      <c r="H17" s="76" t="s">
        <v>133</v>
      </c>
      <c r="I17" s="370"/>
      <c r="J17" s="321"/>
      <c r="K17" s="319"/>
      <c r="L17" s="321"/>
      <c r="M17" s="319"/>
      <c r="N17" s="323"/>
      <c r="O17" s="68">
        <v>3</v>
      </c>
      <c r="P17" s="72" t="s">
        <v>292</v>
      </c>
      <c r="Q17" s="68" t="str">
        <f t="shared" ref="Q17:Q19" si="4">IF(OR(R17="Preventivo",R17="Detectivo"),"Probabilidad",IF(R17="Correctivo","Impacto",""))</f>
        <v>Probabilidad</v>
      </c>
      <c r="R17" s="69" t="s">
        <v>118</v>
      </c>
      <c r="S17" s="69" t="s">
        <v>113</v>
      </c>
      <c r="T17" s="25" t="str">
        <f>IF(AND(R17="Preventivo",S17="Automático"),"50%",IF(AND(R17="Preventivo",S17="Manual"),"40%",IF(AND(R17="Detectivo",S17="Automático"),"40%",IF(AND(R17="Detectivo",S17="Manual"),"30%",IF(AND(R17="Correctivo",S17="Automático"),"35%",IF(AND(R17="Correctivo",S17="Manual"),"25%",""))))))</f>
        <v>40%</v>
      </c>
      <c r="U17" s="69" t="s">
        <v>114</v>
      </c>
      <c r="V17" s="69" t="s">
        <v>245</v>
      </c>
      <c r="W17" s="69" t="s">
        <v>116</v>
      </c>
      <c r="X17" s="73" t="s">
        <v>246</v>
      </c>
      <c r="Y17" s="70">
        <f>IFERROR(IF(AND(Q16="Probabilidad",Q17="Probabilidad"),(AA16-(+AA16*T17)),IF(AND(Q16="Impacto",Q17="Probabilidad"),(AA15-(+AA15*T17)),IF(Q17="Impacto",AA16,""))),"")</f>
        <v>0.17279999999999998</v>
      </c>
      <c r="Z17" s="27" t="str">
        <f t="shared" si="0"/>
        <v>Muy Baja</v>
      </c>
      <c r="AA17" s="25">
        <f t="shared" si="2"/>
        <v>0.17279999999999998</v>
      </c>
      <c r="AB17" s="27" t="str">
        <f t="shared" si="3"/>
        <v>Moderado</v>
      </c>
      <c r="AC17" s="25">
        <f>IFERROR(IF(AND(Q16="Impacto",Q17="Impacto"),(AC16-(+AC16*T17)),IF(AND(Q16="Probabilidad",Q17="Impacto"),(AC15-(+AC15*T17)),IF(Q17="Probabilidad",AC16,""))),"")</f>
        <v>0.6</v>
      </c>
      <c r="AD17" s="321"/>
      <c r="AE17" s="358"/>
      <c r="AF17" s="321"/>
      <c r="AG17" s="358"/>
      <c r="AH17" s="323"/>
      <c r="AI17" s="360"/>
      <c r="AJ17" s="347"/>
      <c r="AK17" s="348"/>
      <c r="AL17" s="362"/>
      <c r="AM17" s="365"/>
      <c r="AN17" s="362"/>
      <c r="AO17" s="365"/>
      <c r="AP17" s="362"/>
      <c r="AQ17" s="365"/>
      <c r="AR17" s="362"/>
      <c r="AS17" s="365"/>
      <c r="AT17" s="55"/>
      <c r="AU17" s="55"/>
      <c r="AV17" s="55"/>
      <c r="AW17" s="55"/>
      <c r="AX17" s="55"/>
      <c r="AY17" s="55"/>
      <c r="AZ17" s="55"/>
      <c r="BA17" s="55"/>
      <c r="BB17" s="55"/>
      <c r="BC17" s="55"/>
      <c r="BD17" s="55"/>
      <c r="BE17" s="55"/>
      <c r="BF17" s="55"/>
      <c r="BG17" s="55"/>
      <c r="BH17" s="55"/>
      <c r="BI17" s="55"/>
    </row>
    <row r="18" spans="1:61" ht="151.94999999999999" customHeight="1" x14ac:dyDescent="0.25">
      <c r="A18" s="341"/>
      <c r="B18" s="367"/>
      <c r="C18" s="367"/>
      <c r="D18" s="370"/>
      <c r="E18" s="373"/>
      <c r="F18" s="373"/>
      <c r="G18" s="373"/>
      <c r="H18" s="122" t="s">
        <v>134</v>
      </c>
      <c r="I18" s="370"/>
      <c r="J18" s="321"/>
      <c r="K18" s="319"/>
      <c r="L18" s="321"/>
      <c r="M18" s="319"/>
      <c r="N18" s="323"/>
      <c r="O18" s="68">
        <v>4</v>
      </c>
      <c r="P18" s="243" t="s">
        <v>236</v>
      </c>
      <c r="Q18" s="91" t="str">
        <f t="shared" si="4"/>
        <v>Probabilidad</v>
      </c>
      <c r="R18" s="92" t="s">
        <v>118</v>
      </c>
      <c r="S18" s="92" t="s">
        <v>113</v>
      </c>
      <c r="T18" s="93" t="str">
        <f>IF(AND(R18="Preventivo",S18="Automático"),"50%",IF(AND(R18="Preventivo",S18="Manual"),"40%",IF(AND(R18="Detectivo",S18="Automático"),"40%",IF(AND(R18="Detectivo",S18="Manual"),"30%",IF(AND(R18="Correctivo",S18="Automático"),"35%",IF(AND(R18="Correctivo",S18="Manual"),"25%",""))))))</f>
        <v>40%</v>
      </c>
      <c r="U18" s="92" t="s">
        <v>114</v>
      </c>
      <c r="V18" s="92" t="s">
        <v>245</v>
      </c>
      <c r="W18" s="92" t="s">
        <v>116</v>
      </c>
      <c r="X18" s="94" t="s">
        <v>247</v>
      </c>
      <c r="Y18" s="70">
        <f>IFERROR(IF(AND(Q17="Probabilidad",Q18="Probabilidad"),(AA17-(+AA17*T18)),IF(AND(Q17="Impacto",Q18="Probabilidad"),(AA16-(+AA16*T18)),IF(Q18="Impacto",AA17,""))),"")</f>
        <v>0.10367999999999998</v>
      </c>
      <c r="Z18" s="27" t="str">
        <f t="shared" ref="Z18" si="5">IFERROR(IF(Y18="","",IF(Y18&lt;=0.2,"Muy Baja",IF(Y18&lt;=0.4,"Baja",IF(Y18&lt;=0.6,"Media",IF(Y18&lt;=0.8,"Alta","Muy Alta"))))),"")</f>
        <v>Muy Baja</v>
      </c>
      <c r="AA18" s="25">
        <f t="shared" ref="AA18" si="6">+Y18</f>
        <v>0.10367999999999998</v>
      </c>
      <c r="AB18" s="27" t="str">
        <f t="shared" ref="AB18" si="7">IFERROR(IF(AC18="","",IF(AC18&lt;=0.2,"Leve",IF(AC18&lt;=0.4,"Menor",IF(AC18&lt;=0.6,"Moderado",IF(AC18&lt;=0.8,"Mayor","Catastrófico"))))),"")</f>
        <v>Moderado</v>
      </c>
      <c r="AC18" s="25">
        <f>IFERROR(IF(AND(Q17="Impacto",Q18="Impacto"),(AC17-(+AC17*T18)),IF(AND(Q17="Probabilidad",Q18="Impacto"),(AC16-(+AC16*T18)),IF(Q18="Probabilidad",AC17,""))),"")</f>
        <v>0.6</v>
      </c>
      <c r="AD18" s="321"/>
      <c r="AE18" s="358"/>
      <c r="AF18" s="321"/>
      <c r="AG18" s="358"/>
      <c r="AH18" s="323"/>
      <c r="AI18" s="360"/>
      <c r="AJ18" s="347"/>
      <c r="AK18" s="348"/>
      <c r="AL18" s="362"/>
      <c r="AM18" s="365"/>
      <c r="AN18" s="362"/>
      <c r="AO18" s="365"/>
      <c r="AP18" s="362"/>
      <c r="AQ18" s="365"/>
      <c r="AR18" s="362"/>
      <c r="AS18" s="365"/>
      <c r="AT18" s="55"/>
      <c r="AU18" s="55"/>
      <c r="AV18" s="55"/>
      <c r="AW18" s="55"/>
      <c r="AX18" s="55"/>
      <c r="AY18" s="55"/>
      <c r="AZ18" s="55"/>
      <c r="BA18" s="55"/>
      <c r="BB18" s="55"/>
      <c r="BC18" s="55"/>
      <c r="BD18" s="55"/>
      <c r="BE18" s="55"/>
      <c r="BF18" s="55"/>
      <c r="BG18" s="55"/>
      <c r="BH18" s="55"/>
      <c r="BI18" s="55"/>
    </row>
    <row r="19" spans="1:61" ht="107.4" customHeight="1" x14ac:dyDescent="0.25">
      <c r="A19" s="341"/>
      <c r="B19" s="368"/>
      <c r="C19" s="368"/>
      <c r="D19" s="371"/>
      <c r="E19" s="374"/>
      <c r="F19" s="374"/>
      <c r="G19" s="374"/>
      <c r="H19" s="121" t="s">
        <v>237</v>
      </c>
      <c r="I19" s="371"/>
      <c r="J19" s="321"/>
      <c r="K19" s="319"/>
      <c r="L19" s="321"/>
      <c r="M19" s="319"/>
      <c r="N19" s="323"/>
      <c r="O19" s="68">
        <v>5</v>
      </c>
      <c r="P19" s="243" t="s">
        <v>238</v>
      </c>
      <c r="Q19" s="91" t="str">
        <f t="shared" si="4"/>
        <v>Probabilidad</v>
      </c>
      <c r="R19" s="92" t="s">
        <v>118</v>
      </c>
      <c r="S19" s="92" t="s">
        <v>113</v>
      </c>
      <c r="T19" s="93" t="str">
        <f t="shared" ref="T19" si="8">IF(AND(R19="Preventivo",S19="Automático"),"50%",IF(AND(R19="Preventivo",S19="Manual"),"40%",IF(AND(R19="Detectivo",S19="Automático"),"40%",IF(AND(R19="Detectivo",S19="Manual"),"30%",IF(AND(R19="Correctivo",S19="Automático"),"35%",IF(AND(R19="Correctivo",S19="Manual"),"25%",""))))))</f>
        <v>40%</v>
      </c>
      <c r="U19" s="92" t="s">
        <v>114</v>
      </c>
      <c r="V19" s="92" t="s">
        <v>245</v>
      </c>
      <c r="W19" s="92" t="s">
        <v>116</v>
      </c>
      <c r="X19" s="94" t="s">
        <v>248</v>
      </c>
      <c r="Y19" s="70">
        <f>IFERROR(IF(AND(Q18="Probabilidad",Q19="Probabilidad"),(AA18-(+AA18*T19)),IF(AND(Q18="Impacto",Q19="Probabilidad"),(AA17-(+AA17*T19)),IF(Q19="Impacto",AA18,""))),"")</f>
        <v>6.2207999999999986E-2</v>
      </c>
      <c r="Z19" s="27" t="str">
        <f t="shared" ref="Z19" si="9">IFERROR(IF(Y19="","",IF(Y19&lt;=0.2,"Muy Baja",IF(Y19&lt;=0.4,"Baja",IF(Y19&lt;=0.6,"Media",IF(Y19&lt;=0.8,"Alta","Muy Alta"))))),"")</f>
        <v>Muy Baja</v>
      </c>
      <c r="AA19" s="25">
        <f t="shared" ref="AA19" si="10">+Y19</f>
        <v>6.2207999999999986E-2</v>
      </c>
      <c r="AB19" s="27" t="str">
        <f t="shared" ref="AB19" si="11">IFERROR(IF(AC19="","",IF(AC19&lt;=0.2,"Leve",IF(AC19&lt;=0.4,"Menor",IF(AC19&lt;=0.6,"Moderado",IF(AC19&lt;=0.8,"Mayor","Catastrófico"))))),"")</f>
        <v>Moderado</v>
      </c>
      <c r="AC19" s="25">
        <f>IFERROR(IF(AND(Q18="Impacto",Q19="Impacto"),(AC18-(+AC18*T19)),IF(AND(Q18="Probabilidad",Q19="Impacto"),(AC17-(+AC17*T19)),IF(Q19="Probabilidad",AC18,""))),"")</f>
        <v>0.6</v>
      </c>
      <c r="AD19" s="321"/>
      <c r="AE19" s="358"/>
      <c r="AF19" s="321"/>
      <c r="AG19" s="358"/>
      <c r="AH19" s="323"/>
      <c r="AI19" s="360"/>
      <c r="AJ19" s="347"/>
      <c r="AK19" s="348"/>
      <c r="AL19" s="362"/>
      <c r="AM19" s="365"/>
      <c r="AN19" s="362"/>
      <c r="AO19" s="365"/>
      <c r="AP19" s="362"/>
      <c r="AQ19" s="365"/>
      <c r="AR19" s="362"/>
      <c r="AS19" s="365"/>
      <c r="AT19" s="55"/>
      <c r="AU19" s="55"/>
      <c r="AV19" s="55"/>
      <c r="AW19" s="55"/>
      <c r="AX19" s="55"/>
      <c r="AY19" s="55"/>
      <c r="AZ19" s="55"/>
      <c r="BA19" s="55"/>
      <c r="BB19" s="55"/>
      <c r="BC19" s="55"/>
      <c r="BD19" s="55"/>
      <c r="BE19" s="55"/>
      <c r="BF19" s="55"/>
      <c r="BG19" s="55"/>
      <c r="BH19" s="55"/>
      <c r="BI19" s="55"/>
    </row>
    <row r="20" spans="1:61" s="75" customFormat="1" ht="177" customHeight="1" x14ac:dyDescent="0.3">
      <c r="A20" s="341" t="s">
        <v>306</v>
      </c>
      <c r="B20" s="366" t="s">
        <v>295</v>
      </c>
      <c r="C20" s="366" t="s">
        <v>128</v>
      </c>
      <c r="D20" s="369" t="s">
        <v>294</v>
      </c>
      <c r="E20" s="372" t="s">
        <v>299</v>
      </c>
      <c r="F20" s="372" t="s">
        <v>301</v>
      </c>
      <c r="G20" s="372" t="s">
        <v>300</v>
      </c>
      <c r="H20" s="96" t="s">
        <v>296</v>
      </c>
      <c r="I20" s="369" t="s">
        <v>230</v>
      </c>
      <c r="J20" s="320" t="s">
        <v>130</v>
      </c>
      <c r="K20" s="318">
        <f>IF(J20="","",IF(J20="Muy Baja",0.2,IF(J20="Baja",0.4,IF(J20="Media",0.6,IF(J20="Alta",0.8,IF(J20="Muy Alta",1,))))))</f>
        <v>1</v>
      </c>
      <c r="L20" s="320" t="s">
        <v>111</v>
      </c>
      <c r="M20" s="318">
        <f>IF(L20="","",IF(L20="Leve",0.2,IF(L20="Menor",0.4,IF(L20="Moderado",0.6,IF(L20="Mayor",0.8,IF(L20="Catastrófico",1,))))))</f>
        <v>0.6</v>
      </c>
      <c r="N20" s="322" t="str">
        <f>IF(OR(AND(J20="Muy Baja",L20="Leve"),AND(J20="Muy Baja",L20="Menor"),AND(J20="Baja",L20="Leve")),"Bajo",IF(OR(AND(J20="Muy Baja",L20="Moderado"),AND(J20="Baja",L20="Menor"),AND(J20="Baja",L20="Moderado"),AND(J20="Media",L20="Leve"),AND(J20="Media",L20="Menor"),AND(J20="Media",L20="Moderado"),AND(J20="Alta",L20="Leve"),AND(J20="Alta",L20="Menor")),"Moderado",IF(OR(AND(J20="Muy Baja",L20="Mayor"),AND(J20="Baja",L20="Mayor"),AND(J20="Media",L20="Mayor"),AND(J20="Alta",L20="Moderado"),AND(J20="Alta",L20="Mayor"),AND(J20="Muy Alta",L20="Leve"),AND(J20="Muy Alta",L20="Menor"),AND(J20="Muy Alta",L20="Moderado"),AND(J20="Muy Alta",L20="Mayor")),"Alto",IF(OR(AND(J20="Muy Baja",L20="Catastrófico"),AND(J20="Baja",L20="Catastrófico"),AND(J20="Media",L20="Catastrófico"),AND(J20="Alta",L20="Catastrófico"),AND(J20="Muy Alta",L20="Catastrófico")),"Extremo",""))))</f>
        <v>Alto</v>
      </c>
      <c r="O20" s="68">
        <v>1</v>
      </c>
      <c r="P20" s="244" t="s">
        <v>298</v>
      </c>
      <c r="Q20" s="91" t="str">
        <f t="shared" ref="Q20:Q25" si="12">IF(OR(R20="Preventivo",R20="Detectivo"),"Probabilidad",IF(R20="Correctivo","Impacto",""))</f>
        <v>Probabilidad</v>
      </c>
      <c r="R20" s="92" t="s">
        <v>118</v>
      </c>
      <c r="S20" s="92" t="s">
        <v>113</v>
      </c>
      <c r="T20" s="93" t="str">
        <f t="shared" ref="T20:T25" si="13">IF(AND(R20="Preventivo",S20="Automático"),"50%",IF(AND(R20="Preventivo",S20="Manual"),"40%",IF(AND(R20="Detectivo",S20="Automático"),"40%",IF(AND(R20="Detectivo",S20="Manual"),"30%",IF(AND(R20="Correctivo",S20="Automático"),"35%",IF(AND(R20="Correctivo",S20="Manual"),"25%",""))))))</f>
        <v>40%</v>
      </c>
      <c r="U20" s="92" t="s">
        <v>114</v>
      </c>
      <c r="V20" s="92" t="s">
        <v>241</v>
      </c>
      <c r="W20" s="92" t="s">
        <v>116</v>
      </c>
      <c r="X20" s="94" t="s">
        <v>249</v>
      </c>
      <c r="Y20" s="70">
        <f>IFERROR(IF(Q20="Probabilidad",(K20-(+K20*T20)),IF(Q20="Impacto",K20,"")),"")</f>
        <v>0.6</v>
      </c>
      <c r="Z20" s="27" t="str">
        <f t="shared" ref="Z20:Z26" si="14">IFERROR(IF(Y20="","",IF(Y20&lt;=0.2,"Muy Baja",IF(Y20&lt;=0.4,"Baja",IF(Y20&lt;=0.6,"Media",IF(Y20&lt;=0.8,"Alta","Muy Alta"))))),"")</f>
        <v>Media</v>
      </c>
      <c r="AA20" s="25">
        <f>+Y20</f>
        <v>0.6</v>
      </c>
      <c r="AB20" s="27" t="str">
        <f>IFERROR(IF(AC20="","",IF(AC20&lt;=0.2,"Leve",IF(AC20&lt;=0.4,"Menor",IF(AC20&lt;=0.6,"Moderado",IF(AC20&lt;=0.8,"Mayor","Catastrófico"))))),"")</f>
        <v>Moderado</v>
      </c>
      <c r="AC20" s="25">
        <f>IFERROR(IF(Q20="Impacto",(M20-(+M20*T20)),IF(Q20="Probabilidad",M20,"")),"")</f>
        <v>0.6</v>
      </c>
      <c r="AD20" s="320" t="str">
        <f>IFERROR(IF(AE20=0,"",IF(AND(AE20&gt;0,AE20&lt;=0.2),"Muy Baja",IF(AE20&lt;=0.4,"Baja",IF(AE20&lt;=0.6,"Media",IF(AE20&lt;=0.8,"Alta","Muy Alta"))))),"")</f>
        <v>Muy Baja</v>
      </c>
      <c r="AE20" s="357">
        <f>MIN(Y20:Y25)</f>
        <v>5.4431999999999994E-2</v>
      </c>
      <c r="AF20" s="320" t="str">
        <f>IFERROR(IF(AG20=0,"",IF(AND(AG20&gt;0,AG20&lt;=0.2),"Leve",IF(AG20&lt;=0.4,"Menor",IF(AG20&lt;=0.6,"Moderado",IF(AG20&lt;=0.8,"Mayor","Catastrófico"))))),"")</f>
        <v>Moderado</v>
      </c>
      <c r="AG20" s="357">
        <f>MIN(AC20:AC25)</f>
        <v>0.6</v>
      </c>
      <c r="AH20" s="322" t="str">
        <f>IFERROR(IF(OR(AND(AD20="Muy Baja",AF20="Leve"),AND(AD20="Muy Baja",AF20="Menor"),AND(AD20="Baja",AF20="Leve")),"Bajo",IF(OR(AND(AD20="Muy Baja",AF20="Moderado"),AND(AD20="Baja",AF20="Menor"),AND(AD20="Baja",AF20="Moderado"),AND(AD20="Media",AF20="Leve"),AND(AD20="Media",AF20="Menor"),AND(AD20="Media",AF20="Moderado"),AND(AD20="Alta",AF20="Leve"),AND(AD20="Alta",AF20="Menor")),"Moderado",IF(OR(AND(AD20="Muy Baja",AF20="Mayor"),AND(AD20="Baja",AF20="Mayor"),AND(AD20="Media",AF20="Mayor"),AND(AD20="Alta",AF20="Moderado"),AND(AD20="Alta",AF20="Mayor"),AND(AD20="Muy Alta",AF20="Leve"),AND(AD20="Muy Alta",AF20="Menor"),AND(AD20="Muy Alta",AF20="Moderado"),AND(AD20="Muy Alta",AF20="Mayor")),"Alto",IF(OR(AND(AD20="Muy Baja",AF20="Catastrófico"),AND(AD20="Baja",AF20="Catastrófico"),AND(AD20="Media",AF20="Catastrófico"),AND(AD20="Alta",AF20="Catastrófico"),AND(AD20="Muy Alta",AF20="Catastrófico")),"Extremo","")))),"")</f>
        <v>Moderado</v>
      </c>
      <c r="AI20" s="359" t="s">
        <v>117</v>
      </c>
      <c r="AJ20" s="378"/>
      <c r="AK20" s="381" t="s">
        <v>126</v>
      </c>
      <c r="AL20" s="361" t="s">
        <v>279</v>
      </c>
      <c r="AM20" s="364"/>
      <c r="AN20" s="361" t="s">
        <v>375</v>
      </c>
      <c r="AO20" s="364" t="s">
        <v>374</v>
      </c>
      <c r="AP20" s="361" t="s">
        <v>278</v>
      </c>
      <c r="AQ20" s="364"/>
      <c r="AR20" s="361" t="s">
        <v>278</v>
      </c>
      <c r="AS20" s="364"/>
      <c r="AT20" s="74"/>
      <c r="AU20" s="74"/>
      <c r="AV20" s="74"/>
      <c r="AW20" s="74"/>
      <c r="AX20" s="74"/>
      <c r="AY20" s="74"/>
      <c r="AZ20" s="74"/>
      <c r="BA20" s="74"/>
      <c r="BB20" s="74"/>
      <c r="BC20" s="74"/>
      <c r="BD20" s="74"/>
      <c r="BE20" s="74"/>
      <c r="BF20" s="74"/>
      <c r="BG20" s="74"/>
      <c r="BH20" s="74"/>
      <c r="BI20" s="74"/>
    </row>
    <row r="21" spans="1:61" ht="156.6" customHeight="1" x14ac:dyDescent="0.25">
      <c r="A21" s="341"/>
      <c r="B21" s="367"/>
      <c r="C21" s="367"/>
      <c r="D21" s="370"/>
      <c r="E21" s="373"/>
      <c r="F21" s="373"/>
      <c r="G21" s="373"/>
      <c r="H21" s="375" t="s">
        <v>302</v>
      </c>
      <c r="I21" s="370"/>
      <c r="J21" s="321"/>
      <c r="K21" s="319"/>
      <c r="L21" s="321"/>
      <c r="M21" s="319"/>
      <c r="N21" s="323"/>
      <c r="O21" s="68">
        <v>2</v>
      </c>
      <c r="P21" s="244" t="s">
        <v>297</v>
      </c>
      <c r="Q21" s="91" t="str">
        <f t="shared" si="12"/>
        <v>Probabilidad</v>
      </c>
      <c r="R21" s="92" t="s">
        <v>118</v>
      </c>
      <c r="S21" s="92" t="s">
        <v>113</v>
      </c>
      <c r="T21" s="93" t="str">
        <f t="shared" si="13"/>
        <v>40%</v>
      </c>
      <c r="U21" s="92" t="s">
        <v>114</v>
      </c>
      <c r="V21" s="92" t="s">
        <v>239</v>
      </c>
      <c r="W21" s="92" t="s">
        <v>116</v>
      </c>
      <c r="X21" s="94" t="s">
        <v>250</v>
      </c>
      <c r="Y21" s="70">
        <f>IFERROR(IF(AND(Q20="Probabilidad",Q21="Probabilidad"),(AA20-(+AA20*T21)),IF(Q21="Probabilidad",(K20-(+K20*T21)),IF(Q21="Impacto",AA20,""))),"")</f>
        <v>0.36</v>
      </c>
      <c r="Z21" s="27" t="str">
        <f t="shared" si="14"/>
        <v>Baja</v>
      </c>
      <c r="AA21" s="25">
        <f t="shared" ref="AA21:AA22" si="15">+Y21</f>
        <v>0.36</v>
      </c>
      <c r="AB21" s="27" t="str">
        <f t="shared" ref="AB21:AB22" si="16">IFERROR(IF(AC21="","",IF(AC21&lt;=0.2,"Leve",IF(AC21&lt;=0.4,"Menor",IF(AC21&lt;=0.6,"Moderado",IF(AC21&lt;=0.8,"Mayor","Catastrófico"))))),"")</f>
        <v>Moderado</v>
      </c>
      <c r="AC21" s="25">
        <f>IFERROR(IF(AND(Q20="Impacto",Q21="Impacto"),(AC20-(+AC20*T21)),IF(Q21="Impacto",(#REF!-(+#REF!*T21)),IF(Q21="Probabilidad",AC20,""))),"")</f>
        <v>0.6</v>
      </c>
      <c r="AD21" s="321"/>
      <c r="AE21" s="358"/>
      <c r="AF21" s="321"/>
      <c r="AG21" s="358"/>
      <c r="AH21" s="323"/>
      <c r="AI21" s="360"/>
      <c r="AJ21" s="379"/>
      <c r="AK21" s="382"/>
      <c r="AL21" s="362"/>
      <c r="AM21" s="365"/>
      <c r="AN21" s="362"/>
      <c r="AO21" s="365"/>
      <c r="AP21" s="362"/>
      <c r="AQ21" s="365"/>
      <c r="AR21" s="362"/>
      <c r="AS21" s="365"/>
      <c r="AT21" s="55"/>
      <c r="AU21" s="55"/>
      <c r="AV21" s="55"/>
      <c r="AW21" s="55"/>
      <c r="AX21" s="55"/>
      <c r="AY21" s="55"/>
      <c r="AZ21" s="55"/>
      <c r="BA21" s="55"/>
      <c r="BB21" s="55"/>
      <c r="BC21" s="55"/>
      <c r="BD21" s="55"/>
      <c r="BE21" s="55"/>
      <c r="BF21" s="55"/>
      <c r="BG21" s="55"/>
      <c r="BH21" s="55"/>
      <c r="BI21" s="55"/>
    </row>
    <row r="22" spans="1:61" ht="97.2" customHeight="1" x14ac:dyDescent="0.25">
      <c r="A22" s="341"/>
      <c r="B22" s="367"/>
      <c r="C22" s="367"/>
      <c r="D22" s="370"/>
      <c r="E22" s="373"/>
      <c r="F22" s="373"/>
      <c r="G22" s="373"/>
      <c r="H22" s="376"/>
      <c r="I22" s="370"/>
      <c r="J22" s="321"/>
      <c r="K22" s="319"/>
      <c r="L22" s="321"/>
      <c r="M22" s="319"/>
      <c r="N22" s="323"/>
      <c r="O22" s="68">
        <v>3</v>
      </c>
      <c r="P22" s="245" t="s">
        <v>303</v>
      </c>
      <c r="Q22" s="91" t="str">
        <f t="shared" si="12"/>
        <v>Probabilidad</v>
      </c>
      <c r="R22" s="92" t="s">
        <v>118</v>
      </c>
      <c r="S22" s="92" t="s">
        <v>113</v>
      </c>
      <c r="T22" s="93" t="str">
        <f t="shared" si="13"/>
        <v>40%</v>
      </c>
      <c r="U22" s="92" t="s">
        <v>114</v>
      </c>
      <c r="V22" s="92" t="s">
        <v>239</v>
      </c>
      <c r="W22" s="92" t="s">
        <v>116</v>
      </c>
      <c r="X22" s="94" t="s">
        <v>304</v>
      </c>
      <c r="Y22" s="70">
        <f>IFERROR(IF(AND(Q21="Probabilidad",Q22="Probabilidad"),(AA21-(+AA21*T22)),IF(AND(Q21="Impacto",Q22="Probabilidad"),(AA20-(+AA20*T22)),IF(Q22="Impacto",AA21,""))),"")</f>
        <v>0.216</v>
      </c>
      <c r="Z22" s="27" t="str">
        <f t="shared" si="14"/>
        <v>Baja</v>
      </c>
      <c r="AA22" s="25">
        <f t="shared" si="15"/>
        <v>0.216</v>
      </c>
      <c r="AB22" s="27" t="str">
        <f t="shared" si="16"/>
        <v>Moderado</v>
      </c>
      <c r="AC22" s="25">
        <f>IFERROR(IF(AND(Q21="Impacto",Q22="Impacto"),(AC21-(+AC21*T22)),IF(AND(Q21="Probabilidad",Q22="Impacto"),(AC20-(+AC20*T22)),IF(Q22="Probabilidad",AC21,""))),"")</f>
        <v>0.6</v>
      </c>
      <c r="AD22" s="321"/>
      <c r="AE22" s="358"/>
      <c r="AF22" s="321"/>
      <c r="AG22" s="358"/>
      <c r="AH22" s="323"/>
      <c r="AI22" s="360"/>
      <c r="AJ22" s="379"/>
      <c r="AK22" s="382"/>
      <c r="AL22" s="362"/>
      <c r="AM22" s="365"/>
      <c r="AN22" s="362"/>
      <c r="AO22" s="365"/>
      <c r="AP22" s="362"/>
      <c r="AQ22" s="365"/>
      <c r="AR22" s="362"/>
      <c r="AS22" s="365"/>
      <c r="AT22" s="55"/>
      <c r="AU22" s="55"/>
      <c r="AV22" s="55"/>
      <c r="AW22" s="55"/>
      <c r="AX22" s="55"/>
      <c r="AY22" s="55"/>
      <c r="AZ22" s="55"/>
      <c r="BA22" s="55"/>
      <c r="BB22" s="55"/>
      <c r="BC22" s="55"/>
      <c r="BD22" s="55"/>
      <c r="BE22" s="55"/>
      <c r="BF22" s="55"/>
      <c r="BG22" s="55"/>
      <c r="BH22" s="55"/>
      <c r="BI22" s="55"/>
    </row>
    <row r="23" spans="1:61" ht="84" customHeight="1" x14ac:dyDescent="0.25">
      <c r="A23" s="341"/>
      <c r="B23" s="367"/>
      <c r="C23" s="367"/>
      <c r="D23" s="370"/>
      <c r="E23" s="373"/>
      <c r="F23" s="373"/>
      <c r="G23" s="373"/>
      <c r="H23" s="88" t="s">
        <v>135</v>
      </c>
      <c r="I23" s="370"/>
      <c r="J23" s="321"/>
      <c r="K23" s="319"/>
      <c r="L23" s="321"/>
      <c r="M23" s="319"/>
      <c r="N23" s="323"/>
      <c r="O23" s="68"/>
      <c r="P23" s="245" t="s">
        <v>251</v>
      </c>
      <c r="Q23" s="91" t="str">
        <f t="shared" si="12"/>
        <v>Probabilidad</v>
      </c>
      <c r="R23" s="92" t="s">
        <v>118</v>
      </c>
      <c r="S23" s="92" t="s">
        <v>113</v>
      </c>
      <c r="T23" s="93" t="str">
        <f t="shared" si="13"/>
        <v>40%</v>
      </c>
      <c r="U23" s="92" t="s">
        <v>114</v>
      </c>
      <c r="V23" s="92" t="s">
        <v>245</v>
      </c>
      <c r="W23" s="92" t="s">
        <v>116</v>
      </c>
      <c r="X23" s="94" t="s">
        <v>252</v>
      </c>
      <c r="Y23" s="70">
        <f t="shared" ref="Y23:Y25" si="17">IFERROR(IF(AND(Q22="Probabilidad",Q23="Probabilidad"),(AA22-(+AA22*T23)),IF(AND(Q22="Impacto",Q23="Probabilidad"),(AA21-(+AA21*T23)),IF(Q23="Impacto",AA22,""))),"")</f>
        <v>0.12959999999999999</v>
      </c>
      <c r="Z23" s="27" t="str">
        <f t="shared" ref="Z23:Z25" si="18">IFERROR(IF(Y23="","",IF(Y23&lt;=0.2,"Muy Baja",IF(Y23&lt;=0.4,"Baja",IF(Y23&lt;=0.6,"Media",IF(Y23&lt;=0.8,"Alta","Muy Alta"))))),"")</f>
        <v>Muy Baja</v>
      </c>
      <c r="AA23" s="25">
        <f t="shared" ref="AA23:AA25" si="19">+Y23</f>
        <v>0.12959999999999999</v>
      </c>
      <c r="AB23" s="27" t="str">
        <f t="shared" ref="AB23:AB25" si="20">IFERROR(IF(AC23="","",IF(AC23&lt;=0.2,"Leve",IF(AC23&lt;=0.4,"Menor",IF(AC23&lt;=0.6,"Moderado",IF(AC23&lt;=0.8,"Mayor","Catastrófico"))))),"")</f>
        <v>Moderado</v>
      </c>
      <c r="AC23" s="25">
        <f t="shared" ref="AC23:AC25" si="21">IFERROR(IF(AND(Q22="Impacto",Q23="Impacto"),(AC22-(+AC22*T23)),IF(AND(Q22="Probabilidad",Q23="Impacto"),(AC21-(+AC21*T23)),IF(Q23="Probabilidad",AC22,""))),"")</f>
        <v>0.6</v>
      </c>
      <c r="AD23" s="321"/>
      <c r="AE23" s="358"/>
      <c r="AF23" s="321"/>
      <c r="AG23" s="358"/>
      <c r="AH23" s="323"/>
      <c r="AI23" s="360"/>
      <c r="AJ23" s="379"/>
      <c r="AK23" s="382"/>
      <c r="AL23" s="362"/>
      <c r="AM23" s="365"/>
      <c r="AN23" s="362"/>
      <c r="AO23" s="365"/>
      <c r="AP23" s="362"/>
      <c r="AQ23" s="365"/>
      <c r="AR23" s="362"/>
      <c r="AS23" s="365"/>
      <c r="AT23" s="55"/>
      <c r="AU23" s="55"/>
      <c r="AV23" s="55"/>
      <c r="AW23" s="55"/>
      <c r="AX23" s="55"/>
      <c r="AY23" s="55"/>
      <c r="AZ23" s="55"/>
      <c r="BA23" s="55"/>
      <c r="BB23" s="55"/>
      <c r="BC23" s="55"/>
      <c r="BD23" s="55"/>
      <c r="BE23" s="55"/>
      <c r="BF23" s="55"/>
      <c r="BG23" s="55"/>
      <c r="BH23" s="55"/>
      <c r="BI23" s="55"/>
    </row>
    <row r="24" spans="1:61" ht="102.6" customHeight="1" x14ac:dyDescent="0.25">
      <c r="A24" s="341"/>
      <c r="B24" s="367"/>
      <c r="C24" s="367"/>
      <c r="D24" s="370"/>
      <c r="E24" s="373"/>
      <c r="F24" s="373"/>
      <c r="G24" s="373"/>
      <c r="H24" s="88" t="s">
        <v>136</v>
      </c>
      <c r="I24" s="370"/>
      <c r="J24" s="321"/>
      <c r="K24" s="319"/>
      <c r="L24" s="321"/>
      <c r="M24" s="319"/>
      <c r="N24" s="323"/>
      <c r="O24" s="68"/>
      <c r="P24" s="245" t="s">
        <v>253</v>
      </c>
      <c r="Q24" s="91" t="str">
        <f t="shared" si="12"/>
        <v>Probabilidad</v>
      </c>
      <c r="R24" s="92" t="s">
        <v>118</v>
      </c>
      <c r="S24" s="92" t="s">
        <v>113</v>
      </c>
      <c r="T24" s="93" t="str">
        <f t="shared" si="13"/>
        <v>40%</v>
      </c>
      <c r="U24" s="92" t="s">
        <v>114</v>
      </c>
      <c r="V24" s="92" t="s">
        <v>239</v>
      </c>
      <c r="W24" s="92" t="s">
        <v>116</v>
      </c>
      <c r="X24" s="97" t="s">
        <v>137</v>
      </c>
      <c r="Y24" s="70">
        <f t="shared" si="17"/>
        <v>7.7759999999999996E-2</v>
      </c>
      <c r="Z24" s="27" t="str">
        <f t="shared" si="18"/>
        <v>Muy Baja</v>
      </c>
      <c r="AA24" s="25">
        <f t="shared" si="19"/>
        <v>7.7759999999999996E-2</v>
      </c>
      <c r="AB24" s="27" t="str">
        <f t="shared" si="20"/>
        <v>Moderado</v>
      </c>
      <c r="AC24" s="25">
        <f t="shared" si="21"/>
        <v>0.6</v>
      </c>
      <c r="AD24" s="321"/>
      <c r="AE24" s="358"/>
      <c r="AF24" s="321"/>
      <c r="AG24" s="358"/>
      <c r="AH24" s="323"/>
      <c r="AI24" s="360"/>
      <c r="AJ24" s="379"/>
      <c r="AK24" s="382"/>
      <c r="AL24" s="362"/>
      <c r="AM24" s="365"/>
      <c r="AN24" s="362"/>
      <c r="AO24" s="365"/>
      <c r="AP24" s="362"/>
      <c r="AQ24" s="365"/>
      <c r="AR24" s="362"/>
      <c r="AS24" s="365"/>
      <c r="AT24" s="55"/>
      <c r="AU24" s="55"/>
      <c r="AV24" s="55"/>
      <c r="AW24" s="55"/>
      <c r="AX24" s="55"/>
      <c r="AY24" s="55"/>
      <c r="AZ24" s="55"/>
      <c r="BA24" s="55"/>
      <c r="BB24" s="55"/>
      <c r="BC24" s="55"/>
      <c r="BD24" s="55"/>
      <c r="BE24" s="55"/>
      <c r="BF24" s="55"/>
      <c r="BG24" s="55"/>
      <c r="BH24" s="55"/>
      <c r="BI24" s="55"/>
    </row>
    <row r="25" spans="1:61" ht="87" customHeight="1" x14ac:dyDescent="0.25">
      <c r="A25" s="341"/>
      <c r="B25" s="367"/>
      <c r="C25" s="367"/>
      <c r="D25" s="370"/>
      <c r="E25" s="373"/>
      <c r="F25" s="373"/>
      <c r="G25" s="373"/>
      <c r="H25" s="88" t="s">
        <v>138</v>
      </c>
      <c r="I25" s="370"/>
      <c r="J25" s="321"/>
      <c r="K25" s="319"/>
      <c r="L25" s="321"/>
      <c r="M25" s="319"/>
      <c r="N25" s="323"/>
      <c r="O25" s="68">
        <v>4</v>
      </c>
      <c r="P25" s="244" t="s">
        <v>254</v>
      </c>
      <c r="Q25" s="91" t="str">
        <f t="shared" si="12"/>
        <v>Probabilidad</v>
      </c>
      <c r="R25" s="98" t="s">
        <v>127</v>
      </c>
      <c r="S25" s="98" t="s">
        <v>113</v>
      </c>
      <c r="T25" s="93" t="str">
        <f t="shared" si="13"/>
        <v>30%</v>
      </c>
      <c r="U25" s="98" t="s">
        <v>114</v>
      </c>
      <c r="V25" s="98" t="s">
        <v>239</v>
      </c>
      <c r="W25" s="98" t="s">
        <v>116</v>
      </c>
      <c r="X25" s="96" t="s">
        <v>139</v>
      </c>
      <c r="Y25" s="70">
        <f t="shared" si="17"/>
        <v>5.4431999999999994E-2</v>
      </c>
      <c r="Z25" s="27" t="str">
        <f t="shared" si="18"/>
        <v>Muy Baja</v>
      </c>
      <c r="AA25" s="25">
        <f t="shared" si="19"/>
        <v>5.4431999999999994E-2</v>
      </c>
      <c r="AB25" s="27" t="str">
        <f t="shared" si="20"/>
        <v>Moderado</v>
      </c>
      <c r="AC25" s="25">
        <f t="shared" si="21"/>
        <v>0.6</v>
      </c>
      <c r="AD25" s="321"/>
      <c r="AE25" s="358"/>
      <c r="AF25" s="321"/>
      <c r="AG25" s="358"/>
      <c r="AH25" s="323"/>
      <c r="AI25" s="360"/>
      <c r="AJ25" s="380"/>
      <c r="AK25" s="382"/>
      <c r="AL25" s="362"/>
      <c r="AM25" s="365"/>
      <c r="AN25" s="362"/>
      <c r="AO25" s="365"/>
      <c r="AP25" s="362"/>
      <c r="AQ25" s="365"/>
      <c r="AR25" s="362"/>
      <c r="AS25" s="365"/>
      <c r="AT25" s="55"/>
      <c r="AU25" s="55"/>
      <c r="AV25" s="55"/>
      <c r="AW25" s="55"/>
      <c r="AX25" s="55"/>
      <c r="AY25" s="55"/>
      <c r="AZ25" s="55"/>
      <c r="BA25" s="55"/>
      <c r="BB25" s="55"/>
      <c r="BC25" s="55"/>
      <c r="BD25" s="55"/>
      <c r="BE25" s="55"/>
      <c r="BF25" s="55"/>
      <c r="BG25" s="55"/>
      <c r="BH25" s="55"/>
      <c r="BI25" s="55"/>
    </row>
    <row r="26" spans="1:61" ht="273.75" customHeight="1" x14ac:dyDescent="0.25">
      <c r="A26" s="113" t="s">
        <v>268</v>
      </c>
      <c r="B26" s="112" t="s">
        <v>255</v>
      </c>
      <c r="C26" s="115" t="s">
        <v>140</v>
      </c>
      <c r="D26" s="106" t="s">
        <v>129</v>
      </c>
      <c r="E26" s="105" t="s">
        <v>257</v>
      </c>
      <c r="F26" s="105" t="s">
        <v>256</v>
      </c>
      <c r="G26" s="105" t="s">
        <v>258</v>
      </c>
      <c r="H26" s="123" t="s">
        <v>259</v>
      </c>
      <c r="I26" s="107" t="s">
        <v>230</v>
      </c>
      <c r="J26" s="89" t="s">
        <v>110</v>
      </c>
      <c r="K26" s="104">
        <f>IF(J26="","",IF(J26="Muy Baja",0.2,IF(J26="Baja",0.4,IF(J26="Media",0.6,IF(J26="Alta",0.8,IF(J26="Muy Alta",1,))))))</f>
        <v>0.6</v>
      </c>
      <c r="L26" s="89" t="s">
        <v>111</v>
      </c>
      <c r="M26" s="104">
        <f>IF(L26="","",IF(L26="Leve",0.2,IF(L26="Menor",0.4,IF(L26="Moderado",0.6,IF(L26="Mayor",0.8,IF(L26="Catastrófico",1,))))))</f>
        <v>0.6</v>
      </c>
      <c r="N26" s="90" t="str">
        <f>IF(OR(AND(J26="Muy Baja",L26="Leve"),AND(J26="Muy Baja",L26="Menor"),AND(J26="Baja",L26="Leve")),"Bajo",IF(OR(AND(J26="Muy Baja",L26="Moderado"),AND(J26="Baja",L26="Menor"),AND(J26="Baja",L26="Moderado"),AND(J26="Media",L26="Leve"),AND(J26="Media",L26="Menor"),AND(J26="Media",L26="Moderado"),AND(J26="Alta",L26="Leve"),AND(J26="Alta",L26="Menor")),"Moderado",IF(OR(AND(J26="Muy Baja",L26="Mayor"),AND(J26="Baja",L26="Mayor"),AND(J26="Media",L26="Mayor"),AND(J26="Alta",L26="Moderado"),AND(J26="Alta",L26="Mayor"),AND(J26="Muy Alta",L26="Leve"),AND(J26="Muy Alta",L26="Menor"),AND(J26="Muy Alta",L26="Moderado"),AND(J26="Muy Alta",L26="Mayor")),"Alto",IF(OR(AND(J26="Muy Baja",L26="Catastrófico"),AND(J26="Baja",L26="Catastrófico"),AND(J26="Media",L26="Catastrófico"),AND(J26="Alta",L26="Catastrófico"),AND(J26="Muy Alta",L26="Catastrófico")),"Extremo",""))))</f>
        <v>Moderado</v>
      </c>
      <c r="O26" s="235"/>
      <c r="P26" s="245" t="s">
        <v>260</v>
      </c>
      <c r="Q26" s="236" t="str">
        <f t="shared" ref="Q26:Q28" si="22">IF(OR(R26="Preventivo",R26="Detectivo"),"Probabilidad",IF(R26="Correctivo","Impacto",""))</f>
        <v>Probabilidad</v>
      </c>
      <c r="R26" s="98" t="s">
        <v>118</v>
      </c>
      <c r="S26" s="98" t="s">
        <v>113</v>
      </c>
      <c r="T26" s="99" t="str">
        <f t="shared" ref="T26:T28" si="23">IF(AND(R26="Preventivo",S26="Automático"),"50%",IF(AND(R26="Preventivo",S26="Manual"),"40%",IF(AND(R26="Detectivo",S26="Automático"),"40%",IF(AND(R26="Detectivo",S26="Manual"),"30%",IF(AND(R26="Correctivo",S26="Automático"),"35%",IF(AND(R26="Correctivo",S26="Manual"),"25%",""))))))</f>
        <v>40%</v>
      </c>
      <c r="U26" s="98" t="s">
        <v>114</v>
      </c>
      <c r="V26" s="98" t="s">
        <v>243</v>
      </c>
      <c r="W26" s="98" t="s">
        <v>116</v>
      </c>
      <c r="X26" s="100" t="s">
        <v>261</v>
      </c>
      <c r="Y26" s="70">
        <f>IFERROR(IF(Q26="Probabilidad",(K26-(+K26*T26)),IF(Q26="Impacto",K26,"")),"")</f>
        <v>0.36</v>
      </c>
      <c r="Z26" s="27" t="str">
        <f t="shared" si="14"/>
        <v>Baja</v>
      </c>
      <c r="AA26" s="25">
        <f>+Y26</f>
        <v>0.36</v>
      </c>
      <c r="AB26" s="27" t="str">
        <f>IFERROR(IF(AC26="","",IF(AC26&lt;=0.2,"Leve",IF(AC26&lt;=0.4,"Menor",IF(AC26&lt;=0.6,"Moderado",IF(AC26&lt;=0.8,"Mayor","Catastrófico"))))),"")</f>
        <v>Moderado</v>
      </c>
      <c r="AC26" s="25">
        <f>IFERROR(IF(Q26="Impacto",(M26-(+M26*T26)),IF(Q26="Probabilidad",M26,"")),"")</f>
        <v>0.6</v>
      </c>
      <c r="AD26" s="117" t="str">
        <f>IFERROR(IF(AE26=0,"",IF(AND(AE26&gt;0,AE26&lt;=0.2),"Muy Baja",IF(AE26&lt;=0.4,"Baja",IF(AE26&lt;=0.6,"Media",IF(AE26&lt;=0.8,"Alta","Muy Alta"))))),"")</f>
        <v>Baja</v>
      </c>
      <c r="AE26" s="116">
        <f>MIN(Y26:Y34)</f>
        <v>0.33599999999999997</v>
      </c>
      <c r="AF26" s="117" t="str">
        <f>IFERROR(IF(AG26=0,"",IF(AND(AG26&gt;0,AG26&lt;=0.2),"Leve",IF(AG26&lt;=0.4,"Menor",IF(AG26&lt;=0.6,"Moderado",IF(AG26&lt;=0.8,"Mayor","Catastrófico"))))),"")</f>
        <v>Moderado</v>
      </c>
      <c r="AG26" s="116">
        <f>MIN(AC26:AC34)</f>
        <v>0.6</v>
      </c>
      <c r="AH26" s="110" t="str">
        <f>IFERROR(IF(OR(AND(AD26="Muy Baja",AF26="Leve"),AND(AD26="Muy Baja",AF26="Menor"),AND(AD26="Baja",AF26="Leve")),"Bajo",IF(OR(AND(AD26="Muy Baja",AF26="Moderado"),AND(AD26="Baja",AF26="Menor"),AND(AD26="Baja",AF26="Moderado"),AND(AD26="Media",AF26="Leve"),AND(AD26="Media",AF26="Menor"),AND(AD26="Media",AF26="Moderado"),AND(AD26="Alta",AF26="Leve"),AND(AD26="Alta",AF26="Menor")),"Moderado",IF(OR(AND(AD26="Muy Baja",AF26="Mayor"),AND(AD26="Baja",AF26="Mayor"),AND(AD26="Media",AF26="Mayor"),AND(AD26="Alta",AF26="Moderado"),AND(AD26="Alta",AF26="Mayor"),AND(AD26="Muy Alta",AF26="Leve"),AND(AD26="Muy Alta",AF26="Menor"),AND(AD26="Muy Alta",AF26="Moderado"),AND(AD26="Muy Alta",AF26="Mayor")),"Alto",IF(OR(AND(AD26="Muy Baja",AF26="Catastrófico"),AND(AD26="Baja",AF26="Catastrófico"),AND(AD26="Media",AF26="Catastrófico"),AND(AD26="Alta",AF26="Catastrófico"),AND(AD26="Muy Alta",AF26="Catastrófico")),"Extremo","")))),"")</f>
        <v>Moderado</v>
      </c>
      <c r="AI26" s="92" t="s">
        <v>117</v>
      </c>
      <c r="AJ26" s="242"/>
      <c r="AK26" s="118"/>
      <c r="AL26" s="119" t="s">
        <v>280</v>
      </c>
      <c r="AM26" s="120"/>
      <c r="AN26" s="119" t="s">
        <v>376</v>
      </c>
      <c r="AO26" s="119" t="s">
        <v>377</v>
      </c>
      <c r="AP26" s="119" t="s">
        <v>278</v>
      </c>
      <c r="AQ26" s="120"/>
      <c r="AR26" s="119" t="s">
        <v>278</v>
      </c>
      <c r="AS26" s="120"/>
      <c r="AT26" s="55"/>
      <c r="AU26" s="55"/>
      <c r="AV26" s="55"/>
      <c r="AW26" s="55"/>
      <c r="AX26" s="55"/>
      <c r="AY26" s="55"/>
      <c r="AZ26" s="55"/>
      <c r="BA26" s="55"/>
      <c r="BB26" s="55"/>
      <c r="BC26" s="55"/>
      <c r="BD26" s="55"/>
      <c r="BE26" s="55"/>
      <c r="BF26" s="55"/>
      <c r="BG26" s="55"/>
      <c r="BH26" s="55"/>
      <c r="BI26" s="55"/>
    </row>
    <row r="27" spans="1:61" ht="96" customHeight="1" x14ac:dyDescent="0.25">
      <c r="A27" s="341" t="s">
        <v>269</v>
      </c>
      <c r="B27" s="271" t="s">
        <v>262</v>
      </c>
      <c r="C27" s="271" t="s">
        <v>140</v>
      </c>
      <c r="D27" s="271" t="s">
        <v>129</v>
      </c>
      <c r="E27" s="271" t="s">
        <v>283</v>
      </c>
      <c r="F27" s="271" t="s">
        <v>282</v>
      </c>
      <c r="G27" s="271" t="s">
        <v>284</v>
      </c>
      <c r="H27" s="88" t="s">
        <v>141</v>
      </c>
      <c r="I27" s="272" t="s">
        <v>230</v>
      </c>
      <c r="J27" s="273" t="s">
        <v>159</v>
      </c>
      <c r="K27" s="274">
        <f>IF(J27="","",IF(J27="Muy Baja",0.2,IF(J27="Baja",0.4,IF(J27="Media",0.6,IF(J27="Alta",0.8,IF(J27="Muy Alta",1,))))))</f>
        <v>0.8</v>
      </c>
      <c r="L27" s="316" t="s">
        <v>164</v>
      </c>
      <c r="M27" s="274">
        <f>IF(L27="","",IF(L27="Leve",0.2,IF(L27="Menor",0.4,IF(L27="Moderado",0.6,IF(L27="Mayor",0.8,IF(L27="Catastrófico",1,))))))</f>
        <v>0.8</v>
      </c>
      <c r="N27" s="317" t="str">
        <f>IF(OR(AND(J27="Muy Baja",L27="Leve"),AND(J27="Muy Baja",L27="Menor"),AND(J27="Baja",L27="Leve")),"Bajo",IF(OR(AND(J27="Muy Baja",L27="Moderado"),AND(J27="Baja",L27="Menor"),AND(J27="Baja",L27="Moderado"),AND(J27="Media",L27="Leve"),AND(J27="Media",L27="Menor"),AND(J27="Media",L27="Moderado"),AND(J27="Alta",L27="Leve"),AND(J27="Alta",L27="Menor")),"Moderado",IF(OR(AND(J27="Muy Baja",L27="Mayor"),AND(J27="Baja",L27="Mayor"),AND(J27="Media",L27="Mayor"),AND(J27="Alta",L27="Moderado"),AND(J27="Alta",L27="Mayor"),AND(J27="Muy Alta",L27="Leve"),AND(J27="Muy Alta",L27="Menor"),AND(J27="Muy Alta",L27="Moderado"),AND(J27="Muy Alta",L27="Mayor")),"Alto",IF(OR(AND(J27="Muy Baja",L27="Catastrófico"),AND(J27="Baja",L27="Catastrófico"),AND(J27="Media",L27="Catastrófico"),AND(J27="Alta",L27="Catastrófico"),AND(J27="Muy Alta",L27="Catastrófico")),"Extremo",""))))</f>
        <v>Alto</v>
      </c>
      <c r="O27" s="68"/>
      <c r="P27" s="245" t="s">
        <v>263</v>
      </c>
      <c r="Q27" s="68" t="str">
        <f t="shared" si="22"/>
        <v>Probabilidad</v>
      </c>
      <c r="R27" s="69" t="s">
        <v>118</v>
      </c>
      <c r="S27" s="69" t="s">
        <v>113</v>
      </c>
      <c r="T27" s="25" t="str">
        <f t="shared" si="23"/>
        <v>40%</v>
      </c>
      <c r="U27" s="69" t="s">
        <v>114</v>
      </c>
      <c r="V27" s="69" t="s">
        <v>245</v>
      </c>
      <c r="W27" s="69" t="s">
        <v>116</v>
      </c>
      <c r="X27" s="88" t="s">
        <v>264</v>
      </c>
      <c r="Y27" s="95">
        <f>IFERROR(IF(Q27="Probabilidad",(K27-(+K27*T27)),IF(Q27="Impacto",K27,"")),"")</f>
        <v>0.48</v>
      </c>
      <c r="Z27" s="89" t="str">
        <f t="shared" ref="Z27:Z28" si="24">IFERROR(IF(Y27="","",IF(Y27&lt;=0.2,"Muy Baja",IF(Y27&lt;=0.4,"Baja",IF(Y27&lt;=0.6,"Media",IF(Y27&lt;=0.8,"Alta","Muy Alta"))))),"")</f>
        <v>Media</v>
      </c>
      <c r="AA27" s="93">
        <f>+Y27</f>
        <v>0.48</v>
      </c>
      <c r="AB27" s="89" t="str">
        <f>IFERROR(IF(AC27="","",IF(AC27&lt;=0.2,"Leve",IF(AC27&lt;=0.4,"Menor",IF(AC27&lt;=0.6,"Moderado",IF(AC27&lt;=0.8,"Mayor","Catastrófico"))))),"")</f>
        <v>Mayor</v>
      </c>
      <c r="AC27" s="93">
        <f>IFERROR(IF(Q27="Impacto",(M27-(+M27*T27)),IF(Q27="Probabilidad",M27,"")),"")</f>
        <v>0.8</v>
      </c>
      <c r="AD27" s="349" t="str">
        <f>IFERROR(IF(AE27=0,"",IF(AND(AE27&gt;0,AE27&lt;=0.2),"Muy Baja",IF(AE27&lt;=0.4,"Baja",IF(AE27&lt;=0.6,"Media",IF(AE27&lt;=0.8,"Alta","Muy Alta"))))),"")</f>
        <v>Baja</v>
      </c>
      <c r="AE27" s="351">
        <f>MIN(Y27:Y35)</f>
        <v>0.33599999999999997</v>
      </c>
      <c r="AF27" s="349" t="str">
        <f>IFERROR(IF(AG27=0,"",IF(AND(AG27&gt;0,AG27&lt;=0.2),"Leve",IF(AG27&lt;=0.4,"Menor",IF(AG27&lt;=0.6,"Moderado",IF(AG27&lt;=0.8,"Mayor","Catastrófico"))))),"")</f>
        <v>Mayor</v>
      </c>
      <c r="AG27" s="351">
        <f>MIN(AC27:AC35)</f>
        <v>0.8</v>
      </c>
      <c r="AH27" s="353" t="str">
        <f>IFERROR(IF(OR(AND(AD27="Muy Baja",AF27="Leve"),AND(AD27="Muy Baja",AF27="Menor"),AND(AD27="Baja",AF27="Leve")),"Bajo",IF(OR(AND(AD27="Muy Baja",AF27="Moderado"),AND(AD27="Baja",AF27="Menor"),AND(AD27="Baja",AF27="Moderado"),AND(AD27="Media",AF27="Leve"),AND(AD27="Media",AF27="Menor"),AND(AD27="Media",AF27="Moderado"),AND(AD27="Alta",AF27="Leve"),AND(AD27="Alta",AF27="Menor")),"Moderado",IF(OR(AND(AD27="Muy Baja",AF27="Mayor"),AND(AD27="Baja",AF27="Mayor"),AND(AD27="Media",AF27="Mayor"),AND(AD27="Alta",AF27="Moderado"),AND(AD27="Alta",AF27="Mayor"),AND(AD27="Muy Alta",AF27="Leve"),AND(AD27="Muy Alta",AF27="Menor"),AND(AD27="Muy Alta",AF27="Moderado"),AND(AD27="Muy Alta",AF27="Mayor")),"Alto",IF(OR(AND(AD27="Muy Baja",AF27="Catastrófico"),AND(AD27="Baja",AF27="Catastrófico"),AND(AD27="Media",AF27="Catastrófico"),AND(AD27="Alta",AF27="Catastrófico"),AND(AD27="Muy Alta",AF27="Catastrófico")),"Extremo","")))),"")</f>
        <v>Alto</v>
      </c>
      <c r="AI27" s="355" t="s">
        <v>117</v>
      </c>
      <c r="AJ27" s="377"/>
      <c r="AK27" s="241"/>
      <c r="AL27" s="361" t="s">
        <v>281</v>
      </c>
      <c r="AM27" s="363"/>
      <c r="AN27" s="361" t="s">
        <v>378</v>
      </c>
      <c r="AO27" s="364" t="s">
        <v>379</v>
      </c>
      <c r="AP27" s="361" t="s">
        <v>278</v>
      </c>
      <c r="AQ27" s="363"/>
      <c r="AR27" s="361" t="s">
        <v>278</v>
      </c>
      <c r="AS27" s="363"/>
      <c r="AT27" s="55"/>
      <c r="AU27" s="55"/>
      <c r="AV27" s="55"/>
      <c r="AW27" s="55"/>
      <c r="AX27" s="55"/>
      <c r="AY27" s="55"/>
      <c r="AZ27" s="55"/>
      <c r="BA27" s="55"/>
      <c r="BB27" s="55"/>
      <c r="BC27" s="55"/>
      <c r="BD27" s="55"/>
      <c r="BE27" s="55"/>
      <c r="BF27" s="55"/>
      <c r="BG27" s="55"/>
      <c r="BH27" s="55"/>
      <c r="BI27" s="55"/>
    </row>
    <row r="28" spans="1:61" ht="149.25" customHeight="1" x14ac:dyDescent="0.25">
      <c r="A28" s="341"/>
      <c r="B28" s="271"/>
      <c r="C28" s="271"/>
      <c r="D28" s="271"/>
      <c r="E28" s="271"/>
      <c r="F28" s="271"/>
      <c r="G28" s="271"/>
      <c r="H28" s="88" t="s">
        <v>265</v>
      </c>
      <c r="I28" s="272"/>
      <c r="J28" s="273"/>
      <c r="K28" s="274"/>
      <c r="L28" s="316"/>
      <c r="M28" s="274"/>
      <c r="N28" s="317"/>
      <c r="O28" s="68"/>
      <c r="P28" s="245" t="s">
        <v>266</v>
      </c>
      <c r="Q28" s="68" t="str">
        <f t="shared" si="22"/>
        <v>Probabilidad</v>
      </c>
      <c r="R28" s="69" t="s">
        <v>127</v>
      </c>
      <c r="S28" s="69" t="s">
        <v>113</v>
      </c>
      <c r="T28" s="25" t="str">
        <f t="shared" si="23"/>
        <v>30%</v>
      </c>
      <c r="U28" s="69" t="s">
        <v>114</v>
      </c>
      <c r="V28" s="69" t="s">
        <v>243</v>
      </c>
      <c r="W28" s="69" t="s">
        <v>116</v>
      </c>
      <c r="X28" s="88" t="s">
        <v>267</v>
      </c>
      <c r="Y28" s="95">
        <f>IFERROR(IF(AND(Q27="Probabilidad",Q28="Probabilidad"),(AA27-(+AA27*T28)),IF(Q28="Probabilidad",(K27-(+K27*T28)),IF(Q28="Impacto",AA27,""))),"")</f>
        <v>0.33599999999999997</v>
      </c>
      <c r="Z28" s="89" t="str">
        <f t="shared" si="24"/>
        <v>Baja</v>
      </c>
      <c r="AA28" s="93">
        <f t="shared" ref="AA28" si="25">+Y28</f>
        <v>0.33599999999999997</v>
      </c>
      <c r="AB28" s="89" t="str">
        <f t="shared" ref="AB28" si="26">IFERROR(IF(AC28="","",IF(AC28&lt;=0.2,"Leve",IF(AC28&lt;=0.4,"Menor",IF(AC28&lt;=0.6,"Moderado",IF(AC28&lt;=0.8,"Mayor","Catastrófico"))))),"")</f>
        <v>Mayor</v>
      </c>
      <c r="AC28" s="93">
        <f>IFERROR(IF(AND(Q27="Impacto",Q28="Impacto"),(AC27-(+AC27*T28)),IF(Q28="Impacto",(#REF!-(+#REF!*T28)),IF(Q28="Probabilidad",AC27,""))),"")</f>
        <v>0.8</v>
      </c>
      <c r="AD28" s="350"/>
      <c r="AE28" s="352"/>
      <c r="AF28" s="350"/>
      <c r="AG28" s="352"/>
      <c r="AH28" s="354"/>
      <c r="AI28" s="356"/>
      <c r="AJ28" s="377"/>
      <c r="AK28" s="111"/>
      <c r="AL28" s="362"/>
      <c r="AM28" s="363"/>
      <c r="AN28" s="362"/>
      <c r="AO28" s="365"/>
      <c r="AP28" s="362"/>
      <c r="AQ28" s="363"/>
      <c r="AR28" s="362"/>
      <c r="AS28" s="363"/>
      <c r="AT28" s="55"/>
      <c r="AU28" s="55"/>
      <c r="AV28" s="55"/>
      <c r="AW28" s="55"/>
      <c r="AX28" s="55"/>
      <c r="AY28" s="55"/>
      <c r="AZ28" s="55"/>
      <c r="BA28" s="55"/>
      <c r="BB28" s="55"/>
      <c r="BC28" s="55"/>
      <c r="BD28" s="55"/>
      <c r="BE28" s="55"/>
      <c r="BF28" s="55"/>
      <c r="BG28" s="55"/>
      <c r="BH28" s="55"/>
      <c r="BI28" s="55"/>
    </row>
    <row r="29" spans="1:61" ht="49.5" customHeight="1" x14ac:dyDescent="0.25">
      <c r="A29" s="324" t="s">
        <v>142</v>
      </c>
      <c r="B29" s="325"/>
      <c r="C29" s="325"/>
      <c r="D29" s="325"/>
      <c r="E29" s="325"/>
      <c r="F29" s="325"/>
      <c r="G29" s="325"/>
      <c r="H29" s="325"/>
      <c r="I29" s="325"/>
      <c r="J29" s="325"/>
      <c r="K29" s="325"/>
      <c r="L29" s="325"/>
      <c r="M29" s="325"/>
      <c r="N29" s="325"/>
      <c r="O29" s="325"/>
      <c r="P29" s="325"/>
      <c r="Q29" s="325"/>
      <c r="R29" s="325"/>
      <c r="S29" s="325"/>
      <c r="T29" s="325"/>
      <c r="U29" s="325"/>
      <c r="V29" s="325"/>
      <c r="W29" s="325"/>
      <c r="X29" s="325"/>
      <c r="Y29" s="325"/>
      <c r="Z29" s="325"/>
      <c r="AA29" s="325"/>
      <c r="AB29" s="325"/>
      <c r="AC29" s="325"/>
      <c r="AD29" s="325"/>
      <c r="AE29" s="325"/>
      <c r="AF29" s="325"/>
      <c r="AG29" s="325"/>
      <c r="AH29" s="325"/>
      <c r="AI29" s="326"/>
      <c r="AJ29" s="81"/>
      <c r="AK29" s="80"/>
      <c r="AL29" s="80"/>
      <c r="AM29" s="80"/>
    </row>
    <row r="31" spans="1:61" x14ac:dyDescent="0.25">
      <c r="A31" s="77" t="s">
        <v>143</v>
      </c>
      <c r="B31" s="56"/>
      <c r="C31" s="56"/>
      <c r="E31" s="56"/>
      <c r="F31" s="56"/>
      <c r="I31" s="56"/>
    </row>
    <row r="33" spans="2:7" x14ac:dyDescent="0.25">
      <c r="B33" s="82" t="s">
        <v>144</v>
      </c>
      <c r="C33" s="82"/>
      <c r="D33" s="83"/>
      <c r="E33" s="84"/>
      <c r="F33" s="84"/>
      <c r="G33" s="84"/>
    </row>
    <row r="34" spans="2:7" x14ac:dyDescent="0.25">
      <c r="B34" s="83"/>
      <c r="C34" s="83"/>
      <c r="D34" s="83"/>
      <c r="E34" s="83"/>
      <c r="F34" s="83"/>
      <c r="G34" s="84"/>
    </row>
    <row r="35" spans="2:7" x14ac:dyDescent="0.25">
      <c r="B35" s="85" t="s">
        <v>145</v>
      </c>
      <c r="C35" s="86" t="s">
        <v>146</v>
      </c>
      <c r="D35" s="327" t="s">
        <v>147</v>
      </c>
      <c r="E35" s="327"/>
      <c r="F35" s="327"/>
      <c r="G35" s="327"/>
    </row>
    <row r="36" spans="2:7" ht="32.25" customHeight="1" x14ac:dyDescent="0.25">
      <c r="B36" s="87" t="s">
        <v>109</v>
      </c>
      <c r="C36" s="114">
        <v>46120</v>
      </c>
      <c r="D36" s="312" t="s">
        <v>270</v>
      </c>
      <c r="E36" s="312"/>
      <c r="F36" s="312"/>
      <c r="G36" s="312"/>
    </row>
    <row r="37" spans="2:7" ht="54.6" customHeight="1" x14ac:dyDescent="0.25">
      <c r="B37" s="87" t="s">
        <v>120</v>
      </c>
      <c r="C37" s="114">
        <v>46120</v>
      </c>
      <c r="D37" s="312" t="s">
        <v>271</v>
      </c>
      <c r="E37" s="312"/>
      <c r="F37" s="312"/>
      <c r="G37" s="312"/>
    </row>
    <row r="38" spans="2:7" ht="53.4" customHeight="1" x14ac:dyDescent="0.25">
      <c r="B38" s="87" t="s">
        <v>123</v>
      </c>
      <c r="C38" s="114">
        <v>46120</v>
      </c>
      <c r="D38" s="312" t="s">
        <v>272</v>
      </c>
      <c r="E38" s="312"/>
      <c r="F38" s="312"/>
      <c r="G38" s="312"/>
    </row>
    <row r="39" spans="2:7" ht="32.25" customHeight="1" x14ac:dyDescent="0.25">
      <c r="B39" s="87" t="s">
        <v>307</v>
      </c>
      <c r="C39" s="114">
        <v>46175</v>
      </c>
      <c r="D39" s="312" t="s">
        <v>308</v>
      </c>
      <c r="E39" s="312"/>
      <c r="F39" s="312"/>
      <c r="G39" s="312"/>
    </row>
    <row r="40" spans="2:7" ht="32.25" customHeight="1" x14ac:dyDescent="0.25">
      <c r="B40" s="87" t="s">
        <v>309</v>
      </c>
      <c r="C40" s="114">
        <v>46175</v>
      </c>
      <c r="D40" s="312" t="s">
        <v>310</v>
      </c>
      <c r="E40" s="312"/>
      <c r="F40" s="312"/>
      <c r="G40" s="312"/>
    </row>
  </sheetData>
  <sheetProtection algorithmName="SHA-512" hashValue="P2RcNgw8wawZvhcKEYH6TWL5dspPII27Mqerp+QMQVAH/5c7Axay/lXF8hcwhq7iTkFU1tJrQRJG7dQd7U4Kjw==" saltValue="AszWMVSz8zm6PdGe5ji9XA==" spinCount="100000" sheet="1" formatCells="0" formatColumns="0" formatRows="0"/>
  <dataConsolidate/>
  <mergeCells count="155">
    <mergeCell ref="AJ27:AJ28"/>
    <mergeCell ref="AQ20:AQ25"/>
    <mergeCell ref="AR20:AR25"/>
    <mergeCell ref="AS20:AS25"/>
    <mergeCell ref="AD20:AD25"/>
    <mergeCell ref="AE20:AE25"/>
    <mergeCell ref="AF20:AF25"/>
    <mergeCell ref="AG20:AG25"/>
    <mergeCell ref="AH20:AH25"/>
    <mergeCell ref="AI20:AI25"/>
    <mergeCell ref="AJ20:AJ25"/>
    <mergeCell ref="AK20:AK25"/>
    <mergeCell ref="AL20:AL25"/>
    <mergeCell ref="A20:A25"/>
    <mergeCell ref="B20:B25"/>
    <mergeCell ref="C20:C25"/>
    <mergeCell ref="D20:D25"/>
    <mergeCell ref="E20:E25"/>
    <mergeCell ref="F20:F25"/>
    <mergeCell ref="G20:G25"/>
    <mergeCell ref="I20:I25"/>
    <mergeCell ref="J20:J25"/>
    <mergeCell ref="H21:H22"/>
    <mergeCell ref="B15:B19"/>
    <mergeCell ref="C15:C19"/>
    <mergeCell ref="D15:D19"/>
    <mergeCell ref="E15:E19"/>
    <mergeCell ref="F15:F19"/>
    <mergeCell ref="G15:G19"/>
    <mergeCell ref="I15:I19"/>
    <mergeCell ref="J15:J19"/>
    <mergeCell ref="AD15:AD19"/>
    <mergeCell ref="AP11:AP14"/>
    <mergeCell ref="AQ11:AQ14"/>
    <mergeCell ref="AR11:AR14"/>
    <mergeCell ref="AS11:AS14"/>
    <mergeCell ref="AL27:AL28"/>
    <mergeCell ref="AM27:AM28"/>
    <mergeCell ref="AO15:AO19"/>
    <mergeCell ref="AP15:AP19"/>
    <mergeCell ref="AQ15:AQ19"/>
    <mergeCell ref="AR15:AR19"/>
    <mergeCell ref="AS15:AS19"/>
    <mergeCell ref="AR27:AR28"/>
    <mergeCell ref="AS27:AS28"/>
    <mergeCell ref="AN27:AN28"/>
    <mergeCell ref="AO27:AO28"/>
    <mergeCell ref="AP27:AP28"/>
    <mergeCell ref="AQ27:AQ28"/>
    <mergeCell ref="AL15:AL19"/>
    <mergeCell ref="AM15:AM19"/>
    <mergeCell ref="AN15:AN19"/>
    <mergeCell ref="AM20:AM25"/>
    <mergeCell ref="AN20:AN25"/>
    <mergeCell ref="AO20:AO25"/>
    <mergeCell ref="AP20:AP25"/>
    <mergeCell ref="AL11:AL14"/>
    <mergeCell ref="AM11:AM14"/>
    <mergeCell ref="D36:G36"/>
    <mergeCell ref="R13:X13"/>
    <mergeCell ref="AK11:AK14"/>
    <mergeCell ref="AJ13:AJ14"/>
    <mergeCell ref="H12:H14"/>
    <mergeCell ref="AI11:AJ11"/>
    <mergeCell ref="D37:G37"/>
    <mergeCell ref="AJ15:AJ19"/>
    <mergeCell ref="AK15:AK19"/>
    <mergeCell ref="AD27:AD28"/>
    <mergeCell ref="AE27:AE28"/>
    <mergeCell ref="AF27:AF28"/>
    <mergeCell ref="AG27:AG28"/>
    <mergeCell ref="AH27:AH28"/>
    <mergeCell ref="AI27:AI28"/>
    <mergeCell ref="AE15:AE19"/>
    <mergeCell ref="AF15:AF19"/>
    <mergeCell ref="AG15:AG19"/>
    <mergeCell ref="AH15:AH19"/>
    <mergeCell ref="AI15:AI19"/>
    <mergeCell ref="E12:E14"/>
    <mergeCell ref="F12:F14"/>
    <mergeCell ref="D40:G40"/>
    <mergeCell ref="A29:AI29"/>
    <mergeCell ref="D35:G35"/>
    <mergeCell ref="F7:G7"/>
    <mergeCell ref="D8:I8"/>
    <mergeCell ref="D9:I9"/>
    <mergeCell ref="AF13:AF14"/>
    <mergeCell ref="Y13:Y14"/>
    <mergeCell ref="Z13:Z14"/>
    <mergeCell ref="AA13:AA14"/>
    <mergeCell ref="AB13:AB14"/>
    <mergeCell ref="O12:X12"/>
    <mergeCell ref="J11:AH11"/>
    <mergeCell ref="AC13:AC14"/>
    <mergeCell ref="AD13:AD14"/>
    <mergeCell ref="AE13:AE14"/>
    <mergeCell ref="AH13:AH14"/>
    <mergeCell ref="D6:E7"/>
    <mergeCell ref="A6:C7"/>
    <mergeCell ref="A12:A14"/>
    <mergeCell ref="I12:I14"/>
    <mergeCell ref="A9:C9"/>
    <mergeCell ref="A27:A28"/>
    <mergeCell ref="A15:A19"/>
    <mergeCell ref="G12:G14"/>
    <mergeCell ref="AI12:AI14"/>
    <mergeCell ref="D38:G38"/>
    <mergeCell ref="D39:G39"/>
    <mergeCell ref="H6:I6"/>
    <mergeCell ref="H7:I7"/>
    <mergeCell ref="F6:G6"/>
    <mergeCell ref="L27:L28"/>
    <mergeCell ref="M27:M28"/>
    <mergeCell ref="N27:N28"/>
    <mergeCell ref="K20:K25"/>
    <mergeCell ref="L20:L25"/>
    <mergeCell ref="M20:M25"/>
    <mergeCell ref="N20:N25"/>
    <mergeCell ref="K15:K19"/>
    <mergeCell ref="L15:L19"/>
    <mergeCell ref="M15:M19"/>
    <mergeCell ref="N15:N19"/>
    <mergeCell ref="AN11:AN14"/>
    <mergeCell ref="AO11:AO14"/>
    <mergeCell ref="B12:B14"/>
    <mergeCell ref="AG13:AG14"/>
    <mergeCell ref="A1:C4"/>
    <mergeCell ref="D1:AF4"/>
    <mergeCell ref="J13:J14"/>
    <mergeCell ref="K13:K14"/>
    <mergeCell ref="L13:L14"/>
    <mergeCell ref="M13:M14"/>
    <mergeCell ref="N13:N14"/>
    <mergeCell ref="O13:O14"/>
    <mergeCell ref="P13:P14"/>
    <mergeCell ref="Q13:Q14"/>
    <mergeCell ref="A11:I11"/>
    <mergeCell ref="J12:N12"/>
    <mergeCell ref="AD12:AH12"/>
    <mergeCell ref="A8:C8"/>
    <mergeCell ref="AG1:AI1"/>
    <mergeCell ref="AG2:AI2"/>
    <mergeCell ref="AG3:AI3"/>
    <mergeCell ref="AG4:AI4"/>
    <mergeCell ref="C12:C14"/>
    <mergeCell ref="D12:D14"/>
    <mergeCell ref="B27:B28"/>
    <mergeCell ref="C27:C28"/>
    <mergeCell ref="D27:D28"/>
    <mergeCell ref="E27:E28"/>
    <mergeCell ref="F27:F28"/>
    <mergeCell ref="G27:G28"/>
    <mergeCell ref="I27:I28"/>
    <mergeCell ref="J27:J28"/>
    <mergeCell ref="K27:K28"/>
  </mergeCells>
  <conditionalFormatting sqref="J15">
    <cfRule type="cellIs" dxfId="129" priority="23" operator="equal">
      <formula>"Muy Alta"</formula>
    </cfRule>
    <cfRule type="cellIs" dxfId="128" priority="24" operator="equal">
      <formula>"Alta"</formula>
    </cfRule>
    <cfRule type="cellIs" dxfId="127" priority="25" operator="equal">
      <formula>"Media"</formula>
    </cfRule>
    <cfRule type="cellIs" dxfId="126" priority="26" operator="equal">
      <formula>"Baja"</formula>
    </cfRule>
    <cfRule type="cellIs" dxfId="125" priority="27" operator="equal">
      <formula>"Muy Baja"</formula>
    </cfRule>
  </conditionalFormatting>
  <conditionalFormatting sqref="J26:J27">
    <cfRule type="cellIs" dxfId="124" priority="125" operator="equal">
      <formula>"Muy Baja"</formula>
    </cfRule>
    <cfRule type="cellIs" dxfId="123" priority="124" operator="equal">
      <formula>"Baja"</formula>
    </cfRule>
    <cfRule type="cellIs" dxfId="122" priority="123" operator="equal">
      <formula>"Media"</formula>
    </cfRule>
    <cfRule type="cellIs" dxfId="121" priority="122" operator="equal">
      <formula>"Alta"</formula>
    </cfRule>
    <cfRule type="cellIs" dxfId="120" priority="121" operator="equal">
      <formula>"Muy Alta"</formula>
    </cfRule>
  </conditionalFormatting>
  <conditionalFormatting sqref="L15">
    <cfRule type="cellIs" dxfId="119" priority="29" operator="equal">
      <formula>"Mayor"</formula>
    </cfRule>
    <cfRule type="cellIs" dxfId="118" priority="30" operator="equal">
      <formula>"Moderado"</formula>
    </cfRule>
    <cfRule type="cellIs" dxfId="117" priority="31" operator="equal">
      <formula>"Menor"</formula>
    </cfRule>
    <cfRule type="cellIs" dxfId="116" priority="32" operator="equal">
      <formula>"Leve"</formula>
    </cfRule>
    <cfRule type="cellIs" dxfId="115" priority="28" operator="equal">
      <formula>"Catastrófico"</formula>
    </cfRule>
  </conditionalFormatting>
  <conditionalFormatting sqref="L26:L27">
    <cfRule type="cellIs" dxfId="114" priority="129" operator="equal">
      <formula>"Menor"</formula>
    </cfRule>
    <cfRule type="cellIs" dxfId="113" priority="128" operator="equal">
      <formula>"Moderado"</formula>
    </cfRule>
    <cfRule type="cellIs" dxfId="112" priority="127" operator="equal">
      <formula>"Mayor"</formula>
    </cfRule>
    <cfRule type="cellIs" dxfId="111" priority="126" operator="equal">
      <formula>"Catastrófico"</formula>
    </cfRule>
    <cfRule type="cellIs" dxfId="110" priority="130" operator="equal">
      <formula>"Leve"</formula>
    </cfRule>
  </conditionalFormatting>
  <conditionalFormatting sqref="N15">
    <cfRule type="cellIs" dxfId="109" priority="21" operator="equal">
      <formula>"Moderado"</formula>
    </cfRule>
    <cfRule type="cellIs" dxfId="108" priority="19" operator="equal">
      <formula>"Extremo"</formula>
    </cfRule>
    <cfRule type="cellIs" dxfId="107" priority="20" operator="equal">
      <formula>"Alto"</formula>
    </cfRule>
    <cfRule type="cellIs" dxfId="106" priority="22" operator="equal">
      <formula>"Bajo"</formula>
    </cfRule>
  </conditionalFormatting>
  <conditionalFormatting sqref="N20">
    <cfRule type="cellIs" dxfId="105" priority="2" operator="equal">
      <formula>"Alto"</formula>
    </cfRule>
    <cfRule type="cellIs" dxfId="104" priority="3" operator="equal">
      <formula>"Moderado"</formula>
    </cfRule>
    <cfRule type="cellIs" dxfId="103" priority="4" operator="equal">
      <formula>"Bajo"</formula>
    </cfRule>
    <cfRule type="cellIs" dxfId="102" priority="1" operator="equal">
      <formula>"Extremo"</formula>
    </cfRule>
  </conditionalFormatting>
  <conditionalFormatting sqref="N26:N27">
    <cfRule type="cellIs" dxfId="101" priority="118" operator="equal">
      <formula>"Alto"</formula>
    </cfRule>
    <cfRule type="cellIs" dxfId="100" priority="119" operator="equal">
      <formula>"Moderado"</formula>
    </cfRule>
    <cfRule type="cellIs" dxfId="99" priority="120" operator="equal">
      <formula>"Bajo"</formula>
    </cfRule>
    <cfRule type="cellIs" dxfId="98" priority="117" operator="equal">
      <formula>"Extremo"</formula>
    </cfRule>
  </conditionalFormatting>
  <conditionalFormatting sqref="Z15:Z28 J20">
    <cfRule type="cellIs" dxfId="97" priority="280" operator="equal">
      <formula>"Muy Alta"</formula>
    </cfRule>
    <cfRule type="cellIs" dxfId="96" priority="283" operator="equal">
      <formula>"Baja"</formula>
    </cfRule>
    <cfRule type="cellIs" dxfId="95" priority="281" operator="equal">
      <formula>"Alta"</formula>
    </cfRule>
    <cfRule type="cellIs" dxfId="94" priority="282" operator="equal">
      <formula>"Media"</formula>
    </cfRule>
    <cfRule type="cellIs" dxfId="93" priority="284" operator="equal">
      <formula>"Muy Baja"</formula>
    </cfRule>
  </conditionalFormatting>
  <conditionalFormatting sqref="AB15:AB28 L20">
    <cfRule type="cellIs" dxfId="92" priority="289" operator="equal">
      <formula>"Leve"</formula>
    </cfRule>
    <cfRule type="cellIs" dxfId="91" priority="285" operator="equal">
      <formula>"Catastrófico"</formula>
    </cfRule>
    <cfRule type="cellIs" dxfId="90" priority="286" operator="equal">
      <formula>"Mayor"</formula>
    </cfRule>
    <cfRule type="cellIs" dxfId="89" priority="287" operator="equal">
      <formula>"Moderado"</formula>
    </cfRule>
    <cfRule type="cellIs" dxfId="88" priority="288" operator="equal">
      <formula>"Menor"</formula>
    </cfRule>
  </conditionalFormatting>
  <conditionalFormatting sqref="AD15">
    <cfRule type="cellIs" dxfId="87" priority="40" operator="equal">
      <formula>"Media"</formula>
    </cfRule>
    <cfRule type="cellIs" dxfId="86" priority="42" operator="equal">
      <formula>"Muy Baja"</formula>
    </cfRule>
    <cfRule type="cellIs" dxfId="85" priority="38" operator="equal">
      <formula>"Muy Alta"</formula>
    </cfRule>
    <cfRule type="cellIs" dxfId="84" priority="39" operator="equal">
      <formula>"Alta"</formula>
    </cfRule>
    <cfRule type="cellIs" dxfId="83" priority="41" operator="equal">
      <formula>"Baja"</formula>
    </cfRule>
  </conditionalFormatting>
  <conditionalFormatting sqref="AD20">
    <cfRule type="cellIs" dxfId="82" priority="12" operator="equal">
      <formula>"Media"</formula>
    </cfRule>
    <cfRule type="cellIs" dxfId="81" priority="10" operator="equal">
      <formula>"Muy Alta"</formula>
    </cfRule>
    <cfRule type="cellIs" dxfId="80" priority="13" operator="equal">
      <formula>"Baja"</formula>
    </cfRule>
    <cfRule type="cellIs" dxfId="79" priority="14" operator="equal">
      <formula>"Muy Baja"</formula>
    </cfRule>
    <cfRule type="cellIs" dxfId="78" priority="11" operator="equal">
      <formula>"Alta"</formula>
    </cfRule>
  </conditionalFormatting>
  <conditionalFormatting sqref="AD26:AD27">
    <cfRule type="cellIs" dxfId="77" priority="55" operator="equal">
      <formula>"Baja"</formula>
    </cfRule>
    <cfRule type="cellIs" dxfId="76" priority="56" operator="equal">
      <formula>"Muy Baja"</formula>
    </cfRule>
    <cfRule type="cellIs" dxfId="75" priority="53" operator="equal">
      <formula>"Alta"</formula>
    </cfRule>
    <cfRule type="cellIs" dxfId="74" priority="52" operator="equal">
      <formula>"Muy Alta"</formula>
    </cfRule>
    <cfRule type="cellIs" dxfId="73" priority="54" operator="equal">
      <formula>"Media"</formula>
    </cfRule>
  </conditionalFormatting>
  <conditionalFormatting sqref="AF15">
    <cfRule type="cellIs" dxfId="72" priority="33" operator="equal">
      <formula>"Catastrófico"</formula>
    </cfRule>
    <cfRule type="cellIs" dxfId="71" priority="35" operator="equal">
      <formula>"Moderado"</formula>
    </cfRule>
    <cfRule type="cellIs" dxfId="70" priority="36" operator="equal">
      <formula>"Menor"</formula>
    </cfRule>
    <cfRule type="cellIs" dxfId="69" priority="37" operator="equal">
      <formula>"Leve"</formula>
    </cfRule>
    <cfRule type="cellIs" dxfId="68" priority="34" operator="equal">
      <formula>"Mayor"</formula>
    </cfRule>
  </conditionalFormatting>
  <conditionalFormatting sqref="AF20">
    <cfRule type="cellIs" dxfId="67" priority="9" operator="equal">
      <formula>"Leve"</formula>
    </cfRule>
    <cfRule type="cellIs" dxfId="66" priority="5" operator="equal">
      <formula>"Catastrófico"</formula>
    </cfRule>
    <cfRule type="cellIs" dxfId="65" priority="6" operator="equal">
      <formula>"Mayor"</formula>
    </cfRule>
    <cfRule type="cellIs" dxfId="64" priority="7" operator="equal">
      <formula>"Moderado"</formula>
    </cfRule>
    <cfRule type="cellIs" dxfId="63" priority="8" operator="equal">
      <formula>"Menor"</formula>
    </cfRule>
  </conditionalFormatting>
  <conditionalFormatting sqref="AF26:AF27">
    <cfRule type="cellIs" dxfId="62" priority="50" operator="equal">
      <formula>"Menor"</formula>
    </cfRule>
    <cfRule type="cellIs" dxfId="61" priority="49" operator="equal">
      <formula>"Moderado"</formula>
    </cfRule>
    <cfRule type="cellIs" dxfId="60" priority="48" operator="equal">
      <formula>"Mayor"</formula>
    </cfRule>
    <cfRule type="cellIs" dxfId="59" priority="47" operator="equal">
      <formula>"Catastrófico"</formula>
    </cfRule>
    <cfRule type="cellIs" dxfId="58" priority="51" operator="equal">
      <formula>"Leve"</formula>
    </cfRule>
  </conditionalFormatting>
  <conditionalFormatting sqref="AH15">
    <cfRule type="cellIs" dxfId="57" priority="44" operator="equal">
      <formula>"Alto"</formula>
    </cfRule>
    <cfRule type="cellIs" dxfId="56" priority="43" operator="equal">
      <formula>"Extremo"</formula>
    </cfRule>
    <cfRule type="cellIs" dxfId="55" priority="45" operator="equal">
      <formula>"Moderado"</formula>
    </cfRule>
    <cfRule type="cellIs" dxfId="54" priority="46" operator="equal">
      <formula>"Bajo"</formula>
    </cfRule>
  </conditionalFormatting>
  <conditionalFormatting sqref="AH20">
    <cfRule type="cellIs" dxfId="53" priority="18" operator="equal">
      <formula>"Bajo"</formula>
    </cfRule>
    <cfRule type="cellIs" dxfId="52" priority="17" operator="equal">
      <formula>"Moderado"</formula>
    </cfRule>
    <cfRule type="cellIs" dxfId="51" priority="16" operator="equal">
      <formula>"Alto"</formula>
    </cfRule>
    <cfRule type="cellIs" dxfId="50" priority="15" operator="equal">
      <formula>"Extremo"</formula>
    </cfRule>
  </conditionalFormatting>
  <conditionalFormatting sqref="AH26:AH27">
    <cfRule type="cellIs" dxfId="49" priority="60" operator="equal">
      <formula>"Bajo"</formula>
    </cfRule>
    <cfRule type="cellIs" dxfId="48" priority="58" operator="equal">
      <formula>"Alto"</formula>
    </cfRule>
    <cfRule type="cellIs" dxfId="47" priority="59" operator="equal">
      <formula>"Moderado"</formula>
    </cfRule>
    <cfRule type="cellIs" dxfId="46" priority="57"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2FF30BA0-7D99-4D7E-9558-9BB60EEFF9A3}">
          <x14:formula1>
            <xm:f>'Opciones Tratamiento'!$B$22:$B$34</xm:f>
          </x14:formula1>
          <xm:sqref>D6:E7</xm:sqref>
        </x14:dataValidation>
        <x14:dataValidation type="list" allowBlank="1" showInputMessage="1" showErrorMessage="1" xr:uid="{AE1B0128-8C4F-4697-A629-FD2328E31E68}">
          <x14:formula1>
            <xm:f>'Opciones Tratamiento'!$E$9:$E$13</xm:f>
          </x14:formula1>
          <xm:sqref>J26:J27 J15 J20</xm:sqref>
        </x14:dataValidation>
        <x14:dataValidation type="list" allowBlank="1" showInputMessage="1" showErrorMessage="1" xr:uid="{D58D1B3E-A5FF-4CA7-8392-5F6D420BF824}">
          <x14:formula1>
            <xm:f>'Opciones Tratamiento'!$F$9:$F$13</xm:f>
          </x14:formula1>
          <xm:sqref>L26:L27 L15 L20</xm:sqref>
        </x14:dataValidation>
        <x14:dataValidation type="list" allowBlank="1" showInputMessage="1" showErrorMessage="1" xr:uid="{2991F06F-23BC-4FE0-935E-AD52E3F5E923}">
          <x14:formula1>
            <xm:f>'Opciones Tratamiento'!$B$13:$B$19</xm:f>
          </x14:formula1>
          <xm:sqref>I20:I27 I15:I19</xm:sqref>
        </x14:dataValidation>
        <x14:dataValidation type="list" allowBlank="1" showInputMessage="1" showErrorMessage="1" xr:uid="{7700EA99-3C5B-4B29-9E62-39DB10B7FCB6}">
          <x14:formula1>
            <xm:f>'Opciones Tratamiento'!$B$2:$B$5</xm:f>
          </x14:formula1>
          <xm:sqref>AI20:AI27 AI15:AI19</xm:sqref>
        </x14:dataValidation>
        <x14:dataValidation type="list" allowBlank="1" showInputMessage="1" showErrorMessage="1" xr:uid="{5651F3A8-C245-4A66-8C6F-3BD18E8DEF99}">
          <x14:formula1>
            <xm:f>'Tabla Valoración controles'!$D$4:$D$7</xm:f>
          </x14:formula1>
          <xm:sqref>R15:R28</xm:sqref>
        </x14:dataValidation>
        <x14:dataValidation type="list" allowBlank="1" showInputMessage="1" showErrorMessage="1" xr:uid="{CC30A5E2-D4B7-4070-A71B-81801ED2E66C}">
          <x14:formula1>
            <xm:f>'Tabla Valoración controles'!$D$8:$D$10</xm:f>
          </x14:formula1>
          <xm:sqref>S15:S28</xm:sqref>
        </x14:dataValidation>
        <x14:dataValidation type="list" allowBlank="1" showInputMessage="1" showErrorMessage="1" xr:uid="{11293CE2-E03C-4910-A0C2-2D4E66C672F9}">
          <x14:formula1>
            <xm:f>'Tabla Valoración controles'!$D$11:$D$13</xm:f>
          </x14:formula1>
          <xm:sqref>U15:U28</xm:sqref>
        </x14:dataValidation>
        <x14:dataValidation type="list" allowBlank="1" showInputMessage="1" showErrorMessage="1" xr:uid="{A74564E0-1CB8-4420-9DE8-E93E7EF87B80}">
          <x14:formula1>
            <xm:f>'Opciones Tratamiento'!$E$17:$E$23</xm:f>
          </x14:formula1>
          <xm:sqref>V15:V28</xm:sqref>
        </x14:dataValidation>
        <x14:dataValidation type="list" allowBlank="1" showInputMessage="1" showErrorMessage="1" xr:uid="{93F88DED-3D7E-4888-A6D8-38CC895153E0}">
          <x14:formula1>
            <xm:f>'Tabla Valoración controles'!$D$17:$D$18</xm:f>
          </x14:formula1>
          <xm:sqref>W15:W28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900C4-6907-421B-B377-BD91F928EDD6}">
  <dimension ref="A1:JF33"/>
  <sheetViews>
    <sheetView showGridLines="0" topLeftCell="A7" zoomScaleNormal="70" workbookViewId="0">
      <selection activeCell="A10" sqref="A10"/>
    </sheetView>
  </sheetViews>
  <sheetFormatPr baseColWidth="10" defaultColWidth="0" defaultRowHeight="13.2" x14ac:dyDescent="0.3"/>
  <cols>
    <col min="1" max="1" width="15.6640625" style="150" customWidth="1"/>
    <col min="2" max="2" width="42.5546875" style="154" customWidth="1"/>
    <col min="3" max="3" width="16.44140625" style="150" customWidth="1"/>
    <col min="4" max="4" width="12.44140625" style="154" customWidth="1"/>
    <col min="5" max="5" width="25" style="154" customWidth="1"/>
    <col min="6" max="6" width="3.6640625" style="154" customWidth="1"/>
    <col min="7" max="7" width="7.44140625" style="154" customWidth="1"/>
    <col min="8" max="8" width="14" style="154" customWidth="1"/>
    <col min="9" max="9" width="13.6640625" style="154" customWidth="1"/>
    <col min="10" max="13" width="12.44140625" style="154" customWidth="1"/>
    <col min="14" max="14" width="3.6640625" style="154" customWidth="1"/>
    <col min="15" max="15" width="4.6640625" style="150" hidden="1" customWidth="1"/>
    <col min="16" max="16" width="6.44140625" style="150" hidden="1" customWidth="1"/>
    <col min="17" max="17" width="11" style="150" hidden="1" customWidth="1"/>
    <col min="18" max="22" width="12" style="150" hidden="1" customWidth="1"/>
    <col min="23" max="23" width="11.44140625" style="150" customWidth="1"/>
    <col min="24" max="27" width="11.44140625" style="150" hidden="1" customWidth="1"/>
    <col min="28" max="28" width="5.44140625" style="150" hidden="1" customWidth="1"/>
    <col min="29" max="29" width="26.6640625" style="150" hidden="1" customWidth="1"/>
    <col min="30" max="34" width="22.6640625" style="154" hidden="1" customWidth="1"/>
    <col min="35" max="35" width="23.44140625" style="150" hidden="1" customWidth="1"/>
    <col min="36" max="263" width="11.44140625" style="150" hidden="1" customWidth="1"/>
    <col min="264" max="264" width="12.44140625" style="150" hidden="1" customWidth="1"/>
    <col min="265" max="265" width="47" style="150" hidden="1" customWidth="1"/>
    <col min="266" max="266" width="35" style="150" hidden="1" customWidth="1"/>
    <col min="267" max="16384" width="14.44140625" style="150" hidden="1"/>
  </cols>
  <sheetData>
    <row r="1" spans="1:36" s="130" customFormat="1" ht="54" customHeight="1" x14ac:dyDescent="0.25">
      <c r="A1" s="390" t="s">
        <v>312</v>
      </c>
      <c r="B1" s="390"/>
      <c r="C1" s="390"/>
      <c r="D1" s="390"/>
      <c r="E1" s="124"/>
      <c r="F1" s="124"/>
      <c r="G1" s="124"/>
      <c r="H1" s="125"/>
      <c r="I1" s="126"/>
      <c r="J1" s="127"/>
      <c r="K1" s="128"/>
      <c r="L1" s="128"/>
      <c r="M1" s="129"/>
      <c r="N1" s="124"/>
      <c r="AD1" s="131"/>
      <c r="AE1" s="131"/>
      <c r="AF1" s="131"/>
      <c r="AG1" s="131"/>
      <c r="AH1" s="131"/>
    </row>
    <row r="2" spans="1:36" s="130" customFormat="1" ht="15.6" customHeight="1" x14ac:dyDescent="0.25">
      <c r="A2" s="132"/>
      <c r="B2" s="124"/>
      <c r="C2" s="133"/>
      <c r="D2" s="129"/>
      <c r="E2" s="124"/>
      <c r="F2" s="124"/>
      <c r="G2" s="124"/>
      <c r="I2" s="134"/>
      <c r="J2" s="135"/>
      <c r="K2" s="136"/>
      <c r="L2" s="137"/>
      <c r="M2" s="129"/>
      <c r="N2" s="124"/>
      <c r="AD2" s="131"/>
      <c r="AE2" s="131"/>
      <c r="AF2" s="131"/>
      <c r="AG2" s="131"/>
      <c r="AH2" s="131"/>
    </row>
    <row r="3" spans="1:36" s="130" customFormat="1" ht="20.399999999999999" customHeight="1" thickBot="1" x14ac:dyDescent="0.3">
      <c r="A3" s="138" t="s">
        <v>63</v>
      </c>
      <c r="B3" s="391" t="str">
        <f>'2. MATRIZ DE RIESGOS'!D6</f>
        <v>Gesión de Evaluación Independiente</v>
      </c>
      <c r="C3" s="391"/>
      <c r="D3" s="391"/>
      <c r="AD3" s="131"/>
      <c r="AE3" s="131"/>
      <c r="AF3" s="131"/>
      <c r="AG3" s="131"/>
      <c r="AH3" s="131"/>
    </row>
    <row r="4" spans="1:36" s="130" customFormat="1" ht="14.4" thickBot="1" x14ac:dyDescent="0.3">
      <c r="A4" s="139"/>
      <c r="B4" s="140"/>
      <c r="C4" s="140"/>
      <c r="D4" s="129"/>
      <c r="G4" s="392" t="s">
        <v>313</v>
      </c>
      <c r="H4" s="393"/>
      <c r="I4" s="393"/>
      <c r="J4" s="393"/>
      <c r="K4" s="393"/>
      <c r="L4" s="393"/>
      <c r="M4" s="394"/>
      <c r="O4" s="141"/>
      <c r="P4" s="141"/>
      <c r="Q4" s="142"/>
      <c r="R4" s="383" t="s">
        <v>148</v>
      </c>
      <c r="S4" s="383"/>
      <c r="T4" s="383"/>
      <c r="U4" s="383"/>
      <c r="V4" s="384"/>
      <c r="AD4" s="131"/>
      <c r="AE4" s="131"/>
      <c r="AF4" s="131"/>
      <c r="AG4" s="131"/>
      <c r="AH4" s="131"/>
    </row>
    <row r="5" spans="1:36" x14ac:dyDescent="0.3">
      <c r="A5" s="143"/>
      <c r="B5" s="144"/>
      <c r="C5" s="385" t="s">
        <v>314</v>
      </c>
      <c r="D5" s="385"/>
      <c r="E5" s="385"/>
      <c r="F5" s="146"/>
      <c r="G5" s="147"/>
      <c r="H5" s="148"/>
      <c r="I5" s="383" t="s">
        <v>148</v>
      </c>
      <c r="J5" s="383"/>
      <c r="K5" s="383"/>
      <c r="L5" s="383"/>
      <c r="M5" s="384"/>
      <c r="N5" s="146"/>
      <c r="O5" s="149"/>
      <c r="P5" s="149"/>
      <c r="R5" s="151">
        <v>0.2</v>
      </c>
      <c r="S5" s="151">
        <v>0.4</v>
      </c>
      <c r="T5" s="151">
        <v>0.6</v>
      </c>
      <c r="U5" s="151">
        <v>0.8</v>
      </c>
      <c r="V5" s="152">
        <v>1</v>
      </c>
      <c r="W5" s="153"/>
      <c r="X5" s="153"/>
      <c r="Y5" s="153"/>
      <c r="Z5" s="153"/>
      <c r="AA5" s="153"/>
      <c r="AB5" s="153"/>
      <c r="AC5" s="153"/>
    </row>
    <row r="6" spans="1:36" ht="26.4" x14ac:dyDescent="0.25">
      <c r="A6" s="155" t="s">
        <v>315</v>
      </c>
      <c r="B6" s="156" t="s">
        <v>316</v>
      </c>
      <c r="C6" s="145" t="s">
        <v>317</v>
      </c>
      <c r="D6" s="145" t="s">
        <v>318</v>
      </c>
      <c r="E6" s="157" t="s">
        <v>319</v>
      </c>
      <c r="F6" s="146"/>
      <c r="G6" s="149"/>
      <c r="H6" s="158"/>
      <c r="I6" s="159" t="s">
        <v>211</v>
      </c>
      <c r="J6" s="159" t="s">
        <v>125</v>
      </c>
      <c r="K6" s="159" t="s">
        <v>111</v>
      </c>
      <c r="L6" s="159" t="s">
        <v>164</v>
      </c>
      <c r="M6" s="160" t="s">
        <v>165</v>
      </c>
      <c r="N6" s="146"/>
      <c r="O6" s="149"/>
      <c r="P6" s="149"/>
      <c r="Q6" s="161"/>
      <c r="R6" s="162" t="s">
        <v>211</v>
      </c>
      <c r="S6" s="162" t="s">
        <v>125</v>
      </c>
      <c r="T6" s="162" t="s">
        <v>111</v>
      </c>
      <c r="U6" s="162" t="s">
        <v>164</v>
      </c>
      <c r="V6" s="163" t="s">
        <v>165</v>
      </c>
      <c r="Y6" s="153"/>
      <c r="Z6" s="153"/>
      <c r="AA6" s="164"/>
      <c r="AB6" s="164"/>
      <c r="AC6" s="164"/>
      <c r="AD6" s="164"/>
      <c r="AE6" s="164"/>
      <c r="AF6" s="164"/>
      <c r="AG6" s="164"/>
      <c r="AH6" s="164"/>
      <c r="AI6" s="164"/>
      <c r="AJ6" s="164"/>
    </row>
    <row r="7" spans="1:36" ht="125.25" customHeight="1" x14ac:dyDescent="0.25">
      <c r="A7" s="165" t="str">
        <f>'2. MATRIZ DE RIESGOS'!A15</f>
        <v>GEI16</v>
      </c>
      <c r="B7" s="166" t="str">
        <f>'2. MATRIZ DE RIESGOS'!G15</f>
        <v>Posibilidad de afectación reputacional por hallazgos de entes de control o incumplimiento del plan de aseguramiento, debido a fallas en la planificación del Plan Anual de Auditorías: priorización inadecuada de unidades auditables, insuficiencia de recursos para su ejecución, o no aprobación formal por parte del CICCI y el Consejo Directivo</v>
      </c>
      <c r="C7" s="167" t="str">
        <f>'2. MATRIZ DE RIESGOS'!J15</f>
        <v>Alta</v>
      </c>
      <c r="D7" s="167" t="str">
        <f>'2. MATRIZ DE RIESGOS'!L15</f>
        <v>Moderado</v>
      </c>
      <c r="E7" s="166" t="str">
        <f>+IF(C7=$Q$7,IF(D7=$R$6,$R$7,IF(D7=$S$6,$S$7,IF(D7=$T$6,$T$7,IF(D7=$U$6,$U$7,IF(D7=$V$6,$V$7))))),IF(C7=$Q$8,IF(D7=$R$6,$R$8,IF(D7=$S$6,$S$8,IF(D7=$T$6,$T$8,IF(D7=$U$6,$U$8,IF(D7=$V$6,$V$8))))),IF(C7=$Q$9,IF(D7=$R$6,$R$9,IF(D7=$S$6,$S$9,IF(D7=$T$6,$T$9,IF(D7=$U$6,$U$9,IF(D7=$V$6,$V$9))))),IF(C7=$Q$10,IF(D7=$R$6,$R$10,IF(D7=$S$6,$S$10,IF(D7=$T$6,$T$10,IF(D7=$U$6,$U$10,IF(D7=$V$6,$V$10))))),IF(C7=$Q$11,IF(D7=$R$6,$R$11,IF(D7=$S$6,$S$11,IF(D7=$T$6,$T$11,IF(D7=$U$6,$U$11,IF(D7=$V$6,$V$11))))),"")))))</f>
        <v>Alto</v>
      </c>
      <c r="F7" s="168"/>
      <c r="G7" s="386" t="s">
        <v>149</v>
      </c>
      <c r="H7" s="159" t="s">
        <v>130</v>
      </c>
      <c r="I7" s="169"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69"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69"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GEI17                  </v>
      </c>
      <c r="L7" s="169"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v>
      </c>
      <c r="M7" s="170"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68"/>
      <c r="O7" s="388" t="s">
        <v>149</v>
      </c>
      <c r="P7" s="171">
        <v>1</v>
      </c>
      <c r="Q7" s="162" t="s">
        <v>130</v>
      </c>
      <c r="R7" s="169" t="s">
        <v>151</v>
      </c>
      <c r="S7" s="169" t="s">
        <v>151</v>
      </c>
      <c r="T7" s="169" t="s">
        <v>151</v>
      </c>
      <c r="U7" s="169" t="s">
        <v>151</v>
      </c>
      <c r="V7" s="170" t="s">
        <v>150</v>
      </c>
      <c r="Y7" s="153"/>
      <c r="Z7" s="153"/>
      <c r="AA7" s="164"/>
      <c r="AB7" s="164"/>
      <c r="AC7" s="164"/>
      <c r="AD7" s="172"/>
      <c r="AE7" s="172"/>
      <c r="AF7" s="172"/>
      <c r="AG7" s="172"/>
      <c r="AH7" s="172"/>
      <c r="AI7" s="164"/>
      <c r="AJ7" s="164"/>
    </row>
    <row r="8" spans="1:36" ht="138.6" customHeight="1" x14ac:dyDescent="0.25">
      <c r="A8" s="165" t="str">
        <f>'2. MATRIZ DE RIESGOS'!A20</f>
        <v>GEI17</v>
      </c>
      <c r="B8" s="166" t="str">
        <f>'2. MATRIZ DE RIESGOS'!G20</f>
        <v>Posibilidad de afectación reputacional del Instituto reflejada en el poco valor percibido por parte de la alta dirección con relación a los informes de auditoría generados por la JOCI, insuficiente conocimiento de la unidad auditable y/o Informes de auditoria poco claros, que no facilitan el entendimiento del auditado, que no contribuyen con la prevención de riesgos, la generación de alertas oportunas y no aportan valor.</v>
      </c>
      <c r="C8" s="167" t="str">
        <f>'2. MATRIZ DE RIESGOS'!J20</f>
        <v>Muy Alta</v>
      </c>
      <c r="D8" s="167" t="str">
        <f>'2. MATRIZ DE RIESGOS'!L20</f>
        <v>Moderado</v>
      </c>
      <c r="E8" s="166" t="str">
        <f>+IF(C8=$Q$7,IF(D8=$R$6,$R$7,IF(D8=$S$6,$S$7,IF(D8=$T$6,$T$7,IF(D8=$U$6,$U$7,IF(D8=$V$6,$V$7))))),IF(C8=$Q$8,IF(D8=$R$6,$R$8,IF(D8=$S$6,$S$8,IF(D8=$T$6,$T$8,IF(D8=$U$6,$U$8,IF(D8=$V$6,$V$8))))),IF(C8=$Q$9,IF(D8=$R$6,$R$9,IF(D8=$S$6,$S$9,IF(D8=$T$6,$T$9,IF(D8=$U$6,$U$9,IF(D8=$V$6,$V$9))))),IF(C8=$Q$10,IF(D8=$R$6,$R$10,IF(D8=$S$6,$S$10,IF(D8=$T$6,$T$10,IF(D8=$U$6,$U$10,IF(D8=$V$6,$V$10))))),IF(C8=$Q$11,IF(D8=$R$6,$R$11,IF(D8=$S$6,$S$11,IF(D8=$T$6,$T$11,IF(D8=$U$6,$U$11,IF(D8=$V$6,$V$11))))),"")))))</f>
        <v>Alto</v>
      </c>
      <c r="F8" s="168"/>
      <c r="G8" s="386"/>
      <c r="H8" s="159" t="s">
        <v>159</v>
      </c>
      <c r="I8" s="173"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73"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69"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GEI16                   </v>
      </c>
      <c r="L8" s="169"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   GEI15                </v>
      </c>
      <c r="M8" s="170"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v>
      </c>
      <c r="N8" s="168"/>
      <c r="O8" s="388"/>
      <c r="P8" s="171">
        <v>0.8</v>
      </c>
      <c r="Q8" s="162" t="s">
        <v>159</v>
      </c>
      <c r="R8" s="173" t="s">
        <v>111</v>
      </c>
      <c r="S8" s="173" t="s">
        <v>111</v>
      </c>
      <c r="T8" s="169" t="s">
        <v>151</v>
      </c>
      <c r="U8" s="169" t="s">
        <v>151</v>
      </c>
      <c r="V8" s="170" t="s">
        <v>150</v>
      </c>
      <c r="Y8" s="153"/>
      <c r="Z8" s="153"/>
      <c r="AA8" s="164"/>
      <c r="AB8" s="174"/>
      <c r="AC8" s="175"/>
      <c r="AD8" s="172"/>
      <c r="AE8" s="172"/>
      <c r="AF8" s="172"/>
      <c r="AG8" s="172"/>
      <c r="AH8" s="172"/>
      <c r="AI8" s="164"/>
      <c r="AJ8" s="164"/>
    </row>
    <row r="9" spans="1:36" ht="135" customHeight="1" x14ac:dyDescent="0.25">
      <c r="A9" s="165" t="str">
        <f>'2. MATRIZ DE RIESGOS'!A26</f>
        <v>GEI14</v>
      </c>
      <c r="B9" s="166" t="str">
        <f>'2. MATRIZ DE RIESGOS'!G26</f>
        <v>Posibilidad de afectación reputacional del Insntituto reflejada en la materialización de riesgos que pueden configuran hallazgos de control interno o del os entes de control, debido a que las recomendaciones y oportunidades de mejora de los informes de auditorías no sean llevadas a planes de mejoramiento.</v>
      </c>
      <c r="C9" s="167" t="str">
        <f>'2. MATRIZ DE RIESGOS'!J26</f>
        <v>Media</v>
      </c>
      <c r="D9" s="167" t="str">
        <f>'2. MATRIZ DE RIESGOS'!L26</f>
        <v>Moderado</v>
      </c>
      <c r="E9" s="166" t="str">
        <f>+IF(C9=$Q$7,IF(D9=$R$6,$R$7,IF(D9=$S$6,$S$7,IF(D9=$T$6,$T$7,IF(D9=$U$6,$U$7,IF(D9=$V$6,$V$7))))),IF(C9=$Q$8,IF(D9=$R$6,$R$8,IF(D9=$S$6,$S$8,IF(D9=$T$6,$T$8,IF(D9=$U$6,$U$8,IF(D9=$V$6,$V$8))))),IF(C9=$Q$9,IF(D9=$R$6,$R$9,IF(D9=$S$6,$S$9,IF(D9=$T$6,$T$9,IF(D9=$U$6,$U$9,IF(D9=$V$6,$V$9))))),IF(C9=$Q$10,IF(D9=$R$6,$R$10,IF(D9=$S$6,$S$10,IF(D9=$T$6,$T$10,IF(D9=$U$6,$U$10,IF(D9=$V$6,$V$10))))),IF(C9=$Q$11,IF(D9=$R$6,$R$11,IF(D9=$S$6,$S$11,IF(D9=$T$6,$T$11,IF(D9=$U$6,$U$11,IF(D9=$V$6,$V$11))))),"")))))</f>
        <v>Moderado</v>
      </c>
      <c r="F9" s="168"/>
      <c r="G9" s="386"/>
      <c r="H9" s="159" t="s">
        <v>110</v>
      </c>
      <c r="I9" s="173"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73"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73"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GEI14                 </v>
      </c>
      <c r="L9" s="169"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                   </v>
      </c>
      <c r="M9" s="170"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v>
      </c>
      <c r="N9" s="168"/>
      <c r="O9" s="388"/>
      <c r="P9" s="171">
        <v>0.6</v>
      </c>
      <c r="Q9" s="162" t="s">
        <v>110</v>
      </c>
      <c r="R9" s="173" t="s">
        <v>111</v>
      </c>
      <c r="S9" s="173" t="s">
        <v>111</v>
      </c>
      <c r="T9" s="173" t="s">
        <v>111</v>
      </c>
      <c r="U9" s="169" t="s">
        <v>151</v>
      </c>
      <c r="V9" s="170" t="s">
        <v>150</v>
      </c>
      <c r="Y9" s="153"/>
      <c r="Z9" s="153"/>
      <c r="AA9" s="164"/>
      <c r="AB9" s="174"/>
      <c r="AC9" s="175"/>
      <c r="AD9" s="172"/>
      <c r="AE9" s="172"/>
      <c r="AF9" s="172"/>
      <c r="AG9" s="172"/>
      <c r="AH9" s="176"/>
      <c r="AI9" s="164"/>
      <c r="AJ9" s="164"/>
    </row>
    <row r="10" spans="1:36" ht="139.94999999999999" customHeight="1" x14ac:dyDescent="0.25">
      <c r="A10" s="165" t="str">
        <f>'2. MATRIZ DE RIESGOS'!A27</f>
        <v>GEI15</v>
      </c>
      <c r="B10" s="166" t="str">
        <f>'2. MATRIZ DE RIESGOS'!G27</f>
        <v>Posibilidad de afectación reputacional reflejada en la declaración de hallazgos con mayor incidencia para el Instituto y sus servidoresl, debido a la recurrencia de hallazgos en los informes de auditoría de los entes de control.</v>
      </c>
      <c r="C10" s="167" t="str">
        <f>'2. MATRIZ DE RIESGOS'!J27</f>
        <v>Alta</v>
      </c>
      <c r="D10" s="167" t="str">
        <f>'2. MATRIZ DE RIESGOS'!L27</f>
        <v>Mayor</v>
      </c>
      <c r="E10" s="166"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Alto</v>
      </c>
      <c r="F10" s="168"/>
      <c r="G10" s="386"/>
      <c r="H10" s="159" t="s">
        <v>124</v>
      </c>
      <c r="I10" s="177"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73"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73"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v>
      </c>
      <c r="L10" s="169"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v>
      </c>
      <c r="M10" s="170"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v>
      </c>
      <c r="N10" s="168"/>
      <c r="O10" s="388"/>
      <c r="P10" s="171">
        <v>0.4</v>
      </c>
      <c r="Q10" s="162" t="s">
        <v>124</v>
      </c>
      <c r="R10" s="177" t="s">
        <v>152</v>
      </c>
      <c r="S10" s="173" t="s">
        <v>111</v>
      </c>
      <c r="T10" s="173" t="s">
        <v>111</v>
      </c>
      <c r="U10" s="169" t="s">
        <v>151</v>
      </c>
      <c r="V10" s="170" t="s">
        <v>150</v>
      </c>
      <c r="Y10" s="153"/>
      <c r="Z10" s="153"/>
      <c r="AA10" s="164"/>
      <c r="AB10" s="174"/>
      <c r="AC10" s="175"/>
      <c r="AD10" s="172"/>
      <c r="AE10" s="172"/>
      <c r="AF10" s="172"/>
      <c r="AG10" s="176"/>
      <c r="AH10" s="172"/>
      <c r="AI10" s="164"/>
      <c r="AJ10" s="164"/>
    </row>
    <row r="11" spans="1:36" ht="93" customHeight="1" thickBot="1" x14ac:dyDescent="0.3">
      <c r="A11" s="165" t="s">
        <v>320</v>
      </c>
      <c r="B11" s="166">
        <v>0</v>
      </c>
      <c r="C11" s="167" t="s">
        <v>321</v>
      </c>
      <c r="D11" s="167" t="s">
        <v>321</v>
      </c>
      <c r="E11" s="166" t="str">
        <f t="shared" si="0"/>
        <v/>
      </c>
      <c r="F11" s="168"/>
      <c r="G11" s="387"/>
      <c r="H11" s="178" t="s">
        <v>155</v>
      </c>
      <c r="I11" s="179"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79"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80"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181"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v>
      </c>
      <c r="M11" s="182"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68"/>
      <c r="O11" s="389"/>
      <c r="P11" s="183">
        <v>0.2</v>
      </c>
      <c r="Q11" s="184" t="s">
        <v>155</v>
      </c>
      <c r="R11" s="179" t="s">
        <v>152</v>
      </c>
      <c r="S11" s="179" t="s">
        <v>152</v>
      </c>
      <c r="T11" s="180" t="s">
        <v>111</v>
      </c>
      <c r="U11" s="181" t="s">
        <v>151</v>
      </c>
      <c r="V11" s="182" t="s">
        <v>150</v>
      </c>
      <c r="Y11" s="153"/>
      <c r="Z11" s="153"/>
      <c r="AA11" s="164"/>
      <c r="AB11" s="174"/>
      <c r="AC11" s="175"/>
      <c r="AD11" s="172"/>
      <c r="AE11" s="172"/>
      <c r="AF11" s="172"/>
      <c r="AG11" s="185"/>
      <c r="AH11" s="172"/>
      <c r="AI11" s="164"/>
      <c r="AJ11" s="164"/>
    </row>
    <row r="12" spans="1:36" ht="93" customHeight="1" x14ac:dyDescent="0.25">
      <c r="A12" s="165" t="s">
        <v>322</v>
      </c>
      <c r="B12" s="166">
        <v>0</v>
      </c>
      <c r="C12" s="167" t="s">
        <v>321</v>
      </c>
      <c r="D12" s="167" t="s">
        <v>321</v>
      </c>
      <c r="E12" s="166" t="str">
        <f t="shared" si="0"/>
        <v/>
      </c>
      <c r="F12" s="168"/>
      <c r="G12" s="168"/>
      <c r="H12" s="168"/>
      <c r="I12" s="168"/>
      <c r="J12" s="168"/>
      <c r="K12" s="168"/>
      <c r="L12" s="168"/>
      <c r="M12" s="168"/>
      <c r="N12" s="168"/>
      <c r="Y12" s="153"/>
      <c r="Z12" s="153"/>
      <c r="AA12" s="164"/>
      <c r="AB12" s="174"/>
      <c r="AC12" s="175"/>
      <c r="AD12" s="172"/>
      <c r="AE12" s="172"/>
      <c r="AF12" s="172"/>
      <c r="AG12" s="172"/>
      <c r="AH12" s="172"/>
      <c r="AI12" s="164"/>
      <c r="AJ12" s="164"/>
    </row>
    <row r="13" spans="1:36" ht="93" customHeight="1" x14ac:dyDescent="0.25">
      <c r="A13" s="165" t="s">
        <v>323</v>
      </c>
      <c r="B13" s="166">
        <v>0</v>
      </c>
      <c r="C13" s="167" t="s">
        <v>321</v>
      </c>
      <c r="D13" s="167" t="s">
        <v>321</v>
      </c>
      <c r="E13" s="166" t="str">
        <f t="shared" si="0"/>
        <v/>
      </c>
      <c r="F13" s="168"/>
      <c r="G13" s="168"/>
      <c r="H13" s="168"/>
      <c r="I13" s="168"/>
      <c r="J13" s="168"/>
      <c r="K13" s="168"/>
      <c r="L13" s="168"/>
      <c r="M13" s="168"/>
      <c r="N13" s="168"/>
      <c r="R13" s="145" t="s">
        <v>324</v>
      </c>
      <c r="T13" s="153"/>
      <c r="U13" s="153"/>
      <c r="V13" s="153"/>
      <c r="W13" s="153"/>
      <c r="X13" s="153"/>
      <c r="Y13" s="153"/>
      <c r="Z13" s="153"/>
      <c r="AA13" s="164"/>
      <c r="AB13" s="174"/>
      <c r="AC13" s="164"/>
      <c r="AD13" s="175"/>
      <c r="AE13" s="175"/>
      <c r="AF13" s="175"/>
      <c r="AG13" s="175"/>
      <c r="AH13" s="175"/>
      <c r="AI13" s="164"/>
      <c r="AJ13" s="164"/>
    </row>
    <row r="14" spans="1:36" ht="93" customHeight="1" x14ac:dyDescent="0.25">
      <c r="A14" s="165" t="s">
        <v>325</v>
      </c>
      <c r="B14" s="166">
        <v>0</v>
      </c>
      <c r="C14" s="167" t="s">
        <v>321</v>
      </c>
      <c r="D14" s="167" t="s">
        <v>321</v>
      </c>
      <c r="E14" s="166" t="str">
        <f t="shared" si="0"/>
        <v/>
      </c>
      <c r="F14" s="168"/>
      <c r="G14" s="168"/>
      <c r="H14" s="168"/>
      <c r="I14" s="168"/>
      <c r="J14" s="168"/>
      <c r="K14" s="168"/>
      <c r="L14" s="168"/>
      <c r="M14" s="168"/>
      <c r="N14" s="168"/>
      <c r="R14" s="186" t="s">
        <v>150</v>
      </c>
      <c r="T14" s="153"/>
      <c r="U14" s="153"/>
      <c r="V14" s="153"/>
      <c r="W14" s="153"/>
      <c r="X14" s="153"/>
      <c r="Y14" s="153"/>
      <c r="Z14" s="153"/>
      <c r="AA14" s="164"/>
      <c r="AB14" s="164"/>
      <c r="AC14" s="164"/>
      <c r="AD14" s="172"/>
      <c r="AE14" s="172"/>
      <c r="AF14" s="172"/>
      <c r="AG14" s="172"/>
      <c r="AH14" s="172"/>
      <c r="AI14" s="164"/>
      <c r="AJ14" s="164"/>
    </row>
    <row r="15" spans="1:36" ht="93" customHeight="1" x14ac:dyDescent="0.25">
      <c r="A15" s="165" t="s">
        <v>326</v>
      </c>
      <c r="B15" s="166">
        <v>0</v>
      </c>
      <c r="C15" s="167" t="s">
        <v>321</v>
      </c>
      <c r="D15" s="167" t="s">
        <v>321</v>
      </c>
      <c r="E15" s="166" t="str">
        <f t="shared" si="0"/>
        <v/>
      </c>
      <c r="F15" s="168"/>
      <c r="G15" s="168"/>
      <c r="H15" s="168"/>
      <c r="I15" s="168"/>
      <c r="J15" s="168"/>
      <c r="K15" s="168"/>
      <c r="L15" s="168"/>
      <c r="M15" s="168"/>
      <c r="N15" s="168"/>
      <c r="R15" s="169" t="s">
        <v>151</v>
      </c>
      <c r="S15" s="153"/>
      <c r="T15" s="153"/>
      <c r="U15" s="153"/>
      <c r="V15" s="153"/>
      <c r="W15" s="153"/>
      <c r="X15" s="153"/>
      <c r="Y15" s="153"/>
      <c r="Z15" s="153"/>
      <c r="AA15" s="164"/>
      <c r="AB15" s="164"/>
      <c r="AC15" s="164"/>
      <c r="AD15" s="172"/>
      <c r="AE15" s="172"/>
      <c r="AF15" s="172"/>
      <c r="AG15" s="172"/>
      <c r="AH15" s="172"/>
      <c r="AI15" s="164"/>
      <c r="AJ15" s="164"/>
    </row>
    <row r="16" spans="1:36" ht="93" customHeight="1" x14ac:dyDescent="0.25">
      <c r="A16" s="165" t="s">
        <v>327</v>
      </c>
      <c r="B16" s="166">
        <v>0</v>
      </c>
      <c r="C16" s="167" t="s">
        <v>321</v>
      </c>
      <c r="D16" s="167" t="s">
        <v>321</v>
      </c>
      <c r="E16" s="166" t="str">
        <f t="shared" si="0"/>
        <v/>
      </c>
      <c r="F16" s="168"/>
      <c r="G16" s="168"/>
      <c r="H16" s="168"/>
      <c r="I16" s="168"/>
      <c r="J16" s="168"/>
      <c r="K16" s="168"/>
      <c r="L16" s="168"/>
      <c r="M16" s="168"/>
      <c r="N16" s="168"/>
      <c r="Q16" s="187"/>
      <c r="R16" s="173" t="s">
        <v>111</v>
      </c>
      <c r="S16" s="187"/>
      <c r="T16" s="187"/>
      <c r="U16" s="187"/>
      <c r="V16" s="187"/>
      <c r="W16" s="187"/>
      <c r="X16" s="187"/>
      <c r="Y16" s="187"/>
      <c r="Z16" s="187"/>
      <c r="AA16" s="164"/>
      <c r="AB16" s="164"/>
      <c r="AC16" s="188"/>
      <c r="AD16" s="188"/>
      <c r="AE16" s="188"/>
      <c r="AF16" s="188"/>
      <c r="AG16" s="188"/>
      <c r="AH16" s="188"/>
      <c r="AI16" s="164"/>
      <c r="AJ16" s="164"/>
    </row>
    <row r="17" spans="1:36" ht="93" customHeight="1" x14ac:dyDescent="0.25">
      <c r="A17" s="165" t="s">
        <v>328</v>
      </c>
      <c r="B17" s="166">
        <v>0</v>
      </c>
      <c r="C17" s="167" t="s">
        <v>321</v>
      </c>
      <c r="D17" s="167" t="s">
        <v>321</v>
      </c>
      <c r="E17" s="166" t="str">
        <f t="shared" si="0"/>
        <v/>
      </c>
      <c r="F17" s="168"/>
      <c r="G17" s="168"/>
      <c r="H17" s="168"/>
      <c r="I17" s="168"/>
      <c r="J17" s="168"/>
      <c r="K17" s="168"/>
      <c r="L17" s="168"/>
      <c r="M17" s="168"/>
      <c r="N17" s="168"/>
      <c r="Q17" s="187"/>
      <c r="R17" s="177" t="s">
        <v>152</v>
      </c>
      <c r="Y17" s="187"/>
      <c r="Z17" s="187"/>
      <c r="AA17" s="164"/>
      <c r="AB17" s="164"/>
      <c r="AC17" s="164"/>
      <c r="AD17" s="172"/>
      <c r="AE17" s="172"/>
      <c r="AF17" s="172"/>
      <c r="AG17" s="172"/>
      <c r="AH17" s="172"/>
      <c r="AI17" s="164"/>
      <c r="AJ17" s="164"/>
    </row>
    <row r="18" spans="1:36" ht="93" customHeight="1" x14ac:dyDescent="0.25">
      <c r="A18" s="165" t="s">
        <v>329</v>
      </c>
      <c r="B18" s="166">
        <v>0</v>
      </c>
      <c r="C18" s="167" t="s">
        <v>321</v>
      </c>
      <c r="D18" s="167" t="s">
        <v>321</v>
      </c>
      <c r="E18" s="166" t="str">
        <f t="shared" si="0"/>
        <v/>
      </c>
      <c r="F18" s="168"/>
      <c r="G18" s="168"/>
      <c r="H18" s="168"/>
      <c r="I18" s="168"/>
      <c r="J18" s="168"/>
      <c r="K18" s="168"/>
      <c r="L18" s="168"/>
      <c r="M18" s="168"/>
      <c r="N18" s="168"/>
      <c r="O18" s="189"/>
      <c r="P18" s="189"/>
      <c r="Q18" s="187"/>
      <c r="Y18" s="187"/>
      <c r="Z18" s="187"/>
      <c r="AA18" s="164"/>
      <c r="AB18" s="164"/>
      <c r="AC18" s="164"/>
      <c r="AD18" s="172"/>
      <c r="AE18" s="172"/>
      <c r="AF18" s="172"/>
      <c r="AG18" s="172"/>
      <c r="AH18" s="172"/>
      <c r="AI18" s="164"/>
      <c r="AJ18" s="164"/>
    </row>
    <row r="19" spans="1:36" ht="93" customHeight="1" x14ac:dyDescent="0.25">
      <c r="A19" s="165" t="s">
        <v>330</v>
      </c>
      <c r="B19" s="166">
        <v>0</v>
      </c>
      <c r="C19" s="167" t="s">
        <v>321</v>
      </c>
      <c r="D19" s="167" t="s">
        <v>321</v>
      </c>
      <c r="E19" s="166" t="str">
        <f t="shared" si="0"/>
        <v/>
      </c>
      <c r="F19" s="168"/>
      <c r="G19" s="168"/>
      <c r="H19" s="168"/>
      <c r="I19" s="168"/>
      <c r="J19" s="168"/>
      <c r="K19" s="168"/>
      <c r="L19" s="168"/>
      <c r="M19" s="168"/>
      <c r="N19" s="168"/>
      <c r="O19" s="189"/>
      <c r="P19" s="189"/>
      <c r="Q19" s="190"/>
      <c r="Y19" s="187"/>
      <c r="Z19" s="187"/>
      <c r="AA19" s="164"/>
      <c r="AB19" s="185"/>
      <c r="AC19" s="185"/>
      <c r="AD19" s="185"/>
      <c r="AE19" s="185"/>
      <c r="AF19" s="185"/>
      <c r="AG19" s="185"/>
      <c r="AH19" s="172"/>
      <c r="AI19" s="164"/>
      <c r="AJ19" s="164"/>
    </row>
    <row r="20" spans="1:36" ht="93" customHeight="1" x14ac:dyDescent="0.25">
      <c r="A20" s="165" t="s">
        <v>331</v>
      </c>
      <c r="B20" s="166">
        <v>0</v>
      </c>
      <c r="C20" s="167" t="s">
        <v>321</v>
      </c>
      <c r="D20" s="167" t="s">
        <v>321</v>
      </c>
      <c r="E20" s="166" t="str">
        <f t="shared" si="0"/>
        <v/>
      </c>
      <c r="F20" s="168"/>
      <c r="G20" s="168"/>
      <c r="H20" s="168"/>
      <c r="I20" s="168"/>
      <c r="J20" s="168"/>
      <c r="K20" s="168"/>
      <c r="L20" s="168"/>
      <c r="M20" s="168"/>
      <c r="N20" s="168"/>
      <c r="O20" s="189"/>
      <c r="P20" s="189"/>
      <c r="AA20" s="164"/>
      <c r="AB20" s="191"/>
      <c r="AC20" s="191"/>
      <c r="AD20" s="191"/>
      <c r="AE20" s="191"/>
      <c r="AF20" s="191"/>
      <c r="AG20" s="191"/>
      <c r="AH20" s="172"/>
      <c r="AI20" s="164"/>
      <c r="AJ20" s="164"/>
    </row>
    <row r="21" spans="1:36" ht="93" customHeight="1" x14ac:dyDescent="0.25">
      <c r="A21" s="165" t="s">
        <v>332</v>
      </c>
      <c r="B21" s="166">
        <v>0</v>
      </c>
      <c r="C21" s="167" t="s">
        <v>321</v>
      </c>
      <c r="D21" s="167" t="s">
        <v>321</v>
      </c>
      <c r="E21" s="166" t="str">
        <f t="shared" si="0"/>
        <v/>
      </c>
      <c r="F21" s="168"/>
      <c r="G21" s="168"/>
      <c r="H21" s="168"/>
      <c r="I21" s="168"/>
      <c r="J21" s="168"/>
      <c r="K21" s="168"/>
      <c r="L21" s="168"/>
      <c r="M21" s="168"/>
      <c r="N21" s="168"/>
      <c r="O21" s="189"/>
      <c r="P21" s="189"/>
      <c r="AA21" s="164"/>
      <c r="AB21" s="185"/>
      <c r="AC21" s="185"/>
      <c r="AD21" s="185"/>
      <c r="AE21" s="185"/>
      <c r="AF21" s="185"/>
      <c r="AG21" s="185"/>
      <c r="AH21" s="172"/>
      <c r="AI21" s="164"/>
      <c r="AJ21" s="164"/>
    </row>
    <row r="22" spans="1:36" ht="93" customHeight="1" x14ac:dyDescent="0.25">
      <c r="A22" s="165" t="s">
        <v>333</v>
      </c>
      <c r="B22" s="166">
        <v>0</v>
      </c>
      <c r="C22" s="167" t="s">
        <v>321</v>
      </c>
      <c r="D22" s="167" t="s">
        <v>321</v>
      </c>
      <c r="E22" s="166" t="str">
        <f t="shared" si="0"/>
        <v/>
      </c>
      <c r="F22" s="168"/>
      <c r="G22" s="168"/>
      <c r="H22" s="168"/>
      <c r="I22" s="168"/>
      <c r="J22" s="168"/>
      <c r="K22" s="168"/>
      <c r="L22" s="168"/>
      <c r="M22" s="168"/>
      <c r="N22" s="168"/>
      <c r="AA22" s="164"/>
      <c r="AB22" s="185"/>
      <c r="AC22" s="185"/>
      <c r="AD22" s="185"/>
      <c r="AE22" s="185"/>
      <c r="AF22" s="185"/>
      <c r="AG22" s="185"/>
      <c r="AH22" s="172"/>
      <c r="AI22" s="164"/>
      <c r="AJ22" s="164"/>
    </row>
    <row r="23" spans="1:36" ht="93" customHeight="1" x14ac:dyDescent="0.3">
      <c r="A23" s="165" t="s">
        <v>334</v>
      </c>
      <c r="B23" s="166">
        <v>0</v>
      </c>
      <c r="C23" s="167" t="s">
        <v>321</v>
      </c>
      <c r="D23" s="167" t="s">
        <v>321</v>
      </c>
      <c r="E23" s="166" t="str">
        <f t="shared" si="0"/>
        <v/>
      </c>
      <c r="F23" s="168"/>
      <c r="G23" s="168"/>
      <c r="H23" s="168"/>
      <c r="I23" s="168"/>
      <c r="J23" s="168"/>
      <c r="K23" s="168"/>
      <c r="L23" s="168"/>
      <c r="M23" s="168"/>
      <c r="N23" s="168"/>
    </row>
    <row r="24" spans="1:36" ht="93" customHeight="1" x14ac:dyDescent="0.3">
      <c r="A24" s="165" t="s">
        <v>335</v>
      </c>
      <c r="B24" s="166">
        <v>0</v>
      </c>
      <c r="C24" s="167" t="s">
        <v>321</v>
      </c>
      <c r="D24" s="167" t="s">
        <v>321</v>
      </c>
      <c r="E24" s="166" t="str">
        <f t="shared" si="0"/>
        <v/>
      </c>
      <c r="F24" s="168"/>
      <c r="G24" s="168"/>
      <c r="H24" s="168"/>
      <c r="I24" s="168"/>
      <c r="J24" s="168"/>
      <c r="K24" s="168"/>
      <c r="L24" s="168"/>
      <c r="M24" s="168"/>
      <c r="N24" s="168"/>
    </row>
    <row r="25" spans="1:36" ht="93" customHeight="1" x14ac:dyDescent="0.3">
      <c r="A25" s="165" t="s">
        <v>336</v>
      </c>
      <c r="B25" s="166">
        <v>0</v>
      </c>
      <c r="C25" s="167" t="s">
        <v>321</v>
      </c>
      <c r="D25" s="167" t="s">
        <v>321</v>
      </c>
      <c r="E25" s="166" t="str">
        <f t="shared" si="0"/>
        <v/>
      </c>
      <c r="F25" s="168"/>
      <c r="G25" s="168"/>
      <c r="H25" s="168"/>
      <c r="I25" s="168"/>
      <c r="J25" s="168"/>
      <c r="K25" s="168"/>
      <c r="L25" s="168"/>
      <c r="M25" s="168"/>
      <c r="N25" s="168"/>
    </row>
    <row r="26" spans="1:36" ht="93" customHeight="1" x14ac:dyDescent="0.3">
      <c r="A26" s="165" t="s">
        <v>337</v>
      </c>
      <c r="B26" s="166">
        <v>0</v>
      </c>
      <c r="C26" s="167" t="s">
        <v>321</v>
      </c>
      <c r="D26" s="167" t="s">
        <v>321</v>
      </c>
      <c r="E26" s="166" t="str">
        <f t="shared" si="0"/>
        <v/>
      </c>
      <c r="F26" s="168"/>
      <c r="G26" s="168"/>
      <c r="H26" s="168"/>
      <c r="I26" s="168"/>
      <c r="J26" s="168"/>
      <c r="K26" s="168"/>
      <c r="L26" s="168"/>
      <c r="M26" s="168"/>
      <c r="N26" s="168"/>
    </row>
    <row r="27" spans="1:36" ht="14.7" customHeight="1" x14ac:dyDescent="0.3">
      <c r="B27" s="150"/>
      <c r="D27" s="150"/>
      <c r="E27" s="150"/>
      <c r="F27" s="150"/>
      <c r="G27" s="150"/>
      <c r="H27" s="150"/>
      <c r="I27" s="150"/>
      <c r="J27" s="150"/>
      <c r="K27" s="150"/>
      <c r="L27" s="150"/>
      <c r="M27" s="150"/>
      <c r="N27" s="150"/>
      <c r="Y27" s="154"/>
      <c r="Z27" s="154"/>
      <c r="AA27" s="154"/>
      <c r="AB27" s="154"/>
      <c r="AC27" s="154"/>
      <c r="AD27" s="150"/>
      <c r="AE27" s="150"/>
      <c r="AF27" s="150"/>
      <c r="AG27" s="150"/>
      <c r="AH27" s="150"/>
    </row>
    <row r="28" spans="1:36" ht="39" customHeight="1" x14ac:dyDescent="0.3">
      <c r="B28" s="150"/>
      <c r="D28" s="150"/>
      <c r="E28" s="150"/>
      <c r="F28" s="150"/>
      <c r="G28" s="150"/>
      <c r="H28" s="150"/>
      <c r="I28" s="150"/>
      <c r="J28" s="150"/>
      <c r="K28" s="150"/>
      <c r="L28" s="150"/>
      <c r="M28" s="150"/>
      <c r="N28" s="150"/>
      <c r="Y28" s="154"/>
      <c r="Z28" s="154"/>
      <c r="AA28" s="154"/>
      <c r="AB28" s="154"/>
      <c r="AC28" s="154"/>
      <c r="AD28" s="150"/>
      <c r="AE28" s="150"/>
      <c r="AF28" s="150"/>
      <c r="AG28" s="150"/>
      <c r="AH28" s="150"/>
    </row>
    <row r="29" spans="1:36" ht="19.5" customHeight="1" x14ac:dyDescent="0.3">
      <c r="B29" s="150"/>
      <c r="D29" s="150"/>
      <c r="E29" s="150"/>
      <c r="F29" s="150"/>
      <c r="G29" s="150"/>
      <c r="H29" s="150"/>
      <c r="I29" s="150"/>
      <c r="J29" s="150"/>
      <c r="K29" s="150"/>
      <c r="L29" s="150"/>
      <c r="M29" s="150"/>
      <c r="N29" s="150"/>
      <c r="Y29" s="154"/>
      <c r="Z29" s="154"/>
      <c r="AA29" s="154"/>
      <c r="AB29" s="154"/>
      <c r="AC29" s="154"/>
      <c r="AD29" s="150"/>
      <c r="AE29" s="150"/>
      <c r="AF29" s="150"/>
      <c r="AG29" s="150"/>
      <c r="AH29" s="150"/>
    </row>
    <row r="30" spans="1:36" ht="19.5" customHeight="1" x14ac:dyDescent="0.3">
      <c r="B30" s="150"/>
      <c r="D30" s="150"/>
      <c r="E30" s="150"/>
      <c r="F30" s="150"/>
      <c r="G30" s="150"/>
      <c r="H30" s="150"/>
      <c r="I30" s="150"/>
      <c r="J30" s="150"/>
      <c r="K30" s="150"/>
      <c r="L30" s="150"/>
      <c r="M30" s="150"/>
      <c r="N30" s="150"/>
      <c r="Y30" s="154"/>
      <c r="Z30" s="154"/>
      <c r="AA30" s="154"/>
      <c r="AB30" s="154"/>
      <c r="AC30" s="154"/>
      <c r="AD30" s="150"/>
      <c r="AE30" s="150"/>
      <c r="AF30" s="150"/>
      <c r="AG30" s="150"/>
      <c r="AH30" s="150"/>
    </row>
    <row r="31" spans="1:36" ht="19.5" customHeight="1" x14ac:dyDescent="0.3">
      <c r="B31" s="150"/>
      <c r="D31" s="150"/>
      <c r="E31" s="150"/>
      <c r="F31" s="150"/>
      <c r="G31" s="150"/>
      <c r="H31" s="150"/>
      <c r="I31" s="150"/>
      <c r="J31" s="150"/>
      <c r="K31" s="150"/>
      <c r="L31" s="150"/>
      <c r="M31" s="150"/>
      <c r="N31" s="150"/>
      <c r="Y31" s="154"/>
      <c r="Z31" s="154"/>
      <c r="AA31" s="154"/>
      <c r="AB31" s="154"/>
      <c r="AC31" s="154"/>
      <c r="AD31" s="150"/>
      <c r="AE31" s="150"/>
      <c r="AF31" s="150"/>
      <c r="AG31" s="150"/>
      <c r="AH31" s="150"/>
    </row>
    <row r="32" spans="1:36" ht="19.5" customHeight="1" x14ac:dyDescent="0.3">
      <c r="B32" s="150"/>
      <c r="D32" s="150"/>
      <c r="E32" s="150"/>
      <c r="F32" s="150"/>
      <c r="G32" s="150"/>
      <c r="H32" s="150"/>
      <c r="I32" s="150"/>
      <c r="J32" s="150"/>
      <c r="K32" s="150"/>
      <c r="L32" s="150"/>
      <c r="M32" s="150"/>
      <c r="N32" s="150"/>
      <c r="Y32" s="154"/>
      <c r="Z32" s="154"/>
      <c r="AA32" s="154"/>
      <c r="AB32" s="154"/>
      <c r="AC32" s="154"/>
      <c r="AD32" s="150"/>
      <c r="AE32" s="150"/>
      <c r="AF32" s="150"/>
      <c r="AG32" s="150"/>
      <c r="AH32" s="150"/>
    </row>
    <row r="33" spans="25:29" s="150" customFormat="1" ht="19.5" customHeight="1" x14ac:dyDescent="0.3">
      <c r="Y33" s="154"/>
      <c r="Z33" s="154"/>
      <c r="AA33" s="154"/>
      <c r="AB33" s="154"/>
      <c r="AC33" s="154"/>
    </row>
  </sheetData>
  <sheetProtection formatCells="0" formatColumns="0" formatRows="0" sort="0" autoFilter="0" pivotTables="0"/>
  <dataConsolidate/>
  <mergeCells count="8">
    <mergeCell ref="A1:D1"/>
    <mergeCell ref="B3:D3"/>
    <mergeCell ref="G4:M4"/>
    <mergeCell ref="R4:V4"/>
    <mergeCell ref="C5:E5"/>
    <mergeCell ref="I5:M5"/>
    <mergeCell ref="G7:G11"/>
    <mergeCell ref="O7:O11"/>
  </mergeCells>
  <conditionalFormatting sqref="C7:C26">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26">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26">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count="3">
    <dataValidation type="list" allowBlank="1" showInputMessage="1" showErrorMessage="1" sqref="JB7:JH14" xr:uid="{B0B7C215-7863-4ACA-8F62-296A7ADCE8F4}">
      <formula1>#REF!</formula1>
    </dataValidation>
    <dataValidation allowBlank="1" showInputMessage="1" showErrorMessage="1" prompt="La probabilidad se encuentra determinada por una escala de 1 a 3, siendo 1 la menor probabilidad de ocurrencia del riesgo y 3 la mayor probabilidad de  ocurrencia." sqref="JA6" xr:uid="{F068D14C-EDD7-4B72-B597-5330E3C538FE}"/>
    <dataValidation allowBlank="1" showInputMessage="1" showErrorMessage="1" prompt="Es la materialización del riesgo y las consecuencias de su aparición. Su escala es: 5 bajo impacto, 10 medio, 20 alto impacto._x000a_" sqref="JB6:JH6" xr:uid="{629994C4-BFAE-4940-AF99-7CD6BB866EC6}"/>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D3D67-B0C0-411D-BB4B-3D0D386956CF}">
  <dimension ref="A1:XFC36"/>
  <sheetViews>
    <sheetView showGridLines="0" topLeftCell="A3" zoomScale="85" zoomScaleNormal="85" workbookViewId="0">
      <selection activeCell="N8" sqref="N8"/>
    </sheetView>
  </sheetViews>
  <sheetFormatPr baseColWidth="10" defaultColWidth="14.44140625" defaultRowHeight="13.2" customHeight="1" zeroHeight="1" x14ac:dyDescent="0.3"/>
  <cols>
    <col min="1" max="1" width="16.109375" style="150" customWidth="1"/>
    <col min="2" max="2" width="40.6640625" style="154" customWidth="1"/>
    <col min="3" max="3" width="13.44140625" style="154" customWidth="1"/>
    <col min="4" max="4" width="13" style="154" customWidth="1"/>
    <col min="5" max="5" width="16.44140625" style="200" customWidth="1"/>
    <col min="6" max="6" width="11.33203125" style="200" customWidth="1"/>
    <col min="7" max="7" width="15.44140625" style="154" customWidth="1"/>
    <col min="8" max="8" width="10.33203125" style="154" bestFit="1" customWidth="1"/>
    <col min="9" max="9" width="7.44140625" style="154" customWidth="1"/>
    <col min="10" max="10" width="14" style="154" customWidth="1"/>
    <col min="11" max="15" width="12.44140625" style="154" customWidth="1"/>
    <col min="16" max="16" width="3.6640625" style="154" customWidth="1"/>
    <col min="17" max="17" width="4.6640625" style="150" hidden="1" customWidth="1"/>
    <col min="18" max="18" width="5.6640625" style="150" hidden="1" customWidth="1"/>
    <col min="19" max="24" width="14" style="150" hidden="1" customWidth="1"/>
    <col min="25" max="25" width="11.44140625" style="150" customWidth="1"/>
    <col min="26" max="29" width="11.44140625" style="150" hidden="1" customWidth="1"/>
    <col min="30" max="30" width="5.44140625" style="150" hidden="1" customWidth="1"/>
    <col min="31" max="31" width="26.6640625" style="150" hidden="1" customWidth="1"/>
    <col min="32" max="36" width="22.6640625" style="154" hidden="1" customWidth="1"/>
    <col min="37" max="37" width="23.44140625" style="150" hidden="1" customWidth="1"/>
    <col min="38" max="265" width="11.44140625" style="150" hidden="1" customWidth="1"/>
    <col min="266" max="266" width="12.44140625" style="150" hidden="1" customWidth="1"/>
    <col min="267" max="267" width="47" style="150" hidden="1" customWidth="1"/>
    <col min="268" max="268" width="35" style="150" hidden="1" customWidth="1"/>
    <col min="269" max="16383" width="14.44140625" style="150"/>
    <col min="16384" max="16384" width="14.44140625" style="150" hidden="1" customWidth="1"/>
  </cols>
  <sheetData>
    <row r="1" spans="1:38" s="130" customFormat="1" ht="72" customHeight="1" x14ac:dyDescent="0.25">
      <c r="A1" s="390" t="s">
        <v>338</v>
      </c>
      <c r="B1" s="390"/>
      <c r="C1" s="390"/>
      <c r="D1" s="390"/>
      <c r="E1" s="192"/>
      <c r="G1" s="134"/>
      <c r="H1" s="135"/>
      <c r="I1" s="136"/>
      <c r="J1" s="137"/>
      <c r="K1" s="129"/>
      <c r="L1" s="129"/>
      <c r="M1" s="129"/>
      <c r="N1" s="129"/>
      <c r="O1" s="129"/>
      <c r="P1" s="124"/>
      <c r="AF1" s="131"/>
      <c r="AG1" s="131"/>
      <c r="AH1" s="131"/>
      <c r="AI1" s="131"/>
      <c r="AJ1" s="131"/>
    </row>
    <row r="2" spans="1:38" s="130" customFormat="1" x14ac:dyDescent="0.25">
      <c r="A2" s="132"/>
      <c r="B2" s="124"/>
      <c r="C2" s="193"/>
      <c r="D2" s="193"/>
      <c r="E2" s="192"/>
      <c r="F2" s="194"/>
      <c r="G2" s="194"/>
      <c r="H2" s="135"/>
      <c r="I2" s="136"/>
      <c r="J2" s="137"/>
      <c r="K2" s="129"/>
      <c r="L2" s="129"/>
      <c r="M2" s="129"/>
      <c r="N2" s="129"/>
      <c r="O2" s="129"/>
      <c r="P2" s="124"/>
      <c r="AF2" s="131"/>
      <c r="AG2" s="131"/>
      <c r="AH2" s="131"/>
      <c r="AI2" s="131"/>
      <c r="AJ2" s="131"/>
    </row>
    <row r="3" spans="1:38" s="130" customFormat="1" ht="30.6" thickBot="1" x14ac:dyDescent="0.55000000000000004">
      <c r="A3" s="138" t="s">
        <v>63</v>
      </c>
      <c r="B3" s="391" t="str">
        <f>'2. MATRIZ DE RIESGOS'!D6</f>
        <v>Gesión de Evaluación Independiente</v>
      </c>
      <c r="C3" s="391"/>
      <c r="D3" s="391"/>
      <c r="E3" s="195"/>
      <c r="F3" s="196"/>
      <c r="K3" s="398"/>
      <c r="L3" s="398"/>
      <c r="M3" s="398"/>
      <c r="N3" s="398"/>
      <c r="O3" s="398"/>
      <c r="P3" s="398"/>
      <c r="Q3" s="398"/>
      <c r="R3" s="398"/>
      <c r="S3" s="398"/>
      <c r="T3" s="398"/>
      <c r="U3" s="398"/>
      <c r="V3" s="398"/>
      <c r="AF3" s="131"/>
      <c r="AG3" s="131"/>
      <c r="AH3" s="131"/>
      <c r="AI3" s="131"/>
      <c r="AJ3" s="131"/>
    </row>
    <row r="4" spans="1:38" s="130" customFormat="1" ht="13.8" hidden="1" thickBot="1" x14ac:dyDescent="0.3">
      <c r="D4" s="124"/>
      <c r="E4" s="133"/>
      <c r="F4" s="196"/>
      <c r="I4" s="392" t="s">
        <v>339</v>
      </c>
      <c r="J4" s="393"/>
      <c r="K4" s="393"/>
      <c r="L4" s="393"/>
      <c r="M4" s="393"/>
      <c r="N4" s="393"/>
      <c r="O4" s="394"/>
      <c r="R4" s="141"/>
      <c r="S4" s="142"/>
      <c r="T4" s="399" t="s">
        <v>148</v>
      </c>
      <c r="U4" s="400"/>
      <c r="V4" s="400"/>
      <c r="W4" s="400"/>
      <c r="X4" s="401"/>
      <c r="AF4" s="131"/>
      <c r="AG4" s="131"/>
      <c r="AH4" s="131"/>
      <c r="AI4" s="131"/>
      <c r="AJ4" s="131"/>
    </row>
    <row r="5" spans="1:38" x14ac:dyDescent="0.3">
      <c r="A5" s="197"/>
      <c r="B5" s="197"/>
      <c r="C5" s="146"/>
      <c r="D5" s="197"/>
      <c r="E5" s="385" t="s">
        <v>340</v>
      </c>
      <c r="F5" s="385"/>
      <c r="G5" s="385"/>
      <c r="H5" s="146"/>
      <c r="I5" s="147"/>
      <c r="J5" s="148"/>
      <c r="K5" s="383" t="s">
        <v>148</v>
      </c>
      <c r="L5" s="383"/>
      <c r="M5" s="383"/>
      <c r="N5" s="383"/>
      <c r="O5" s="384"/>
      <c r="P5" s="146"/>
      <c r="R5" s="149"/>
      <c r="T5" s="151">
        <v>0.2</v>
      </c>
      <c r="U5" s="151">
        <v>0.4</v>
      </c>
      <c r="V5" s="151">
        <v>0.6</v>
      </c>
      <c r="W5" s="151">
        <v>0.8</v>
      </c>
      <c r="X5" s="152">
        <v>1</v>
      </c>
      <c r="Y5" s="153"/>
      <c r="Z5" s="153"/>
      <c r="AA5" s="153"/>
      <c r="AB5" s="153"/>
      <c r="AC5" s="153"/>
      <c r="AD5" s="153"/>
      <c r="AE5" s="153"/>
    </row>
    <row r="6" spans="1:38" ht="40.200000000000003" customHeight="1" x14ac:dyDescent="0.25">
      <c r="A6" s="145" t="s">
        <v>341</v>
      </c>
      <c r="B6" s="145" t="s">
        <v>316</v>
      </c>
      <c r="C6" s="145" t="s">
        <v>95</v>
      </c>
      <c r="D6" s="145" t="s">
        <v>97</v>
      </c>
      <c r="E6" s="145" t="s">
        <v>149</v>
      </c>
      <c r="F6" s="145" t="s">
        <v>148</v>
      </c>
      <c r="G6" s="145" t="s">
        <v>342</v>
      </c>
      <c r="H6" s="146"/>
      <c r="I6" s="149"/>
      <c r="J6" s="158"/>
      <c r="K6" s="159" t="s">
        <v>211</v>
      </c>
      <c r="L6" s="159" t="s">
        <v>125</v>
      </c>
      <c r="M6" s="159" t="s">
        <v>111</v>
      </c>
      <c r="N6" s="159" t="s">
        <v>164</v>
      </c>
      <c r="O6" s="160" t="s">
        <v>165</v>
      </c>
      <c r="P6" s="146"/>
      <c r="R6" s="149"/>
      <c r="S6" s="161"/>
      <c r="T6" s="162" t="s">
        <v>211</v>
      </c>
      <c r="U6" s="162" t="s">
        <v>125</v>
      </c>
      <c r="V6" s="162" t="s">
        <v>111</v>
      </c>
      <c r="W6" s="162" t="s">
        <v>164</v>
      </c>
      <c r="X6" s="163" t="s">
        <v>165</v>
      </c>
      <c r="AA6" s="153"/>
      <c r="AB6" s="153"/>
      <c r="AC6" s="164"/>
      <c r="AD6" s="164"/>
      <c r="AE6" s="164"/>
      <c r="AF6" s="164"/>
      <c r="AG6" s="164"/>
      <c r="AH6" s="164"/>
      <c r="AI6" s="164"/>
      <c r="AJ6" s="164"/>
      <c r="AK6" s="164"/>
      <c r="AL6" s="164"/>
    </row>
    <row r="7" spans="1:38" ht="99" customHeight="1" x14ac:dyDescent="0.25">
      <c r="A7" s="165" t="str">
        <f>'2. MATRIZ DE RIESGOS'!A15</f>
        <v>GEI16</v>
      </c>
      <c r="B7" s="166" t="str">
        <f>'2. MATRIZ DE RIESGOS'!G15</f>
        <v>Posibilidad de afectación reputacional por hallazgos de entes de control o incumplimiento del plan de aseguramiento, debido a fallas en la planificación del Plan Anual de Auditorías: priorización inadecuada de unidades auditables, insuficiencia de recursos para su ejecución, o no aprobación formal por parte del CICCI y el Consejo Directivo</v>
      </c>
      <c r="C7" s="198">
        <f>'2. MATRIZ DE RIESGOS'!AE15</f>
        <v>6.2207999999999986E-2</v>
      </c>
      <c r="D7" s="167">
        <f>'2. MATRIZ DE RIESGOS'!AG15</f>
        <v>0.6</v>
      </c>
      <c r="E7" s="199" t="str">
        <f t="shared" ref="E7:E26" si="0">+IF(C7=0,"",IF(C7&lt;=$R$11,$S$11,IF(C7&lt;=$R$10,$S$10,IF(C7&lt;=$R$9,$S$9,IF(C7&lt;=$R$8,$S$8,IF(C7&lt;=$R$7,$S$7,""))))))</f>
        <v>Muy Baja</v>
      </c>
      <c r="F7" s="199" t="str">
        <f t="shared" ref="F7:F26" si="1">+IF(D7=0,"",IF(D7&lt;=$T$5,$T$6,IF(D7&lt;=$U$5,$U$6,IF(D7&lt;=$V$5,$V$6,IF(D7&lt;=$W$5,$W$6,IF(D7&lt;=$X$5,$X$6,""))))))</f>
        <v>Moderado</v>
      </c>
      <c r="G7" s="166" t="str">
        <f t="shared" ref="G7:G26" si="2">+IF(E7=$S$7,IF(F7=$T$6,$T$7,IF(F7=$U$6,$U$7,IF(F7=$V$6,$V$7,IF(F7=$W$6,$W$7,IF(F7=$X$6,$X$7))))),IF(E7=$S$8,IF(F7=$T$6,$T$8,IF(F7=$U$6,$U$8,IF(F7=$V$6,$V$8,IF(F7=$W$6,$W$8,IF(F7=$X$6,$X$8))))),IF(E7=$S$9,IF(F7=$T$6,$T$9,IF(F7=$U$6,$U$9,IF(F7=$V$6,$V$9,IF(F7=$W$6,$W$9,IF(F7=$X$6,$X$9))))),IF(E7=$S$10,IF(F7=$T$6,$T$10,IF(F7=$U$6,$U$10,IF(F7=$V$6,$V$10,IF(F7=$W$6,$W$10,IF(F7=$X$6,$X$10))))),IF(E7=$S$11,IF(F7=$T$6,$T$11,IF(F7=$U$6,$U$11,IF(F7=$V$6,$V$11,IF(F7=$W$6,$W$11,IF(F7=$X$6,$X$11))))),"")))))</f>
        <v>Moderado</v>
      </c>
      <c r="H7" s="168"/>
      <c r="I7" s="386" t="s">
        <v>149</v>
      </c>
      <c r="J7" s="159" t="s">
        <v>130</v>
      </c>
      <c r="K7" s="169"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69"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69"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69"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70"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68"/>
      <c r="Q7" s="395" t="s">
        <v>149</v>
      </c>
      <c r="R7" s="171">
        <v>1</v>
      </c>
      <c r="S7" s="162" t="s">
        <v>130</v>
      </c>
      <c r="T7" s="169" t="s">
        <v>151</v>
      </c>
      <c r="U7" s="169" t="s">
        <v>151</v>
      </c>
      <c r="V7" s="169" t="s">
        <v>151</v>
      </c>
      <c r="W7" s="169" t="s">
        <v>151</v>
      </c>
      <c r="X7" s="170" t="s">
        <v>150</v>
      </c>
      <c r="AA7" s="153"/>
      <c r="AB7" s="153"/>
      <c r="AC7" s="164"/>
      <c r="AD7" s="164"/>
      <c r="AE7" s="164"/>
      <c r="AF7" s="172"/>
      <c r="AG7" s="172"/>
      <c r="AH7" s="172"/>
      <c r="AI7" s="172"/>
      <c r="AJ7" s="172"/>
      <c r="AK7" s="164"/>
      <c r="AL7" s="164"/>
    </row>
    <row r="8" spans="1:38" ht="117" customHeight="1" x14ac:dyDescent="0.25">
      <c r="A8" s="165" t="str">
        <f>'2. MATRIZ DE RIESGOS'!A20</f>
        <v>GEI17</v>
      </c>
      <c r="B8" s="166" t="str">
        <f>'2. MATRIZ DE RIESGOS'!G20</f>
        <v>Posibilidad de afectación reputacional del Instituto reflejada en el poco valor percibido por parte de la alta dirección con relación a los informes de auditoría generados por la JOCI, insuficiente conocimiento de la unidad auditable y/o Informes de auditoria poco claros, que no facilitan el entendimiento del auditado, que no contribuyen con la prevención de riesgos, la generación de alertas oportunas y no aportan valor.</v>
      </c>
      <c r="C8" s="198">
        <f>'2. MATRIZ DE RIESGOS'!AE20</f>
        <v>5.4431999999999994E-2</v>
      </c>
      <c r="D8" s="167">
        <f>'2. MATRIZ DE RIESGOS'!AG20</f>
        <v>0.6</v>
      </c>
      <c r="E8" s="199" t="str">
        <f t="shared" si="0"/>
        <v>Muy Baja</v>
      </c>
      <c r="F8" s="199" t="str">
        <f t="shared" si="1"/>
        <v>Moderado</v>
      </c>
      <c r="G8" s="166" t="str">
        <f t="shared" si="2"/>
        <v>Moderado</v>
      </c>
      <c r="H8" s="168"/>
      <c r="I8" s="386"/>
      <c r="J8" s="159" t="s">
        <v>159</v>
      </c>
      <c r="K8" s="173"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73"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69"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69"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70"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68"/>
      <c r="Q8" s="396"/>
      <c r="R8" s="171">
        <v>0.8</v>
      </c>
      <c r="S8" s="162" t="s">
        <v>159</v>
      </c>
      <c r="T8" s="173" t="s">
        <v>111</v>
      </c>
      <c r="U8" s="173" t="s">
        <v>111</v>
      </c>
      <c r="V8" s="169" t="s">
        <v>151</v>
      </c>
      <c r="W8" s="169" t="s">
        <v>151</v>
      </c>
      <c r="X8" s="170" t="s">
        <v>150</v>
      </c>
      <c r="AA8" s="153"/>
      <c r="AB8" s="153"/>
      <c r="AC8" s="164"/>
      <c r="AD8" s="174"/>
      <c r="AE8" s="175"/>
      <c r="AF8" s="172"/>
      <c r="AG8" s="172"/>
      <c r="AH8" s="172"/>
      <c r="AI8" s="172"/>
      <c r="AJ8" s="172"/>
      <c r="AK8" s="164"/>
      <c r="AL8" s="164"/>
    </row>
    <row r="9" spans="1:38" ht="102" customHeight="1" x14ac:dyDescent="0.25">
      <c r="A9" s="165" t="str">
        <f>'2. MATRIZ DE RIESGOS'!A26</f>
        <v>GEI14</v>
      </c>
      <c r="B9" s="166" t="str">
        <f>'2. MATRIZ DE RIESGOS'!G26</f>
        <v>Posibilidad de afectación reputacional del Insntituto reflejada en la materialización de riesgos que pueden configuran hallazgos de control interno o del os entes de control, debido a que las recomendaciones y oportunidades de mejora de los informes de auditorías no sean llevadas a planes de mejoramiento.</v>
      </c>
      <c r="C9" s="198">
        <f>'2. MATRIZ DE RIESGOS'!AE26</f>
        <v>0.33599999999999997</v>
      </c>
      <c r="D9" s="167">
        <f>'2. MATRIZ DE RIESGOS'!AG26</f>
        <v>0.6</v>
      </c>
      <c r="E9" s="199" t="str">
        <f t="shared" si="0"/>
        <v>Baja</v>
      </c>
      <c r="F9" s="199" t="str">
        <f t="shared" si="1"/>
        <v>Moderado</v>
      </c>
      <c r="G9" s="166" t="str">
        <f t="shared" si="2"/>
        <v>Moderado</v>
      </c>
      <c r="H9" s="168"/>
      <c r="I9" s="386"/>
      <c r="J9" s="159" t="s">
        <v>110</v>
      </c>
      <c r="K9" s="173"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73"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73"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v>
      </c>
      <c r="N9" s="169"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70"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68"/>
      <c r="Q9" s="396"/>
      <c r="R9" s="171">
        <v>0.6</v>
      </c>
      <c r="S9" s="162" t="s">
        <v>110</v>
      </c>
      <c r="T9" s="173" t="s">
        <v>111</v>
      </c>
      <c r="U9" s="173" t="s">
        <v>111</v>
      </c>
      <c r="V9" s="173" t="s">
        <v>111</v>
      </c>
      <c r="W9" s="169" t="s">
        <v>151</v>
      </c>
      <c r="X9" s="170" t="s">
        <v>150</v>
      </c>
      <c r="AA9" s="153"/>
      <c r="AB9" s="153"/>
      <c r="AC9" s="164"/>
      <c r="AD9" s="174"/>
      <c r="AE9" s="175"/>
      <c r="AF9" s="172"/>
      <c r="AG9" s="172"/>
      <c r="AH9" s="172"/>
      <c r="AI9" s="172"/>
      <c r="AJ9" s="176"/>
      <c r="AK9" s="164"/>
      <c r="AL9" s="164"/>
    </row>
    <row r="10" spans="1:38" ht="118.95" customHeight="1" x14ac:dyDescent="0.25">
      <c r="A10" s="165" t="str">
        <f>'2. MATRIZ DE RIESGOS'!A27</f>
        <v>GEI15</v>
      </c>
      <c r="B10" s="166" t="str">
        <f>'2. MATRIZ DE RIESGOS'!G27</f>
        <v>Posibilidad de afectación reputacional reflejada en la declaración de hallazgos con mayor incidencia para el Instituto y sus servidoresl, debido a la recurrencia de hallazgos en los informes de auditoría de los entes de control.</v>
      </c>
      <c r="C10" s="198">
        <f>'2. MATRIZ DE RIESGOS'!AE27</f>
        <v>0.33599999999999997</v>
      </c>
      <c r="D10" s="167">
        <f>'2. MATRIZ DE RIESGOS'!AG27</f>
        <v>0.8</v>
      </c>
      <c r="E10" s="199" t="str">
        <f t="shared" si="0"/>
        <v>Baja</v>
      </c>
      <c r="F10" s="199" t="str">
        <f t="shared" si="1"/>
        <v>Mayor</v>
      </c>
      <c r="G10" s="166" t="str">
        <f t="shared" si="2"/>
        <v>Alto</v>
      </c>
      <c r="H10" s="168"/>
      <c r="I10" s="386"/>
      <c r="J10" s="159" t="s">
        <v>124</v>
      </c>
      <c r="K10" s="177"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73"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v>
      </c>
      <c r="M10" s="173"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GEI14                 </v>
      </c>
      <c r="N10" s="169"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GEI15                </v>
      </c>
      <c r="O10" s="170"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68"/>
      <c r="Q10" s="396"/>
      <c r="R10" s="171">
        <v>0.4</v>
      </c>
      <c r="S10" s="162" t="s">
        <v>124</v>
      </c>
      <c r="T10" s="177" t="s">
        <v>152</v>
      </c>
      <c r="U10" s="173" t="s">
        <v>111</v>
      </c>
      <c r="V10" s="173" t="s">
        <v>111</v>
      </c>
      <c r="W10" s="169" t="s">
        <v>151</v>
      </c>
      <c r="X10" s="170" t="s">
        <v>150</v>
      </c>
      <c r="AA10" s="153"/>
      <c r="AB10" s="153"/>
      <c r="AC10" s="164"/>
      <c r="AD10" s="174"/>
      <c r="AE10" s="175"/>
      <c r="AF10" s="172"/>
      <c r="AG10" s="172"/>
      <c r="AH10" s="172"/>
      <c r="AI10" s="176"/>
      <c r="AJ10" s="172"/>
      <c r="AK10" s="164"/>
      <c r="AL10" s="164"/>
    </row>
    <row r="11" spans="1:38" ht="93" customHeight="1" thickBot="1" x14ac:dyDescent="0.3">
      <c r="A11" s="165" t="s">
        <v>320</v>
      </c>
      <c r="B11" s="166">
        <v>0</v>
      </c>
      <c r="C11" s="198" t="s">
        <v>321</v>
      </c>
      <c r="D11" s="167">
        <v>0</v>
      </c>
      <c r="E11" s="199" t="str">
        <f t="shared" si="0"/>
        <v/>
      </c>
      <c r="F11" s="199" t="str">
        <f t="shared" si="1"/>
        <v/>
      </c>
      <c r="G11" s="166" t="str">
        <f t="shared" si="2"/>
        <v/>
      </c>
      <c r="H11" s="168"/>
      <c r="I11" s="387"/>
      <c r="J11" s="178" t="s">
        <v>155</v>
      </c>
      <c r="K11" s="179"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79"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                   </v>
      </c>
      <c r="M11" s="180"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GEI16 GEI17                  </v>
      </c>
      <c r="N11" s="181"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                   </v>
      </c>
      <c r="O11" s="182"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68"/>
      <c r="Q11" s="397"/>
      <c r="R11" s="183">
        <v>0.2</v>
      </c>
      <c r="S11" s="184" t="s">
        <v>155</v>
      </c>
      <c r="T11" s="179" t="s">
        <v>152</v>
      </c>
      <c r="U11" s="179" t="s">
        <v>152</v>
      </c>
      <c r="V11" s="180" t="s">
        <v>111</v>
      </c>
      <c r="W11" s="181" t="s">
        <v>151</v>
      </c>
      <c r="X11" s="182" t="s">
        <v>150</v>
      </c>
      <c r="AA11" s="153"/>
      <c r="AB11" s="153"/>
      <c r="AC11" s="164"/>
      <c r="AD11" s="174"/>
      <c r="AE11" s="175"/>
      <c r="AF11" s="172"/>
      <c r="AG11" s="172"/>
      <c r="AH11" s="172"/>
      <c r="AI11" s="185"/>
      <c r="AJ11" s="172"/>
      <c r="AK11" s="164"/>
      <c r="AL11" s="164"/>
    </row>
    <row r="12" spans="1:38" ht="93" customHeight="1" x14ac:dyDescent="0.25">
      <c r="A12" s="165" t="s">
        <v>322</v>
      </c>
      <c r="B12" s="166">
        <v>0</v>
      </c>
      <c r="C12" s="198" t="s">
        <v>321</v>
      </c>
      <c r="D12" s="167">
        <v>0</v>
      </c>
      <c r="E12" s="199" t="str">
        <f t="shared" si="0"/>
        <v/>
      </c>
      <c r="F12" s="199" t="str">
        <f t="shared" si="1"/>
        <v/>
      </c>
      <c r="G12" s="166" t="str">
        <f t="shared" si="2"/>
        <v/>
      </c>
      <c r="H12" s="168"/>
      <c r="I12" s="168"/>
      <c r="J12" s="168"/>
      <c r="K12" s="168"/>
      <c r="L12" s="168"/>
      <c r="M12" s="168"/>
      <c r="N12" s="168"/>
      <c r="O12" s="168"/>
      <c r="P12" s="168"/>
      <c r="AA12" s="153"/>
      <c r="AB12" s="153"/>
      <c r="AC12" s="164"/>
      <c r="AD12" s="174"/>
      <c r="AE12" s="175"/>
      <c r="AF12" s="172"/>
      <c r="AG12" s="172"/>
      <c r="AH12" s="172"/>
      <c r="AI12" s="172"/>
      <c r="AJ12" s="172"/>
      <c r="AK12" s="164"/>
      <c r="AL12" s="164"/>
    </row>
    <row r="13" spans="1:38" ht="93" customHeight="1" x14ac:dyDescent="0.25">
      <c r="A13" s="165" t="s">
        <v>323</v>
      </c>
      <c r="B13" s="166">
        <v>0</v>
      </c>
      <c r="C13" s="198" t="s">
        <v>321</v>
      </c>
      <c r="D13" s="167">
        <v>0</v>
      </c>
      <c r="E13" s="199" t="str">
        <f t="shared" si="0"/>
        <v/>
      </c>
      <c r="F13" s="199" t="str">
        <f t="shared" si="1"/>
        <v/>
      </c>
      <c r="G13" s="166" t="str">
        <f t="shared" si="2"/>
        <v/>
      </c>
      <c r="H13" s="168"/>
      <c r="I13" s="168"/>
      <c r="J13" s="145" t="s">
        <v>324</v>
      </c>
      <c r="K13" s="168"/>
      <c r="L13" s="168"/>
      <c r="M13" s="168"/>
      <c r="N13" s="168"/>
      <c r="O13" s="168"/>
      <c r="P13" s="168"/>
      <c r="V13" s="153"/>
      <c r="W13" s="153"/>
      <c r="X13" s="153"/>
      <c r="Y13" s="153"/>
      <c r="Z13" s="153"/>
      <c r="AA13" s="153"/>
      <c r="AB13" s="153"/>
      <c r="AC13" s="164"/>
      <c r="AD13" s="174"/>
      <c r="AE13" s="164"/>
      <c r="AF13" s="175"/>
      <c r="AG13" s="175"/>
      <c r="AH13" s="175"/>
      <c r="AI13" s="175"/>
      <c r="AJ13" s="175"/>
      <c r="AK13" s="164"/>
      <c r="AL13" s="164"/>
    </row>
    <row r="14" spans="1:38" ht="93" customHeight="1" x14ac:dyDescent="0.25">
      <c r="A14" s="165" t="s">
        <v>325</v>
      </c>
      <c r="B14" s="166">
        <v>0</v>
      </c>
      <c r="C14" s="198" t="s">
        <v>321</v>
      </c>
      <c r="D14" s="167">
        <v>0</v>
      </c>
      <c r="E14" s="199" t="str">
        <f t="shared" si="0"/>
        <v/>
      </c>
      <c r="F14" s="199" t="str">
        <f t="shared" si="1"/>
        <v/>
      </c>
      <c r="G14" s="166" t="str">
        <f t="shared" si="2"/>
        <v/>
      </c>
      <c r="H14" s="168"/>
      <c r="I14" s="168"/>
      <c r="J14" s="186" t="s">
        <v>150</v>
      </c>
      <c r="K14" s="168"/>
      <c r="L14" s="168"/>
      <c r="M14" s="168"/>
      <c r="N14" s="168"/>
      <c r="O14" s="168"/>
      <c r="P14" s="168"/>
      <c r="V14" s="153"/>
      <c r="W14" s="153"/>
      <c r="X14" s="153"/>
      <c r="Y14" s="153"/>
      <c r="Z14" s="153"/>
      <c r="AA14" s="153"/>
      <c r="AB14" s="153"/>
      <c r="AC14" s="164"/>
      <c r="AD14" s="164"/>
      <c r="AE14" s="164"/>
      <c r="AF14" s="172"/>
      <c r="AG14" s="172"/>
      <c r="AH14" s="172"/>
      <c r="AI14" s="172"/>
      <c r="AJ14" s="172"/>
      <c r="AK14" s="164"/>
      <c r="AL14" s="164"/>
    </row>
    <row r="15" spans="1:38" ht="93" customHeight="1" x14ac:dyDescent="0.25">
      <c r="A15" s="165" t="s">
        <v>326</v>
      </c>
      <c r="B15" s="166">
        <v>0</v>
      </c>
      <c r="C15" s="198" t="s">
        <v>321</v>
      </c>
      <c r="D15" s="167">
        <v>0</v>
      </c>
      <c r="E15" s="199" t="str">
        <f t="shared" si="0"/>
        <v/>
      </c>
      <c r="F15" s="199" t="str">
        <f t="shared" si="1"/>
        <v/>
      </c>
      <c r="G15" s="166" t="str">
        <f t="shared" si="2"/>
        <v/>
      </c>
      <c r="H15" s="168"/>
      <c r="I15" s="168"/>
      <c r="J15" s="169" t="s">
        <v>151</v>
      </c>
      <c r="K15" s="168"/>
      <c r="L15" s="168"/>
      <c r="M15" s="168"/>
      <c r="N15" s="168"/>
      <c r="O15" s="168"/>
      <c r="P15" s="168"/>
      <c r="U15" s="153"/>
      <c r="V15" s="153"/>
      <c r="W15" s="153"/>
      <c r="X15" s="153"/>
      <c r="Y15" s="153"/>
      <c r="Z15" s="153"/>
      <c r="AA15" s="153"/>
      <c r="AB15" s="153"/>
      <c r="AC15" s="164"/>
      <c r="AD15" s="164"/>
      <c r="AE15" s="164"/>
      <c r="AF15" s="172"/>
      <c r="AG15" s="172"/>
      <c r="AH15" s="172"/>
      <c r="AI15" s="172"/>
      <c r="AJ15" s="172"/>
      <c r="AK15" s="164"/>
      <c r="AL15" s="164"/>
    </row>
    <row r="16" spans="1:38" ht="93" customHeight="1" x14ac:dyDescent="0.25">
      <c r="A16" s="165" t="s">
        <v>327</v>
      </c>
      <c r="B16" s="166">
        <v>0</v>
      </c>
      <c r="C16" s="198" t="s">
        <v>321</v>
      </c>
      <c r="D16" s="167">
        <v>0</v>
      </c>
      <c r="E16" s="199" t="str">
        <f t="shared" si="0"/>
        <v/>
      </c>
      <c r="F16" s="199" t="str">
        <f t="shared" si="1"/>
        <v/>
      </c>
      <c r="G16" s="166" t="str">
        <f t="shared" si="2"/>
        <v/>
      </c>
      <c r="H16" s="168"/>
      <c r="I16" s="168"/>
      <c r="J16" s="173" t="s">
        <v>111</v>
      </c>
      <c r="K16" s="168"/>
      <c r="L16" s="168"/>
      <c r="M16" s="168"/>
      <c r="N16" s="168"/>
      <c r="O16" s="168"/>
      <c r="P16" s="168"/>
      <c r="S16" s="187"/>
      <c r="U16" s="187"/>
      <c r="V16" s="187"/>
      <c r="W16" s="187"/>
      <c r="X16" s="187"/>
      <c r="Y16" s="187"/>
      <c r="Z16" s="187"/>
      <c r="AA16" s="187"/>
      <c r="AB16" s="187"/>
      <c r="AC16" s="164"/>
      <c r="AD16" s="164"/>
      <c r="AE16" s="188"/>
      <c r="AF16" s="188"/>
      <c r="AG16" s="188"/>
      <c r="AH16" s="188"/>
      <c r="AI16" s="188"/>
      <c r="AJ16" s="188"/>
      <c r="AK16" s="164"/>
      <c r="AL16" s="164"/>
    </row>
    <row r="17" spans="1:38" ht="93" customHeight="1" x14ac:dyDescent="0.25">
      <c r="A17" s="165" t="s">
        <v>328</v>
      </c>
      <c r="B17" s="166">
        <v>0</v>
      </c>
      <c r="C17" s="198" t="s">
        <v>321</v>
      </c>
      <c r="D17" s="167">
        <v>0</v>
      </c>
      <c r="E17" s="199" t="str">
        <f t="shared" si="0"/>
        <v/>
      </c>
      <c r="F17" s="199" t="str">
        <f t="shared" si="1"/>
        <v/>
      </c>
      <c r="G17" s="166" t="str">
        <f t="shared" si="2"/>
        <v/>
      </c>
      <c r="H17" s="168"/>
      <c r="I17" s="168"/>
      <c r="J17" s="177" t="s">
        <v>152</v>
      </c>
      <c r="K17" s="168"/>
      <c r="L17" s="168"/>
      <c r="M17" s="168"/>
      <c r="N17" s="168"/>
      <c r="O17" s="168"/>
      <c r="P17" s="168"/>
      <c r="S17" s="187"/>
      <c r="AA17" s="187"/>
      <c r="AB17" s="187"/>
      <c r="AC17" s="164"/>
      <c r="AD17" s="164"/>
      <c r="AE17" s="164"/>
      <c r="AF17" s="172"/>
      <c r="AG17" s="172"/>
      <c r="AH17" s="172"/>
      <c r="AI17" s="172"/>
      <c r="AJ17" s="172"/>
      <c r="AK17" s="164"/>
      <c r="AL17" s="164"/>
    </row>
    <row r="18" spans="1:38" ht="93" customHeight="1" x14ac:dyDescent="0.25">
      <c r="A18" s="165" t="s">
        <v>329</v>
      </c>
      <c r="B18" s="166">
        <v>0</v>
      </c>
      <c r="C18" s="198" t="s">
        <v>321</v>
      </c>
      <c r="D18" s="167">
        <v>0</v>
      </c>
      <c r="E18" s="199" t="str">
        <f t="shared" si="0"/>
        <v/>
      </c>
      <c r="F18" s="199" t="str">
        <f t="shared" si="1"/>
        <v/>
      </c>
      <c r="G18" s="166" t="str">
        <f t="shared" si="2"/>
        <v/>
      </c>
      <c r="H18" s="168"/>
      <c r="I18" s="168"/>
      <c r="J18" s="168"/>
      <c r="K18" s="168"/>
      <c r="L18" s="168"/>
      <c r="M18" s="168"/>
      <c r="N18" s="168"/>
      <c r="O18" s="168"/>
      <c r="P18" s="168"/>
      <c r="Q18" s="189"/>
      <c r="R18" s="189"/>
      <c r="S18" s="187"/>
      <c r="AA18" s="187"/>
      <c r="AB18" s="187"/>
      <c r="AC18" s="164"/>
      <c r="AD18" s="164"/>
      <c r="AE18" s="164"/>
      <c r="AF18" s="172"/>
      <c r="AG18" s="172"/>
      <c r="AH18" s="172"/>
      <c r="AI18" s="172"/>
      <c r="AJ18" s="172"/>
      <c r="AK18" s="164"/>
      <c r="AL18" s="164"/>
    </row>
    <row r="19" spans="1:38" ht="93" customHeight="1" x14ac:dyDescent="0.25">
      <c r="A19" s="165" t="s">
        <v>330</v>
      </c>
      <c r="B19" s="166">
        <v>0</v>
      </c>
      <c r="C19" s="198" t="s">
        <v>321</v>
      </c>
      <c r="D19" s="167">
        <v>0</v>
      </c>
      <c r="E19" s="199" t="str">
        <f t="shared" si="0"/>
        <v/>
      </c>
      <c r="F19" s="199" t="str">
        <f t="shared" si="1"/>
        <v/>
      </c>
      <c r="G19" s="166" t="str">
        <f t="shared" si="2"/>
        <v/>
      </c>
      <c r="H19" s="168"/>
      <c r="I19" s="168"/>
      <c r="J19" s="168"/>
      <c r="K19" s="168"/>
      <c r="L19" s="168"/>
      <c r="M19" s="168"/>
      <c r="N19" s="168"/>
      <c r="O19" s="168"/>
      <c r="P19" s="168"/>
      <c r="Q19" s="189"/>
      <c r="R19" s="189"/>
      <c r="S19" s="190"/>
      <c r="AA19" s="187"/>
      <c r="AB19" s="187"/>
      <c r="AC19" s="164"/>
      <c r="AD19" s="185"/>
      <c r="AE19" s="185"/>
      <c r="AF19" s="185"/>
      <c r="AG19" s="185"/>
      <c r="AH19" s="185"/>
      <c r="AI19" s="185"/>
      <c r="AJ19" s="172"/>
      <c r="AK19" s="164"/>
      <c r="AL19" s="164"/>
    </row>
    <row r="20" spans="1:38" ht="93" customHeight="1" x14ac:dyDescent="0.25">
      <c r="A20" s="165" t="s">
        <v>331</v>
      </c>
      <c r="B20" s="166">
        <v>0</v>
      </c>
      <c r="C20" s="198" t="s">
        <v>321</v>
      </c>
      <c r="D20" s="167">
        <v>0</v>
      </c>
      <c r="E20" s="199" t="str">
        <f t="shared" si="0"/>
        <v/>
      </c>
      <c r="F20" s="199" t="str">
        <f t="shared" si="1"/>
        <v/>
      </c>
      <c r="G20" s="166" t="str">
        <f t="shared" si="2"/>
        <v/>
      </c>
      <c r="H20" s="168"/>
      <c r="I20" s="168"/>
      <c r="J20" s="168"/>
      <c r="K20" s="168"/>
      <c r="L20" s="168"/>
      <c r="M20" s="168"/>
      <c r="N20" s="168"/>
      <c r="O20" s="168"/>
      <c r="P20" s="168"/>
      <c r="Q20" s="189"/>
      <c r="R20" s="189"/>
      <c r="AC20" s="164"/>
      <c r="AD20" s="191"/>
      <c r="AE20" s="191"/>
      <c r="AF20" s="191"/>
      <c r="AG20" s="191"/>
      <c r="AH20" s="191"/>
      <c r="AI20" s="191"/>
      <c r="AJ20" s="172"/>
      <c r="AK20" s="164"/>
      <c r="AL20" s="164"/>
    </row>
    <row r="21" spans="1:38" ht="93" customHeight="1" x14ac:dyDescent="0.25">
      <c r="A21" s="165" t="s">
        <v>332</v>
      </c>
      <c r="B21" s="166">
        <v>0</v>
      </c>
      <c r="C21" s="198" t="s">
        <v>321</v>
      </c>
      <c r="D21" s="167">
        <v>0</v>
      </c>
      <c r="E21" s="199" t="str">
        <f t="shared" si="0"/>
        <v/>
      </c>
      <c r="F21" s="199" t="str">
        <f t="shared" si="1"/>
        <v/>
      </c>
      <c r="G21" s="166" t="str">
        <f t="shared" si="2"/>
        <v/>
      </c>
      <c r="H21" s="168"/>
      <c r="I21" s="168"/>
      <c r="J21" s="168"/>
      <c r="K21" s="168"/>
      <c r="L21" s="168"/>
      <c r="M21" s="168"/>
      <c r="N21" s="168"/>
      <c r="O21" s="168"/>
      <c r="P21" s="168"/>
      <c r="Q21" s="189"/>
      <c r="R21" s="189"/>
      <c r="AC21" s="164"/>
      <c r="AD21" s="185"/>
      <c r="AE21" s="185"/>
      <c r="AF21" s="185"/>
      <c r="AG21" s="185"/>
      <c r="AH21" s="185"/>
      <c r="AI21" s="185"/>
      <c r="AJ21" s="172"/>
      <c r="AK21" s="164"/>
      <c r="AL21" s="164"/>
    </row>
    <row r="22" spans="1:38" ht="93" customHeight="1" x14ac:dyDescent="0.25">
      <c r="A22" s="165" t="s">
        <v>333</v>
      </c>
      <c r="B22" s="166">
        <v>0</v>
      </c>
      <c r="C22" s="198" t="s">
        <v>321</v>
      </c>
      <c r="D22" s="167">
        <v>0</v>
      </c>
      <c r="E22" s="199" t="str">
        <f t="shared" si="0"/>
        <v/>
      </c>
      <c r="F22" s="199" t="str">
        <f t="shared" si="1"/>
        <v/>
      </c>
      <c r="G22" s="166" t="str">
        <f t="shared" si="2"/>
        <v/>
      </c>
      <c r="H22" s="168"/>
      <c r="I22" s="168"/>
      <c r="J22" s="168"/>
      <c r="K22" s="168"/>
      <c r="L22" s="168"/>
      <c r="M22" s="168"/>
      <c r="N22" s="168"/>
      <c r="O22" s="168"/>
      <c r="P22" s="168"/>
      <c r="AC22" s="164"/>
      <c r="AD22" s="185"/>
      <c r="AE22" s="185"/>
      <c r="AF22" s="185"/>
      <c r="AG22" s="185"/>
      <c r="AH22" s="185"/>
      <c r="AI22" s="185"/>
      <c r="AJ22" s="172"/>
      <c r="AK22" s="164"/>
      <c r="AL22" s="164"/>
    </row>
    <row r="23" spans="1:38" ht="93" customHeight="1" x14ac:dyDescent="0.3">
      <c r="A23" s="165" t="s">
        <v>334</v>
      </c>
      <c r="B23" s="166">
        <v>0</v>
      </c>
      <c r="C23" s="198" t="s">
        <v>321</v>
      </c>
      <c r="D23" s="167">
        <v>0</v>
      </c>
      <c r="E23" s="199" t="str">
        <f t="shared" si="0"/>
        <v/>
      </c>
      <c r="F23" s="199" t="str">
        <f t="shared" si="1"/>
        <v/>
      </c>
      <c r="G23" s="166" t="str">
        <f t="shared" si="2"/>
        <v/>
      </c>
      <c r="H23" s="168"/>
      <c r="I23" s="168"/>
      <c r="J23" s="168"/>
      <c r="K23" s="168"/>
      <c r="L23" s="168"/>
      <c r="M23" s="168"/>
      <c r="N23" s="168"/>
      <c r="O23" s="168"/>
      <c r="P23" s="168"/>
    </row>
    <row r="24" spans="1:38" ht="93" customHeight="1" x14ac:dyDescent="0.3">
      <c r="A24" s="165" t="s">
        <v>335</v>
      </c>
      <c r="B24" s="166">
        <v>0</v>
      </c>
      <c r="C24" s="198" t="s">
        <v>321</v>
      </c>
      <c r="D24" s="167">
        <v>0</v>
      </c>
      <c r="E24" s="199" t="str">
        <f t="shared" si="0"/>
        <v/>
      </c>
      <c r="F24" s="199" t="str">
        <f t="shared" si="1"/>
        <v/>
      </c>
      <c r="G24" s="166" t="str">
        <f t="shared" si="2"/>
        <v/>
      </c>
      <c r="H24" s="168"/>
      <c r="I24" s="168"/>
      <c r="J24" s="168"/>
      <c r="K24" s="168"/>
      <c r="L24" s="168"/>
      <c r="M24" s="168"/>
      <c r="N24" s="168"/>
      <c r="O24" s="168"/>
      <c r="P24" s="168"/>
    </row>
    <row r="25" spans="1:38" ht="93" customHeight="1" x14ac:dyDescent="0.3">
      <c r="A25" s="165" t="s">
        <v>336</v>
      </c>
      <c r="B25" s="166">
        <v>0</v>
      </c>
      <c r="C25" s="198" t="s">
        <v>321</v>
      </c>
      <c r="D25" s="167">
        <v>0</v>
      </c>
      <c r="E25" s="199" t="str">
        <f t="shared" si="0"/>
        <v/>
      </c>
      <c r="F25" s="199" t="str">
        <f t="shared" si="1"/>
        <v/>
      </c>
      <c r="G25" s="166" t="str">
        <f t="shared" si="2"/>
        <v/>
      </c>
      <c r="H25" s="168"/>
      <c r="I25" s="168"/>
      <c r="J25" s="168"/>
      <c r="K25" s="168"/>
      <c r="L25" s="168"/>
      <c r="M25" s="168"/>
      <c r="N25" s="168"/>
      <c r="O25" s="168"/>
      <c r="P25" s="168"/>
    </row>
    <row r="26" spans="1:38" ht="93" customHeight="1" x14ac:dyDescent="0.3">
      <c r="A26" s="165" t="s">
        <v>337</v>
      </c>
      <c r="B26" s="166">
        <v>0</v>
      </c>
      <c r="C26" s="198" t="s">
        <v>321</v>
      </c>
      <c r="D26" s="167">
        <v>0</v>
      </c>
      <c r="E26" s="199" t="str">
        <f t="shared" si="0"/>
        <v/>
      </c>
      <c r="F26" s="199" t="str">
        <f t="shared" si="1"/>
        <v/>
      </c>
      <c r="G26" s="166" t="str">
        <f t="shared" si="2"/>
        <v/>
      </c>
      <c r="H26" s="168"/>
      <c r="I26" s="168"/>
      <c r="J26" s="168"/>
      <c r="K26" s="168"/>
      <c r="L26" s="168"/>
      <c r="M26" s="168"/>
      <c r="N26" s="168"/>
      <c r="O26" s="168"/>
      <c r="P26" s="168"/>
    </row>
    <row r="27" spans="1:38" ht="14.7" customHeight="1" x14ac:dyDescent="0.3">
      <c r="B27" s="150"/>
      <c r="D27" s="150"/>
      <c r="G27" s="150"/>
      <c r="H27" s="150"/>
      <c r="I27" s="150"/>
      <c r="J27" s="150"/>
      <c r="K27" s="150"/>
      <c r="L27" s="150"/>
      <c r="M27" s="150"/>
      <c r="N27" s="150"/>
      <c r="O27" s="150"/>
      <c r="P27" s="150"/>
      <c r="AA27" s="154"/>
      <c r="AB27" s="154"/>
      <c r="AC27" s="154"/>
      <c r="AD27" s="154"/>
      <c r="AE27" s="154"/>
      <c r="AF27" s="150"/>
      <c r="AG27" s="150"/>
      <c r="AH27" s="150"/>
      <c r="AI27" s="150"/>
      <c r="AJ27" s="150"/>
    </row>
    <row r="28" spans="1:38" ht="39" hidden="1" customHeight="1" x14ac:dyDescent="0.3">
      <c r="B28" s="150"/>
      <c r="D28" s="150"/>
      <c r="G28" s="150"/>
      <c r="H28" s="150"/>
      <c r="I28" s="150"/>
      <c r="J28" s="150"/>
      <c r="K28" s="150"/>
      <c r="L28" s="150"/>
      <c r="M28" s="150"/>
      <c r="N28" s="150"/>
      <c r="O28" s="150"/>
      <c r="P28" s="150"/>
      <c r="AA28" s="154"/>
      <c r="AB28" s="154"/>
      <c r="AC28" s="154"/>
      <c r="AD28" s="154"/>
      <c r="AE28" s="154"/>
      <c r="AF28" s="150"/>
      <c r="AG28" s="150"/>
      <c r="AH28" s="150"/>
      <c r="AI28" s="150"/>
      <c r="AJ28" s="150"/>
    </row>
    <row r="29" spans="1:38" ht="19.5" hidden="1" customHeight="1" x14ac:dyDescent="0.3">
      <c r="B29" s="150"/>
      <c r="D29" s="150"/>
      <c r="G29" s="150"/>
      <c r="H29" s="150"/>
      <c r="I29" s="150"/>
      <c r="J29" s="150"/>
      <c r="K29" s="150"/>
      <c r="L29" s="150"/>
      <c r="M29" s="150"/>
      <c r="N29" s="150"/>
      <c r="O29" s="150"/>
      <c r="P29" s="150"/>
      <c r="AA29" s="154"/>
      <c r="AB29" s="154"/>
      <c r="AC29" s="154"/>
      <c r="AD29" s="154"/>
      <c r="AE29" s="154"/>
      <c r="AF29" s="150"/>
      <c r="AG29" s="150"/>
      <c r="AH29" s="150"/>
      <c r="AI29" s="150"/>
      <c r="AJ29" s="150"/>
    </row>
    <row r="30" spans="1:38" ht="19.5" hidden="1" customHeight="1" x14ac:dyDescent="0.3">
      <c r="B30" s="150"/>
      <c r="D30" s="150"/>
      <c r="G30" s="150"/>
      <c r="H30" s="150"/>
      <c r="I30" s="150"/>
      <c r="J30" s="150"/>
      <c r="K30" s="150"/>
      <c r="L30" s="150"/>
      <c r="M30" s="150"/>
      <c r="N30" s="150"/>
      <c r="O30" s="150"/>
      <c r="P30" s="150"/>
      <c r="AA30" s="154"/>
      <c r="AB30" s="154"/>
      <c r="AC30" s="154"/>
      <c r="AD30" s="154"/>
      <c r="AE30" s="154"/>
      <c r="AF30" s="150"/>
      <c r="AG30" s="150"/>
      <c r="AH30" s="150"/>
      <c r="AI30" s="150"/>
      <c r="AJ30" s="150"/>
    </row>
    <row r="31" spans="1:38" ht="19.5" hidden="1" customHeight="1" x14ac:dyDescent="0.3">
      <c r="B31" s="150"/>
      <c r="D31" s="150"/>
      <c r="G31" s="150"/>
      <c r="H31" s="150"/>
      <c r="I31" s="150"/>
      <c r="J31" s="150"/>
      <c r="K31" s="150"/>
      <c r="L31" s="150"/>
      <c r="M31" s="150"/>
      <c r="N31" s="150"/>
      <c r="O31" s="150"/>
      <c r="P31" s="150"/>
      <c r="AA31" s="154"/>
      <c r="AB31" s="154"/>
      <c r="AC31" s="154"/>
      <c r="AD31" s="154"/>
      <c r="AE31" s="154"/>
      <c r="AF31" s="150"/>
      <c r="AG31" s="150"/>
      <c r="AH31" s="150"/>
      <c r="AI31" s="150"/>
      <c r="AJ31" s="150"/>
    </row>
    <row r="32" spans="1:38" ht="19.5" hidden="1" customHeight="1" x14ac:dyDescent="0.3">
      <c r="B32" s="150"/>
      <c r="D32" s="150"/>
      <c r="G32" s="150"/>
      <c r="H32" s="150"/>
      <c r="I32" s="150"/>
      <c r="J32" s="150"/>
      <c r="K32" s="150"/>
      <c r="L32" s="150"/>
      <c r="M32" s="150"/>
      <c r="N32" s="150"/>
      <c r="O32" s="150"/>
      <c r="P32" s="150"/>
      <c r="AA32" s="154"/>
      <c r="AB32" s="154"/>
      <c r="AC32" s="154"/>
      <c r="AD32" s="154"/>
      <c r="AE32" s="154"/>
      <c r="AF32" s="150"/>
      <c r="AG32" s="150"/>
      <c r="AH32" s="150"/>
      <c r="AI32" s="150"/>
      <c r="AJ32" s="150"/>
    </row>
    <row r="33" spans="2:36" ht="19.5" hidden="1" customHeight="1" x14ac:dyDescent="0.3">
      <c r="B33" s="150"/>
      <c r="D33" s="150"/>
      <c r="G33" s="150"/>
      <c r="H33" s="150"/>
      <c r="I33" s="150"/>
      <c r="J33" s="150"/>
      <c r="K33" s="150"/>
      <c r="L33" s="150"/>
      <c r="M33" s="150"/>
      <c r="N33" s="150"/>
      <c r="O33" s="150"/>
      <c r="P33" s="150"/>
      <c r="AA33" s="154"/>
      <c r="AB33" s="154"/>
      <c r="AC33" s="154"/>
      <c r="AD33" s="154"/>
      <c r="AE33" s="154"/>
      <c r="AF33" s="150"/>
      <c r="AG33" s="150"/>
      <c r="AH33" s="150"/>
      <c r="AI33" s="150"/>
      <c r="AJ33" s="150"/>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I7:I11"/>
    <mergeCell ref="Q7:Q11"/>
    <mergeCell ref="A1:D1"/>
    <mergeCell ref="B3:D3"/>
    <mergeCell ref="K3:V3"/>
    <mergeCell ref="I4:O4"/>
    <mergeCell ref="T4:X4"/>
    <mergeCell ref="E5:G5"/>
    <mergeCell ref="K5:O5"/>
  </mergeCells>
  <conditionalFormatting sqref="D7:E26">
    <cfRule type="cellIs" dxfId="31" priority="1" operator="equal">
      <formula>$S$11</formula>
    </cfRule>
    <cfRule type="cellIs" dxfId="30" priority="2" operator="equal">
      <formula>$S$10</formula>
    </cfRule>
    <cfRule type="cellIs" dxfId="29" priority="3" operator="equal">
      <formula>$S$9</formula>
    </cfRule>
    <cfRule type="cellIs" dxfId="28" priority="4" operator="equal">
      <formula>$S$8</formula>
    </cfRule>
    <cfRule type="cellIs" dxfId="27" priority="5" operator="equal">
      <formula>$S$7</formula>
    </cfRule>
  </conditionalFormatting>
  <conditionalFormatting sqref="F7:F26">
    <cfRule type="cellIs" dxfId="26" priority="6" operator="equal">
      <formula>$T$6</formula>
    </cfRule>
    <cfRule type="cellIs" dxfId="25" priority="7" operator="equal">
      <formula>$U$6</formula>
    </cfRule>
    <cfRule type="cellIs" dxfId="24" priority="8" operator="equal">
      <formula>$V$6</formula>
    </cfRule>
    <cfRule type="cellIs" dxfId="23" priority="9" operator="equal">
      <formula>$W$6</formula>
    </cfRule>
    <cfRule type="cellIs" dxfId="22" priority="10" operator="equal">
      <formula>$X$6</formula>
    </cfRule>
  </conditionalFormatting>
  <conditionalFormatting sqref="G7:G26">
    <cfRule type="cellIs" dxfId="21" priority="11" operator="equal">
      <formula>$J$14</formula>
    </cfRule>
    <cfRule type="cellIs" dxfId="20" priority="12" operator="equal">
      <formula>$J$15</formula>
    </cfRule>
    <cfRule type="cellIs" dxfId="19" priority="13" operator="equal">
      <formula>$J$16</formula>
    </cfRule>
    <cfRule type="cellIs" dxfId="18" priority="14" operator="equal">
      <formula>$J$17</formula>
    </cfRule>
  </conditionalFormatting>
  <dataValidations count="3">
    <dataValidation allowBlank="1" showInputMessage="1" showErrorMessage="1" prompt="Es la materialización del riesgo y las consecuencias de su aparición. Su escala es: 5 bajo impacto, 10 medio, 20 alto impacto._x000a_" sqref="JD6:JJ6" xr:uid="{DA387C44-929A-4EBE-94A5-E9687D1CB89E}"/>
    <dataValidation allowBlank="1" showInputMessage="1" showErrorMessage="1" prompt="La probabilidad se encuentra determinada por una escala de 1 a 3, siendo 1 la menor probabilidad de ocurrencia del riesgo y 3 la mayor probabilidad de  ocurrencia." sqref="JC6" xr:uid="{453AF163-7A09-4361-81CA-49785960306D}"/>
    <dataValidation type="list" allowBlank="1" showInputMessage="1" showErrorMessage="1" sqref="JD7:JJ14" xr:uid="{C5C1857B-1C80-4A0D-A222-F03A6F31868E}">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CE90-64CC-4F35-9ECE-ADB6B85EAC92}">
  <dimension ref="A1:JH72"/>
  <sheetViews>
    <sheetView showGridLines="0" zoomScaleNormal="100" workbookViewId="0">
      <selection activeCell="E11" sqref="E11"/>
    </sheetView>
  </sheetViews>
  <sheetFormatPr baseColWidth="10" defaultColWidth="0" defaultRowHeight="0" customHeight="1" zeroHeight="1" x14ac:dyDescent="0.3"/>
  <cols>
    <col min="1" max="1" width="14.6640625" style="150" customWidth="1"/>
    <col min="2" max="2" width="9.33203125" style="154" bestFit="1" customWidth="1"/>
    <col min="3" max="4" width="15.44140625" style="154" customWidth="1"/>
    <col min="5" max="6" width="15.44140625" style="200" customWidth="1"/>
    <col min="7" max="7" width="15.44140625" style="154" customWidth="1"/>
    <col min="8" max="8" width="3.6640625" style="154" customWidth="1"/>
    <col min="9" max="9" width="7.44140625" style="154" customWidth="1"/>
    <col min="10" max="10" width="14" style="154" customWidth="1"/>
    <col min="11" max="15" width="12.44140625" style="154" customWidth="1"/>
    <col min="16" max="16" width="3.6640625" style="154" customWidth="1"/>
    <col min="17" max="17" width="4.6640625" style="150" hidden="1" customWidth="1"/>
    <col min="18" max="18" width="6.33203125" style="150" hidden="1" customWidth="1"/>
    <col min="19" max="24" width="14" style="150" hidden="1" customWidth="1"/>
    <col min="25" max="29" width="11.44140625" style="150" customWidth="1"/>
    <col min="30" max="30" width="5.44140625" style="150" bestFit="1" customWidth="1"/>
    <col min="31" max="31" width="26.6640625" style="150" customWidth="1"/>
    <col min="32" max="32" width="22.6640625" style="154" customWidth="1"/>
    <col min="33" max="36" width="22.6640625" style="154" hidden="1" customWidth="1"/>
    <col min="37" max="37" width="23.44140625" style="150" hidden="1" customWidth="1"/>
    <col min="38" max="265" width="11.44140625" style="150" hidden="1" customWidth="1"/>
    <col min="266" max="266" width="12.44140625" style="150" hidden="1" customWidth="1"/>
    <col min="267" max="267" width="47" style="150" hidden="1" customWidth="1"/>
    <col min="268" max="268" width="35" style="150" hidden="1" customWidth="1"/>
    <col min="269" max="16384" width="14.44140625" style="150" hidden="1"/>
  </cols>
  <sheetData>
    <row r="1" spans="1:38" s="130" customFormat="1" ht="13.2" x14ac:dyDescent="0.25">
      <c r="A1" s="132"/>
      <c r="B1" s="124"/>
      <c r="C1" s="124"/>
      <c r="D1" s="124"/>
      <c r="E1" s="193"/>
      <c r="F1" s="193"/>
      <c r="G1" s="124"/>
      <c r="H1" s="124"/>
      <c r="N1" s="129"/>
      <c r="O1" s="129"/>
      <c r="P1" s="124"/>
      <c r="AF1" s="131"/>
      <c r="AG1" s="131"/>
      <c r="AH1" s="131"/>
      <c r="AI1" s="131"/>
      <c r="AJ1" s="131"/>
    </row>
    <row r="2" spans="1:38" s="130" customFormat="1" ht="33" customHeight="1" x14ac:dyDescent="0.25">
      <c r="A2" s="403" t="s">
        <v>370</v>
      </c>
      <c r="B2" s="404"/>
      <c r="C2" s="404"/>
      <c r="D2" s="405"/>
      <c r="E2" s="195"/>
      <c r="F2" s="193"/>
      <c r="G2" s="124"/>
      <c r="H2" s="124"/>
      <c r="I2" s="237"/>
      <c r="J2" s="237"/>
      <c r="K2" s="140"/>
      <c r="L2" s="140"/>
      <c r="M2" s="140"/>
      <c r="N2" s="129"/>
      <c r="O2" s="129"/>
      <c r="P2" s="124"/>
      <c r="AF2" s="131"/>
      <c r="AG2" s="131"/>
      <c r="AH2" s="131"/>
      <c r="AI2" s="131"/>
      <c r="AJ2" s="131"/>
    </row>
    <row r="3" spans="1:38" s="130" customFormat="1" ht="33" customHeight="1" x14ac:dyDescent="0.25">
      <c r="A3" s="138" t="s">
        <v>63</v>
      </c>
      <c r="B3" s="391" t="str">
        <f>'2. MATRIZ DE RIESGOS'!D6</f>
        <v>Gesión de Evaluación Independiente</v>
      </c>
      <c r="C3" s="406"/>
      <c r="D3" s="406"/>
      <c r="E3" s="195"/>
      <c r="F3" s="193"/>
      <c r="G3" s="124"/>
      <c r="H3" s="124"/>
      <c r="I3" s="237"/>
      <c r="J3" s="237"/>
      <c r="K3" s="140"/>
      <c r="L3" s="140"/>
      <c r="M3" s="140"/>
      <c r="N3" s="129"/>
      <c r="O3" s="129"/>
      <c r="P3" s="124"/>
      <c r="AF3" s="131"/>
      <c r="AG3" s="131"/>
      <c r="AH3" s="131"/>
      <c r="AI3" s="131"/>
      <c r="AJ3" s="131"/>
    </row>
    <row r="4" spans="1:38" s="130" customFormat="1" ht="14.4" thickBot="1" x14ac:dyDescent="0.3">
      <c r="D4" s="195"/>
      <c r="E4" s="195"/>
      <c r="F4" s="196"/>
      <c r="AF4" s="131"/>
      <c r="AG4" s="131"/>
      <c r="AH4" s="131"/>
      <c r="AI4" s="131"/>
      <c r="AJ4" s="131"/>
    </row>
    <row r="5" spans="1:38" s="130" customFormat="1" ht="13.8" thickBot="1" x14ac:dyDescent="0.3">
      <c r="A5" s="407" t="s">
        <v>313</v>
      </c>
      <c r="B5" s="408"/>
      <c r="C5" s="408"/>
      <c r="D5" s="408"/>
      <c r="E5" s="408"/>
      <c r="F5" s="408"/>
      <c r="G5" s="409"/>
      <c r="I5" s="407" t="s">
        <v>339</v>
      </c>
      <c r="J5" s="408"/>
      <c r="K5" s="408"/>
      <c r="L5" s="408"/>
      <c r="M5" s="408"/>
      <c r="N5" s="408"/>
      <c r="O5" s="409"/>
      <c r="R5" s="141"/>
      <c r="S5" s="142"/>
      <c r="T5" s="383" t="s">
        <v>148</v>
      </c>
      <c r="U5" s="383"/>
      <c r="V5" s="383"/>
      <c r="W5" s="383"/>
      <c r="X5" s="384"/>
      <c r="AF5" s="131"/>
      <c r="AG5" s="131"/>
      <c r="AH5" s="131"/>
      <c r="AI5" s="131"/>
      <c r="AJ5" s="131"/>
    </row>
    <row r="6" spans="1:38" ht="13.2" x14ac:dyDescent="0.3">
      <c r="A6" s="147"/>
      <c r="B6" s="148"/>
      <c r="C6" s="383" t="s">
        <v>148</v>
      </c>
      <c r="D6" s="383"/>
      <c r="E6" s="383"/>
      <c r="F6" s="383"/>
      <c r="G6" s="384"/>
      <c r="H6" s="146"/>
      <c r="I6" s="147"/>
      <c r="J6" s="148"/>
      <c r="K6" s="383" t="s">
        <v>148</v>
      </c>
      <c r="L6" s="383"/>
      <c r="M6" s="383"/>
      <c r="N6" s="383"/>
      <c r="O6" s="384"/>
      <c r="P6" s="146"/>
      <c r="R6" s="149"/>
      <c r="T6" s="151">
        <v>0.2</v>
      </c>
      <c r="U6" s="151">
        <v>0.4</v>
      </c>
      <c r="V6" s="151">
        <v>0.6</v>
      </c>
      <c r="W6" s="151">
        <v>0.8</v>
      </c>
      <c r="X6" s="152">
        <v>1</v>
      </c>
      <c r="Y6" s="153"/>
      <c r="Z6" s="153"/>
      <c r="AA6" s="153"/>
      <c r="AB6" s="153"/>
      <c r="AC6" s="153"/>
      <c r="AD6" s="153"/>
      <c r="AE6" s="153"/>
    </row>
    <row r="7" spans="1:38" ht="13.2" x14ac:dyDescent="0.25">
      <c r="A7" s="149"/>
      <c r="B7" s="158"/>
      <c r="C7" s="159" t="s">
        <v>211</v>
      </c>
      <c r="D7" s="159" t="s">
        <v>125</v>
      </c>
      <c r="E7" s="159" t="s">
        <v>111</v>
      </c>
      <c r="F7" s="159" t="s">
        <v>164</v>
      </c>
      <c r="G7" s="160" t="s">
        <v>165</v>
      </c>
      <c r="H7" s="146"/>
      <c r="I7" s="149"/>
      <c r="J7" s="158"/>
      <c r="K7" s="159" t="s">
        <v>211</v>
      </c>
      <c r="L7" s="159" t="s">
        <v>125</v>
      </c>
      <c r="M7" s="159" t="s">
        <v>111</v>
      </c>
      <c r="N7" s="159" t="s">
        <v>164</v>
      </c>
      <c r="O7" s="160" t="s">
        <v>165</v>
      </c>
      <c r="P7" s="146"/>
      <c r="R7" s="149"/>
      <c r="S7" s="161"/>
      <c r="T7" s="162" t="s">
        <v>211</v>
      </c>
      <c r="U7" s="162" t="s">
        <v>125</v>
      </c>
      <c r="V7" s="162" t="s">
        <v>111</v>
      </c>
      <c r="W7" s="162" t="s">
        <v>164</v>
      </c>
      <c r="X7" s="163" t="s">
        <v>165</v>
      </c>
      <c r="AA7" s="153"/>
      <c r="AB7" s="153"/>
      <c r="AC7" s="164"/>
      <c r="AD7" s="164"/>
      <c r="AE7" s="164"/>
      <c r="AF7" s="164"/>
      <c r="AG7" s="164"/>
      <c r="AH7" s="164"/>
      <c r="AI7" s="164"/>
      <c r="AJ7" s="164"/>
      <c r="AK7" s="164"/>
      <c r="AL7" s="164"/>
    </row>
    <row r="8" spans="1:38" ht="55.5" customHeight="1" x14ac:dyDescent="0.25">
      <c r="A8" s="386" t="s">
        <v>149</v>
      </c>
      <c r="B8" s="159" t="s">
        <v>130</v>
      </c>
      <c r="C8" s="169" t="str">
        <f>+'MAPA CALOR INHERENTE'!I7</f>
        <v xml:space="preserve">                   </v>
      </c>
      <c r="D8" s="169" t="str">
        <f>+'MAPA CALOR INHERENTE'!J7</f>
        <v xml:space="preserve">                   </v>
      </c>
      <c r="E8" s="169" t="str">
        <f>+'MAPA CALOR INHERENTE'!K7</f>
        <v xml:space="preserve"> GEI17                  </v>
      </c>
      <c r="F8" s="169" t="str">
        <f>+'MAPA CALOR INHERENTE'!L7</f>
        <v xml:space="preserve">                   </v>
      </c>
      <c r="G8" s="170" t="str">
        <f>+'MAPA CALOR INHERENTE'!M7</f>
        <v xml:space="preserve">                   </v>
      </c>
      <c r="H8" s="168"/>
      <c r="I8" s="386" t="s">
        <v>149</v>
      </c>
      <c r="J8" s="159" t="s">
        <v>130</v>
      </c>
      <c r="K8" s="169" t="str">
        <f>+'MAPA CALOR RESIDUAL'!K7</f>
        <v xml:space="preserve">                   </v>
      </c>
      <c r="L8" s="169" t="str">
        <f>+'MAPA CALOR RESIDUAL'!L7</f>
        <v xml:space="preserve">                   </v>
      </c>
      <c r="M8" s="169" t="str">
        <f>+'MAPA CALOR RESIDUAL'!M7</f>
        <v xml:space="preserve">                   </v>
      </c>
      <c r="N8" s="169" t="str">
        <f>+'MAPA CALOR RESIDUAL'!N7</f>
        <v xml:space="preserve">                   </v>
      </c>
      <c r="O8" s="170" t="str">
        <f>+'MAPA CALOR RESIDUAL'!O7</f>
        <v xml:space="preserve">                   </v>
      </c>
      <c r="P8" s="168"/>
      <c r="Q8" s="402" t="s">
        <v>149</v>
      </c>
      <c r="R8" s="171">
        <v>1</v>
      </c>
      <c r="S8" s="162" t="s">
        <v>130</v>
      </c>
      <c r="T8" s="169" t="s">
        <v>151</v>
      </c>
      <c r="U8" s="169" t="s">
        <v>151</v>
      </c>
      <c r="V8" s="169" t="s">
        <v>151</v>
      </c>
      <c r="W8" s="169" t="s">
        <v>151</v>
      </c>
      <c r="X8" s="170" t="s">
        <v>150</v>
      </c>
      <c r="AA8" s="153"/>
      <c r="AB8" s="153"/>
      <c r="AC8" s="164"/>
      <c r="AD8" s="164"/>
      <c r="AE8" s="164"/>
      <c r="AF8" s="172"/>
      <c r="AG8" s="172"/>
      <c r="AH8" s="172"/>
      <c r="AI8" s="172"/>
      <c r="AJ8" s="172"/>
      <c r="AK8" s="164"/>
      <c r="AL8" s="164"/>
    </row>
    <row r="9" spans="1:38" ht="55.5" customHeight="1" x14ac:dyDescent="0.25">
      <c r="A9" s="386"/>
      <c r="B9" s="159" t="s">
        <v>159</v>
      </c>
      <c r="C9" s="173" t="str">
        <f>+'MAPA CALOR INHERENTE'!I8</f>
        <v xml:space="preserve">                   </v>
      </c>
      <c r="D9" s="173" t="str">
        <f>+'MAPA CALOR INHERENTE'!J8</f>
        <v xml:space="preserve">                   </v>
      </c>
      <c r="E9" s="169" t="str">
        <f>+'MAPA CALOR INHERENTE'!K8</f>
        <v xml:space="preserve">GEI16                   </v>
      </c>
      <c r="F9" s="169" t="str">
        <f>+'MAPA CALOR INHERENTE'!L8</f>
        <v xml:space="preserve">   GEI15                </v>
      </c>
      <c r="G9" s="170" t="str">
        <f>+'MAPA CALOR INHERENTE'!M8</f>
        <v xml:space="preserve">                   </v>
      </c>
      <c r="H9" s="168"/>
      <c r="I9" s="386"/>
      <c r="J9" s="159" t="s">
        <v>159</v>
      </c>
      <c r="K9" s="173" t="str">
        <f>+'MAPA CALOR RESIDUAL'!K8</f>
        <v xml:space="preserve">                   </v>
      </c>
      <c r="L9" s="173" t="str">
        <f>+'MAPA CALOR RESIDUAL'!L8</f>
        <v xml:space="preserve">                   </v>
      </c>
      <c r="M9" s="169" t="str">
        <f>'MAPA CALOR RESIDUAL'!M8</f>
        <v xml:space="preserve">                   </v>
      </c>
      <c r="N9" s="169" t="str">
        <f>+'MAPA CALOR RESIDUAL'!N8</f>
        <v xml:space="preserve">                   </v>
      </c>
      <c r="O9" s="170" t="str">
        <f>+'MAPA CALOR RESIDUAL'!O8</f>
        <v xml:space="preserve">                   </v>
      </c>
      <c r="P9" s="168"/>
      <c r="Q9" s="402"/>
      <c r="R9" s="171">
        <v>0.8</v>
      </c>
      <c r="S9" s="162" t="s">
        <v>159</v>
      </c>
      <c r="T9" s="173" t="s">
        <v>111</v>
      </c>
      <c r="U9" s="173" t="s">
        <v>111</v>
      </c>
      <c r="V9" s="169" t="s">
        <v>151</v>
      </c>
      <c r="W9" s="169" t="s">
        <v>151</v>
      </c>
      <c r="X9" s="170" t="s">
        <v>150</v>
      </c>
      <c r="AA9" s="153"/>
      <c r="AB9" s="153"/>
      <c r="AC9" s="164"/>
      <c r="AD9" s="174"/>
      <c r="AE9" s="175"/>
      <c r="AF9" s="172"/>
      <c r="AG9" s="172"/>
      <c r="AH9" s="172"/>
      <c r="AI9" s="172"/>
      <c r="AJ9" s="172"/>
      <c r="AK9" s="164"/>
      <c r="AL9" s="164"/>
    </row>
    <row r="10" spans="1:38" ht="55.5" customHeight="1" x14ac:dyDescent="0.25">
      <c r="A10" s="386"/>
      <c r="B10" s="159" t="s">
        <v>110</v>
      </c>
      <c r="C10" s="173" t="str">
        <f>+'MAPA CALOR INHERENTE'!I9</f>
        <v xml:space="preserve">                   </v>
      </c>
      <c r="D10" s="173" t="str">
        <f>+'MAPA CALOR INHERENTE'!J9</f>
        <v xml:space="preserve">                   </v>
      </c>
      <c r="E10" s="173" t="str">
        <f>+'MAPA CALOR INHERENTE'!K9</f>
        <v xml:space="preserve">  GEI14                 </v>
      </c>
      <c r="F10" s="169" t="str">
        <f>+'MAPA CALOR INHERENTE'!L9</f>
        <v xml:space="preserve">                   </v>
      </c>
      <c r="G10" s="170" t="str">
        <f>+'MAPA CALOR INHERENTE'!M9</f>
        <v xml:space="preserve">                   </v>
      </c>
      <c r="H10" s="168"/>
      <c r="I10" s="386"/>
      <c r="J10" s="159" t="s">
        <v>110</v>
      </c>
      <c r="K10" s="173" t="str">
        <f>+'MAPA CALOR RESIDUAL'!K9</f>
        <v xml:space="preserve">                   </v>
      </c>
      <c r="L10" s="173" t="str">
        <f>+'MAPA CALOR RESIDUAL'!L9</f>
        <v xml:space="preserve">                   </v>
      </c>
      <c r="M10" s="173" t="str">
        <f>+'MAPA CALOR RESIDUAL'!M9</f>
        <v xml:space="preserve">                   </v>
      </c>
      <c r="N10" s="169" t="str">
        <f>+'MAPA CALOR RESIDUAL'!N9</f>
        <v xml:space="preserve">                   </v>
      </c>
      <c r="O10" s="170" t="str">
        <f>+'MAPA CALOR RESIDUAL'!O9</f>
        <v xml:space="preserve">                   </v>
      </c>
      <c r="P10" s="168"/>
      <c r="Q10" s="402"/>
      <c r="R10" s="171">
        <v>0.6</v>
      </c>
      <c r="S10" s="162" t="s">
        <v>110</v>
      </c>
      <c r="T10" s="173" t="s">
        <v>111</v>
      </c>
      <c r="U10" s="173" t="s">
        <v>111</v>
      </c>
      <c r="V10" s="173" t="s">
        <v>111</v>
      </c>
      <c r="W10" s="169" t="s">
        <v>151</v>
      </c>
      <c r="X10" s="170" t="s">
        <v>150</v>
      </c>
      <c r="AA10" s="153"/>
      <c r="AB10" s="153"/>
      <c r="AC10" s="164"/>
      <c r="AD10" s="174"/>
      <c r="AE10" s="175"/>
      <c r="AF10" s="172"/>
      <c r="AG10" s="172"/>
      <c r="AH10" s="172"/>
      <c r="AI10" s="172"/>
      <c r="AJ10" s="176"/>
      <c r="AK10" s="164"/>
      <c r="AL10" s="164"/>
    </row>
    <row r="11" spans="1:38" ht="85.2" customHeight="1" x14ac:dyDescent="0.25">
      <c r="A11" s="386"/>
      <c r="B11" s="159" t="s">
        <v>124</v>
      </c>
      <c r="C11" s="177" t="s">
        <v>371</v>
      </c>
      <c r="D11" s="173" t="str">
        <f>+'MAPA CALOR INHERENTE'!J10</f>
        <v xml:space="preserve">                   </v>
      </c>
      <c r="E11" s="173" t="str">
        <f>+'MAPA CALOR INHERENTE'!K10</f>
        <v xml:space="preserve">                   </v>
      </c>
      <c r="F11" s="169" t="str">
        <f>+'MAPA CALOR INHERENTE'!L10</f>
        <v xml:space="preserve">                   </v>
      </c>
      <c r="G11" s="170" t="str">
        <f>+'MAPA CALOR INHERENTE'!M10</f>
        <v xml:space="preserve">                   </v>
      </c>
      <c r="H11" s="168"/>
      <c r="I11" s="386"/>
      <c r="J11" s="159" t="s">
        <v>124</v>
      </c>
      <c r="K11" s="177" t="str">
        <f>+'MAPA CALOR RESIDUAL'!K10</f>
        <v xml:space="preserve">                   </v>
      </c>
      <c r="L11" s="173" t="str">
        <f>+'MAPA CALOR RESIDUAL'!L10</f>
        <v xml:space="preserve">                   </v>
      </c>
      <c r="M11" s="173" t="str">
        <f>+'MAPA CALOR RESIDUAL'!M10</f>
        <v xml:space="preserve">  GEI14                 </v>
      </c>
      <c r="N11" s="169" t="str">
        <f>'MAPA CALOR RESIDUAL'!N10</f>
        <v xml:space="preserve">   GEI15                </v>
      </c>
      <c r="O11" s="170" t="str">
        <f>+'MAPA CALOR RESIDUAL'!O10</f>
        <v xml:space="preserve">                   </v>
      </c>
      <c r="P11" s="168"/>
      <c r="Q11" s="402"/>
      <c r="R11" s="171">
        <v>0.4</v>
      </c>
      <c r="S11" s="162" t="s">
        <v>124</v>
      </c>
      <c r="T11" s="177" t="s">
        <v>152</v>
      </c>
      <c r="U11" s="173" t="s">
        <v>111</v>
      </c>
      <c r="V11" s="173" t="s">
        <v>111</v>
      </c>
      <c r="W11" s="169" t="s">
        <v>151</v>
      </c>
      <c r="X11" s="170" t="s">
        <v>150</v>
      </c>
      <c r="AA11" s="153"/>
      <c r="AB11" s="153"/>
      <c r="AC11" s="164"/>
      <c r="AD11" s="174"/>
      <c r="AE11" s="175"/>
      <c r="AF11" s="172"/>
      <c r="AG11" s="172"/>
      <c r="AH11" s="172"/>
      <c r="AI11" s="176"/>
      <c r="AJ11" s="172"/>
      <c r="AK11" s="164"/>
      <c r="AL11" s="164"/>
    </row>
    <row r="12" spans="1:38" ht="55.5" customHeight="1" thickBot="1" x14ac:dyDescent="0.3">
      <c r="A12" s="387"/>
      <c r="B12" s="178" t="s">
        <v>155</v>
      </c>
      <c r="C12" s="179" t="str">
        <f>+'MAPA CALOR INHERENTE'!I11</f>
        <v xml:space="preserve">                   </v>
      </c>
      <c r="D12" s="179" t="str">
        <f>+'MAPA CALOR INHERENTE'!J11</f>
        <v xml:space="preserve">                   </v>
      </c>
      <c r="E12" s="180" t="str">
        <f>+'MAPA CALOR INHERENTE'!K11</f>
        <v xml:space="preserve">                   </v>
      </c>
      <c r="F12" s="181" t="str">
        <f>+'MAPA CALOR INHERENTE'!L11</f>
        <v xml:space="preserve">                   </v>
      </c>
      <c r="G12" s="182" t="str">
        <f>+'MAPA CALOR INHERENTE'!M11</f>
        <v xml:space="preserve">                   </v>
      </c>
      <c r="H12" s="168"/>
      <c r="I12" s="387"/>
      <c r="J12" s="178" t="s">
        <v>155</v>
      </c>
      <c r="K12" s="179" t="str">
        <f>+'MAPA CALOR RESIDUAL'!K11</f>
        <v xml:space="preserve">                   </v>
      </c>
      <c r="L12" s="179" t="str">
        <f>+'MAPA CALOR RESIDUAL'!L11</f>
        <v xml:space="preserve">                   </v>
      </c>
      <c r="M12" s="180" t="str">
        <f>+'MAPA CALOR RESIDUAL'!M11</f>
        <v xml:space="preserve">GEI16 GEI17                  </v>
      </c>
      <c r="N12" s="181" t="str">
        <f>+'MAPA CALOR RESIDUAL'!N11</f>
        <v xml:space="preserve">                   </v>
      </c>
      <c r="O12" s="182" t="str">
        <f>+'MAPA CALOR RESIDUAL'!O11</f>
        <v xml:space="preserve">                   </v>
      </c>
      <c r="P12" s="168"/>
      <c r="Q12" s="402"/>
      <c r="R12" s="183">
        <v>0.2</v>
      </c>
      <c r="S12" s="184" t="s">
        <v>155</v>
      </c>
      <c r="T12" s="179" t="s">
        <v>152</v>
      </c>
      <c r="U12" s="179" t="s">
        <v>152</v>
      </c>
      <c r="V12" s="180" t="s">
        <v>111</v>
      </c>
      <c r="W12" s="181" t="s">
        <v>151</v>
      </c>
      <c r="X12" s="182" t="s">
        <v>150</v>
      </c>
      <c r="AA12" s="153"/>
      <c r="AB12" s="153"/>
      <c r="AC12" s="164"/>
      <c r="AD12" s="174"/>
      <c r="AE12" s="175"/>
      <c r="AF12" s="172"/>
      <c r="AG12" s="172"/>
      <c r="AH12" s="172"/>
      <c r="AI12" s="185"/>
      <c r="AJ12" s="172"/>
      <c r="AK12" s="164"/>
      <c r="AL12" s="164"/>
    </row>
    <row r="13" spans="1:38" ht="13.2" x14ac:dyDescent="0.25">
      <c r="A13" s="154"/>
      <c r="B13" s="168"/>
      <c r="C13" s="238"/>
      <c r="D13" s="239"/>
      <c r="E13" s="240"/>
      <c r="F13" s="240"/>
      <c r="G13" s="168"/>
      <c r="H13" s="168"/>
      <c r="I13" s="168"/>
      <c r="J13" s="168"/>
      <c r="K13" s="168"/>
      <c r="L13" s="168"/>
      <c r="M13" s="168"/>
      <c r="N13" s="168"/>
      <c r="O13" s="168"/>
      <c r="P13" s="168"/>
      <c r="AA13" s="153"/>
      <c r="AB13" s="153"/>
      <c r="AC13" s="164"/>
      <c r="AD13" s="174"/>
      <c r="AE13" s="175"/>
      <c r="AF13" s="172"/>
      <c r="AG13" s="172"/>
      <c r="AH13" s="172"/>
      <c r="AI13" s="172"/>
      <c r="AJ13" s="172"/>
      <c r="AK13" s="164"/>
      <c r="AL13" s="164"/>
    </row>
    <row r="14" spans="1:38" ht="26.4" x14ac:dyDescent="0.25">
      <c r="A14" s="154"/>
      <c r="B14" s="168"/>
      <c r="C14" s="238"/>
      <c r="D14" s="239"/>
      <c r="E14" s="240"/>
      <c r="F14" s="240"/>
      <c r="G14" s="168"/>
      <c r="H14" s="168"/>
      <c r="I14" s="168"/>
      <c r="J14" s="168"/>
      <c r="K14" s="168"/>
      <c r="L14" s="168"/>
      <c r="M14" s="168"/>
      <c r="N14" s="168"/>
      <c r="O14" s="168"/>
      <c r="P14" s="168"/>
      <c r="T14" s="145" t="s">
        <v>324</v>
      </c>
      <c r="V14" s="153"/>
      <c r="W14" s="153"/>
      <c r="X14" s="153"/>
      <c r="Y14" s="153"/>
      <c r="Z14" s="153"/>
      <c r="AA14" s="153"/>
      <c r="AB14" s="153"/>
      <c r="AC14" s="164"/>
      <c r="AD14" s="174"/>
      <c r="AE14" s="164"/>
      <c r="AF14" s="175"/>
      <c r="AG14" s="175"/>
      <c r="AH14" s="175"/>
      <c r="AI14" s="175"/>
      <c r="AJ14" s="175"/>
      <c r="AK14" s="164"/>
      <c r="AL14" s="164"/>
    </row>
    <row r="15" spans="1:38" ht="13.2" x14ac:dyDescent="0.25">
      <c r="A15" s="154"/>
      <c r="B15" s="168"/>
      <c r="C15" s="238"/>
      <c r="D15" s="239"/>
      <c r="E15" s="240"/>
      <c r="F15" s="240"/>
      <c r="G15" s="168"/>
      <c r="H15" s="168"/>
      <c r="I15" s="168"/>
      <c r="J15" s="168"/>
      <c r="K15" s="168"/>
      <c r="L15" s="168"/>
      <c r="M15" s="168"/>
      <c r="N15" s="168"/>
      <c r="O15" s="168"/>
      <c r="P15" s="168"/>
      <c r="T15" s="186" t="s">
        <v>150</v>
      </c>
      <c r="V15" s="153"/>
      <c r="W15" s="153"/>
      <c r="X15" s="153"/>
      <c r="Y15" s="153"/>
      <c r="Z15" s="153"/>
      <c r="AA15" s="153"/>
      <c r="AB15" s="153"/>
      <c r="AC15" s="164"/>
      <c r="AD15" s="164"/>
      <c r="AE15" s="164"/>
      <c r="AF15" s="172"/>
      <c r="AG15" s="172"/>
      <c r="AH15" s="172"/>
      <c r="AI15" s="172"/>
      <c r="AJ15" s="172"/>
      <c r="AK15" s="164"/>
      <c r="AL15" s="164"/>
    </row>
    <row r="16" spans="1:38" ht="13.2" x14ac:dyDescent="0.25">
      <c r="A16" s="154"/>
      <c r="B16" s="168"/>
      <c r="C16" s="238"/>
      <c r="D16" s="239"/>
      <c r="E16" s="240"/>
      <c r="F16" s="240"/>
      <c r="G16" s="168"/>
      <c r="H16" s="168"/>
      <c r="I16" s="168"/>
      <c r="J16" s="168"/>
      <c r="K16" s="168"/>
      <c r="L16" s="168"/>
      <c r="M16" s="168"/>
      <c r="N16" s="168"/>
      <c r="O16" s="168"/>
      <c r="P16" s="168"/>
      <c r="T16" s="169" t="s">
        <v>151</v>
      </c>
      <c r="U16" s="153"/>
      <c r="V16" s="153"/>
      <c r="W16" s="153"/>
      <c r="X16" s="153"/>
      <c r="Y16" s="153"/>
      <c r="Z16" s="153"/>
      <c r="AA16" s="153"/>
      <c r="AB16" s="153"/>
      <c r="AC16" s="164"/>
      <c r="AD16" s="164"/>
      <c r="AE16" s="164"/>
      <c r="AF16" s="172"/>
      <c r="AG16" s="172"/>
      <c r="AH16" s="172"/>
      <c r="AI16" s="172"/>
      <c r="AJ16" s="172"/>
      <c r="AK16" s="164"/>
      <c r="AL16" s="164"/>
    </row>
    <row r="17" spans="1:38" ht="13.2" x14ac:dyDescent="0.25">
      <c r="A17" s="154"/>
      <c r="B17" s="168"/>
      <c r="C17" s="238"/>
      <c r="D17" s="239"/>
      <c r="E17" s="240"/>
      <c r="F17" s="240"/>
      <c r="G17" s="168"/>
      <c r="H17" s="168"/>
      <c r="I17" s="168"/>
      <c r="J17" s="168"/>
      <c r="K17" s="168"/>
      <c r="L17" s="168"/>
      <c r="M17" s="168"/>
      <c r="N17" s="168"/>
      <c r="O17" s="168"/>
      <c r="P17" s="168"/>
      <c r="S17" s="187"/>
      <c r="T17" s="173" t="s">
        <v>111</v>
      </c>
      <c r="U17" s="187"/>
      <c r="V17" s="187"/>
      <c r="W17" s="187"/>
      <c r="X17" s="187"/>
      <c r="Y17" s="187"/>
      <c r="Z17" s="187"/>
      <c r="AA17" s="187"/>
      <c r="AB17" s="187"/>
      <c r="AC17" s="164"/>
      <c r="AD17" s="164"/>
      <c r="AE17" s="188"/>
      <c r="AF17" s="188"/>
      <c r="AG17" s="188"/>
      <c r="AH17" s="188"/>
      <c r="AI17" s="188"/>
      <c r="AJ17" s="188"/>
      <c r="AK17" s="164"/>
      <c r="AL17" s="164"/>
    </row>
    <row r="18" spans="1:38" ht="13.2" x14ac:dyDescent="0.25">
      <c r="A18" s="154"/>
      <c r="B18" s="168"/>
      <c r="C18" s="238"/>
      <c r="D18" s="239"/>
      <c r="E18" s="240"/>
      <c r="F18" s="240"/>
      <c r="G18" s="168"/>
      <c r="H18" s="168"/>
      <c r="I18" s="168"/>
      <c r="J18" s="168"/>
      <c r="K18" s="168"/>
      <c r="L18" s="168"/>
      <c r="M18" s="168"/>
      <c r="N18" s="168"/>
      <c r="O18" s="168"/>
      <c r="P18" s="168"/>
      <c r="S18" s="187"/>
      <c r="T18" s="177" t="s">
        <v>152</v>
      </c>
      <c r="AA18" s="187"/>
      <c r="AB18" s="187"/>
      <c r="AC18" s="164"/>
      <c r="AD18" s="164"/>
      <c r="AE18" s="164"/>
      <c r="AF18" s="172"/>
      <c r="AG18" s="172"/>
      <c r="AH18" s="172"/>
      <c r="AI18" s="172"/>
      <c r="AJ18" s="172"/>
      <c r="AK18" s="164"/>
      <c r="AL18" s="164"/>
    </row>
    <row r="19" spans="1:38" ht="13.2" x14ac:dyDescent="0.25">
      <c r="A19" s="154"/>
      <c r="B19" s="168"/>
      <c r="C19" s="238"/>
      <c r="D19" s="239"/>
      <c r="E19" s="240"/>
      <c r="F19" s="240"/>
      <c r="G19" s="168"/>
      <c r="H19" s="168"/>
      <c r="I19" s="168"/>
      <c r="J19" s="168"/>
      <c r="K19" s="168"/>
      <c r="L19" s="168"/>
      <c r="M19" s="168"/>
      <c r="N19" s="168"/>
      <c r="O19" s="168"/>
      <c r="P19" s="168"/>
      <c r="Q19" s="189"/>
      <c r="R19" s="189"/>
      <c r="S19" s="187"/>
      <c r="AA19" s="187"/>
      <c r="AB19" s="187"/>
      <c r="AC19" s="164"/>
      <c r="AD19" s="164"/>
      <c r="AE19" s="164"/>
      <c r="AF19" s="172"/>
      <c r="AG19" s="172"/>
      <c r="AH19" s="172"/>
      <c r="AI19" s="172"/>
      <c r="AJ19" s="172"/>
      <c r="AK19" s="164"/>
      <c r="AL19" s="164"/>
    </row>
    <row r="20" spans="1:38" ht="13.2" x14ac:dyDescent="0.25">
      <c r="A20" s="154"/>
      <c r="B20" s="168"/>
      <c r="C20" s="238"/>
      <c r="D20" s="239"/>
      <c r="E20" s="240"/>
      <c r="F20" s="240"/>
      <c r="G20" s="168"/>
      <c r="H20" s="168"/>
      <c r="I20" s="168"/>
      <c r="J20" s="168"/>
      <c r="K20" s="168"/>
      <c r="L20" s="168"/>
      <c r="M20" s="168"/>
      <c r="N20" s="168"/>
      <c r="O20" s="168"/>
      <c r="P20" s="168"/>
      <c r="Q20" s="189"/>
      <c r="R20" s="189"/>
      <c r="S20" s="190"/>
      <c r="AA20" s="187"/>
      <c r="AB20" s="187"/>
      <c r="AC20" s="164"/>
      <c r="AD20" s="185"/>
      <c r="AE20" s="185"/>
      <c r="AF20" s="185"/>
      <c r="AG20" s="185"/>
      <c r="AH20" s="185"/>
      <c r="AI20" s="185"/>
      <c r="AJ20" s="172"/>
      <c r="AK20" s="164"/>
      <c r="AL20" s="164"/>
    </row>
    <row r="21" spans="1:38" ht="13.2" x14ac:dyDescent="0.25">
      <c r="A21" s="154"/>
      <c r="B21" s="168"/>
      <c r="C21" s="238"/>
      <c r="D21" s="239"/>
      <c r="E21" s="240"/>
      <c r="F21" s="240"/>
      <c r="G21" s="168"/>
      <c r="H21" s="168"/>
      <c r="I21" s="168"/>
      <c r="J21" s="168"/>
      <c r="K21" s="168"/>
      <c r="L21" s="168"/>
      <c r="M21" s="168"/>
      <c r="N21" s="168"/>
      <c r="O21" s="168"/>
      <c r="P21" s="168"/>
      <c r="Q21" s="189"/>
      <c r="R21" s="189"/>
      <c r="AC21" s="164"/>
      <c r="AD21" s="191"/>
      <c r="AE21" s="191"/>
      <c r="AF21" s="191"/>
      <c r="AG21" s="191"/>
      <c r="AH21" s="191"/>
      <c r="AI21" s="191"/>
      <c r="AJ21" s="172"/>
      <c r="AK21" s="164"/>
      <c r="AL21" s="164"/>
    </row>
    <row r="22" spans="1:38" ht="13.2" x14ac:dyDescent="0.25">
      <c r="A22" s="154"/>
      <c r="B22" s="168"/>
      <c r="C22" s="238"/>
      <c r="D22" s="239"/>
      <c r="E22" s="240"/>
      <c r="F22" s="240"/>
      <c r="G22" s="168"/>
      <c r="H22" s="168"/>
      <c r="I22" s="168"/>
      <c r="J22" s="168"/>
      <c r="K22" s="168"/>
      <c r="L22" s="168"/>
      <c r="M22" s="168"/>
      <c r="N22" s="168"/>
      <c r="O22" s="168"/>
      <c r="P22" s="168"/>
      <c r="Q22" s="189"/>
      <c r="R22" s="189"/>
      <c r="AC22" s="164"/>
      <c r="AD22" s="185"/>
      <c r="AE22" s="185"/>
      <c r="AF22" s="185"/>
      <c r="AG22" s="185"/>
      <c r="AH22" s="185"/>
      <c r="AI22" s="185"/>
      <c r="AJ22" s="172"/>
      <c r="AK22" s="164"/>
      <c r="AL22" s="164"/>
    </row>
    <row r="23" spans="1:38" ht="13.2" x14ac:dyDescent="0.25">
      <c r="A23" s="154"/>
      <c r="B23" s="168"/>
      <c r="C23" s="238"/>
      <c r="D23" s="239"/>
      <c r="E23" s="240"/>
      <c r="F23" s="240"/>
      <c r="G23" s="168"/>
      <c r="H23" s="168"/>
      <c r="I23" s="168"/>
      <c r="J23" s="168"/>
      <c r="K23" s="168"/>
      <c r="L23" s="168"/>
      <c r="M23" s="168"/>
      <c r="N23" s="168"/>
      <c r="O23" s="168"/>
      <c r="P23" s="168"/>
      <c r="AC23" s="164"/>
      <c r="AD23" s="185"/>
      <c r="AE23" s="185"/>
      <c r="AF23" s="185"/>
      <c r="AG23" s="185"/>
      <c r="AH23" s="185"/>
      <c r="AI23" s="185"/>
      <c r="AJ23" s="172"/>
      <c r="AK23" s="164"/>
      <c r="AL23" s="164"/>
    </row>
    <row r="24" spans="1:38" ht="13.2" x14ac:dyDescent="0.3">
      <c r="A24" s="154"/>
      <c r="B24" s="168"/>
      <c r="C24" s="238"/>
      <c r="D24" s="239"/>
      <c r="E24" s="240"/>
      <c r="F24" s="240"/>
      <c r="G24" s="168"/>
      <c r="H24" s="168"/>
      <c r="I24" s="168"/>
      <c r="J24" s="168"/>
      <c r="K24" s="168"/>
      <c r="L24" s="168"/>
      <c r="M24" s="168"/>
      <c r="N24" s="168"/>
      <c r="O24" s="168"/>
      <c r="P24" s="168"/>
    </row>
    <row r="25" spans="1:38" ht="13.2" x14ac:dyDescent="0.3">
      <c r="A25" s="154"/>
      <c r="B25" s="168"/>
      <c r="C25" s="238"/>
      <c r="D25" s="239"/>
      <c r="E25" s="240"/>
      <c r="F25" s="240"/>
      <c r="G25" s="168"/>
      <c r="H25" s="168"/>
      <c r="I25" s="168"/>
      <c r="J25" s="168"/>
      <c r="K25" s="168"/>
      <c r="L25" s="168"/>
      <c r="M25" s="168"/>
      <c r="N25" s="168"/>
      <c r="O25" s="168"/>
      <c r="P25" s="168"/>
    </row>
    <row r="26" spans="1:38" ht="13.2" x14ac:dyDescent="0.3">
      <c r="A26" s="154"/>
      <c r="B26" s="168"/>
      <c r="C26" s="238"/>
      <c r="D26" s="239"/>
      <c r="E26" s="240"/>
      <c r="F26" s="240"/>
      <c r="G26" s="168"/>
      <c r="H26" s="168"/>
      <c r="I26" s="168"/>
      <c r="J26" s="168"/>
      <c r="K26" s="168"/>
      <c r="L26" s="168"/>
      <c r="M26" s="168"/>
      <c r="N26" s="168"/>
      <c r="O26" s="168"/>
      <c r="P26" s="168"/>
    </row>
    <row r="27" spans="1:38" ht="13.2" x14ac:dyDescent="0.3">
      <c r="A27" s="154"/>
      <c r="B27" s="168"/>
      <c r="C27" s="238"/>
      <c r="D27" s="239"/>
      <c r="E27" s="240"/>
      <c r="F27" s="240"/>
      <c r="G27" s="168"/>
      <c r="H27" s="168"/>
      <c r="I27" s="168"/>
      <c r="J27" s="168"/>
      <c r="K27" s="168"/>
      <c r="L27" s="168"/>
      <c r="M27" s="168"/>
      <c r="N27" s="168"/>
      <c r="O27" s="168"/>
      <c r="P27" s="168"/>
    </row>
    <row r="28" spans="1:38" ht="14.7" customHeight="1" x14ac:dyDescent="0.3">
      <c r="B28" s="150"/>
      <c r="D28" s="150"/>
      <c r="G28" s="150"/>
      <c r="H28" s="150"/>
      <c r="I28" s="150"/>
      <c r="J28" s="150"/>
      <c r="K28" s="150"/>
      <c r="L28" s="150"/>
      <c r="M28" s="150"/>
      <c r="N28" s="150"/>
      <c r="O28" s="150"/>
      <c r="P28" s="150"/>
      <c r="AA28" s="154"/>
      <c r="AB28" s="154"/>
      <c r="AC28" s="154"/>
      <c r="AD28" s="154"/>
      <c r="AE28" s="154"/>
      <c r="AF28" s="150"/>
      <c r="AG28" s="150"/>
      <c r="AH28" s="150"/>
      <c r="AI28" s="150"/>
      <c r="AJ28" s="150"/>
    </row>
    <row r="29" spans="1:38" ht="39" customHeight="1" x14ac:dyDescent="0.3">
      <c r="B29" s="150"/>
      <c r="D29" s="150"/>
      <c r="G29" s="150"/>
      <c r="H29" s="150"/>
      <c r="I29" s="150"/>
      <c r="J29" s="150"/>
      <c r="K29" s="150"/>
      <c r="L29" s="150"/>
      <c r="M29" s="150"/>
      <c r="N29" s="150"/>
      <c r="O29" s="150"/>
      <c r="P29" s="150"/>
      <c r="AA29" s="154"/>
      <c r="AB29" s="154"/>
      <c r="AC29" s="154"/>
      <c r="AD29" s="154"/>
      <c r="AE29" s="154"/>
      <c r="AF29" s="150"/>
      <c r="AG29" s="150"/>
      <c r="AH29" s="150"/>
      <c r="AI29" s="150"/>
      <c r="AJ29" s="150"/>
    </row>
    <row r="30" spans="1:38" ht="19.5" customHeight="1" x14ac:dyDescent="0.3">
      <c r="B30" s="150"/>
      <c r="D30" s="150"/>
      <c r="G30" s="150"/>
      <c r="H30" s="150"/>
      <c r="I30" s="150"/>
      <c r="J30" s="150"/>
      <c r="K30" s="150"/>
      <c r="L30" s="150"/>
      <c r="M30" s="150"/>
      <c r="N30" s="150"/>
      <c r="O30" s="150"/>
      <c r="P30" s="150"/>
      <c r="AA30" s="154"/>
      <c r="AB30" s="154"/>
      <c r="AC30" s="154"/>
      <c r="AD30" s="154"/>
      <c r="AE30" s="154"/>
      <c r="AF30" s="150"/>
      <c r="AG30" s="150"/>
      <c r="AH30" s="150"/>
      <c r="AI30" s="150"/>
      <c r="AJ30" s="150"/>
    </row>
    <row r="31" spans="1:38" ht="19.5" customHeight="1" x14ac:dyDescent="0.3">
      <c r="B31" s="150"/>
      <c r="D31" s="150"/>
      <c r="G31" s="150"/>
      <c r="H31" s="150"/>
      <c r="I31" s="150"/>
      <c r="J31" s="150"/>
      <c r="K31" s="150"/>
      <c r="L31" s="150"/>
      <c r="M31" s="150"/>
      <c r="N31" s="150"/>
      <c r="O31" s="150"/>
      <c r="P31" s="150"/>
      <c r="AA31" s="154"/>
      <c r="AB31" s="154"/>
      <c r="AC31" s="154"/>
      <c r="AD31" s="154"/>
      <c r="AE31" s="154"/>
      <c r="AF31" s="150"/>
      <c r="AG31" s="150"/>
      <c r="AH31" s="150"/>
      <c r="AI31" s="150"/>
      <c r="AJ31" s="150"/>
    </row>
    <row r="32" spans="1:38" ht="19.5" customHeight="1" x14ac:dyDescent="0.3">
      <c r="B32" s="150"/>
      <c r="D32" s="150"/>
      <c r="G32" s="150"/>
      <c r="H32" s="150"/>
      <c r="I32" s="150"/>
      <c r="J32" s="150"/>
      <c r="K32" s="150"/>
      <c r="L32" s="150"/>
      <c r="M32" s="150"/>
      <c r="N32" s="150"/>
      <c r="O32" s="150"/>
      <c r="P32" s="150"/>
      <c r="AA32" s="154"/>
      <c r="AB32" s="154"/>
      <c r="AC32" s="154"/>
      <c r="AD32" s="154"/>
      <c r="AE32" s="154"/>
      <c r="AF32" s="150"/>
      <c r="AG32" s="150"/>
      <c r="AH32" s="150"/>
      <c r="AI32" s="150"/>
      <c r="AJ32" s="150"/>
    </row>
    <row r="33" spans="2:36" ht="19.5" customHeight="1" x14ac:dyDescent="0.3">
      <c r="B33" s="150"/>
      <c r="D33" s="150"/>
      <c r="G33" s="150"/>
      <c r="H33" s="150"/>
      <c r="I33" s="150"/>
      <c r="J33" s="150"/>
      <c r="K33" s="150"/>
      <c r="L33" s="150"/>
      <c r="M33" s="150"/>
      <c r="N33" s="150"/>
      <c r="O33" s="150"/>
      <c r="P33" s="150"/>
      <c r="AA33" s="154"/>
      <c r="AB33" s="154"/>
      <c r="AC33" s="154"/>
      <c r="AD33" s="154"/>
      <c r="AE33" s="154"/>
      <c r="AF33" s="150"/>
      <c r="AG33" s="150"/>
      <c r="AH33" s="150"/>
      <c r="AI33" s="150"/>
      <c r="AJ33" s="150"/>
    </row>
    <row r="34" spans="2:36" ht="19.5" customHeight="1" x14ac:dyDescent="0.3">
      <c r="B34" s="150"/>
      <c r="D34" s="150"/>
      <c r="G34" s="150"/>
      <c r="H34" s="150"/>
      <c r="I34" s="150"/>
      <c r="J34" s="150"/>
      <c r="K34" s="150"/>
      <c r="L34" s="150"/>
      <c r="M34" s="150"/>
      <c r="N34" s="150"/>
      <c r="O34" s="150"/>
      <c r="P34" s="150"/>
      <c r="AA34" s="154"/>
      <c r="AB34" s="154"/>
      <c r="AC34" s="154"/>
      <c r="AD34" s="154"/>
      <c r="AE34" s="154"/>
      <c r="AF34" s="150"/>
      <c r="AG34" s="150"/>
      <c r="AH34" s="150"/>
      <c r="AI34" s="150"/>
      <c r="AJ34" s="150"/>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mergeCells count="10">
    <mergeCell ref="A2:D2"/>
    <mergeCell ref="B3:D3"/>
    <mergeCell ref="A5:G5"/>
    <mergeCell ref="I5:O5"/>
    <mergeCell ref="T5:X5"/>
    <mergeCell ref="C6:G6"/>
    <mergeCell ref="K6:O6"/>
    <mergeCell ref="A8:A12"/>
    <mergeCell ref="I8:I12"/>
    <mergeCell ref="Q8:Q12"/>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type="list" allowBlank="1" showInputMessage="1" showErrorMessage="1" sqref="JD8:JJ15" xr:uid="{19564E9D-96BC-42A5-9199-C92D2B42D6DC}">
      <formula1>#REF!</formula1>
    </dataValidation>
    <dataValidation allowBlank="1" showInputMessage="1" showErrorMessage="1" prompt="La probabilidad se encuentra determinada por una escala de 1 a 3, siendo 1 la menor probabilidad de ocurrencia del riesgo y 3 la mayor probabilidad de  ocurrencia." sqref="JC7" xr:uid="{AB050DBC-70F0-4D9E-A0B6-26BEC4C3DF27}"/>
    <dataValidation allowBlank="1" showInputMessage="1" showErrorMessage="1" prompt="Es la materialización del riesgo y las consecuencias de su aparición. Su escala es: 5 bajo impacto, 10 medio, 20 alto impacto._x000a_" sqref="JD7:JJ7" xr:uid="{8C4596AB-4EEB-4C62-83B1-56A0F7184D8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568B9-5CC0-454D-B6E9-CA722883DC05}">
  <dimension ref="A1:L26"/>
  <sheetViews>
    <sheetView showGridLines="0" zoomScale="85" zoomScaleNormal="85" workbookViewId="0">
      <selection activeCell="B17" sqref="B17"/>
    </sheetView>
  </sheetViews>
  <sheetFormatPr baseColWidth="10" defaultColWidth="0" defaultRowHeight="14.4" customHeight="1"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25" customFormat="1" ht="8.25" customHeight="1" x14ac:dyDescent="0.25">
      <c r="A1" s="201"/>
      <c r="B1" s="201"/>
      <c r="C1" s="201"/>
      <c r="D1" s="133"/>
      <c r="F1" s="202"/>
    </row>
    <row r="2" spans="1:11" s="205" customFormat="1" ht="38.4" customHeight="1" x14ac:dyDescent="0.3">
      <c r="A2" s="419" t="s">
        <v>343</v>
      </c>
      <c r="B2" s="420"/>
      <c r="C2" s="420"/>
      <c r="D2" s="421"/>
      <c r="E2" s="203"/>
      <c r="F2" s="204"/>
    </row>
    <row r="3" spans="1:11" s="205" customFormat="1" ht="11.4" customHeight="1" x14ac:dyDescent="0.3">
      <c r="A3" s="206"/>
      <c r="B3" s="207"/>
      <c r="C3" s="207"/>
      <c r="D3" s="207"/>
      <c r="E3" s="203"/>
      <c r="F3" s="204"/>
    </row>
    <row r="4" spans="1:11" ht="21.6" customHeight="1" thickBot="1" x14ac:dyDescent="0.35">
      <c r="A4" s="208" t="s">
        <v>63</v>
      </c>
      <c r="B4" s="391" t="str">
        <f>'2. MATRIZ DE RIESGOS'!D6</f>
        <v>Gesión de Evaluación Independiente</v>
      </c>
      <c r="C4" s="406"/>
      <c r="D4" s="406"/>
    </row>
    <row r="5" spans="1:11" ht="15" thickBot="1" x14ac:dyDescent="0.35">
      <c r="A5" s="422" t="s">
        <v>344</v>
      </c>
      <c r="B5" s="423"/>
      <c r="C5" s="423"/>
      <c r="D5" s="423"/>
      <c r="E5" s="423"/>
      <c r="F5" s="423"/>
      <c r="G5" s="423"/>
      <c r="H5" s="423"/>
      <c r="I5" s="423"/>
      <c r="J5" s="423"/>
      <c r="K5" s="424"/>
    </row>
    <row r="6" spans="1:11" ht="6" customHeight="1" thickBot="1" x14ac:dyDescent="0.35">
      <c r="A6" s="422"/>
      <c r="B6" s="423"/>
      <c r="C6" s="423"/>
      <c r="D6" s="423"/>
      <c r="E6" s="423"/>
      <c r="F6" s="423"/>
      <c r="G6" s="423"/>
      <c r="H6" s="423"/>
      <c r="I6" s="423"/>
      <c r="J6" s="423"/>
      <c r="K6" s="424"/>
    </row>
    <row r="7" spans="1:11" ht="34.5" customHeight="1" x14ac:dyDescent="0.3">
      <c r="A7" s="425" t="s">
        <v>345</v>
      </c>
      <c r="B7" s="426"/>
      <c r="C7" s="426"/>
      <c r="D7" s="426"/>
      <c r="E7" s="426"/>
      <c r="F7" s="426"/>
      <c r="G7" s="426"/>
      <c r="H7" s="426"/>
      <c r="I7" s="426"/>
      <c r="J7" s="426"/>
      <c r="K7" s="427"/>
    </row>
    <row r="8" spans="1:11" ht="18.75" customHeight="1" x14ac:dyDescent="0.3">
      <c r="A8" s="428" t="s">
        <v>346</v>
      </c>
      <c r="B8" s="429"/>
      <c r="C8" s="429"/>
      <c r="D8" s="429"/>
      <c r="E8" s="429"/>
      <c r="F8" s="429"/>
      <c r="G8" s="429"/>
      <c r="H8" s="429"/>
      <c r="I8" s="429"/>
      <c r="J8" s="429"/>
      <c r="K8" s="430"/>
    </row>
    <row r="9" spans="1:11" ht="34.5" customHeight="1" x14ac:dyDescent="0.3">
      <c r="A9" s="410" t="s">
        <v>347</v>
      </c>
      <c r="B9" s="411"/>
      <c r="C9" s="411"/>
      <c r="D9" s="411"/>
      <c r="E9" s="411"/>
      <c r="F9" s="411"/>
      <c r="G9" s="411"/>
      <c r="H9" s="411"/>
      <c r="I9" s="411"/>
      <c r="J9" s="411"/>
      <c r="K9" s="412"/>
    </row>
    <row r="10" spans="1:11" ht="50.25" customHeight="1" thickBot="1" x14ac:dyDescent="0.35">
      <c r="A10" s="413" t="s">
        <v>348</v>
      </c>
      <c r="B10" s="414"/>
      <c r="C10" s="414"/>
      <c r="D10" s="414"/>
      <c r="E10" s="414"/>
      <c r="F10" s="414"/>
      <c r="G10" s="414"/>
      <c r="H10" s="414"/>
      <c r="I10" s="414"/>
      <c r="J10" s="414"/>
      <c r="K10" s="415"/>
    </row>
    <row r="11" spans="1:11" x14ac:dyDescent="0.3">
      <c r="A11" s="209"/>
      <c r="B11" s="209"/>
      <c r="C11" s="209"/>
      <c r="D11" s="209"/>
      <c r="E11" s="209"/>
      <c r="F11" s="209"/>
      <c r="G11" s="209"/>
      <c r="H11" s="209"/>
      <c r="I11" s="209"/>
      <c r="J11" s="209"/>
      <c r="K11" s="209"/>
    </row>
    <row r="12" spans="1:11" s="211" customFormat="1" ht="39.6" x14ac:dyDescent="0.3">
      <c r="A12" s="210"/>
      <c r="B12" s="416" t="s">
        <v>349</v>
      </c>
      <c r="C12" s="417"/>
      <c r="D12" s="418" t="s">
        <v>350</v>
      </c>
      <c r="E12" s="418"/>
      <c r="G12" s="145" t="s">
        <v>324</v>
      </c>
    </row>
    <row r="13" spans="1:11" x14ac:dyDescent="0.3">
      <c r="A13" s="212" t="s">
        <v>351</v>
      </c>
      <c r="B13" s="213">
        <f>+COUNTIF('MAPA CALOR INHERENTE'!$E$6:$E$26,'4. PEFIL RIESGO DEL PROCESO'!G13)</f>
        <v>0</v>
      </c>
      <c r="C13" s="214">
        <f>+B13/$B$17</f>
        <v>0</v>
      </c>
      <c r="D13" s="213">
        <f>+COUNTIF('MAPA CALOR RESIDUAL'!$G$7:$G$26,'4. PEFIL RIESGO DEL PROCESO'!G13)</f>
        <v>0</v>
      </c>
      <c r="E13" s="214">
        <f>+D13/$D$17</f>
        <v>0</v>
      </c>
      <c r="G13" s="186" t="s">
        <v>150</v>
      </c>
    </row>
    <row r="14" spans="1:11" x14ac:dyDescent="0.3">
      <c r="A14" s="212" t="s">
        <v>352</v>
      </c>
      <c r="B14" s="213">
        <f>+COUNTIF('MAPA CALOR INHERENTE'!$E$6:$E$26,'4. PEFIL RIESGO DEL PROCESO'!G14)</f>
        <v>3</v>
      </c>
      <c r="C14" s="214">
        <f>+B14/$B$17</f>
        <v>0.75</v>
      </c>
      <c r="D14" s="213">
        <f>+COUNTIF('MAPA CALOR RESIDUAL'!$G$7:$G$26,'4. PEFIL RIESGO DEL PROCESO'!G14)</f>
        <v>1</v>
      </c>
      <c r="E14" s="214">
        <f>+D14/$D$17</f>
        <v>0.25</v>
      </c>
      <c r="G14" s="169" t="s">
        <v>151</v>
      </c>
    </row>
    <row r="15" spans="1:11" x14ac:dyDescent="0.3">
      <c r="A15" s="212" t="s">
        <v>353</v>
      </c>
      <c r="B15" s="213">
        <f>+COUNTIF('MAPA CALOR INHERENTE'!$E$6:$E$26,'4. PEFIL RIESGO DEL PROCESO'!G15)</f>
        <v>1</v>
      </c>
      <c r="C15" s="214">
        <f>+B15/$B$17</f>
        <v>0.25</v>
      </c>
      <c r="D15" s="213">
        <f>+COUNTIF('MAPA CALOR RESIDUAL'!$G$7:$G$26,'4. PEFIL RIESGO DEL PROCESO'!G15)</f>
        <v>3</v>
      </c>
      <c r="E15" s="214">
        <f>+D15/$D$17</f>
        <v>0.75</v>
      </c>
      <c r="G15" s="173" t="s">
        <v>111</v>
      </c>
    </row>
    <row r="16" spans="1:11" x14ac:dyDescent="0.3">
      <c r="A16" s="212" t="s">
        <v>354</v>
      </c>
      <c r="B16" s="213">
        <f>+COUNTIF('MAPA CALOR INHERENTE'!$E$6:$E$26,'4. PEFIL RIESGO DEL PROCESO'!G16)</f>
        <v>0</v>
      </c>
      <c r="C16" s="214">
        <f>+B16/$B$17</f>
        <v>0</v>
      </c>
      <c r="D16" s="213">
        <f>+COUNTIF('MAPA CALOR RESIDUAL'!$G$7:$G$26,'4. PEFIL RIESGO DEL PROCESO'!G16)</f>
        <v>0</v>
      </c>
      <c r="E16" s="214">
        <f>+D16/$D$17</f>
        <v>0</v>
      </c>
      <c r="G16" s="177" t="s">
        <v>152</v>
      </c>
    </row>
    <row r="17" spans="1:5" x14ac:dyDescent="0.3">
      <c r="A17" s="212" t="s">
        <v>355</v>
      </c>
      <c r="B17" s="213">
        <f>+SUM(B13:B16)</f>
        <v>4</v>
      </c>
      <c r="C17" s="214">
        <f>+B17/$B$17</f>
        <v>1</v>
      </c>
      <c r="D17" s="213">
        <f>+SUM(D13:D16)</f>
        <v>4</v>
      </c>
      <c r="E17" s="214">
        <f>+D17/$D$17</f>
        <v>1</v>
      </c>
    </row>
    <row r="18" spans="1:5" x14ac:dyDescent="0.3"/>
    <row r="19" spans="1:5" s="215" customFormat="1" x14ac:dyDescent="0.3">
      <c r="B19" s="216" t="s">
        <v>349</v>
      </c>
      <c r="D19" s="216" t="s">
        <v>350</v>
      </c>
    </row>
    <row r="20" spans="1:5" s="215" customFormat="1" ht="41.7" customHeight="1" x14ac:dyDescent="0.3">
      <c r="B20" s="217" t="str">
        <f>+IF((B13/B17)&gt;=0.2,G13,+IF(((B13/B17)+(B14/B17))&gt;=0.3,G14,+IF(((B13/B17)+(B14/B17)+(B15/B17))&gt;=0.4,G15,+IF((B13/B17)+(B14/B17)+(B15/B17)+(B16/B17)&gt;=0.5,G16,""))))</f>
        <v>Alto</v>
      </c>
      <c r="D20" s="217" t="str">
        <f>+IF((D13/D17)&gt;=0.2,G13,+IF(((D13/D17)+(D14/D17))&gt;=0.3,G14,+IF(((D13/D17)+(D14/D17)+(D15/D17))&gt;=0.4,G15,+IF((D13/D17)+(D14/D17)+(D15/D17)+(D16/D17)&gt;=0.5,G16,""))))</f>
        <v>Moderado</v>
      </c>
    </row>
    <row r="21" spans="1:5" x14ac:dyDescent="0.3"/>
    <row r="22" spans="1:5" ht="18" x14ac:dyDescent="0.35">
      <c r="D22" s="218" t="s">
        <v>356</v>
      </c>
      <c r="E22" s="219">
        <f>SUM(D13:D14)</f>
        <v>1</v>
      </c>
    </row>
    <row r="23" spans="1:5" x14ac:dyDescent="0.3">
      <c r="D23" s="220"/>
      <c r="E23" s="221"/>
    </row>
    <row r="24" spans="1:5" x14ac:dyDescent="0.3">
      <c r="D24" s="220"/>
      <c r="E24" s="221"/>
    </row>
    <row r="25" spans="1:5" x14ac:dyDescent="0.3"/>
    <row r="26" spans="1:5"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topLeftCell="A2" zoomScale="80" zoomScaleNormal="80" workbookViewId="0">
      <selection activeCell="B7" sqref="B7"/>
    </sheetView>
  </sheetViews>
  <sheetFormatPr baseColWidth="10" defaultColWidth="11.44140625" defaultRowHeight="14.4" x14ac:dyDescent="0.3"/>
  <cols>
    <col min="2" max="2" width="24.109375" customWidth="1"/>
    <col min="3" max="3" width="70.109375" customWidth="1"/>
    <col min="4" max="4" width="29.88671875" customWidth="1"/>
    <col min="5" max="5" width="25.44140625" customWidth="1"/>
  </cols>
  <sheetData>
    <row r="1" spans="1:37" ht="23.4" x14ac:dyDescent="0.3">
      <c r="A1" s="8"/>
      <c r="B1" s="431" t="s">
        <v>153</v>
      </c>
      <c r="C1" s="431"/>
      <c r="D1" s="431"/>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50.4" x14ac:dyDescent="0.3">
      <c r="A3" s="8"/>
      <c r="B3" s="3"/>
      <c r="C3" s="36" t="s">
        <v>154</v>
      </c>
      <c r="D3" s="36" t="s">
        <v>149</v>
      </c>
      <c r="E3" s="36" t="s">
        <v>235</v>
      </c>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39" t="s">
        <v>155</v>
      </c>
      <c r="C4" s="37" t="s">
        <v>156</v>
      </c>
      <c r="D4" s="38">
        <v>0.2</v>
      </c>
      <c r="E4" s="103">
        <v>1</v>
      </c>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40" t="s">
        <v>124</v>
      </c>
      <c r="C5" s="37" t="s">
        <v>157</v>
      </c>
      <c r="D5" s="38">
        <v>0.4</v>
      </c>
      <c r="E5" s="103">
        <v>3</v>
      </c>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41" t="s">
        <v>110</v>
      </c>
      <c r="C6" s="37" t="s">
        <v>158</v>
      </c>
      <c r="D6" s="38">
        <v>0.6</v>
      </c>
      <c r="E6" s="103">
        <v>10</v>
      </c>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42" t="s">
        <v>159</v>
      </c>
      <c r="C7" s="37" t="s">
        <v>160</v>
      </c>
      <c r="D7" s="38">
        <v>0.8</v>
      </c>
      <c r="E7" s="103">
        <v>20</v>
      </c>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43" t="s">
        <v>130</v>
      </c>
      <c r="C8" s="37" t="s">
        <v>161</v>
      </c>
      <c r="D8" s="38">
        <v>1</v>
      </c>
      <c r="E8" s="103">
        <v>100</v>
      </c>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3"/>
      <c r="C9" s="23"/>
      <c r="D9" s="2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4"/>
      <c r="C10" s="23"/>
      <c r="D10" s="2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3"/>
      <c r="C11" s="23"/>
      <c r="D11" s="2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3"/>
      <c r="C12" s="23"/>
      <c r="D12" s="2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3"/>
      <c r="C13" s="23"/>
      <c r="D13" s="2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3"/>
      <c r="C14" s="23"/>
      <c r="D14" s="2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3"/>
      <c r="C15" s="23"/>
      <c r="D15" s="2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3"/>
      <c r="C16" s="23"/>
      <c r="D16" s="2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3"/>
      <c r="C17" s="23"/>
      <c r="D17" s="2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3"/>
      <c r="C18" s="23"/>
      <c r="D18" s="2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BEBD8-C574-46C0-869E-D7337CB59BB3}">
  <sheetPr>
    <tabColor theme="6" tint="-0.249977111117893"/>
  </sheetPr>
  <dimension ref="A1:W200"/>
  <sheetViews>
    <sheetView zoomScale="70" zoomScaleNormal="70" workbookViewId="0">
      <selection activeCell="C11" sqref="C11"/>
    </sheetView>
  </sheetViews>
  <sheetFormatPr baseColWidth="10" defaultRowHeight="14.4" x14ac:dyDescent="0.3"/>
  <cols>
    <col min="2" max="2" width="40.44140625" customWidth="1"/>
    <col min="3" max="3" width="46" customWidth="1"/>
    <col min="4" max="4" width="36.5546875" customWidth="1"/>
    <col min="5" max="5" width="47" customWidth="1"/>
    <col min="6" max="6" width="135" bestFit="1" customWidth="1"/>
    <col min="7" max="7" width="144.6640625" bestFit="1" customWidth="1"/>
  </cols>
  <sheetData>
    <row r="1" spans="1:23" ht="32.4" x14ac:dyDescent="0.3">
      <c r="A1" s="8"/>
      <c r="B1" s="432" t="s">
        <v>162</v>
      </c>
      <c r="C1" s="432"/>
      <c r="D1" s="432"/>
      <c r="E1" s="432"/>
      <c r="F1" s="29"/>
      <c r="G1" s="8"/>
      <c r="H1" s="8"/>
      <c r="I1" s="8"/>
      <c r="J1" s="8"/>
      <c r="K1" s="8"/>
      <c r="L1" s="8"/>
      <c r="M1" s="8"/>
      <c r="N1" s="8"/>
      <c r="O1" s="8"/>
      <c r="P1" s="8"/>
      <c r="Q1" s="8"/>
      <c r="R1" s="8"/>
      <c r="S1" s="8"/>
      <c r="T1" s="8"/>
      <c r="U1" s="8"/>
      <c r="V1" s="8"/>
      <c r="W1" s="8"/>
    </row>
    <row r="2" spans="1:23" ht="15" thickBot="1" x14ac:dyDescent="0.35">
      <c r="A2" s="8"/>
      <c r="B2" s="8"/>
      <c r="C2" s="8"/>
      <c r="D2" s="8"/>
      <c r="E2" s="8"/>
      <c r="F2" s="8"/>
      <c r="G2" s="8"/>
      <c r="H2" s="8"/>
      <c r="I2" s="8"/>
      <c r="J2" s="8"/>
      <c r="K2" s="8"/>
      <c r="L2" s="8"/>
      <c r="M2" s="8"/>
      <c r="N2" s="8"/>
      <c r="O2" s="8"/>
      <c r="P2" s="8"/>
      <c r="Q2" s="8"/>
      <c r="R2" s="8"/>
      <c r="S2" s="8"/>
      <c r="T2" s="8"/>
      <c r="U2" s="8"/>
      <c r="V2" s="8"/>
      <c r="W2" s="8"/>
    </row>
    <row r="3" spans="1:23" ht="25.2" x14ac:dyDescent="0.3">
      <c r="A3" s="22"/>
      <c r="B3" s="433" t="s">
        <v>318</v>
      </c>
      <c r="C3" s="434"/>
      <c r="D3" s="434"/>
      <c r="E3" s="435"/>
      <c r="F3" s="30"/>
      <c r="G3" s="8"/>
      <c r="H3" s="8"/>
      <c r="I3" s="8"/>
      <c r="J3" s="8"/>
      <c r="K3" s="8"/>
      <c r="L3" s="8"/>
      <c r="M3" s="8"/>
      <c r="N3" s="8"/>
      <c r="O3" s="8"/>
      <c r="P3" s="8"/>
      <c r="Q3" s="8"/>
    </row>
    <row r="4" spans="1:23" ht="25.2" x14ac:dyDescent="0.3">
      <c r="A4" s="22"/>
      <c r="B4" s="222" t="s">
        <v>357</v>
      </c>
      <c r="C4" s="223" t="s">
        <v>358</v>
      </c>
      <c r="D4" s="223" t="s">
        <v>359</v>
      </c>
      <c r="E4" s="224" t="s">
        <v>205</v>
      </c>
      <c r="F4" s="30"/>
      <c r="G4" s="8"/>
      <c r="H4" s="8"/>
      <c r="I4" s="8"/>
      <c r="J4" s="8"/>
      <c r="K4" s="8"/>
      <c r="L4" s="8"/>
      <c r="M4" s="8"/>
      <c r="N4" s="8"/>
      <c r="O4" s="8"/>
      <c r="P4" s="8"/>
      <c r="Q4" s="8"/>
    </row>
    <row r="5" spans="1:23" ht="50.4" x14ac:dyDescent="0.3">
      <c r="A5" s="22"/>
      <c r="B5" s="225" t="s">
        <v>211</v>
      </c>
      <c r="C5" s="226">
        <v>0.2</v>
      </c>
      <c r="D5" s="227" t="s">
        <v>360</v>
      </c>
      <c r="E5" s="228" t="s">
        <v>361</v>
      </c>
      <c r="F5" s="30"/>
      <c r="G5" s="8"/>
      <c r="H5" s="8"/>
      <c r="I5" s="8"/>
      <c r="J5" s="8"/>
      <c r="K5" s="8"/>
      <c r="L5" s="8"/>
      <c r="M5" s="8"/>
      <c r="N5" s="8"/>
      <c r="O5" s="8"/>
      <c r="P5" s="8"/>
      <c r="Q5" s="8"/>
    </row>
    <row r="6" spans="1:23" ht="126" x14ac:dyDescent="0.3">
      <c r="A6" s="22"/>
      <c r="B6" s="229" t="s">
        <v>125</v>
      </c>
      <c r="C6" s="226">
        <v>0.4</v>
      </c>
      <c r="D6" s="230" t="s">
        <v>362</v>
      </c>
      <c r="E6" s="231" t="s">
        <v>363</v>
      </c>
      <c r="F6" s="30"/>
      <c r="G6" s="8"/>
      <c r="H6" s="8"/>
      <c r="I6" s="8"/>
      <c r="J6" s="8"/>
      <c r="K6" s="8"/>
      <c r="L6" s="8"/>
      <c r="M6" s="8"/>
      <c r="N6" s="8"/>
      <c r="O6" s="8"/>
      <c r="P6" s="8"/>
      <c r="Q6" s="8"/>
    </row>
    <row r="7" spans="1:23" ht="100.8" x14ac:dyDescent="0.3">
      <c r="A7" s="22"/>
      <c r="B7" s="232" t="s">
        <v>111</v>
      </c>
      <c r="C7" s="226">
        <v>0.6</v>
      </c>
      <c r="D7" s="230" t="s">
        <v>364</v>
      </c>
      <c r="E7" s="231" t="s">
        <v>365</v>
      </c>
      <c r="F7" s="30"/>
      <c r="G7" s="8"/>
      <c r="H7" s="8"/>
      <c r="I7" s="8"/>
      <c r="J7" s="8"/>
      <c r="K7" s="8"/>
      <c r="L7" s="8"/>
      <c r="M7" s="8"/>
      <c r="N7" s="8"/>
      <c r="O7" s="8"/>
      <c r="P7" s="8"/>
      <c r="Q7" s="8"/>
    </row>
    <row r="8" spans="1:23" ht="126" x14ac:dyDescent="0.3">
      <c r="A8" s="22"/>
      <c r="B8" s="233" t="s">
        <v>164</v>
      </c>
      <c r="C8" s="226">
        <v>0.8</v>
      </c>
      <c r="D8" s="230" t="s">
        <v>366</v>
      </c>
      <c r="E8" s="231" t="s">
        <v>367</v>
      </c>
      <c r="F8" s="30"/>
      <c r="G8" s="8"/>
      <c r="H8" s="8"/>
      <c r="I8" s="8"/>
      <c r="J8" s="8"/>
      <c r="K8" s="8"/>
      <c r="L8" s="8"/>
      <c r="M8" s="8"/>
      <c r="N8" s="8"/>
      <c r="O8" s="8"/>
      <c r="P8" s="8"/>
      <c r="Q8" s="8"/>
    </row>
    <row r="9" spans="1:23" ht="100.8" x14ac:dyDescent="0.3">
      <c r="A9" s="22"/>
      <c r="B9" s="234" t="s">
        <v>165</v>
      </c>
      <c r="C9" s="226">
        <v>1</v>
      </c>
      <c r="D9" s="230" t="s">
        <v>368</v>
      </c>
      <c r="E9" s="231" t="s">
        <v>369</v>
      </c>
      <c r="F9" s="30"/>
      <c r="G9" s="8"/>
      <c r="H9" s="8"/>
      <c r="I9" s="8"/>
      <c r="J9" s="8"/>
      <c r="K9" s="8"/>
      <c r="L9" s="8"/>
      <c r="M9" s="8"/>
      <c r="N9" s="8"/>
      <c r="O9" s="8"/>
      <c r="P9" s="8"/>
      <c r="Q9" s="8"/>
    </row>
    <row r="10" spans="1:23" ht="20.399999999999999" x14ac:dyDescent="0.3">
      <c r="A10" s="22"/>
      <c r="B10" s="22"/>
      <c r="C10" s="30"/>
      <c r="D10" s="30"/>
      <c r="E10" s="30"/>
      <c r="F10" s="30"/>
      <c r="G10" s="8"/>
      <c r="H10" s="8"/>
      <c r="I10" s="8"/>
      <c r="J10" s="8"/>
      <c r="K10" s="8"/>
      <c r="L10" s="8"/>
      <c r="M10" s="8"/>
      <c r="N10" s="8"/>
      <c r="O10" s="8"/>
      <c r="P10" s="8"/>
      <c r="Q10" s="8"/>
    </row>
    <row r="11" spans="1:23" ht="20.399999999999999" x14ac:dyDescent="0.3">
      <c r="A11" s="22"/>
      <c r="B11" s="22"/>
      <c r="C11" s="30"/>
      <c r="D11" s="30"/>
      <c r="E11" s="30"/>
      <c r="F11" s="30"/>
      <c r="G11" s="8"/>
      <c r="H11" s="8"/>
      <c r="I11" s="8"/>
      <c r="J11" s="8"/>
      <c r="K11" s="8"/>
      <c r="L11" s="8"/>
      <c r="M11" s="8"/>
      <c r="N11" s="8"/>
      <c r="O11" s="8"/>
      <c r="P11" s="8"/>
      <c r="Q11" s="8"/>
    </row>
    <row r="12" spans="1:23" ht="20.399999999999999" x14ac:dyDescent="0.3">
      <c r="A12" s="22"/>
      <c r="B12" s="22"/>
      <c r="C12" s="30"/>
      <c r="D12" s="30"/>
      <c r="E12" s="30"/>
      <c r="F12" s="30"/>
      <c r="G12" s="8"/>
      <c r="H12" s="8"/>
      <c r="I12" s="8"/>
      <c r="J12" s="8"/>
      <c r="K12" s="8"/>
      <c r="L12" s="8"/>
      <c r="M12" s="8"/>
      <c r="N12" s="8"/>
      <c r="O12" s="8"/>
      <c r="P12" s="8"/>
      <c r="Q12" s="8"/>
    </row>
    <row r="13" spans="1:23" ht="20.399999999999999" x14ac:dyDescent="0.3">
      <c r="A13" s="22"/>
      <c r="B13" s="22"/>
      <c r="C13" s="30"/>
      <c r="D13" s="30"/>
      <c r="E13" s="30"/>
      <c r="F13" s="30"/>
      <c r="G13" s="8"/>
      <c r="H13" s="8"/>
      <c r="I13" s="8"/>
      <c r="J13" s="8"/>
      <c r="K13" s="8"/>
      <c r="L13" s="8"/>
      <c r="M13" s="8"/>
      <c r="N13" s="8"/>
      <c r="O13" s="8"/>
      <c r="P13" s="8"/>
      <c r="Q13" s="8"/>
    </row>
    <row r="14" spans="1:23" ht="20.399999999999999" x14ac:dyDescent="0.3">
      <c r="A14" s="22"/>
      <c r="B14" s="22"/>
      <c r="C14" s="30"/>
      <c r="D14" s="30"/>
      <c r="E14" s="30"/>
      <c r="F14" s="30"/>
      <c r="G14" s="8"/>
      <c r="H14" s="8"/>
      <c r="I14" s="8"/>
      <c r="J14" s="8"/>
      <c r="K14" s="8"/>
      <c r="L14" s="8"/>
      <c r="M14" s="8"/>
      <c r="N14" s="8"/>
      <c r="O14" s="8"/>
      <c r="P14" s="8"/>
      <c r="Q14" s="8"/>
    </row>
    <row r="15" spans="1:23" ht="20.399999999999999" x14ac:dyDescent="0.3">
      <c r="A15" s="22"/>
      <c r="B15" s="22"/>
      <c r="C15" s="30"/>
      <c r="D15" s="30"/>
      <c r="E15" s="30"/>
      <c r="F15" s="30"/>
      <c r="G15" s="8"/>
      <c r="H15" s="8"/>
      <c r="I15" s="8"/>
      <c r="J15" s="8"/>
      <c r="K15" s="8"/>
      <c r="L15" s="8"/>
      <c r="M15" s="8"/>
      <c r="N15" s="8"/>
      <c r="O15" s="8"/>
      <c r="P15" s="8"/>
      <c r="Q15" s="8"/>
    </row>
    <row r="16" spans="1:23" ht="20.399999999999999" x14ac:dyDescent="0.3">
      <c r="A16" s="22"/>
      <c r="B16" s="22"/>
      <c r="C16" s="30"/>
      <c r="D16" s="30"/>
      <c r="E16" s="30"/>
      <c r="F16" s="30"/>
      <c r="G16" s="8"/>
      <c r="H16" s="8"/>
      <c r="I16" s="8"/>
      <c r="J16" s="8"/>
      <c r="K16" s="8"/>
      <c r="L16" s="8"/>
      <c r="M16" s="8"/>
      <c r="N16" s="8"/>
      <c r="O16" s="8"/>
      <c r="P16" s="8"/>
      <c r="Q16" s="8"/>
    </row>
    <row r="17" spans="1:17" ht="20.399999999999999" x14ac:dyDescent="0.3">
      <c r="A17" s="22"/>
      <c r="B17" s="22"/>
      <c r="C17" s="30"/>
      <c r="D17" s="30"/>
      <c r="E17" s="30"/>
      <c r="F17" s="30"/>
      <c r="G17" s="8"/>
      <c r="H17" s="8"/>
      <c r="I17" s="8"/>
      <c r="J17" s="8"/>
      <c r="K17" s="8"/>
      <c r="L17" s="8"/>
      <c r="M17" s="8"/>
      <c r="N17" s="8"/>
      <c r="O17" s="8"/>
      <c r="P17" s="8"/>
      <c r="Q17" s="8"/>
    </row>
    <row r="18" spans="1:17" ht="20.399999999999999" x14ac:dyDescent="0.3">
      <c r="A18" s="22"/>
      <c r="B18" s="22"/>
      <c r="C18" s="30"/>
      <c r="D18" s="30"/>
      <c r="E18" s="30"/>
      <c r="F18" s="30"/>
      <c r="G18" s="8"/>
      <c r="H18" s="8"/>
      <c r="I18" s="8"/>
      <c r="J18" s="8"/>
      <c r="K18" s="8"/>
      <c r="L18" s="8"/>
      <c r="M18" s="8"/>
      <c r="N18" s="8"/>
      <c r="O18" s="8"/>
      <c r="P18" s="8"/>
      <c r="Q18" s="8"/>
    </row>
    <row r="19" spans="1:17" ht="20.399999999999999" x14ac:dyDescent="0.3">
      <c r="A19" s="22"/>
      <c r="B19" s="22"/>
      <c r="C19" s="30"/>
      <c r="D19" s="30"/>
      <c r="E19" s="30"/>
      <c r="F19" s="30"/>
      <c r="G19" s="8"/>
      <c r="H19" s="8"/>
      <c r="I19" s="8"/>
      <c r="J19" s="8"/>
      <c r="K19" s="8"/>
      <c r="L19" s="8"/>
      <c r="M19" s="8"/>
      <c r="N19" s="8"/>
      <c r="O19" s="8"/>
      <c r="P19" s="8"/>
      <c r="Q19" s="8"/>
    </row>
    <row r="20" spans="1:17" ht="20.399999999999999" x14ac:dyDescent="0.3">
      <c r="A20" s="22"/>
      <c r="B20" s="5"/>
      <c r="C20" s="31"/>
      <c r="D20" s="31"/>
      <c r="E20" s="31"/>
      <c r="F20" s="31"/>
    </row>
    <row r="21" spans="1:17" ht="20.399999999999999" x14ac:dyDescent="0.3">
      <c r="A21" s="22"/>
      <c r="B21" s="5"/>
      <c r="C21" s="31"/>
      <c r="D21" s="31"/>
      <c r="E21" s="31"/>
      <c r="F21" s="31"/>
    </row>
    <row r="22" spans="1:17" ht="20.399999999999999" x14ac:dyDescent="0.3">
      <c r="A22" s="22"/>
      <c r="B22" s="5"/>
      <c r="C22" s="31"/>
      <c r="D22" s="31"/>
      <c r="E22" s="31"/>
      <c r="F22" s="31"/>
    </row>
    <row r="23" spans="1:17" ht="20.399999999999999" x14ac:dyDescent="0.3">
      <c r="A23" s="22"/>
      <c r="B23" s="5"/>
      <c r="C23" s="31"/>
      <c r="D23" s="31"/>
      <c r="E23" s="31"/>
      <c r="F23" s="31"/>
    </row>
    <row r="24" spans="1:17" ht="20.399999999999999" x14ac:dyDescent="0.3">
      <c r="A24" s="22"/>
      <c r="B24" s="5"/>
      <c r="C24" s="31"/>
      <c r="D24" s="31"/>
      <c r="E24" s="31"/>
      <c r="F24" s="31"/>
    </row>
    <row r="25" spans="1:17" ht="20.399999999999999" x14ac:dyDescent="0.3">
      <c r="A25" s="22"/>
      <c r="B25" s="5"/>
      <c r="C25" s="31"/>
      <c r="D25" s="31"/>
      <c r="E25" s="31"/>
      <c r="F25" s="31"/>
    </row>
    <row r="26" spans="1:17" ht="20.399999999999999" x14ac:dyDescent="0.3">
      <c r="A26" s="22"/>
      <c r="B26" s="5"/>
      <c r="C26" s="31"/>
      <c r="D26" s="31"/>
      <c r="E26" s="31"/>
      <c r="F26" s="31"/>
    </row>
    <row r="27" spans="1:17" ht="20.399999999999999" x14ac:dyDescent="0.3">
      <c r="A27" s="22"/>
      <c r="B27" s="5"/>
      <c r="C27" s="31"/>
      <c r="D27" s="31"/>
      <c r="E27" s="31"/>
      <c r="F27" s="31"/>
    </row>
    <row r="28" spans="1:17" ht="20.399999999999999" x14ac:dyDescent="0.3">
      <c r="A28" s="22"/>
      <c r="B28" s="5"/>
      <c r="C28" s="31"/>
      <c r="D28" s="31"/>
      <c r="E28" s="31"/>
      <c r="F28" s="31"/>
    </row>
    <row r="29" spans="1:17" ht="20.399999999999999" x14ac:dyDescent="0.3">
      <c r="A29" s="22"/>
      <c r="B29" s="5"/>
      <c r="C29" s="31"/>
      <c r="D29" s="31"/>
      <c r="E29" s="31"/>
      <c r="F29" s="31"/>
    </row>
    <row r="30" spans="1:17" ht="20.399999999999999" x14ac:dyDescent="0.3">
      <c r="A30" s="22"/>
      <c r="B30" s="5"/>
      <c r="C30" s="31"/>
      <c r="D30" s="31"/>
      <c r="E30" s="31"/>
      <c r="F30" s="31"/>
    </row>
    <row r="31" spans="1:17" ht="20.399999999999999" x14ac:dyDescent="0.3">
      <c r="A31" s="22"/>
      <c r="B31" s="5"/>
      <c r="C31" s="31"/>
      <c r="D31" s="31"/>
      <c r="E31" s="31"/>
      <c r="F31" s="31"/>
    </row>
    <row r="32" spans="1:17" ht="20.399999999999999" x14ac:dyDescent="0.3">
      <c r="A32" s="22"/>
      <c r="B32" s="5"/>
      <c r="C32" s="31"/>
      <c r="D32" s="31"/>
      <c r="E32" s="31"/>
      <c r="F32" s="31"/>
    </row>
    <row r="33" spans="1:6" ht="20.399999999999999" x14ac:dyDescent="0.3">
      <c r="A33" s="22"/>
      <c r="B33" s="5"/>
      <c r="C33" s="31"/>
      <c r="D33" s="31"/>
      <c r="E33" s="31"/>
      <c r="F33" s="31"/>
    </row>
    <row r="34" spans="1:6" ht="20.399999999999999" x14ac:dyDescent="0.3">
      <c r="A34" s="22"/>
      <c r="B34" s="5"/>
      <c r="C34" s="31"/>
      <c r="D34" s="31"/>
      <c r="E34" s="31"/>
      <c r="F34" s="31"/>
    </row>
    <row r="35" spans="1:6" ht="20.399999999999999" x14ac:dyDescent="0.3">
      <c r="A35" s="22"/>
      <c r="B35" s="5"/>
      <c r="C35" s="31"/>
      <c r="D35" s="31"/>
      <c r="E35" s="31"/>
      <c r="F35" s="31"/>
    </row>
    <row r="36" spans="1:6" ht="20.399999999999999" x14ac:dyDescent="0.3">
      <c r="A36" s="22"/>
      <c r="B36" s="5"/>
      <c r="C36" s="31"/>
      <c r="D36" s="31"/>
      <c r="E36" s="31"/>
      <c r="F36" s="31"/>
    </row>
    <row r="37" spans="1:6" ht="20.399999999999999" x14ac:dyDescent="0.3">
      <c r="A37" s="22"/>
      <c r="B37" s="5"/>
      <c r="C37" s="31"/>
      <c r="D37" s="31"/>
      <c r="E37" s="31"/>
      <c r="F37" s="31"/>
    </row>
    <row r="38" spans="1:6" ht="20.399999999999999" x14ac:dyDescent="0.3">
      <c r="A38" s="22"/>
      <c r="B38" s="5"/>
      <c r="C38" s="31"/>
      <c r="D38" s="31"/>
      <c r="E38" s="31"/>
      <c r="F38" s="31"/>
    </row>
    <row r="39" spans="1:6" ht="20.399999999999999" x14ac:dyDescent="0.3">
      <c r="A39" s="22"/>
      <c r="B39" s="5"/>
      <c r="C39" s="31"/>
      <c r="D39" s="31"/>
      <c r="E39" s="31"/>
      <c r="F39" s="31"/>
    </row>
    <row r="40" spans="1:6" ht="20.399999999999999" x14ac:dyDescent="0.3">
      <c r="A40" s="22"/>
      <c r="B40" s="5"/>
      <c r="C40" s="31"/>
      <c r="D40" s="31"/>
      <c r="E40" s="31"/>
      <c r="F40" s="31"/>
    </row>
    <row r="41" spans="1:6" ht="20.399999999999999" x14ac:dyDescent="0.3">
      <c r="A41" s="22"/>
      <c r="B41" s="5"/>
      <c r="C41" s="31"/>
      <c r="D41" s="31"/>
      <c r="E41" s="31"/>
      <c r="F41" s="31"/>
    </row>
    <row r="42" spans="1:6" ht="20.399999999999999" x14ac:dyDescent="0.3">
      <c r="A42" s="22"/>
      <c r="B42" s="5"/>
      <c r="C42" s="31"/>
      <c r="D42" s="31"/>
      <c r="E42" s="31"/>
      <c r="F42" s="31"/>
    </row>
    <row r="43" spans="1:6" ht="20.399999999999999" x14ac:dyDescent="0.3">
      <c r="A43" s="22"/>
      <c r="B43" s="5"/>
      <c r="C43" s="31"/>
      <c r="D43" s="31"/>
      <c r="E43" s="31"/>
      <c r="F43" s="31"/>
    </row>
    <row r="44" spans="1:6" ht="20.399999999999999" x14ac:dyDescent="0.3">
      <c r="A44" s="22"/>
      <c r="B44" s="5"/>
      <c r="C44" s="31"/>
      <c r="D44" s="31"/>
      <c r="E44" s="31"/>
      <c r="F44" s="31"/>
    </row>
    <row r="45" spans="1:6" ht="20.399999999999999" x14ac:dyDescent="0.3">
      <c r="A45" s="22"/>
      <c r="B45" s="5"/>
      <c r="C45" s="31"/>
      <c r="D45" s="31"/>
      <c r="E45" s="31"/>
      <c r="F45" s="31"/>
    </row>
    <row r="46" spans="1:6" ht="20.399999999999999" x14ac:dyDescent="0.3">
      <c r="A46" s="22"/>
      <c r="B46" s="5"/>
      <c r="C46" s="31"/>
      <c r="D46" s="31"/>
      <c r="E46" s="31"/>
      <c r="F46" s="31"/>
    </row>
    <row r="47" spans="1:6" ht="20.399999999999999" x14ac:dyDescent="0.3">
      <c r="A47" s="22"/>
      <c r="B47" s="5"/>
      <c r="C47" s="31"/>
      <c r="D47" s="31"/>
      <c r="E47" s="31"/>
      <c r="F47" s="31"/>
    </row>
    <row r="48" spans="1:6" ht="20.399999999999999" x14ac:dyDescent="0.3">
      <c r="A48" s="22"/>
      <c r="B48" s="5"/>
      <c r="C48" s="31"/>
      <c r="D48" s="31"/>
      <c r="E48" s="31"/>
      <c r="F48" s="31"/>
    </row>
    <row r="49" spans="1:6" ht="20.399999999999999" x14ac:dyDescent="0.3">
      <c r="A49" s="22"/>
      <c r="B49" s="5"/>
      <c r="C49" s="31"/>
      <c r="D49" s="31"/>
      <c r="E49" s="31"/>
      <c r="F49" s="31"/>
    </row>
    <row r="50" spans="1:6" ht="20.399999999999999" x14ac:dyDescent="0.3">
      <c r="A50" s="22"/>
      <c r="B50" s="5"/>
      <c r="C50" s="31"/>
      <c r="D50" s="31"/>
      <c r="E50" s="31"/>
      <c r="F50" s="31"/>
    </row>
    <row r="51" spans="1:6" ht="20.399999999999999" x14ac:dyDescent="0.3">
      <c r="A51" s="22"/>
      <c r="B51" s="5"/>
      <c r="C51" s="31"/>
      <c r="D51" s="31"/>
      <c r="E51" s="31"/>
      <c r="F51" s="31"/>
    </row>
    <row r="52" spans="1:6" ht="20.399999999999999" x14ac:dyDescent="0.3">
      <c r="A52" s="22"/>
      <c r="B52" s="5"/>
      <c r="C52" s="31"/>
      <c r="D52" s="31"/>
      <c r="E52" s="31"/>
      <c r="F52" s="31"/>
    </row>
    <row r="53" spans="1:6" ht="20.399999999999999" x14ac:dyDescent="0.3">
      <c r="A53" s="22"/>
      <c r="B53" s="5"/>
      <c r="C53" s="31"/>
      <c r="D53" s="31"/>
      <c r="E53" s="31"/>
      <c r="F53" s="31"/>
    </row>
    <row r="54" spans="1:6" ht="20.399999999999999" x14ac:dyDescent="0.3">
      <c r="A54" s="22"/>
      <c r="B54" s="5"/>
      <c r="C54" s="31"/>
      <c r="D54" s="31"/>
      <c r="E54" s="31"/>
      <c r="F54" s="31"/>
    </row>
    <row r="55" spans="1:6" ht="20.399999999999999" x14ac:dyDescent="0.3">
      <c r="A55" s="22"/>
      <c r="B55" s="5"/>
      <c r="C55" s="31"/>
      <c r="D55" s="31"/>
      <c r="E55" s="31"/>
      <c r="F55" s="31"/>
    </row>
    <row r="56" spans="1:6" ht="20.399999999999999" x14ac:dyDescent="0.3">
      <c r="A56" s="22"/>
      <c r="B56" s="5"/>
      <c r="C56" s="31"/>
      <c r="D56" s="31"/>
      <c r="E56" s="31"/>
      <c r="F56" s="31"/>
    </row>
    <row r="57" spans="1:6" ht="20.399999999999999" x14ac:dyDescent="0.3">
      <c r="A57" s="22"/>
      <c r="B57" s="5"/>
      <c r="C57" s="31"/>
      <c r="D57" s="31"/>
      <c r="E57" s="31"/>
      <c r="F57" s="31"/>
    </row>
    <row r="58" spans="1:6" ht="20.399999999999999" x14ac:dyDescent="0.3">
      <c r="A58" s="22"/>
      <c r="B58" s="5"/>
      <c r="C58" s="31"/>
      <c r="D58" s="31"/>
      <c r="E58" s="31"/>
      <c r="F58" s="31"/>
    </row>
    <row r="59" spans="1:6" ht="20.399999999999999" x14ac:dyDescent="0.3">
      <c r="A59" s="22"/>
      <c r="B59" s="5"/>
      <c r="C59" s="31"/>
      <c r="D59" s="31"/>
      <c r="E59" s="31"/>
      <c r="F59" s="31"/>
    </row>
    <row r="60" spans="1:6" ht="20.399999999999999" x14ac:dyDescent="0.3">
      <c r="A60" s="22"/>
      <c r="B60" s="5"/>
      <c r="C60" s="31"/>
      <c r="D60" s="31"/>
      <c r="E60" s="31"/>
      <c r="F60" s="31"/>
    </row>
    <row r="61" spans="1:6" ht="20.399999999999999" x14ac:dyDescent="0.3">
      <c r="A61" s="22"/>
      <c r="B61" s="5"/>
      <c r="C61" s="31"/>
      <c r="D61" s="31"/>
      <c r="E61" s="31"/>
      <c r="F61" s="31"/>
    </row>
    <row r="62" spans="1:6" ht="20.399999999999999" x14ac:dyDescent="0.3">
      <c r="A62" s="22"/>
      <c r="B62" s="5"/>
      <c r="C62" s="31"/>
      <c r="D62" s="31"/>
      <c r="E62" s="31"/>
      <c r="F62" s="31"/>
    </row>
    <row r="63" spans="1:6" ht="20.399999999999999" x14ac:dyDescent="0.3">
      <c r="A63" s="22"/>
      <c r="B63" s="5"/>
      <c r="C63" s="31"/>
      <c r="D63" s="31"/>
      <c r="E63" s="31"/>
      <c r="F63" s="31"/>
    </row>
    <row r="64" spans="1:6" ht="20.399999999999999" x14ac:dyDescent="0.3">
      <c r="A64" s="22"/>
      <c r="B64" s="5"/>
      <c r="C64" s="31"/>
      <c r="D64" s="31"/>
      <c r="E64" s="31"/>
      <c r="F64" s="31"/>
    </row>
    <row r="65" spans="1:6" ht="20.399999999999999" x14ac:dyDescent="0.3">
      <c r="A65" s="22"/>
      <c r="B65" s="5"/>
      <c r="C65" s="31"/>
      <c r="D65" s="31"/>
      <c r="E65" s="31"/>
      <c r="F65" s="31"/>
    </row>
    <row r="66" spans="1:6" ht="20.399999999999999" x14ac:dyDescent="0.3">
      <c r="A66" s="22"/>
      <c r="B66" s="5"/>
      <c r="C66" s="31"/>
      <c r="D66" s="31"/>
      <c r="E66" s="31"/>
      <c r="F66" s="31"/>
    </row>
    <row r="67" spans="1:6" ht="20.399999999999999" x14ac:dyDescent="0.3">
      <c r="A67" s="22"/>
      <c r="B67" s="5"/>
      <c r="C67" s="31"/>
      <c r="D67" s="31"/>
      <c r="E67" s="31"/>
      <c r="F67" s="31"/>
    </row>
    <row r="68" spans="1:6" ht="20.399999999999999" x14ac:dyDescent="0.3">
      <c r="A68" s="22"/>
      <c r="B68" s="5"/>
      <c r="C68" s="31"/>
      <c r="D68" s="31"/>
      <c r="E68" s="31"/>
      <c r="F68" s="31"/>
    </row>
    <row r="69" spans="1:6" ht="20.399999999999999" x14ac:dyDescent="0.3">
      <c r="A69" s="22"/>
      <c r="B69" s="5"/>
      <c r="C69" s="31"/>
      <c r="D69" s="31"/>
      <c r="E69" s="31"/>
      <c r="F69" s="31"/>
    </row>
    <row r="70" spans="1:6" ht="20.399999999999999" x14ac:dyDescent="0.3">
      <c r="A70" s="22"/>
      <c r="B70" s="5"/>
      <c r="C70" s="31"/>
      <c r="D70" s="31"/>
      <c r="E70" s="31"/>
      <c r="F70" s="31"/>
    </row>
    <row r="71" spans="1:6" ht="20.399999999999999" x14ac:dyDescent="0.3">
      <c r="A71" s="22"/>
      <c r="B71" s="5"/>
      <c r="C71" s="31"/>
      <c r="D71" s="31"/>
      <c r="E71" s="31"/>
      <c r="F71" s="31"/>
    </row>
    <row r="72" spans="1:6" ht="20.399999999999999" x14ac:dyDescent="0.3">
      <c r="A72" s="22"/>
      <c r="B72" s="5"/>
      <c r="C72" s="31"/>
      <c r="D72" s="31"/>
      <c r="E72" s="31"/>
      <c r="F72" s="31"/>
    </row>
    <row r="73" spans="1:6" ht="20.399999999999999" x14ac:dyDescent="0.3">
      <c r="A73" s="22"/>
      <c r="B73" s="5"/>
      <c r="C73" s="31"/>
      <c r="D73" s="31"/>
      <c r="E73" s="31"/>
      <c r="F73" s="31"/>
    </row>
    <row r="74" spans="1:6" ht="20.399999999999999" x14ac:dyDescent="0.3">
      <c r="A74" s="22"/>
      <c r="B74" s="5"/>
      <c r="C74" s="31"/>
      <c r="D74" s="31"/>
      <c r="E74" s="31"/>
      <c r="F74" s="31"/>
    </row>
    <row r="75" spans="1:6" ht="20.399999999999999" x14ac:dyDescent="0.3">
      <c r="A75" s="22"/>
      <c r="B75" s="5"/>
      <c r="C75" s="31"/>
      <c r="D75" s="31"/>
      <c r="E75" s="31"/>
      <c r="F75" s="31"/>
    </row>
    <row r="76" spans="1:6" ht="20.399999999999999" x14ac:dyDescent="0.3">
      <c r="A76" s="22"/>
      <c r="B76" s="5"/>
      <c r="C76" s="31"/>
      <c r="D76" s="31"/>
      <c r="E76" s="31"/>
      <c r="F76" s="31"/>
    </row>
    <row r="77" spans="1:6" ht="20.399999999999999" x14ac:dyDescent="0.3">
      <c r="A77" s="22"/>
      <c r="B77" s="5"/>
      <c r="C77" s="31"/>
      <c r="D77" s="31"/>
      <c r="E77" s="31"/>
      <c r="F77" s="31"/>
    </row>
    <row r="78" spans="1:6" ht="20.399999999999999" x14ac:dyDescent="0.3">
      <c r="A78" s="22"/>
      <c r="B78" s="5"/>
      <c r="C78" s="31"/>
      <c r="D78" s="31"/>
      <c r="E78" s="31"/>
      <c r="F78" s="31"/>
    </row>
    <row r="79" spans="1:6" ht="20.399999999999999" x14ac:dyDescent="0.3">
      <c r="A79" s="22"/>
      <c r="B79" s="5"/>
      <c r="C79" s="31"/>
      <c r="D79" s="31"/>
      <c r="E79" s="31"/>
      <c r="F79" s="31"/>
    </row>
    <row r="80" spans="1:6" ht="20.399999999999999" x14ac:dyDescent="0.3">
      <c r="A80" s="22"/>
      <c r="B80" s="5"/>
      <c r="C80" s="31"/>
      <c r="D80" s="31"/>
      <c r="E80" s="31"/>
      <c r="F80" s="31"/>
    </row>
    <row r="81" spans="1:6" ht="20.399999999999999" x14ac:dyDescent="0.3">
      <c r="A81" s="22"/>
      <c r="B81" s="5"/>
      <c r="C81" s="31"/>
      <c r="D81" s="31"/>
      <c r="E81" s="31"/>
      <c r="F81" s="31"/>
    </row>
    <row r="82" spans="1:6" ht="20.399999999999999" x14ac:dyDescent="0.3">
      <c r="A82" s="22"/>
      <c r="B82" s="5"/>
      <c r="C82" s="31"/>
      <c r="D82" s="31"/>
      <c r="E82" s="31"/>
      <c r="F82" s="31"/>
    </row>
    <row r="83" spans="1:6" ht="20.399999999999999" x14ac:dyDescent="0.3">
      <c r="A83" s="22"/>
      <c r="B83" s="5"/>
      <c r="C83" s="31"/>
      <c r="D83" s="31"/>
      <c r="E83" s="31"/>
      <c r="F83" s="31"/>
    </row>
    <row r="84" spans="1:6" ht="20.399999999999999" x14ac:dyDescent="0.3">
      <c r="A84" s="22"/>
      <c r="B84" s="5"/>
      <c r="C84" s="31"/>
      <c r="D84" s="31"/>
      <c r="E84" s="31"/>
      <c r="F84" s="31"/>
    </row>
    <row r="85" spans="1:6" ht="20.399999999999999" x14ac:dyDescent="0.3">
      <c r="A85" s="22"/>
      <c r="B85" s="5"/>
      <c r="C85" s="31"/>
      <c r="D85" s="31"/>
      <c r="E85" s="31"/>
      <c r="F85" s="31"/>
    </row>
    <row r="86" spans="1:6" ht="20.399999999999999" x14ac:dyDescent="0.3">
      <c r="A86" s="22"/>
      <c r="B86" s="5"/>
      <c r="C86" s="31"/>
      <c r="D86" s="31"/>
      <c r="E86" s="31"/>
      <c r="F86" s="31"/>
    </row>
    <row r="87" spans="1:6" ht="20.399999999999999" x14ac:dyDescent="0.3">
      <c r="A87" s="22"/>
      <c r="B87" s="5"/>
      <c r="C87" s="31"/>
      <c r="D87" s="31"/>
      <c r="E87" s="31"/>
      <c r="F87" s="31"/>
    </row>
    <row r="88" spans="1:6" ht="20.399999999999999" x14ac:dyDescent="0.3">
      <c r="A88" s="22"/>
      <c r="B88" s="5"/>
      <c r="C88" s="31"/>
      <c r="D88" s="31"/>
      <c r="E88" s="31"/>
      <c r="F88" s="31"/>
    </row>
    <row r="89" spans="1:6" ht="20.399999999999999" x14ac:dyDescent="0.3">
      <c r="A89" s="22"/>
      <c r="B89" s="5"/>
      <c r="C89" s="31"/>
      <c r="D89" s="31"/>
      <c r="E89" s="31"/>
      <c r="F89" s="31"/>
    </row>
    <row r="90" spans="1:6" ht="20.399999999999999" x14ac:dyDescent="0.3">
      <c r="A90" s="22"/>
      <c r="B90" s="5"/>
      <c r="C90" s="31"/>
      <c r="D90" s="31"/>
      <c r="E90" s="31"/>
      <c r="F90" s="31"/>
    </row>
    <row r="91" spans="1:6" ht="20.399999999999999" x14ac:dyDescent="0.3">
      <c r="A91" s="22"/>
      <c r="B91" s="5"/>
      <c r="C91" s="31"/>
      <c r="D91" s="31"/>
      <c r="E91" s="31"/>
      <c r="F91" s="31"/>
    </row>
    <row r="92" spans="1:6" ht="20.399999999999999" x14ac:dyDescent="0.3">
      <c r="A92" s="22"/>
      <c r="B92" s="5"/>
      <c r="C92" s="31"/>
      <c r="D92" s="31"/>
      <c r="E92" s="31"/>
      <c r="F92" s="31"/>
    </row>
    <row r="93" spans="1:6" ht="20.399999999999999" x14ac:dyDescent="0.3">
      <c r="A93" s="22"/>
      <c r="B93" s="5"/>
      <c r="C93" s="31"/>
      <c r="D93" s="31"/>
      <c r="E93" s="31"/>
      <c r="F93" s="31"/>
    </row>
    <row r="94" spans="1:6" ht="20.399999999999999" x14ac:dyDescent="0.3">
      <c r="A94" s="22"/>
      <c r="B94" s="5"/>
      <c r="C94" s="31"/>
      <c r="D94" s="31"/>
      <c r="E94" s="31"/>
      <c r="F94" s="31"/>
    </row>
    <row r="95" spans="1:6" ht="20.399999999999999" x14ac:dyDescent="0.3">
      <c r="A95" s="22"/>
      <c r="B95" s="5"/>
      <c r="C95" s="31"/>
      <c r="D95" s="31"/>
      <c r="E95" s="31"/>
      <c r="F95" s="31"/>
    </row>
    <row r="96" spans="1:6" ht="20.399999999999999" x14ac:dyDescent="0.3">
      <c r="A96" s="22"/>
      <c r="B96" s="5"/>
      <c r="C96" s="31"/>
      <c r="D96" s="31"/>
      <c r="E96" s="31"/>
      <c r="F96" s="31"/>
    </row>
    <row r="97" spans="1:6" ht="20.399999999999999" x14ac:dyDescent="0.3">
      <c r="A97" s="22"/>
      <c r="B97" s="5"/>
      <c r="C97" s="31"/>
      <c r="D97" s="31"/>
      <c r="E97" s="31"/>
      <c r="F97" s="31"/>
    </row>
    <row r="98" spans="1:6" ht="20.399999999999999" x14ac:dyDescent="0.3">
      <c r="A98" s="22"/>
      <c r="B98" s="5"/>
      <c r="C98" s="31"/>
      <c r="D98" s="31"/>
      <c r="E98" s="31"/>
      <c r="F98" s="31"/>
    </row>
    <row r="99" spans="1:6" ht="20.399999999999999" x14ac:dyDescent="0.3">
      <c r="A99" s="22"/>
      <c r="B99" s="5"/>
      <c r="C99" s="31"/>
      <c r="D99" s="31"/>
      <c r="E99" s="31"/>
      <c r="F99" s="31"/>
    </row>
    <row r="100" spans="1:6" ht="20.399999999999999" x14ac:dyDescent="0.3">
      <c r="A100" s="22"/>
      <c r="B100" s="5"/>
      <c r="C100" s="31"/>
      <c r="D100" s="31"/>
      <c r="E100" s="31"/>
      <c r="F100" s="31"/>
    </row>
    <row r="101" spans="1:6" ht="20.399999999999999" x14ac:dyDescent="0.3">
      <c r="A101" s="22"/>
      <c r="B101" s="5"/>
      <c r="C101" s="31"/>
      <c r="D101" s="31"/>
      <c r="E101" s="31"/>
      <c r="F101" s="31"/>
    </row>
    <row r="102" spans="1:6" ht="20.399999999999999" x14ac:dyDescent="0.3">
      <c r="A102" s="22"/>
      <c r="B102" s="5"/>
      <c r="C102" s="31"/>
      <c r="D102" s="31"/>
      <c r="E102" s="31"/>
      <c r="F102" s="31"/>
    </row>
    <row r="103" spans="1:6" ht="20.399999999999999" x14ac:dyDescent="0.3">
      <c r="A103" s="22"/>
      <c r="B103" s="5"/>
      <c r="C103" s="31"/>
      <c r="D103" s="31"/>
      <c r="E103" s="31"/>
      <c r="F103" s="31"/>
    </row>
    <row r="104" spans="1:6" ht="20.399999999999999" x14ac:dyDescent="0.3">
      <c r="A104" s="22"/>
      <c r="B104" s="5"/>
      <c r="C104" s="31"/>
      <c r="D104" s="31"/>
      <c r="E104" s="31"/>
      <c r="F104" s="31"/>
    </row>
    <row r="105" spans="1:6" ht="20.399999999999999" x14ac:dyDescent="0.3">
      <c r="A105" s="22"/>
      <c r="B105" s="5"/>
      <c r="C105" s="31"/>
      <c r="D105" s="31"/>
      <c r="E105" s="31"/>
      <c r="F105" s="31"/>
    </row>
    <row r="106" spans="1:6" ht="20.399999999999999" x14ac:dyDescent="0.3">
      <c r="A106" s="22"/>
      <c r="B106" s="5"/>
      <c r="C106" s="31"/>
      <c r="D106" s="31"/>
      <c r="E106" s="31"/>
      <c r="F106" s="31"/>
    </row>
    <row r="107" spans="1:6" ht="20.399999999999999" x14ac:dyDescent="0.3">
      <c r="A107" s="22"/>
      <c r="B107" s="5"/>
      <c r="C107" s="31"/>
      <c r="D107" s="31"/>
      <c r="E107" s="31"/>
      <c r="F107" s="31"/>
    </row>
    <row r="108" spans="1:6" ht="20.399999999999999" x14ac:dyDescent="0.3">
      <c r="A108" s="22"/>
      <c r="B108" s="5"/>
      <c r="C108" s="31"/>
      <c r="D108" s="31"/>
      <c r="E108" s="31"/>
      <c r="F108" s="31"/>
    </row>
    <row r="109" spans="1:6" ht="20.399999999999999" x14ac:dyDescent="0.3">
      <c r="A109" s="22"/>
      <c r="B109" s="5"/>
      <c r="C109" s="31"/>
      <c r="D109" s="31"/>
      <c r="E109" s="31"/>
      <c r="F109" s="31"/>
    </row>
    <row r="110" spans="1:6" ht="20.399999999999999" x14ac:dyDescent="0.3">
      <c r="A110" s="22"/>
      <c r="B110" s="5"/>
      <c r="C110" s="31"/>
      <c r="D110" s="31"/>
      <c r="E110" s="31"/>
      <c r="F110" s="31"/>
    </row>
    <row r="111" spans="1:6" ht="20.399999999999999" x14ac:dyDescent="0.3">
      <c r="A111" s="22"/>
      <c r="B111" s="5"/>
      <c r="C111" s="31"/>
      <c r="D111" s="31"/>
      <c r="E111" s="31"/>
      <c r="F111" s="31"/>
    </row>
    <row r="112" spans="1:6" ht="20.399999999999999" x14ac:dyDescent="0.3">
      <c r="A112" s="22"/>
      <c r="B112" s="5"/>
      <c r="C112" s="31"/>
      <c r="D112" s="31"/>
      <c r="E112" s="31"/>
      <c r="F112" s="31"/>
    </row>
    <row r="113" spans="1:6" ht="20.399999999999999" x14ac:dyDescent="0.3">
      <c r="A113" s="22"/>
      <c r="B113" s="5"/>
      <c r="C113" s="31"/>
      <c r="D113" s="31"/>
      <c r="E113" s="31"/>
      <c r="F113" s="31"/>
    </row>
    <row r="114" spans="1:6" ht="20.399999999999999" x14ac:dyDescent="0.3">
      <c r="A114" s="22"/>
      <c r="B114" s="5"/>
      <c r="C114" s="31"/>
      <c r="D114" s="31"/>
      <c r="E114" s="31"/>
      <c r="F114" s="31"/>
    </row>
    <row r="115" spans="1:6" ht="20.399999999999999" x14ac:dyDescent="0.3">
      <c r="A115" s="22"/>
      <c r="B115" s="5"/>
      <c r="C115" s="31"/>
      <c r="D115" s="31"/>
      <c r="E115" s="31"/>
      <c r="F115" s="31"/>
    </row>
    <row r="116" spans="1:6" ht="20.399999999999999" x14ac:dyDescent="0.3">
      <c r="A116" s="22"/>
      <c r="B116" s="5"/>
      <c r="C116" s="31"/>
      <c r="D116" s="31"/>
      <c r="E116" s="31"/>
      <c r="F116" s="31"/>
    </row>
    <row r="117" spans="1:6" ht="20.399999999999999" x14ac:dyDescent="0.3">
      <c r="A117" s="22"/>
      <c r="B117" s="5"/>
      <c r="C117" s="31"/>
      <c r="D117" s="31"/>
      <c r="E117" s="31"/>
      <c r="F117" s="31"/>
    </row>
    <row r="118" spans="1:6" ht="20.399999999999999" x14ac:dyDescent="0.3">
      <c r="A118" s="22"/>
      <c r="B118" s="5"/>
      <c r="C118" s="31"/>
      <c r="D118" s="31"/>
      <c r="E118" s="31"/>
      <c r="F118" s="31"/>
    </row>
    <row r="119" spans="1:6" ht="20.399999999999999" x14ac:dyDescent="0.3">
      <c r="A119" s="22"/>
      <c r="B119" s="5"/>
      <c r="C119" s="31"/>
      <c r="D119" s="31"/>
      <c r="E119" s="31"/>
      <c r="F119" s="31"/>
    </row>
    <row r="120" spans="1:6" ht="20.399999999999999" x14ac:dyDescent="0.3">
      <c r="A120" s="22"/>
      <c r="B120" s="5"/>
      <c r="C120" s="31"/>
      <c r="D120" s="31"/>
      <c r="E120" s="31"/>
      <c r="F120" s="31"/>
    </row>
    <row r="121" spans="1:6" ht="20.399999999999999" x14ac:dyDescent="0.3">
      <c r="A121" s="22"/>
      <c r="B121" s="5"/>
      <c r="C121" s="31"/>
      <c r="D121" s="31"/>
      <c r="E121" s="31"/>
      <c r="F121" s="31"/>
    </row>
    <row r="122" spans="1:6" ht="20.399999999999999" x14ac:dyDescent="0.3">
      <c r="A122" s="22"/>
      <c r="B122" s="5"/>
      <c r="C122" s="31"/>
      <c r="D122" s="31"/>
      <c r="E122" s="31"/>
      <c r="F122" s="31"/>
    </row>
    <row r="123" spans="1:6" ht="20.399999999999999" x14ac:dyDescent="0.3">
      <c r="A123" s="22"/>
      <c r="B123" s="5"/>
      <c r="C123" s="31"/>
      <c r="D123" s="31"/>
      <c r="E123" s="31"/>
      <c r="F123" s="31"/>
    </row>
    <row r="124" spans="1:6" ht="20.399999999999999" x14ac:dyDescent="0.3">
      <c r="A124" s="22"/>
      <c r="B124" s="5"/>
      <c r="C124" s="31"/>
      <c r="D124" s="31"/>
      <c r="E124" s="31"/>
      <c r="F124" s="31"/>
    </row>
    <row r="125" spans="1:6" ht="20.399999999999999" x14ac:dyDescent="0.3">
      <c r="A125" s="22"/>
      <c r="B125" s="5"/>
      <c r="C125" s="31"/>
      <c r="D125" s="31"/>
      <c r="E125" s="31"/>
      <c r="F125" s="31"/>
    </row>
    <row r="126" spans="1:6" ht="20.399999999999999" x14ac:dyDescent="0.3">
      <c r="A126" s="22"/>
      <c r="B126" s="5"/>
      <c r="C126" s="31"/>
      <c r="D126" s="31"/>
      <c r="E126" s="31"/>
      <c r="F126" s="31"/>
    </row>
    <row r="127" spans="1:6" ht="20.399999999999999" x14ac:dyDescent="0.3">
      <c r="A127" s="22"/>
      <c r="B127" s="5"/>
      <c r="C127" s="31"/>
      <c r="D127" s="31"/>
      <c r="E127" s="31"/>
      <c r="F127" s="31"/>
    </row>
    <row r="128" spans="1:6" ht="20.399999999999999" x14ac:dyDescent="0.3">
      <c r="A128" s="22"/>
      <c r="B128" s="5"/>
      <c r="C128" s="31"/>
      <c r="D128" s="31"/>
      <c r="E128" s="31"/>
      <c r="F128" s="31"/>
    </row>
    <row r="129" spans="1:6" ht="20.399999999999999" x14ac:dyDescent="0.3">
      <c r="A129" s="22"/>
      <c r="B129" s="5"/>
      <c r="C129" s="31"/>
      <c r="D129" s="31"/>
      <c r="E129" s="31"/>
      <c r="F129" s="31"/>
    </row>
    <row r="130" spans="1:6" ht="20.399999999999999" x14ac:dyDescent="0.3">
      <c r="A130" s="22"/>
      <c r="B130" s="5"/>
      <c r="C130" s="31"/>
      <c r="D130" s="31"/>
      <c r="E130" s="31"/>
      <c r="F130" s="31"/>
    </row>
    <row r="131" spans="1:6" ht="20.399999999999999" x14ac:dyDescent="0.3">
      <c r="A131" s="22"/>
      <c r="B131" s="5"/>
      <c r="C131" s="31"/>
      <c r="D131" s="31"/>
      <c r="E131" s="31"/>
      <c r="F131" s="31"/>
    </row>
    <row r="132" spans="1:6" ht="20.399999999999999" x14ac:dyDescent="0.3">
      <c r="A132" s="22"/>
      <c r="B132" s="5"/>
      <c r="C132" s="31"/>
      <c r="D132" s="31"/>
      <c r="E132" s="31"/>
      <c r="F132" s="31"/>
    </row>
    <row r="133" spans="1:6" ht="20.399999999999999" x14ac:dyDescent="0.3">
      <c r="A133" s="22"/>
      <c r="B133" s="5"/>
      <c r="C133" s="31"/>
      <c r="D133" s="31"/>
      <c r="E133" s="31"/>
      <c r="F133" s="31"/>
    </row>
    <row r="134" spans="1:6" ht="20.399999999999999" x14ac:dyDescent="0.3">
      <c r="A134" s="22"/>
      <c r="B134" s="5"/>
      <c r="C134" s="31"/>
      <c r="D134" s="31"/>
      <c r="E134" s="31"/>
      <c r="F134" s="31"/>
    </row>
    <row r="135" spans="1:6" ht="20.399999999999999" x14ac:dyDescent="0.3">
      <c r="A135" s="22"/>
      <c r="B135" s="5"/>
      <c r="C135" s="31"/>
      <c r="D135" s="31"/>
      <c r="E135" s="31"/>
      <c r="F135" s="31"/>
    </row>
    <row r="136" spans="1:6" ht="20.399999999999999" x14ac:dyDescent="0.3">
      <c r="A136" s="22"/>
      <c r="B136" s="5"/>
      <c r="C136" s="31"/>
      <c r="D136" s="31"/>
      <c r="E136" s="31"/>
      <c r="F136" s="31"/>
    </row>
    <row r="137" spans="1:6" ht="20.399999999999999" x14ac:dyDescent="0.3">
      <c r="A137" s="22"/>
      <c r="B137" s="5"/>
      <c r="C137" s="31"/>
      <c r="D137" s="31"/>
      <c r="E137" s="31"/>
      <c r="F137" s="31"/>
    </row>
    <row r="138" spans="1:6" ht="20.399999999999999" x14ac:dyDescent="0.3">
      <c r="A138" s="22"/>
      <c r="B138" s="5"/>
      <c r="C138" s="31"/>
      <c r="D138" s="31"/>
      <c r="E138" s="31"/>
      <c r="F138" s="31"/>
    </row>
    <row r="139" spans="1:6" ht="20.399999999999999" x14ac:dyDescent="0.3">
      <c r="A139" s="22"/>
      <c r="B139" s="5"/>
      <c r="C139" s="31"/>
      <c r="D139" s="31"/>
      <c r="E139" s="31"/>
      <c r="F139" s="31"/>
    </row>
    <row r="140" spans="1:6" ht="20.399999999999999" x14ac:dyDescent="0.3">
      <c r="A140" s="22"/>
      <c r="B140" s="5"/>
      <c r="C140" s="31"/>
      <c r="D140" s="31"/>
      <c r="E140" s="31"/>
      <c r="F140" s="31"/>
    </row>
    <row r="141" spans="1:6" ht="20.399999999999999" x14ac:dyDescent="0.3">
      <c r="A141" s="22"/>
      <c r="B141" s="5"/>
      <c r="C141" s="31"/>
      <c r="D141" s="31"/>
      <c r="E141" s="31"/>
      <c r="F141" s="31"/>
    </row>
    <row r="142" spans="1:6" ht="20.399999999999999" x14ac:dyDescent="0.3">
      <c r="A142" s="22"/>
      <c r="B142" s="5"/>
      <c r="C142" s="31"/>
      <c r="D142" s="31"/>
      <c r="E142" s="31"/>
      <c r="F142" s="31"/>
    </row>
    <row r="143" spans="1:6" ht="20.399999999999999" x14ac:dyDescent="0.3">
      <c r="A143" s="22"/>
      <c r="B143" s="5"/>
      <c r="C143" s="31"/>
      <c r="D143" s="31"/>
      <c r="E143" s="31"/>
      <c r="F143" s="31"/>
    </row>
    <row r="144" spans="1:6" ht="20.399999999999999" x14ac:dyDescent="0.3">
      <c r="A144" s="22"/>
      <c r="B144" s="5"/>
      <c r="C144" s="31"/>
      <c r="D144" s="31"/>
      <c r="E144" s="31"/>
      <c r="F144" s="31"/>
    </row>
    <row r="145" spans="1:6" ht="20.399999999999999" x14ac:dyDescent="0.3">
      <c r="A145" s="22"/>
      <c r="B145" s="5"/>
      <c r="C145" s="31"/>
      <c r="D145" s="31"/>
      <c r="E145" s="31"/>
      <c r="F145" s="31"/>
    </row>
    <row r="146" spans="1:6" ht="20.399999999999999" x14ac:dyDescent="0.3">
      <c r="A146" s="22"/>
      <c r="B146" s="5"/>
      <c r="C146" s="31"/>
      <c r="D146" s="31"/>
      <c r="E146" s="31"/>
      <c r="F146" s="31"/>
    </row>
    <row r="147" spans="1:6" ht="20.399999999999999" x14ac:dyDescent="0.3">
      <c r="A147" s="22"/>
      <c r="B147" s="5"/>
      <c r="C147" s="31"/>
      <c r="D147" s="31"/>
      <c r="E147" s="31"/>
      <c r="F147" s="31"/>
    </row>
    <row r="148" spans="1:6" ht="20.399999999999999" x14ac:dyDescent="0.3">
      <c r="A148" s="22"/>
      <c r="B148" s="5"/>
      <c r="C148" s="31"/>
      <c r="D148" s="31"/>
      <c r="E148" s="31"/>
      <c r="F148" s="31"/>
    </row>
    <row r="149" spans="1:6" ht="20.399999999999999" x14ac:dyDescent="0.3">
      <c r="A149" s="22"/>
      <c r="B149" s="5"/>
      <c r="C149" s="31"/>
      <c r="D149" s="31"/>
      <c r="E149" s="31"/>
      <c r="F149" s="31"/>
    </row>
    <row r="150" spans="1:6" ht="20.399999999999999" x14ac:dyDescent="0.3">
      <c r="A150" s="22"/>
      <c r="B150" s="5"/>
      <c r="C150" s="31"/>
      <c r="D150" s="31"/>
      <c r="E150" s="31"/>
      <c r="F150" s="31"/>
    </row>
    <row r="151" spans="1:6" ht="20.399999999999999" x14ac:dyDescent="0.3">
      <c r="A151" s="22"/>
      <c r="B151" s="5"/>
      <c r="C151" s="31"/>
      <c r="D151" s="31"/>
      <c r="E151" s="31"/>
      <c r="F151" s="31"/>
    </row>
    <row r="152" spans="1:6" ht="20.399999999999999" x14ac:dyDescent="0.3">
      <c r="A152" s="22"/>
      <c r="B152" s="5"/>
      <c r="C152" s="31"/>
      <c r="D152" s="31"/>
      <c r="E152" s="31"/>
      <c r="F152" s="31"/>
    </row>
    <row r="153" spans="1:6" ht="20.399999999999999" x14ac:dyDescent="0.3">
      <c r="A153" s="22"/>
      <c r="B153" s="5"/>
      <c r="C153" s="31"/>
      <c r="D153" s="31"/>
      <c r="E153" s="31"/>
      <c r="F153" s="31"/>
    </row>
    <row r="154" spans="1:6" ht="20.399999999999999" x14ac:dyDescent="0.3">
      <c r="A154" s="22"/>
      <c r="B154" s="5"/>
      <c r="C154" s="31"/>
      <c r="D154" s="31"/>
      <c r="E154" s="31"/>
      <c r="F154" s="31"/>
    </row>
    <row r="155" spans="1:6" ht="20.399999999999999" x14ac:dyDescent="0.3">
      <c r="A155" s="22"/>
      <c r="B155" s="5"/>
      <c r="C155" s="31"/>
      <c r="D155" s="31"/>
      <c r="E155" s="31"/>
      <c r="F155" s="31"/>
    </row>
    <row r="156" spans="1:6" ht="20.399999999999999" x14ac:dyDescent="0.3">
      <c r="A156" s="22"/>
      <c r="B156" s="5"/>
      <c r="C156" s="31"/>
      <c r="D156" s="31"/>
      <c r="E156" s="31"/>
      <c r="F156" s="31"/>
    </row>
    <row r="157" spans="1:6" ht="20.399999999999999" x14ac:dyDescent="0.3">
      <c r="A157" s="22"/>
      <c r="B157" s="5"/>
      <c r="C157" s="31"/>
      <c r="D157" s="31"/>
      <c r="E157" s="31"/>
      <c r="F157" s="31"/>
    </row>
    <row r="158" spans="1:6" ht="20.399999999999999" x14ac:dyDescent="0.3">
      <c r="A158" s="22"/>
      <c r="B158" s="5"/>
      <c r="C158" s="31"/>
      <c r="D158" s="31"/>
      <c r="E158" s="31"/>
      <c r="F158" s="31"/>
    </row>
    <row r="159" spans="1:6" ht="20.399999999999999" x14ac:dyDescent="0.3">
      <c r="A159" s="22"/>
      <c r="B159" s="5"/>
      <c r="C159" s="31"/>
      <c r="D159" s="31"/>
      <c r="E159" s="31"/>
      <c r="F159" s="31"/>
    </row>
    <row r="160" spans="1:6" ht="20.399999999999999" x14ac:dyDescent="0.3">
      <c r="A160" s="22"/>
      <c r="B160" s="5"/>
      <c r="C160" s="31"/>
      <c r="D160" s="31"/>
      <c r="E160" s="31"/>
      <c r="F160" s="31"/>
    </row>
    <row r="161" spans="1:6" ht="20.399999999999999" x14ac:dyDescent="0.3">
      <c r="A161" s="22"/>
      <c r="B161" s="5"/>
      <c r="C161" s="31"/>
      <c r="D161" s="31"/>
      <c r="E161" s="31"/>
      <c r="F161" s="31"/>
    </row>
    <row r="162" spans="1:6" ht="20.399999999999999" x14ac:dyDescent="0.3">
      <c r="A162" s="22"/>
      <c r="B162" s="5"/>
      <c r="C162" s="31"/>
      <c r="D162" s="31"/>
      <c r="E162" s="31"/>
      <c r="F162" s="31"/>
    </row>
    <row r="163" spans="1:6" ht="20.399999999999999" x14ac:dyDescent="0.3">
      <c r="A163" s="22"/>
      <c r="B163" s="5"/>
      <c r="C163" s="31"/>
      <c r="D163" s="31"/>
      <c r="E163" s="31"/>
      <c r="F163" s="31"/>
    </row>
    <row r="164" spans="1:6" ht="20.399999999999999" x14ac:dyDescent="0.3">
      <c r="A164" s="22"/>
      <c r="B164" s="5"/>
      <c r="C164" s="31"/>
      <c r="D164" s="31"/>
      <c r="E164" s="31"/>
      <c r="F164" s="31"/>
    </row>
    <row r="165" spans="1:6" ht="20.399999999999999" x14ac:dyDescent="0.3">
      <c r="A165" s="22"/>
      <c r="B165" s="5"/>
      <c r="C165" s="31"/>
      <c r="D165" s="31"/>
      <c r="E165" s="31"/>
      <c r="F165" s="31"/>
    </row>
    <row r="166" spans="1:6" ht="20.399999999999999" x14ac:dyDescent="0.3">
      <c r="A166" s="22"/>
      <c r="B166" s="5"/>
      <c r="C166" s="31"/>
      <c r="D166" s="31"/>
      <c r="E166" s="31"/>
      <c r="F166" s="31"/>
    </row>
    <row r="167" spans="1:6" ht="20.399999999999999" x14ac:dyDescent="0.3">
      <c r="A167" s="22"/>
      <c r="B167" s="5"/>
      <c r="C167" s="31"/>
      <c r="D167" s="31"/>
      <c r="E167" s="31"/>
      <c r="F167" s="31"/>
    </row>
    <row r="168" spans="1:6" ht="20.399999999999999" x14ac:dyDescent="0.3">
      <c r="A168" s="22"/>
      <c r="B168" s="5"/>
      <c r="C168" s="31"/>
      <c r="D168" s="31"/>
      <c r="E168" s="31"/>
      <c r="F168" s="31"/>
    </row>
    <row r="169" spans="1:6" ht="20.399999999999999" x14ac:dyDescent="0.3">
      <c r="A169" s="22"/>
      <c r="B169" s="5"/>
      <c r="C169" s="31"/>
      <c r="D169" s="31"/>
      <c r="E169" s="31"/>
      <c r="F169" s="31"/>
    </row>
    <row r="170" spans="1:6" ht="20.399999999999999" x14ac:dyDescent="0.3">
      <c r="A170" s="22"/>
      <c r="B170" s="5"/>
      <c r="C170" s="31"/>
      <c r="D170" s="31"/>
      <c r="E170" s="31"/>
      <c r="F170" s="31"/>
    </row>
    <row r="171" spans="1:6" ht="20.399999999999999" x14ac:dyDescent="0.3">
      <c r="A171" s="22"/>
      <c r="B171" s="5"/>
      <c r="C171" s="31"/>
      <c r="D171" s="31"/>
      <c r="E171" s="31"/>
      <c r="F171" s="31"/>
    </row>
    <row r="172" spans="1:6" ht="20.399999999999999" x14ac:dyDescent="0.3">
      <c r="A172" s="22"/>
      <c r="B172" s="5"/>
      <c r="C172" s="31"/>
      <c r="D172" s="31"/>
      <c r="E172" s="31"/>
      <c r="F172" s="31"/>
    </row>
    <row r="173" spans="1:6" ht="20.399999999999999" x14ac:dyDescent="0.3">
      <c r="A173" s="22"/>
      <c r="B173" s="5"/>
      <c r="C173" s="31"/>
      <c r="D173" s="31"/>
      <c r="E173" s="31"/>
      <c r="F173" s="31"/>
    </row>
    <row r="174" spans="1:6" ht="20.399999999999999" x14ac:dyDescent="0.3">
      <c r="A174" s="22"/>
      <c r="B174" s="5"/>
      <c r="C174" s="31"/>
      <c r="D174" s="31"/>
      <c r="E174" s="31"/>
      <c r="F174" s="31"/>
    </row>
    <row r="175" spans="1:6" ht="20.399999999999999" x14ac:dyDescent="0.3">
      <c r="A175" s="22"/>
      <c r="B175" s="5"/>
      <c r="C175" s="31"/>
      <c r="D175" s="31"/>
      <c r="E175" s="31"/>
      <c r="F175" s="31"/>
    </row>
    <row r="176" spans="1:6" x14ac:dyDescent="0.3">
      <c r="A176" s="8"/>
      <c r="B176" s="5"/>
      <c r="C176" s="5"/>
      <c r="D176" s="5"/>
      <c r="E176" s="5"/>
      <c r="F176" s="5"/>
    </row>
    <row r="177" spans="1:10" ht="20.399999999999999" x14ac:dyDescent="0.3">
      <c r="A177" s="8"/>
      <c r="B177" s="32" t="s">
        <v>166</v>
      </c>
      <c r="C177" s="32" t="s">
        <v>167</v>
      </c>
      <c r="D177" s="32"/>
      <c r="E177" s="32"/>
      <c r="F177" t="s">
        <v>166</v>
      </c>
      <c r="G177" t="s">
        <v>167</v>
      </c>
    </row>
    <row r="178" spans="1:10" ht="21" x14ac:dyDescent="0.4">
      <c r="A178" s="8"/>
      <c r="B178" s="33" t="s">
        <v>168</v>
      </c>
      <c r="C178" s="33" t="s">
        <v>169</v>
      </c>
      <c r="D178" s="33"/>
      <c r="E178" s="33"/>
      <c r="F178" t="s">
        <v>168</v>
      </c>
      <c r="H178" t="str">
        <f>IF(NOT(ISBLANK(F178)),F178,IF(NOT(ISBLANK(G178)),"     "&amp;G178,FALSE))</f>
        <v>Afectación Económica o presupuestal</v>
      </c>
      <c r="I178" t="s">
        <v>168</v>
      </c>
      <c r="J178" t="str">
        <f>IF(NOT(ISERROR(MATCH(I178,_xlfn.ANCHORARRAY(B189),0))),H191&amp;"Por favor no seleccionar los criterios de impacto",I178)</f>
        <v>❌Por favor no seleccionar los criterios de impacto</v>
      </c>
    </row>
    <row r="179" spans="1:10" ht="21" x14ac:dyDescent="0.4">
      <c r="A179" s="8"/>
      <c r="B179" s="33" t="s">
        <v>168</v>
      </c>
      <c r="C179" s="33" t="s">
        <v>170</v>
      </c>
      <c r="D179" s="33"/>
      <c r="E179" s="33"/>
      <c r="G179" t="s">
        <v>169</v>
      </c>
      <c r="H179" t="str">
        <f t="shared" ref="H179:H189" si="0">IF(NOT(ISBLANK(F179)),F179,IF(NOT(ISBLANK(G179)),"     "&amp;G179,FALSE))</f>
        <v xml:space="preserve">     Afectación menor a 10 SMLMV .</v>
      </c>
    </row>
    <row r="180" spans="1:10" ht="21" x14ac:dyDescent="0.4">
      <c r="A180" s="8"/>
      <c r="B180" s="33" t="s">
        <v>168</v>
      </c>
      <c r="C180" s="33" t="s">
        <v>171</v>
      </c>
      <c r="D180" s="33"/>
      <c r="E180" s="33"/>
      <c r="G180" t="s">
        <v>170</v>
      </c>
      <c r="H180" t="str">
        <f t="shared" si="0"/>
        <v xml:space="preserve">     Entre 10 y 50 SMLMV </v>
      </c>
    </row>
    <row r="181" spans="1:10" ht="21" x14ac:dyDescent="0.4">
      <c r="A181" s="8"/>
      <c r="B181" s="33" t="s">
        <v>168</v>
      </c>
      <c r="C181" s="33" t="s">
        <v>172</v>
      </c>
      <c r="D181" s="33"/>
      <c r="E181" s="33"/>
      <c r="G181" t="s">
        <v>171</v>
      </c>
      <c r="H181" t="str">
        <f t="shared" si="0"/>
        <v xml:space="preserve">     Entre 50 y 100 SMLMV </v>
      </c>
    </row>
    <row r="182" spans="1:10" ht="21" x14ac:dyDescent="0.4">
      <c r="A182" s="8"/>
      <c r="B182" s="33" t="s">
        <v>168</v>
      </c>
      <c r="C182" s="33" t="s">
        <v>173</v>
      </c>
      <c r="D182" s="33"/>
      <c r="E182" s="33"/>
      <c r="G182" t="s">
        <v>172</v>
      </c>
      <c r="H182" t="str">
        <f t="shared" si="0"/>
        <v xml:space="preserve">     Entre 100 y 500 SMLMV </v>
      </c>
    </row>
    <row r="183" spans="1:10" ht="21" x14ac:dyDescent="0.4">
      <c r="A183" s="8"/>
      <c r="B183" s="33" t="s">
        <v>174</v>
      </c>
      <c r="C183" s="33" t="s">
        <v>175</v>
      </c>
      <c r="D183" s="33"/>
      <c r="E183" s="33"/>
      <c r="G183" t="s">
        <v>173</v>
      </c>
      <c r="H183" t="str">
        <f t="shared" si="0"/>
        <v xml:space="preserve">     Mayor a 500 SMLMV </v>
      </c>
    </row>
    <row r="184" spans="1:10" ht="21" x14ac:dyDescent="0.4">
      <c r="A184" s="8"/>
      <c r="B184" s="33" t="s">
        <v>174</v>
      </c>
      <c r="C184" s="33" t="s">
        <v>176</v>
      </c>
      <c r="D184" s="33"/>
      <c r="E184" s="33"/>
      <c r="F184" t="s">
        <v>174</v>
      </c>
      <c r="H184" t="str">
        <f t="shared" si="0"/>
        <v>Pérdida Reputacional</v>
      </c>
    </row>
    <row r="185" spans="1:10" ht="21" x14ac:dyDescent="0.4">
      <c r="A185" s="8"/>
      <c r="B185" s="33" t="s">
        <v>174</v>
      </c>
      <c r="C185" s="33" t="s">
        <v>177</v>
      </c>
      <c r="D185" s="33"/>
      <c r="E185" s="33"/>
      <c r="G185" t="s">
        <v>175</v>
      </c>
      <c r="H185" t="str">
        <f t="shared" si="0"/>
        <v xml:space="preserve">     El riesgo afecta la imagen de alguna área de la organización</v>
      </c>
    </row>
    <row r="186" spans="1:10" ht="21" x14ac:dyDescent="0.4">
      <c r="A186" s="8"/>
      <c r="B186" s="33" t="s">
        <v>174</v>
      </c>
      <c r="C186" s="33" t="s">
        <v>178</v>
      </c>
      <c r="D186" s="33"/>
      <c r="E186" s="33"/>
      <c r="G186" t="s">
        <v>176</v>
      </c>
      <c r="H186" t="str">
        <f t="shared" si="0"/>
        <v xml:space="preserve">     El riesgo afecta la imagen de la entidad internamente, de conocimiento general, nivel interno, de junta dircetiva y accionistas y/o de provedores</v>
      </c>
    </row>
    <row r="187" spans="1:10" ht="21" x14ac:dyDescent="0.4">
      <c r="A187" s="8"/>
      <c r="B187" s="33" t="s">
        <v>174</v>
      </c>
      <c r="C187" s="33" t="s">
        <v>179</v>
      </c>
      <c r="D187" s="33"/>
      <c r="E187" s="33"/>
      <c r="G187" t="s">
        <v>177</v>
      </c>
      <c r="H187" t="str">
        <f t="shared" si="0"/>
        <v xml:space="preserve">     El riesgo afecta la imagen de la entidad con algunos usuarios de relevancia frente al logro de los objetivos</v>
      </c>
    </row>
    <row r="188" spans="1:10" x14ac:dyDescent="0.3">
      <c r="A188" s="8"/>
      <c r="B188" s="6"/>
      <c r="C188" s="6"/>
      <c r="D188" s="6"/>
      <c r="E188" s="6"/>
      <c r="G188" t="s">
        <v>178</v>
      </c>
      <c r="H188" t="str">
        <f t="shared" si="0"/>
        <v xml:space="preserve">     El riesgo afecta la imagen de de la entidad con efecto publicitario sostenido a nivel de sector administrativo, nivel departamental o municipal</v>
      </c>
    </row>
    <row r="189" spans="1:10" x14ac:dyDescent="0.3">
      <c r="A189" s="8"/>
      <c r="B189" s="6" t="str" cm="1">
        <f t="array" ref="B189:B191">_xlfn.UNIQUE(Tabla13[[#All],[Criterios]])</f>
        <v>Criterios</v>
      </c>
      <c r="C189" s="6"/>
      <c r="D189" s="6"/>
      <c r="E189" s="6"/>
      <c r="G189" t="s">
        <v>179</v>
      </c>
      <c r="H189" t="str">
        <f t="shared" si="0"/>
        <v xml:space="preserve">     El riesgo afecta la imagen de la entidad a nivel nacional, con efecto publicitarios sostenible a nivel país</v>
      </c>
    </row>
    <row r="190" spans="1:10" x14ac:dyDescent="0.3">
      <c r="A190" s="8"/>
      <c r="B190" s="6" t="str">
        <v>Afectación Económica o presupuestal</v>
      </c>
      <c r="C190" s="6"/>
      <c r="D190" s="6"/>
      <c r="E190" s="6"/>
    </row>
    <row r="191" spans="1:10" x14ac:dyDescent="0.3">
      <c r="B191" s="6" t="str">
        <v>Pérdida Reputacional</v>
      </c>
      <c r="C191" s="6"/>
      <c r="D191" s="6"/>
      <c r="E191" s="6"/>
      <c r="H191" s="7" t="s">
        <v>180</v>
      </c>
    </row>
    <row r="192" spans="1:10" x14ac:dyDescent="0.3">
      <c r="B192" s="4"/>
      <c r="C192" s="4"/>
      <c r="D192" s="4"/>
      <c r="E192" s="4"/>
      <c r="H192" s="7" t="s">
        <v>181</v>
      </c>
    </row>
    <row r="193" spans="2:6" x14ac:dyDescent="0.3">
      <c r="B193" s="4"/>
      <c r="C193" s="4"/>
      <c r="D193" s="4"/>
      <c r="E193" s="4"/>
    </row>
    <row r="194" spans="2:6" x14ac:dyDescent="0.3">
      <c r="B194" s="4"/>
      <c r="C194" s="4"/>
      <c r="D194" s="4"/>
      <c r="E194" s="4"/>
    </row>
    <row r="195" spans="2:6" x14ac:dyDescent="0.3">
      <c r="B195" s="4"/>
      <c r="C195" s="4"/>
      <c r="D195" s="4"/>
      <c r="E195" s="4"/>
      <c r="F195" s="4"/>
    </row>
    <row r="196" spans="2:6" x14ac:dyDescent="0.3">
      <c r="B196" s="4"/>
      <c r="C196" s="4"/>
      <c r="D196" s="4"/>
      <c r="E196" s="4"/>
      <c r="F196" s="4"/>
    </row>
    <row r="197" spans="2:6" x14ac:dyDescent="0.3">
      <c r="B197" s="4"/>
      <c r="C197" s="4"/>
      <c r="D197" s="4"/>
      <c r="E197" s="4"/>
      <c r="F197" s="4"/>
    </row>
    <row r="198" spans="2:6" x14ac:dyDescent="0.3">
      <c r="B198" s="4"/>
      <c r="C198" s="4"/>
      <c r="D198" s="4"/>
      <c r="E198" s="4"/>
      <c r="F198" s="4"/>
    </row>
    <row r="199" spans="2:6" x14ac:dyDescent="0.3">
      <c r="B199" s="4"/>
      <c r="C199" s="4"/>
      <c r="D199" s="4"/>
      <c r="E199" s="4"/>
      <c r="F199" s="4"/>
    </row>
    <row r="200" spans="2:6" x14ac:dyDescent="0.3">
      <c r="B200" s="4"/>
      <c r="C200" s="4"/>
      <c r="D200" s="4"/>
      <c r="E200" s="4"/>
      <c r="F200" s="4"/>
    </row>
  </sheetData>
  <mergeCells count="2">
    <mergeCell ref="B1:E1"/>
    <mergeCell ref="B3:E3"/>
  </mergeCells>
  <dataValidations count="1">
    <dataValidation type="list" allowBlank="1" showInputMessage="1" showErrorMessage="1" sqref="I178" xr:uid="{B28C6555-BFC6-47B8-B21D-C022A5D84E57}">
      <formula1>$H$178:$H$189</formula1>
    </dataValidation>
  </dataValidation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topLeftCell="A8" zoomScale="120" zoomScaleNormal="120" workbookViewId="0">
      <selection activeCell="H20" sqref="H20"/>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436" t="s">
        <v>182</v>
      </c>
      <c r="C1" s="437"/>
      <c r="D1" s="437"/>
      <c r="E1" s="437"/>
      <c r="F1" s="438"/>
    </row>
    <row r="2" spans="2:6" ht="16.2" thickBot="1" x14ac:dyDescent="0.35">
      <c r="B2" s="10"/>
      <c r="C2" s="10"/>
      <c r="D2" s="10"/>
      <c r="E2" s="10"/>
      <c r="F2" s="10"/>
    </row>
    <row r="3" spans="2:6" ht="16.2" thickBot="1" x14ac:dyDescent="0.35">
      <c r="B3" s="440" t="s">
        <v>183</v>
      </c>
      <c r="C3" s="441"/>
      <c r="D3" s="441"/>
      <c r="E3" s="34" t="s">
        <v>163</v>
      </c>
      <c r="F3" s="35" t="s">
        <v>184</v>
      </c>
    </row>
    <row r="4" spans="2:6" ht="31.2" x14ac:dyDescent="0.3">
      <c r="B4" s="442" t="s">
        <v>185</v>
      </c>
      <c r="C4" s="444" t="s">
        <v>102</v>
      </c>
      <c r="D4" s="11" t="s">
        <v>118</v>
      </c>
      <c r="E4" s="12" t="s">
        <v>186</v>
      </c>
      <c r="F4" s="13">
        <v>0.25</v>
      </c>
    </row>
    <row r="5" spans="2:6" ht="46.8" x14ac:dyDescent="0.3">
      <c r="B5" s="443"/>
      <c r="C5" s="445"/>
      <c r="D5" s="14" t="s">
        <v>127</v>
      </c>
      <c r="E5" s="15" t="s">
        <v>187</v>
      </c>
      <c r="F5" s="16">
        <v>0.15</v>
      </c>
    </row>
    <row r="6" spans="2:6" ht="46.8" x14ac:dyDescent="0.3">
      <c r="B6" s="443"/>
      <c r="C6" s="445"/>
      <c r="D6" s="14" t="s">
        <v>112</v>
      </c>
      <c r="E6" s="15" t="s">
        <v>188</v>
      </c>
      <c r="F6" s="16">
        <v>0.1</v>
      </c>
    </row>
    <row r="7" spans="2:6" ht="15.6" hidden="1" x14ac:dyDescent="0.3">
      <c r="B7" s="443"/>
      <c r="C7" s="14"/>
      <c r="D7" s="14" t="s">
        <v>122</v>
      </c>
      <c r="E7" s="15"/>
      <c r="F7" s="16"/>
    </row>
    <row r="8" spans="2:6" ht="62.4" x14ac:dyDescent="0.3">
      <c r="B8" s="443"/>
      <c r="C8" s="445" t="s">
        <v>103</v>
      </c>
      <c r="D8" s="14" t="s">
        <v>189</v>
      </c>
      <c r="E8" s="15" t="s">
        <v>190</v>
      </c>
      <c r="F8" s="16">
        <v>0.25</v>
      </c>
    </row>
    <row r="9" spans="2:6" ht="31.2" x14ac:dyDescent="0.3">
      <c r="B9" s="443"/>
      <c r="C9" s="445"/>
      <c r="D9" s="14" t="s">
        <v>113</v>
      </c>
      <c r="E9" s="15" t="s">
        <v>191</v>
      </c>
      <c r="F9" s="16">
        <v>0.15</v>
      </c>
    </row>
    <row r="10" spans="2:6" ht="15.6" hidden="1" x14ac:dyDescent="0.3">
      <c r="B10" s="28"/>
      <c r="C10" s="14"/>
      <c r="D10" s="14" t="s">
        <v>122</v>
      </c>
      <c r="E10" s="15"/>
      <c r="F10" s="16"/>
    </row>
    <row r="11" spans="2:6" ht="46.8" x14ac:dyDescent="0.3">
      <c r="B11" s="443" t="s">
        <v>192</v>
      </c>
      <c r="C11" s="445" t="s">
        <v>105</v>
      </c>
      <c r="D11" s="14" t="s">
        <v>114</v>
      </c>
      <c r="E11" s="15" t="s">
        <v>193</v>
      </c>
      <c r="F11" s="17" t="s">
        <v>194</v>
      </c>
    </row>
    <row r="12" spans="2:6" ht="46.8" x14ac:dyDescent="0.3">
      <c r="B12" s="443"/>
      <c r="C12" s="445"/>
      <c r="D12" s="14" t="s">
        <v>121</v>
      </c>
      <c r="E12" s="15" t="s">
        <v>195</v>
      </c>
      <c r="F12" s="17" t="s">
        <v>194</v>
      </c>
    </row>
    <row r="13" spans="2:6" ht="15.6" x14ac:dyDescent="0.3">
      <c r="B13" s="443"/>
      <c r="C13" s="14"/>
      <c r="D13" s="14" t="s">
        <v>122</v>
      </c>
      <c r="E13" s="15"/>
      <c r="F13" s="17"/>
    </row>
    <row r="14" spans="2:6" ht="46.8" x14ac:dyDescent="0.3">
      <c r="B14" s="443"/>
      <c r="C14" s="445" t="s">
        <v>106</v>
      </c>
      <c r="D14" s="14" t="s">
        <v>119</v>
      </c>
      <c r="E14" s="15" t="s">
        <v>196</v>
      </c>
      <c r="F14" s="17" t="s">
        <v>194</v>
      </c>
    </row>
    <row r="15" spans="2:6" ht="46.8" x14ac:dyDescent="0.3">
      <c r="B15" s="443"/>
      <c r="C15" s="445"/>
      <c r="D15" s="14" t="s">
        <v>115</v>
      </c>
      <c r="E15" s="15" t="s">
        <v>197</v>
      </c>
      <c r="F15" s="17" t="s">
        <v>194</v>
      </c>
    </row>
    <row r="16" spans="2:6" ht="15.6" hidden="1" x14ac:dyDescent="0.3">
      <c r="B16" s="443"/>
      <c r="C16" s="14"/>
      <c r="D16" s="14" t="s">
        <v>122</v>
      </c>
      <c r="E16" s="15"/>
      <c r="F16" s="17"/>
    </row>
    <row r="17" spans="2:6" ht="31.2" x14ac:dyDescent="0.3">
      <c r="B17" s="443"/>
      <c r="C17" s="445" t="s">
        <v>107</v>
      </c>
      <c r="D17" s="14" t="s">
        <v>116</v>
      </c>
      <c r="E17" s="15" t="s">
        <v>198</v>
      </c>
      <c r="F17" s="17" t="s">
        <v>194</v>
      </c>
    </row>
    <row r="18" spans="2:6" ht="16.2" thickBot="1" x14ac:dyDescent="0.35">
      <c r="B18" s="446"/>
      <c r="C18" s="447"/>
      <c r="D18" s="18" t="s">
        <v>199</v>
      </c>
      <c r="E18" s="19" t="s">
        <v>200</v>
      </c>
      <c r="F18" s="20" t="s">
        <v>194</v>
      </c>
    </row>
    <row r="19" spans="2:6" ht="15.6" hidden="1" x14ac:dyDescent="0.3">
      <c r="B19" s="44"/>
      <c r="C19" s="44"/>
      <c r="D19" s="14" t="s">
        <v>122</v>
      </c>
      <c r="E19" s="45"/>
      <c r="F19" s="46"/>
    </row>
    <row r="20" spans="2:6" ht="49.5" customHeight="1" x14ac:dyDescent="0.3">
      <c r="B20" s="439" t="s">
        <v>201</v>
      </c>
      <c r="C20" s="439"/>
      <c r="D20" s="439"/>
      <c r="E20" s="439"/>
      <c r="F20" s="439"/>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4"/>
  <sheetViews>
    <sheetView topLeftCell="A6" workbookViewId="0">
      <selection activeCell="E17" sqref="E17"/>
    </sheetView>
  </sheetViews>
  <sheetFormatPr baseColWidth="10" defaultColWidth="11.44140625" defaultRowHeight="14.4" x14ac:dyDescent="0.3"/>
  <cols>
    <col min="2" max="2" width="24" customWidth="1"/>
    <col min="3" max="3" width="23.44140625" customWidth="1"/>
    <col min="4" max="4" width="24.33203125" customWidth="1"/>
    <col min="5" max="6" width="16.88671875" customWidth="1"/>
  </cols>
  <sheetData>
    <row r="2" spans="2:6" x14ac:dyDescent="0.3">
      <c r="B2" t="s">
        <v>202</v>
      </c>
      <c r="E2" t="s">
        <v>203</v>
      </c>
    </row>
    <row r="3" spans="2:6" x14ac:dyDescent="0.3">
      <c r="B3" t="s">
        <v>204</v>
      </c>
      <c r="E3" t="s">
        <v>205</v>
      </c>
    </row>
    <row r="4" spans="2:6" x14ac:dyDescent="0.3">
      <c r="B4" t="s">
        <v>206</v>
      </c>
      <c r="E4" t="s">
        <v>207</v>
      </c>
    </row>
    <row r="5" spans="2:6" x14ac:dyDescent="0.3">
      <c r="B5" t="s">
        <v>117</v>
      </c>
    </row>
    <row r="8" spans="2:6" x14ac:dyDescent="0.3">
      <c r="B8" t="s">
        <v>208</v>
      </c>
      <c r="E8" t="s">
        <v>87</v>
      </c>
      <c r="F8" t="s">
        <v>209</v>
      </c>
    </row>
    <row r="9" spans="2:6" x14ac:dyDescent="0.3">
      <c r="B9" t="s">
        <v>210</v>
      </c>
      <c r="E9" t="s">
        <v>155</v>
      </c>
      <c r="F9" t="s">
        <v>211</v>
      </c>
    </row>
    <row r="10" spans="2:6" x14ac:dyDescent="0.3">
      <c r="B10" t="s">
        <v>212</v>
      </c>
      <c r="E10" t="s">
        <v>124</v>
      </c>
      <c r="F10" t="s">
        <v>125</v>
      </c>
    </row>
    <row r="11" spans="2:6" x14ac:dyDescent="0.3">
      <c r="E11" t="s">
        <v>110</v>
      </c>
      <c r="F11" t="s">
        <v>111</v>
      </c>
    </row>
    <row r="12" spans="2:6" x14ac:dyDescent="0.3">
      <c r="B12" s="101" t="s">
        <v>229</v>
      </c>
      <c r="E12" t="s">
        <v>159</v>
      </c>
      <c r="F12" t="s">
        <v>164</v>
      </c>
    </row>
    <row r="13" spans="2:6" x14ac:dyDescent="0.3">
      <c r="B13" s="102" t="s">
        <v>230</v>
      </c>
      <c r="E13" t="s">
        <v>130</v>
      </c>
      <c r="F13" t="s">
        <v>165</v>
      </c>
    </row>
    <row r="14" spans="2:6" x14ac:dyDescent="0.3">
      <c r="B14" s="102" t="s">
        <v>231</v>
      </c>
    </row>
    <row r="15" spans="2:6" x14ac:dyDescent="0.3">
      <c r="B15" s="102" t="s">
        <v>232</v>
      </c>
    </row>
    <row r="16" spans="2:6" ht="26.4" x14ac:dyDescent="0.3">
      <c r="B16" s="102" t="s">
        <v>233</v>
      </c>
    </row>
    <row r="17" spans="2:5" ht="41.4" x14ac:dyDescent="0.3">
      <c r="B17" s="102" t="s">
        <v>234</v>
      </c>
      <c r="E17" s="108" t="s">
        <v>239</v>
      </c>
    </row>
    <row r="18" spans="2:5" x14ac:dyDescent="0.3">
      <c r="B18" s="26"/>
      <c r="E18" s="108" t="s">
        <v>240</v>
      </c>
    </row>
    <row r="19" spans="2:5" x14ac:dyDescent="0.3">
      <c r="B19" s="26"/>
      <c r="E19" s="108" t="s">
        <v>241</v>
      </c>
    </row>
    <row r="20" spans="2:5" x14ac:dyDescent="0.3">
      <c r="E20" s="108" t="s">
        <v>242</v>
      </c>
    </row>
    <row r="21" spans="2:5" x14ac:dyDescent="0.3">
      <c r="B21" s="26" t="s">
        <v>213</v>
      </c>
      <c r="E21" s="108" t="s">
        <v>243</v>
      </c>
    </row>
    <row r="22" spans="2:5" x14ac:dyDescent="0.3">
      <c r="B22" t="s">
        <v>214</v>
      </c>
      <c r="E22" s="108" t="s">
        <v>244</v>
      </c>
    </row>
    <row r="23" spans="2:5" x14ac:dyDescent="0.3">
      <c r="B23" t="s">
        <v>215</v>
      </c>
      <c r="E23" s="109" t="s">
        <v>245</v>
      </c>
    </row>
    <row r="24" spans="2:5" x14ac:dyDescent="0.3">
      <c r="B24" t="s">
        <v>216</v>
      </c>
    </row>
    <row r="25" spans="2:5" x14ac:dyDescent="0.3">
      <c r="B25" t="s">
        <v>217</v>
      </c>
    </row>
    <row r="26" spans="2:5" x14ac:dyDescent="0.3">
      <c r="B26" t="s">
        <v>218</v>
      </c>
    </row>
    <row r="27" spans="2:5" x14ac:dyDescent="0.3">
      <c r="B27" t="s">
        <v>58</v>
      </c>
    </row>
    <row r="28" spans="2:5" x14ac:dyDescent="0.3">
      <c r="B28" t="s">
        <v>219</v>
      </c>
    </row>
    <row r="29" spans="2:5" x14ac:dyDescent="0.3">
      <c r="B29" t="s">
        <v>220</v>
      </c>
    </row>
    <row r="30" spans="2:5" x14ac:dyDescent="0.3">
      <c r="B30" t="s">
        <v>221</v>
      </c>
    </row>
    <row r="31" spans="2:5" x14ac:dyDescent="0.3">
      <c r="B31" t="s">
        <v>222</v>
      </c>
    </row>
    <row r="32" spans="2:5" x14ac:dyDescent="0.3">
      <c r="B32" t="s">
        <v>223</v>
      </c>
    </row>
    <row r="33" spans="2:2" x14ac:dyDescent="0.3">
      <c r="B33" t="s">
        <v>224</v>
      </c>
    </row>
    <row r="34" spans="2:2" x14ac:dyDescent="0.3">
      <c r="B34" t="s">
        <v>64</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88671875" style="1" customWidth="1"/>
    <col min="2" max="16384" width="11.44140625" style="1"/>
  </cols>
  <sheetData>
    <row r="3" spans="1:1" x14ac:dyDescent="0.3">
      <c r="A3" s="2" t="s">
        <v>118</v>
      </c>
    </row>
    <row r="4" spans="1:1" x14ac:dyDescent="0.3">
      <c r="A4" s="2" t="s">
        <v>127</v>
      </c>
    </row>
    <row r="5" spans="1:1" x14ac:dyDescent="0.3">
      <c r="A5" s="2" t="s">
        <v>112</v>
      </c>
    </row>
    <row r="6" spans="1:1" x14ac:dyDescent="0.3">
      <c r="A6" s="2" t="s">
        <v>189</v>
      </c>
    </row>
    <row r="7" spans="1:1" x14ac:dyDescent="0.3">
      <c r="A7" s="2" t="s">
        <v>113</v>
      </c>
    </row>
    <row r="8" spans="1:1" x14ac:dyDescent="0.3">
      <c r="A8" s="2" t="s">
        <v>114</v>
      </c>
    </row>
    <row r="9" spans="1:1" x14ac:dyDescent="0.3">
      <c r="A9" s="2" t="s">
        <v>121</v>
      </c>
    </row>
    <row r="10" spans="1:1" x14ac:dyDescent="0.3">
      <c r="A10" s="2" t="s">
        <v>119</v>
      </c>
    </row>
    <row r="11" spans="1:1" x14ac:dyDescent="0.3">
      <c r="A11" s="2" t="s">
        <v>115</v>
      </c>
    </row>
    <row r="12" spans="1:1" x14ac:dyDescent="0.3">
      <c r="A12" s="2" t="s">
        <v>225</v>
      </c>
    </row>
    <row r="13" spans="1:1" x14ac:dyDescent="0.3">
      <c r="A13" s="2" t="s">
        <v>226</v>
      </c>
    </row>
    <row r="14" spans="1:1" x14ac:dyDescent="0.3">
      <c r="A14" s="2" t="s">
        <v>227</v>
      </c>
    </row>
    <row r="16" spans="1:1" x14ac:dyDescent="0.3">
      <c r="A16" s="2" t="s">
        <v>228</v>
      </c>
    </row>
    <row r="17" spans="1:1" x14ac:dyDescent="0.3">
      <c r="A17" s="2" t="s">
        <v>202</v>
      </c>
    </row>
    <row r="18" spans="1:1" x14ac:dyDescent="0.3">
      <c r="A18" s="2" t="s">
        <v>204</v>
      </c>
    </row>
    <row r="20" spans="1:1" x14ac:dyDescent="0.3">
      <c r="A20" s="2" t="s">
        <v>210</v>
      </c>
    </row>
    <row r="21" spans="1:1" x14ac:dyDescent="0.3">
      <c r="A21" s="2" t="s">
        <v>212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0930BF-DDBD-411C-A03B-2A233DE0633B}">
  <ds:schemaRefs>
    <ds:schemaRef ds:uri="http://schemas.microsoft.com/sharepoint/v3/contenttype/forms"/>
  </ds:schemaRefs>
</ds:datastoreItem>
</file>

<file path=customXml/itemProps2.xml><?xml version="1.0" encoding="utf-8"?>
<ds:datastoreItem xmlns:ds="http://schemas.openxmlformats.org/officeDocument/2006/customXml" ds:itemID="{AEF6982C-C1CA-4EE5-9644-0C99076E44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92D49E-DB46-452B-B8DB-1FB4BE5754A2}">
  <ds:schemaRefs>
    <ds:schemaRef ds:uri="http://purl.org/dc/terms/"/>
    <ds:schemaRef ds:uri="http://purl.org/dc/dcmitype/"/>
    <ds:schemaRef ds:uri="e2010645-54db-4cc2-bfef-3e2b9472e22a"/>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a10f49e3-8834-4f01-8250-573dd85e34c3"/>
    <ds:schemaRef ds:uri="http://schemas.microsoft.com/office/2006/metadata/properties"/>
    <ds:schemaRef ds:uri="http://www.w3.org/XML/1998/namespace"/>
    <ds:schemaRef ds:uri="48c77cfc-f926-4e40-878b-a2b4daa011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vt:lpstr>
      <vt:lpstr>Tabla Impacto</vt:lpstr>
      <vt:lpstr>Tabla Valoración controles</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Carlos Alberto Benitez Aguirre</cp:lastModifiedBy>
  <cp:revision/>
  <dcterms:created xsi:type="dcterms:W3CDTF">2020-03-24T23:12:47Z</dcterms:created>
  <dcterms:modified xsi:type="dcterms:W3CDTF">2026-07-29T16:17:38Z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