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13" documentId="13_ncr:1_{749F51A5-76B2-4809-AA72-1D4CE937B84F}" xr6:coauthVersionLast="47" xr6:coauthVersionMax="47" xr10:uidLastSave="{FE0D3B2F-CD65-4981-B2B7-B0CCC836B8A6}"/>
  <bookViews>
    <workbookView xWindow="-108" yWindow="-108" windowWidth="23256" windowHeight="12456" tabRatio="815"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state="hidden"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2" i="26" l="1"/>
  <c r="C22" i="26"/>
  <c r="E22" i="26" s="1"/>
  <c r="B22" i="26"/>
  <c r="A22" i="26"/>
  <c r="D21" i="26"/>
  <c r="F21" i="26" s="1"/>
  <c r="C21" i="26"/>
  <c r="E21" i="26" s="1"/>
  <c r="B21" i="26"/>
  <c r="A21" i="26"/>
  <c r="D20" i="26"/>
  <c r="F20" i="26" s="1"/>
  <c r="C20" i="26"/>
  <c r="B20" i="26"/>
  <c r="A20" i="26"/>
  <c r="D19" i="26"/>
  <c r="F19" i="26" s="1"/>
  <c r="C19" i="26"/>
  <c r="B19" i="26"/>
  <c r="A19" i="26"/>
  <c r="D18" i="26"/>
  <c r="F18" i="26" s="1"/>
  <c r="C18" i="26"/>
  <c r="B18" i="26"/>
  <c r="A18" i="26"/>
  <c r="D17" i="26"/>
  <c r="F17" i="26" s="1"/>
  <c r="C17" i="26"/>
  <c r="E17" i="26" s="1"/>
  <c r="B17" i="26"/>
  <c r="A17" i="26"/>
  <c r="D16" i="26"/>
  <c r="F16" i="26" s="1"/>
  <c r="C16" i="26"/>
  <c r="E16" i="26" s="1"/>
  <c r="B16" i="26"/>
  <c r="A16" i="26"/>
  <c r="D15" i="26"/>
  <c r="F15" i="26" s="1"/>
  <c r="C15" i="26"/>
  <c r="B15" i="26"/>
  <c r="A15" i="26"/>
  <c r="D14" i="26"/>
  <c r="F14" i="26" s="1"/>
  <c r="C14" i="26"/>
  <c r="B14" i="26"/>
  <c r="A14" i="26"/>
  <c r="D13" i="26"/>
  <c r="C13" i="26"/>
  <c r="B13" i="26"/>
  <c r="A13" i="26"/>
  <c r="D12" i="26"/>
  <c r="F12" i="26" s="1"/>
  <c r="C12" i="26"/>
  <c r="B12" i="26"/>
  <c r="A12" i="26"/>
  <c r="D11" i="26"/>
  <c r="F11" i="26" s="1"/>
  <c r="C11" i="26"/>
  <c r="B11" i="26"/>
  <c r="A11" i="26"/>
  <c r="D10" i="26"/>
  <c r="C10" i="26"/>
  <c r="B10" i="26"/>
  <c r="A10" i="26"/>
  <c r="D9" i="26"/>
  <c r="F9" i="26" s="1"/>
  <c r="C9" i="26"/>
  <c r="E9" i="26" s="1"/>
  <c r="B9" i="26"/>
  <c r="A9" i="26"/>
  <c r="D8" i="26"/>
  <c r="F8" i="26" s="1"/>
  <c r="C8" i="26"/>
  <c r="B8" i="26"/>
  <c r="A8" i="26"/>
  <c r="D7" i="26"/>
  <c r="C7" i="26"/>
  <c r="E7" i="26" s="1"/>
  <c r="B7" i="26"/>
  <c r="A7" i="26"/>
  <c r="E20" i="26"/>
  <c r="E14" i="26"/>
  <c r="E11" i="26"/>
  <c r="D22" i="25"/>
  <c r="E22" i="25" s="1"/>
  <c r="C22" i="25"/>
  <c r="B22" i="25"/>
  <c r="A22" i="25"/>
  <c r="D21" i="25"/>
  <c r="C21" i="25"/>
  <c r="B21" i="25"/>
  <c r="A21" i="25"/>
  <c r="D20" i="25"/>
  <c r="C20" i="25"/>
  <c r="E20" i="25" s="1"/>
  <c r="B20" i="25"/>
  <c r="A20" i="25"/>
  <c r="D19" i="25"/>
  <c r="C19" i="25"/>
  <c r="B19" i="25"/>
  <c r="A19" i="25"/>
  <c r="D18" i="25"/>
  <c r="C18" i="25"/>
  <c r="B18" i="25"/>
  <c r="A18" i="25"/>
  <c r="D17" i="25"/>
  <c r="E17" i="25" s="1"/>
  <c r="C17" i="25"/>
  <c r="B17" i="25"/>
  <c r="A17" i="25"/>
  <c r="D16" i="25"/>
  <c r="C16" i="25"/>
  <c r="E16" i="25" s="1"/>
  <c r="B16" i="25"/>
  <c r="A16" i="25"/>
  <c r="D15" i="25"/>
  <c r="C15" i="25"/>
  <c r="B15" i="25"/>
  <c r="A15" i="25"/>
  <c r="D14" i="25"/>
  <c r="E14" i="25" s="1"/>
  <c r="C14" i="25"/>
  <c r="B14" i="25"/>
  <c r="A14" i="25"/>
  <c r="D13" i="25"/>
  <c r="C13" i="25"/>
  <c r="E13" i="25" s="1"/>
  <c r="B13" i="25"/>
  <c r="A13" i="25"/>
  <c r="D12" i="25"/>
  <c r="C12" i="25"/>
  <c r="B12" i="25"/>
  <c r="A12" i="25"/>
  <c r="D11" i="25"/>
  <c r="C11" i="25"/>
  <c r="B11" i="25"/>
  <c r="A11" i="25"/>
  <c r="D9" i="25"/>
  <c r="C9" i="25"/>
  <c r="E9" i="25" s="1"/>
  <c r="B9" i="25"/>
  <c r="A9" i="25"/>
  <c r="B4" i="28"/>
  <c r="B3" i="27"/>
  <c r="F10" i="26"/>
  <c r="E10" i="26"/>
  <c r="B3" i="26"/>
  <c r="D10" i="25"/>
  <c r="C10" i="25"/>
  <c r="B10" i="25"/>
  <c r="A10" i="25"/>
  <c r="D8" i="25"/>
  <c r="C8" i="25"/>
  <c r="B8" i="25"/>
  <c r="A8" i="25"/>
  <c r="D7" i="25"/>
  <c r="C7" i="25"/>
  <c r="B7" i="25"/>
  <c r="A7" i="25"/>
  <c r="B3" i="25"/>
  <c r="F26" i="26"/>
  <c r="E26" i="26"/>
  <c r="G26" i="26" s="1"/>
  <c r="F25" i="26"/>
  <c r="E25" i="26"/>
  <c r="G25" i="26" s="1"/>
  <c r="F24" i="26"/>
  <c r="E24" i="26"/>
  <c r="G24" i="26" s="1"/>
  <c r="F23" i="26"/>
  <c r="E23" i="26"/>
  <c r="G23" i="26" s="1"/>
  <c r="F22" i="26"/>
  <c r="E19" i="26"/>
  <c r="E18" i="26"/>
  <c r="E15" i="26"/>
  <c r="F13" i="26"/>
  <c r="E13" i="26"/>
  <c r="E12" i="26"/>
  <c r="E8" i="26"/>
  <c r="F7" i="26"/>
  <c r="E26" i="25"/>
  <c r="E25" i="25"/>
  <c r="E24" i="25"/>
  <c r="E23" i="25"/>
  <c r="E19" i="25"/>
  <c r="E10" i="25"/>
  <c r="G22" i="26" l="1"/>
  <c r="G21" i="26"/>
  <c r="G20" i="26"/>
  <c r="G19" i="26"/>
  <c r="G18" i="26"/>
  <c r="G17" i="26"/>
  <c r="G16" i="26"/>
  <c r="G15" i="26"/>
  <c r="G14" i="26"/>
  <c r="G13" i="26"/>
  <c r="G12" i="26"/>
  <c r="G11" i="26"/>
  <c r="G10" i="26"/>
  <c r="G9" i="26"/>
  <c r="G8" i="26"/>
  <c r="E21" i="25"/>
  <c r="E18" i="25"/>
  <c r="E15" i="25"/>
  <c r="K7" i="25"/>
  <c r="E8" i="27" s="1"/>
  <c r="E12" i="25"/>
  <c r="E11" i="25"/>
  <c r="J11" i="25"/>
  <c r="D12" i="27" s="1"/>
  <c r="K11" i="25"/>
  <c r="E12" i="27" s="1"/>
  <c r="M8" i="25"/>
  <c r="G9" i="27" s="1"/>
  <c r="L7" i="25"/>
  <c r="F8" i="27" s="1"/>
  <c r="E8" i="25"/>
  <c r="L11" i="26"/>
  <c r="L12" i="27" s="1"/>
  <c r="K11" i="26"/>
  <c r="K12" i="27" s="1"/>
  <c r="O7" i="26"/>
  <c r="O8" i="27" s="1"/>
  <c r="N10" i="26"/>
  <c r="N11" i="27" s="1"/>
  <c r="N8" i="26"/>
  <c r="N9" i="27" s="1"/>
  <c r="M10" i="26"/>
  <c r="M11" i="27" s="1"/>
  <c r="M8" i="26"/>
  <c r="M9" i="27" s="1"/>
  <c r="L10" i="26"/>
  <c r="L11" i="27" s="1"/>
  <c r="L8" i="26"/>
  <c r="L9" i="27" s="1"/>
  <c r="K10" i="26"/>
  <c r="K11" i="27" s="1"/>
  <c r="K8" i="26"/>
  <c r="K9" i="27" s="1"/>
  <c r="M11" i="26"/>
  <c r="M12" i="27" s="1"/>
  <c r="O10" i="26"/>
  <c r="O11" i="27" s="1"/>
  <c r="O9" i="26"/>
  <c r="O10" i="27" s="1"/>
  <c r="O8" i="26"/>
  <c r="O9" i="27" s="1"/>
  <c r="N9" i="26"/>
  <c r="N10" i="27" s="1"/>
  <c r="N7" i="26"/>
  <c r="N8" i="27" s="1"/>
  <c r="M9" i="26"/>
  <c r="M10" i="27" s="1"/>
  <c r="M7" i="26"/>
  <c r="M8" i="27" s="1"/>
  <c r="L9" i="26"/>
  <c r="L10" i="27" s="1"/>
  <c r="L7" i="26"/>
  <c r="L8" i="27" s="1"/>
  <c r="O11" i="26"/>
  <c r="O12" i="27" s="1"/>
  <c r="K9" i="26"/>
  <c r="K10" i="27" s="1"/>
  <c r="K7" i="26"/>
  <c r="K8" i="27" s="1"/>
  <c r="N11" i="26"/>
  <c r="N12" i="27" s="1"/>
  <c r="G7" i="26"/>
  <c r="L11" i="25"/>
  <c r="F12" i="27" s="1"/>
  <c r="M7" i="25"/>
  <c r="G8" i="27" s="1"/>
  <c r="M11" i="25"/>
  <c r="G12" i="27" s="1"/>
  <c r="I10" i="25"/>
  <c r="J10" i="25"/>
  <c r="D11" i="27" s="1"/>
  <c r="I9" i="25"/>
  <c r="C10" i="27" s="1"/>
  <c r="K10" i="25"/>
  <c r="E11" i="27" s="1"/>
  <c r="J9" i="25"/>
  <c r="D10" i="27" s="1"/>
  <c r="L10" i="25"/>
  <c r="F11" i="27" s="1"/>
  <c r="I8" i="25"/>
  <c r="C9" i="27" s="1"/>
  <c r="K9" i="25"/>
  <c r="E10" i="27" s="1"/>
  <c r="M10" i="25"/>
  <c r="G11" i="27" s="1"/>
  <c r="E7" i="25"/>
  <c r="J8" i="25"/>
  <c r="D9" i="27" s="1"/>
  <c r="L9" i="25"/>
  <c r="F10" i="27" s="1"/>
  <c r="I7" i="25"/>
  <c r="C8" i="27" s="1"/>
  <c r="K8" i="25"/>
  <c r="E9" i="27" s="1"/>
  <c r="M9" i="25"/>
  <c r="G10" i="27" s="1"/>
  <c r="I11" i="25"/>
  <c r="C12" i="27" s="1"/>
  <c r="J7" i="25"/>
  <c r="D8" i="27" s="1"/>
  <c r="L8" i="25"/>
  <c r="F9" i="27" s="1"/>
  <c r="B14" i="28" l="1"/>
  <c r="B13" i="28"/>
  <c r="B16" i="28"/>
  <c r="B15" i="28"/>
  <c r="D15" i="28"/>
  <c r="D14" i="28"/>
  <c r="D13" i="28"/>
  <c r="D16" i="28"/>
  <c r="B17" i="28" l="1"/>
  <c r="C16" i="28" s="1"/>
  <c r="E22" i="28"/>
  <c r="D17" i="28"/>
  <c r="E16" i="28" s="1"/>
  <c r="T48" i="21"/>
  <c r="Q48" i="21"/>
  <c r="T47" i="21"/>
  <c r="Q47" i="21"/>
  <c r="T46" i="21"/>
  <c r="Q46" i="21"/>
  <c r="N46" i="21"/>
  <c r="M46" i="21"/>
  <c r="K46" i="21"/>
  <c r="T45" i="21"/>
  <c r="Q45" i="21"/>
  <c r="T44" i="21"/>
  <c r="Q44" i="21"/>
  <c r="T43" i="21"/>
  <c r="Q43" i="21"/>
  <c r="T42" i="21"/>
  <c r="Q42" i="21"/>
  <c r="N42" i="21"/>
  <c r="M42" i="21"/>
  <c r="K42" i="21"/>
  <c r="E13" i="28" l="1"/>
  <c r="D20" i="28"/>
  <c r="E14" i="28"/>
  <c r="C14" i="28"/>
  <c r="B20" i="28"/>
  <c r="C17" i="28"/>
  <c r="C13" i="28"/>
  <c r="C15" i="28"/>
  <c r="E17" i="28"/>
  <c r="E15" i="28"/>
  <c r="AC42" i="21"/>
  <c r="AB42" i="21" s="1"/>
  <c r="AC46" i="21"/>
  <c r="AC47" i="21" s="1"/>
  <c r="AB47" i="21" s="1"/>
  <c r="Y46" i="21"/>
  <c r="Y42" i="21"/>
  <c r="AB46" i="21" l="1"/>
  <c r="AC48" i="21"/>
  <c r="AB48" i="21" s="1"/>
  <c r="AC43" i="21"/>
  <c r="AC45" i="21" s="1"/>
  <c r="AB45" i="21" s="1"/>
  <c r="AA42" i="21"/>
  <c r="Y43" i="21" s="1"/>
  <c r="Z42" i="21"/>
  <c r="AA46" i="21"/>
  <c r="Y47" i="21" s="1"/>
  <c r="Z46" i="21"/>
  <c r="AG46" i="21" l="1"/>
  <c r="AF46" i="21" s="1"/>
  <c r="AB43" i="21"/>
  <c r="AC44" i="21"/>
  <c r="AA47" i="21"/>
  <c r="Y48" i="21" s="1"/>
  <c r="AE46" i="21" s="1"/>
  <c r="AD46" i="21" s="1"/>
  <c r="Z47" i="21"/>
  <c r="AA43" i="21"/>
  <c r="Y44" i="21" s="1"/>
  <c r="Z43" i="21"/>
  <c r="AH46" i="21" l="1"/>
  <c r="AB44" i="21"/>
  <c r="AG42" i="21"/>
  <c r="AF42" i="21" s="1"/>
  <c r="Z48" i="21"/>
  <c r="AA48" i="21"/>
  <c r="AA44" i="21"/>
  <c r="Y45" i="21" s="1"/>
  <c r="Z44" i="21"/>
  <c r="AA45" i="21" l="1"/>
  <c r="Z45" i="21"/>
  <c r="AE42" i="21"/>
  <c r="AD42" i="21" s="1"/>
  <c r="AH42" i="21" s="1"/>
  <c r="T59" i="21" l="1"/>
  <c r="Q59" i="21"/>
  <c r="T58" i="21"/>
  <c r="Q58" i="21"/>
  <c r="N58" i="21"/>
  <c r="M58" i="21"/>
  <c r="K58" i="21"/>
  <c r="T57" i="21"/>
  <c r="Q57" i="21"/>
  <c r="T56" i="21"/>
  <c r="Q56" i="21"/>
  <c r="T55" i="21"/>
  <c r="Q55" i="21"/>
  <c r="T54" i="21"/>
  <c r="Q54" i="21"/>
  <c r="T53" i="21"/>
  <c r="Q53" i="21"/>
  <c r="N53" i="21"/>
  <c r="M53" i="21"/>
  <c r="K53" i="21"/>
  <c r="T52" i="21"/>
  <c r="Q52" i="21"/>
  <c r="T51" i="21"/>
  <c r="Q51" i="21"/>
  <c r="N51" i="21"/>
  <c r="M51" i="21"/>
  <c r="K51" i="21"/>
  <c r="T50" i="21"/>
  <c r="Q50" i="21"/>
  <c r="T49" i="21"/>
  <c r="Q49" i="21"/>
  <c r="N49" i="21"/>
  <c r="M49" i="21"/>
  <c r="K49" i="21"/>
  <c r="T41" i="21"/>
  <c r="Q41" i="21"/>
  <c r="T40" i="21"/>
  <c r="Q40" i="21"/>
  <c r="N40" i="21"/>
  <c r="M40" i="21"/>
  <c r="K40" i="21"/>
  <c r="T39" i="21"/>
  <c r="Q39" i="21"/>
  <c r="N39" i="21"/>
  <c r="M39" i="21"/>
  <c r="K39" i="21"/>
  <c r="T38" i="21"/>
  <c r="Q38" i="21"/>
  <c r="T37" i="21"/>
  <c r="Q37" i="21"/>
  <c r="T36" i="21"/>
  <c r="Q36" i="21"/>
  <c r="N36" i="21"/>
  <c r="M36" i="21"/>
  <c r="K36" i="21"/>
  <c r="T35" i="21"/>
  <c r="Q35" i="21"/>
  <c r="T34" i="21"/>
  <c r="Q34" i="21"/>
  <c r="N34" i="21"/>
  <c r="M34" i="21"/>
  <c r="K34" i="21"/>
  <c r="T33" i="21"/>
  <c r="Q33" i="21"/>
  <c r="N33" i="21"/>
  <c r="M33" i="21"/>
  <c r="K33" i="21"/>
  <c r="T32" i="21"/>
  <c r="Q32" i="21"/>
  <c r="T31" i="21"/>
  <c r="Q31" i="21"/>
  <c r="T30" i="21"/>
  <c r="Q30" i="21"/>
  <c r="N30" i="21"/>
  <c r="M30" i="21"/>
  <c r="K30" i="21"/>
  <c r="T29" i="21"/>
  <c r="Q29" i="21"/>
  <c r="T28" i="21"/>
  <c r="Q28" i="21"/>
  <c r="T27" i="21"/>
  <c r="Q27" i="21"/>
  <c r="N27" i="21"/>
  <c r="M27" i="21"/>
  <c r="K27" i="21"/>
  <c r="T26" i="21"/>
  <c r="Q26" i="21"/>
  <c r="T25" i="21"/>
  <c r="Q25" i="21"/>
  <c r="T24" i="21"/>
  <c r="Q24" i="21"/>
  <c r="N24" i="21"/>
  <c r="M24" i="21"/>
  <c r="K24" i="21"/>
  <c r="T23" i="21"/>
  <c r="Q23" i="21"/>
  <c r="T22" i="21"/>
  <c r="Q22" i="21"/>
  <c r="T21" i="21"/>
  <c r="Q21" i="21"/>
  <c r="T20" i="21"/>
  <c r="Q20" i="21"/>
  <c r="N20" i="21"/>
  <c r="M20" i="21"/>
  <c r="K20" i="21"/>
  <c r="Q19" i="21"/>
  <c r="Q17" i="21"/>
  <c r="Q16" i="21"/>
  <c r="Q15" i="21"/>
  <c r="M15" i="21"/>
  <c r="T19" i="21"/>
  <c r="K15" i="21"/>
  <c r="T15" i="21"/>
  <c r="T16" i="21"/>
  <c r="T17" i="21"/>
  <c r="N15" i="21"/>
  <c r="H189" i="22"/>
  <c r="B189" i="22" a="1"/>
  <c r="B189" i="22" s="1"/>
  <c r="J178" i="22" s="1"/>
  <c r="H188" i="22"/>
  <c r="H187" i="22"/>
  <c r="H186" i="22"/>
  <c r="H185" i="22"/>
  <c r="H184" i="22"/>
  <c r="H183" i="22"/>
  <c r="H182" i="22"/>
  <c r="H181" i="22"/>
  <c r="H180" i="22"/>
  <c r="H179" i="22"/>
  <c r="H178" i="22"/>
  <c r="AC34" i="21" l="1"/>
  <c r="AB34" i="21" s="1"/>
  <c r="Y39" i="21"/>
  <c r="AA39" i="21" s="1"/>
  <c r="Y49" i="21"/>
  <c r="AA49" i="21" s="1"/>
  <c r="Y50" i="21" s="1"/>
  <c r="Y58" i="21"/>
  <c r="AC58" i="21"/>
  <c r="AB58" i="21" s="1"/>
  <c r="Y15" i="21"/>
  <c r="AA15" i="21" s="1"/>
  <c r="Y16" i="21" s="1"/>
  <c r="AC40" i="21"/>
  <c r="AB40" i="21" s="1"/>
  <c r="AC15" i="21"/>
  <c r="AC16" i="21" s="1"/>
  <c r="AC27" i="21"/>
  <c r="AB27" i="21" s="1"/>
  <c r="Y34" i="21"/>
  <c r="AA34" i="21" s="1"/>
  <c r="Y35" i="21" s="1"/>
  <c r="AE34" i="21" s="1"/>
  <c r="AD34" i="21" s="1"/>
  <c r="AB15" i="21"/>
  <c r="Y27" i="21"/>
  <c r="Z27" i="21" s="1"/>
  <c r="AC30" i="21"/>
  <c r="AC32" i="21" s="1"/>
  <c r="AB32" i="21" s="1"/>
  <c r="AC53" i="21"/>
  <c r="AB53" i="21" s="1"/>
  <c r="AC33" i="21"/>
  <c r="AG33" i="21" s="1"/>
  <c r="AF33" i="21" s="1"/>
  <c r="Y51" i="21"/>
  <c r="Z51" i="21" s="1"/>
  <c r="Y28" i="21"/>
  <c r="Z28" i="21" s="1"/>
  <c r="AC35" i="21"/>
  <c r="AB35" i="21" s="1"/>
  <c r="Z16" i="21"/>
  <c r="AA16" i="21"/>
  <c r="AA58" i="21"/>
  <c r="Y59" i="21" s="1"/>
  <c r="Z58" i="21"/>
  <c r="Y17" i="21"/>
  <c r="Z39" i="21"/>
  <c r="Y53" i="21"/>
  <c r="Y20" i="21"/>
  <c r="Y36" i="21"/>
  <c r="AC36" i="21"/>
  <c r="AC37" i="21" s="1"/>
  <c r="AB37" i="21" s="1"/>
  <c r="AC24" i="21"/>
  <c r="AC26" i="21" s="1"/>
  <c r="AB26" i="21" s="1"/>
  <c r="Y33" i="21"/>
  <c r="AC51" i="21"/>
  <c r="AC39" i="21"/>
  <c r="AC52" i="21"/>
  <c r="AB52" i="21" s="1"/>
  <c r="AC31" i="21"/>
  <c r="AB31" i="21" s="1"/>
  <c r="AC20" i="21"/>
  <c r="AC21" i="21" s="1"/>
  <c r="AB21" i="21" s="1"/>
  <c r="Y31" i="21"/>
  <c r="Y30" i="21"/>
  <c r="Y40" i="21"/>
  <c r="Y24" i="21"/>
  <c r="AC59" i="21"/>
  <c r="AB59" i="21" s="1"/>
  <c r="AC49" i="21"/>
  <c r="Z49" i="21" l="1"/>
  <c r="AB30" i="21"/>
  <c r="AG34" i="21"/>
  <c r="AF34" i="21" s="1"/>
  <c r="AC41" i="21"/>
  <c r="AB41" i="21" s="1"/>
  <c r="AE39" i="21"/>
  <c r="AD39" i="21" s="1"/>
  <c r="Z15" i="21"/>
  <c r="AC54" i="21"/>
  <c r="AC55" i="21" s="1"/>
  <c r="AB55" i="21" s="1"/>
  <c r="AA27" i="21"/>
  <c r="AB16" i="21"/>
  <c r="AC17" i="21"/>
  <c r="AA28" i="21"/>
  <c r="Y29" i="21" s="1"/>
  <c r="Z29" i="21" s="1"/>
  <c r="AC28" i="21"/>
  <c r="Z34" i="21"/>
  <c r="AB33" i="21"/>
  <c r="AA51" i="21"/>
  <c r="Y52" i="21" s="1"/>
  <c r="AE51" i="21" s="1"/>
  <c r="AD51" i="21" s="1"/>
  <c r="AG58" i="21"/>
  <c r="AF58" i="21" s="1"/>
  <c r="AC22" i="21"/>
  <c r="AB22" i="21" s="1"/>
  <c r="Z59" i="21"/>
  <c r="AA59" i="21"/>
  <c r="AE58" i="21"/>
  <c r="AD58" i="21" s="1"/>
  <c r="Z50" i="21"/>
  <c r="AA50" i="21"/>
  <c r="AE49" i="21"/>
  <c r="AD49" i="21" s="1"/>
  <c r="Z53" i="21"/>
  <c r="AA53" i="21"/>
  <c r="Y54" i="21" s="1"/>
  <c r="AG51" i="21"/>
  <c r="AF51" i="21" s="1"/>
  <c r="AB51" i="21"/>
  <c r="Z17" i="21"/>
  <c r="AA17" i="21"/>
  <c r="Y19" i="21" s="1"/>
  <c r="AE15" i="21" s="1"/>
  <c r="AD15" i="21" s="1"/>
  <c r="AE33" i="21"/>
  <c r="AD33" i="21" s="1"/>
  <c r="AH33" i="21" s="1"/>
  <c r="AA33" i="21"/>
  <c r="Z33" i="21"/>
  <c r="AG40" i="21"/>
  <c r="AF40" i="21" s="1"/>
  <c r="AG30" i="21"/>
  <c r="AF30" i="21" s="1"/>
  <c r="AH34" i="21"/>
  <c r="AB54" i="21"/>
  <c r="Z24" i="21"/>
  <c r="AA24" i="21"/>
  <c r="Y25" i="21" s="1"/>
  <c r="Z35" i="21"/>
  <c r="AA35" i="21"/>
  <c r="AA40" i="21"/>
  <c r="Y41" i="21" s="1"/>
  <c r="AE40" i="21" s="1"/>
  <c r="AD40" i="21" s="1"/>
  <c r="Z40" i="21"/>
  <c r="AA31" i="21"/>
  <c r="Y32" i="21" s="1"/>
  <c r="AE30" i="21" s="1"/>
  <c r="AD30" i="21" s="1"/>
  <c r="Z31" i="21"/>
  <c r="AB20" i="21"/>
  <c r="AG39" i="21"/>
  <c r="AF39" i="21" s="1"/>
  <c r="AB39" i="21"/>
  <c r="AB24" i="21"/>
  <c r="AC25" i="21"/>
  <c r="AB25" i="21" s="1"/>
  <c r="AB49" i="21"/>
  <c r="Z30" i="21"/>
  <c r="AA30" i="21"/>
  <c r="AC50" i="21"/>
  <c r="AB50" i="21" s="1"/>
  <c r="AB36" i="21"/>
  <c r="AC56" i="21"/>
  <c r="Z36" i="21"/>
  <c r="AA36" i="21"/>
  <c r="Y37" i="21" s="1"/>
  <c r="AC38" i="21"/>
  <c r="AB38" i="21" s="1"/>
  <c r="AH39" i="21"/>
  <c r="Z20" i="21"/>
  <c r="AA20" i="21"/>
  <c r="Y21" i="21" s="1"/>
  <c r="AH30" i="21" l="1"/>
  <c r="AH40" i="21"/>
  <c r="AC23" i="21"/>
  <c r="AB23" i="21" s="1"/>
  <c r="AB28" i="21"/>
  <c r="AC29" i="21"/>
  <c r="Z52" i="21"/>
  <c r="AE27" i="21"/>
  <c r="AD27" i="21" s="1"/>
  <c r="AB17" i="21"/>
  <c r="AC19" i="21"/>
  <c r="AA52" i="21"/>
  <c r="AA29" i="21"/>
  <c r="AH58" i="21"/>
  <c r="AH51" i="21"/>
  <c r="AG49" i="21"/>
  <c r="AF49" i="21" s="1"/>
  <c r="AH49" i="21" s="1"/>
  <c r="Z54" i="21"/>
  <c r="AA54" i="21"/>
  <c r="Y55" i="21" s="1"/>
  <c r="Z37" i="21"/>
  <c r="AA37" i="21"/>
  <c r="Y38" i="21" s="1"/>
  <c r="AE36" i="21" s="1"/>
  <c r="AD36" i="21" s="1"/>
  <c r="Z41" i="21"/>
  <c r="AA41" i="21"/>
  <c r="AG24" i="21"/>
  <c r="AF24" i="21" s="1"/>
  <c r="AB56" i="21"/>
  <c r="AC57" i="21"/>
  <c r="AB57" i="21" s="1"/>
  <c r="AG36" i="21"/>
  <c r="AF36" i="21" s="1"/>
  <c r="AA21" i="21"/>
  <c r="Z21" i="21"/>
  <c r="AA19" i="21"/>
  <c r="Z19" i="21"/>
  <c r="AA32" i="21"/>
  <c r="Z32" i="21"/>
  <c r="AA25" i="21"/>
  <c r="Y26" i="21" s="1"/>
  <c r="AE24" i="21" s="1"/>
  <c r="AD24" i="21" s="1"/>
  <c r="Z25" i="21"/>
  <c r="AH24" i="21" l="1"/>
  <c r="AG20" i="21"/>
  <c r="AF20" i="21" s="1"/>
  <c r="AB29" i="21"/>
  <c r="AG27" i="21"/>
  <c r="AF27" i="21" s="1"/>
  <c r="AB19" i="21"/>
  <c r="AG15" i="21"/>
  <c r="AF15" i="21" s="1"/>
  <c r="AH15" i="21" s="1"/>
  <c r="AH27" i="21"/>
  <c r="AG53" i="21"/>
  <c r="AF53" i="21" s="1"/>
  <c r="AA55" i="21"/>
  <c r="Y56" i="21" s="1"/>
  <c r="Z55" i="21"/>
  <c r="Y23" i="21"/>
  <c r="Y22" i="21"/>
  <c r="AH36" i="21"/>
  <c r="AA38" i="21"/>
  <c r="Z38" i="21"/>
  <c r="AA26" i="21"/>
  <c r="Z26" i="21"/>
  <c r="AA22" i="21" l="1"/>
  <c r="Z22" i="21"/>
  <c r="AE20" i="21"/>
  <c r="AD20" i="21" s="1"/>
  <c r="AH20" i="21" s="1"/>
  <c r="Z23" i="21"/>
  <c r="AA23" i="21"/>
  <c r="Z56" i="21"/>
  <c r="AA56" i="21"/>
  <c r="Y57" i="21" s="1"/>
  <c r="AA57" i="21" l="1"/>
  <c r="Z57" i="21"/>
  <c r="AE53" i="21"/>
  <c r="AD53" i="21" s="1"/>
  <c r="AH53"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14F3E585-DE91-4E5C-8E3F-2AD049E50DBD}">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3A6650E5-1DA4-45D5-B9D5-D306F5CABC3A}">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25C1A2CE-6F05-404B-AE80-F5C921C876E1}">
      <text>
        <r>
          <rPr>
            <b/>
            <sz val="9"/>
            <color indexed="81"/>
            <rFont val="Tahoma"/>
            <family val="2"/>
          </rPr>
          <t>Celdas parametrizadas NO modificar.</t>
        </r>
        <r>
          <rPr>
            <sz val="9"/>
            <color indexed="81"/>
            <rFont val="Tahoma"/>
            <family val="2"/>
          </rPr>
          <t xml:space="preserve">
</t>
        </r>
      </text>
    </comment>
    <comment ref="D12" authorId="0" shapeId="0" xr:uid="{49ADDC4F-9F51-4205-B14B-9779BB23E184}">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<sst xmlns="http://schemas.openxmlformats.org/spreadsheetml/2006/main" count="1250" uniqueCount="559">
  <si>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</si>
  <si>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</si>
  <si>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</si>
  <si>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</si>
  <si>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</si>
  <si>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</si>
  <si>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</si>
  <si>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</si>
  <si>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</si>
  <si>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</si>
  <si>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</si>
  <si>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</si>
  <si>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</si>
  <si>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</si>
  <si>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</si>
  <si>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</si>
  <si>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</si>
  <si>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</si>
  <si>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</si>
  <si>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Frecuencia</t>
  </si>
  <si>
    <t>Continua</t>
  </si>
  <si>
    <t>Aleatoria</t>
  </si>
  <si>
    <t>Evidencia</t>
  </si>
  <si>
    <t>Registro Sustancial</t>
  </si>
  <si>
    <t>Registro Material</t>
  </si>
  <si>
    <t>Sin registro</t>
  </si>
  <si>
    <t>Calificación</t>
  </si>
  <si>
    <t>Tratamiento</t>
  </si>
  <si>
    <t>Reducir</t>
  </si>
  <si>
    <t>Aceptar</t>
  </si>
  <si>
    <t>Evitar</t>
  </si>
  <si>
    <t>Probabilidad Inherente</t>
  </si>
  <si>
    <t>Finalizado</t>
  </si>
  <si>
    <t>En curso</t>
  </si>
  <si>
    <t>Impacto 
Inherente</t>
  </si>
  <si>
    <t>Probabilidad Residual Final</t>
  </si>
  <si>
    <t>Impacto Residual Final</t>
  </si>
  <si>
    <t>Zona de Riesgo Inherente</t>
  </si>
  <si>
    <t>Clasificación del Riesgo</t>
  </si>
  <si>
    <t>Muy Baja</t>
  </si>
  <si>
    <t>Frecuencia de la Actividad</t>
  </si>
  <si>
    <t>Baja</t>
  </si>
  <si>
    <t>Muy Alta</t>
  </si>
  <si>
    <t>Pérdida Reputacional</t>
  </si>
  <si>
    <t>Afectación menor a 10 SMLMV .</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</si>
  <si>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</si>
  <si>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</si>
  <si>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</si>
  <si>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</si>
  <si>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</si>
  <si>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</si>
  <si>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</si>
  <si>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</si>
  <si>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</si>
  <si>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</si>
  <si>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</si>
  <si>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</si>
  <si>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</si>
  <si>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</si>
  <si>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Tabla Atributos de para el diseño del control</t>
  </si>
  <si>
    <t>Extremo</t>
  </si>
  <si>
    <t>Alto</t>
  </si>
  <si>
    <t>Moderado</t>
  </si>
  <si>
    <t>Bajo</t>
  </si>
  <si>
    <t>Menor</t>
  </si>
  <si>
    <t>Catastrófico</t>
  </si>
  <si>
    <t>Plan de accion (solo para la opción reducir)</t>
  </si>
  <si>
    <t>Criterios</t>
  </si>
  <si>
    <t>Afectación Económica o presupuestal</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</si>
  <si>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</si>
  <si>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</si>
  <si>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</si>
  <si>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</si>
  <si>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</si>
  <si>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</si>
  <si>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</si>
  <si>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</si>
  <si>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</si>
  <si>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</si>
  <si>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</si>
  <si>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</si>
  <si>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</si>
  <si>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</si>
  <si>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</si>
  <si>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</si>
  <si>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</si>
  <si>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</si>
  <si>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</si>
  <si>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</si>
  <si>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</si>
  <si>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</si>
  <si>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</si>
  <si>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Reducir (mitigar)</t>
  </si>
  <si>
    <t>Reducir (compartir)</t>
  </si>
  <si>
    <t>Probabilidad Residual</t>
  </si>
  <si>
    <t>Fuente:  Adaptado de Curso Riesgo Operativo Universidad del Rosario por Dirección de Gestión y Desempeño Institucional de Función Pública,  2020.</t>
  </si>
  <si>
    <t>Subcriterios</t>
  </si>
  <si>
    <t>❌</t>
  </si>
  <si>
    <t>✔</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</si>
  <si>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</si>
  <si>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</si>
  <si>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Temática / Linea de Acción</t>
  </si>
  <si>
    <t>Nombre de la evidencia</t>
  </si>
  <si>
    <t>Impacto Inherente</t>
  </si>
  <si>
    <t>Leve</t>
  </si>
  <si>
    <t>EVALUACION DE RIESGO INHERENTE</t>
  </si>
  <si>
    <t>EVALUACION DEL RIESGO RESIDUAL</t>
  </si>
  <si>
    <t xml:space="preserve">Probabilidad Residual </t>
  </si>
  <si>
    <t>Impacto Residual</t>
  </si>
  <si>
    <t>FORMULAR ACCIONES ESPECIFICAS</t>
  </si>
  <si>
    <t>VER ACCION #</t>
  </si>
  <si>
    <t>N/A</t>
  </si>
  <si>
    <t>MAPA DE RIESGOS DE PROCESO</t>
  </si>
  <si>
    <t xml:space="preserve">4.2.1. ESTABLECIMIENTO DEL CONTEXTO </t>
  </si>
  <si>
    <t xml:space="preserve">PROCESO: </t>
  </si>
  <si>
    <t>Gestión de Atención al Usuario</t>
  </si>
  <si>
    <t>FECHA DE ELABORACIÓN O ACTUALIZACIÓN:</t>
  </si>
  <si>
    <t>RESPONSABLE (s) DE ELABORACIÓN O ACTUALIZACIÓN</t>
  </si>
  <si>
    <t>Gestión Estratégica</t>
  </si>
  <si>
    <t>Gestión Social</t>
  </si>
  <si>
    <t>Factor: Externo/Interno/Proceso</t>
  </si>
  <si>
    <t xml:space="preserve">Variable </t>
  </si>
  <si>
    <t xml:space="preserve">¿Cómo me puede afectar? </t>
  </si>
  <si>
    <t>Gestión de Desarrollo de Soluciones Habitacionales</t>
  </si>
  <si>
    <t>CARÁCTER: Positivo/negativo</t>
  </si>
  <si>
    <t>Breve análisis</t>
  </si>
  <si>
    <t>Factor Externo</t>
  </si>
  <si>
    <t>NEGATIVO</t>
  </si>
  <si>
    <t>POSITIVO</t>
  </si>
  <si>
    <t>Gestión del Talento Humano</t>
  </si>
  <si>
    <t>Factor Interno</t>
  </si>
  <si>
    <t>Gestión de Comunicaciones</t>
  </si>
  <si>
    <t>Factor de proceso</t>
  </si>
  <si>
    <t>Gestión de Infraestructura</t>
  </si>
  <si>
    <t>Gestión de TIC</t>
  </si>
  <si>
    <t>Gestión Documental</t>
  </si>
  <si>
    <t>Gestión Jurídica</t>
  </si>
  <si>
    <t>Gestión de Evaluación y  Mejora Continua</t>
  </si>
  <si>
    <t>4.2. IDENTIFICACION DEL RIESGO</t>
  </si>
  <si>
    <t>VALORACION DE CONTROLES</t>
  </si>
  <si>
    <t>4.3. EVALUACIÓN DEL RIESGO</t>
  </si>
  <si>
    <t>4.4. TRATAMIENTO DEL RIESGO</t>
  </si>
  <si>
    <t>PROCESO:</t>
  </si>
  <si>
    <t>OBJETIVO:</t>
  </si>
  <si>
    <t>ALCANCE:</t>
  </si>
  <si>
    <t>CÓDIGO: F-GM-29</t>
  </si>
  <si>
    <r>
      <t>CÓDIGO:</t>
    </r>
    <r>
      <rPr>
        <sz val="12"/>
        <rFont val="Arial Narrow"/>
        <family val="2"/>
      </rPr>
      <t xml:space="preserve"> F-GM-29</t>
    </r>
  </si>
  <si>
    <t>Gesión de Evaluación Indpendiente</t>
  </si>
  <si>
    <t>Procesos Institucionales</t>
  </si>
  <si>
    <t>Tabla Criterios para definir el nivel de probabilidad Inherente</t>
  </si>
  <si>
    <t>Tabla Criterios para definir el nivel de impacto Inherente</t>
  </si>
  <si>
    <t>Gestión Financiera</t>
  </si>
  <si>
    <t>Zona de Riesgo Residual Final</t>
  </si>
  <si>
    <t>Desarticulación Interinstitucional</t>
  </si>
  <si>
    <t>No nos permite acceder a información necesaria para la consolidación de proyectos orientados al cumplimiento de metas, generando reprocesos y sobrecostos en los mismos.</t>
  </si>
  <si>
    <t>Desarticulación Interna / Flujos de Comunicación</t>
  </si>
  <si>
    <t>Desarticulación entre los procesos entre subdirecciones lo que conlleva a incumpliendo de metas, sobrecostos y reprocesos.</t>
  </si>
  <si>
    <t>Lineamientos estratégicos desarticulados con el nivel central</t>
  </si>
  <si>
    <t>Desarticulación con Entes de la Alcaldia de Medellín, lo cual genera incumplimiento en metas y daño en la reputación de la entidad</t>
  </si>
  <si>
    <t>Estructura organizacional: Cambio de personal en todos los niveles (Directivo, Profesional, Técnico y asistencial)</t>
  </si>
  <si>
    <t>Genera inestabilidad de los procesos, afectación del clima laboral, afecta resultados, continuidad de los programas y cumplimiento de metas</t>
  </si>
  <si>
    <t>Retrasos en la entrega de las soluciones habitacionales</t>
  </si>
  <si>
    <t>Afectación de la imagen del Instituto, perdida de credibilidad.</t>
  </si>
  <si>
    <t>Recortes en la asignación de recursos para el Instituto</t>
  </si>
  <si>
    <t>Demora, sobrecosto y no cumplimiento de metas institucionales.</t>
  </si>
  <si>
    <t>Falencia en la caracterización de la población potencialmente beneficiaria</t>
  </si>
  <si>
    <t>No permite focalizar proyectos de desarrollo y cumplimiento de metas.</t>
  </si>
  <si>
    <t>instalaciones inadecuadas / Fragmentadas</t>
  </si>
  <si>
    <t>Afecta la productividad, los flujos de comunicación e incumplimiento de las normas de Seguridad y salud en el trabajo.</t>
  </si>
  <si>
    <t>Obsolescencia Tecnológica</t>
  </si>
  <si>
    <t>Genera reprocesos, perdida de información, inoportunidad en la gestión de la información</t>
  </si>
  <si>
    <t>Clima laboral</t>
  </si>
  <si>
    <t>Percepción de inadecuado clima laboral en algunos procesos del Instituto lo que puede generar conflictos en las diferentes áreas</t>
  </si>
  <si>
    <t>Bienestar Laboral</t>
  </si>
  <si>
    <t>Se puede presentar sobrecarga laboral, no existe un programa de bienestar laboral que permita el desarrollado integral de los colaboradores, equilibrando las funciones vs el tiempo personal.</t>
  </si>
  <si>
    <t>Débil planeación institucional</t>
  </si>
  <si>
    <t>Genera reprocesos, incumplimiento en metas, no identificación clara de roles, poca apropiación de los procesos.</t>
  </si>
  <si>
    <t>Empoderamiento del personal de la Subdirección de Dotación de vivienda y hábitat</t>
  </si>
  <si>
    <t>Basados en los resutados de la evaluación de desempeño, se evidencia que se desarrollan las funciones asignadas a cada responsable</t>
  </si>
  <si>
    <t>Demoras en el proceso de contratación de personal de prestación de servicios</t>
  </si>
  <si>
    <t>Retrasa la ejecución de los procesos, incumplimiento de metas, demoras en la prestación de servicios</t>
  </si>
  <si>
    <t>El proceso inicia con la identificación de zonas y proyectos de intervención y finaliza con la entrega a satisfacción de la vivienda, nuevas, mejoradas y reconocidas.</t>
  </si>
  <si>
    <t>Desarrollar  y brindar acompañamiento  a soluciones habitacionales que cumplan con las especificaciones técnicas y financieras requeridas, de una manera oportuna y eficiente.</t>
  </si>
  <si>
    <t>Posibilidad de afectación reputacional del Instituto</t>
  </si>
  <si>
    <t>Reconocimiento de edificaciones.</t>
  </si>
  <si>
    <t>Posibilidad de afectación reputacional del Instituto por incumplimiento de las metas del Plan de Desarrollo Municipal relacionadas con el reconocimiento de edificaciones y la existencia de reclamaciones por parte de los propietarios que entran en este programa. Lo anterior debido a retrasos en la obtención de las resoluciones de reconocimiento.</t>
  </si>
  <si>
    <t>1. Entrega de documentación incompleta y/o incorrecta ante la Curaduría</t>
  </si>
  <si>
    <t>por incumplimiento de las metas del Plan de Desarrollo Municipal relacionadas con el reconocimiento de edificaciones y la existencia de reclamaciones por parte de los propietarios que entran en este programa</t>
  </si>
  <si>
    <t>debido a retrasos en la obtención de las resoluciones de reconocimiento.</t>
  </si>
  <si>
    <t>El equipo jurídico y el administrativo de la linea de Reconocimiento de Edificaciones en dos momentos distintos (previo a la entrega del expediente final a la curaduría) verifica que los documentos que hacen parte integra del expediente se encuentren completos y correctos de acuerdo a los requisitos establecidos en la ley 1077 de 2015, para lo cual se utiliza la lista de chequeo expediente de reconocimiento radicado en curaduría, con código F-GDS-52.</t>
  </si>
  <si>
    <t xml:space="preserve"> lista de chequeo expediente de reconocimiento radicado en curaduría, con código F-GDS-52 en expediente físico de cada reconocimiento.</t>
  </si>
  <si>
    <t>2. Entrega inoportuna de la documentación por parte de los propietarios.</t>
  </si>
  <si>
    <t>El equipo administrativo de la Línea de Reconocimiento revisa que los documentos entregados por los propietarios de los inmuebles estén completos de acuerdo a lo establecido en la ley 1077 de 2015, para lo cual se utiliza el formato “lista de chequeo de expediente de reconocimiento”, F-GDS-51.
El equipo administrativo identifica los documentos pendientes relacionados por parte de los técnicos de levantamiento en el formato “Visitas de levantamiento de reconocimiento”, F-GDS-58, para ser ingresados en una base de datos para una nueva programación de recorridos.
Adicionalmente, se establece como política de operación que en los procesos de reconocimiento en donde los propietarios no entreguen la documentación completa que establece la ley 1077 de 2015, no procede la radicación de los expedientes en la respectiva curaduría.</t>
  </si>
  <si>
    <t xml:space="preserve"> formato “lista de chequeo expediente de reconocimiento”, F-GDS-51, formato “Visitas de levantamiento de reconocimiento”, F-GDS-58 en expediente físico de cada reconocimiento. Base de datos con control de pendientes en la documentación.</t>
  </si>
  <si>
    <t>3. Imposibilidad de acceso a la base de datos SIFI por fallas en el sistema.</t>
  </si>
  <si>
    <t>El responsable asignado del area de TIC recibe la solicitud de soporte SIFI, realiza diagnóstico de disponibilidad del servicio y según sea el caso realiza las siguientes actividades: reconstrucción de indices, mantenimiento general de la base de datos, depuración de elementos obsoletos, y revisión y actualización de servidores.</t>
  </si>
  <si>
    <t>No es posible un control por parte de la entidad por tratarse de entidades externas.</t>
  </si>
  <si>
    <t>5. Falencias en la capacidad operativa en términos de disponibilidad de personal</t>
  </si>
  <si>
    <t>El profesional líder de la línea de reconocimientos verifica que el proceso precontractual y contractual para la contratación de personal (contratos de prestación de servicios profesionales y de apoyo a la gestión), se realice de acuerdo a los tiempos establecidos en el Plan Anual de Adquisiciones.</t>
  </si>
  <si>
    <t>Estudios previos y anexos
Minuta de contratos de prestación de servicios profesionales y de apoyo a la gestión.</t>
  </si>
  <si>
    <r>
      <rPr>
        <b/>
        <sz val="16"/>
        <color rgb="FFFF0000"/>
        <rFont val="Arial Narrow"/>
        <family val="2"/>
      </rPr>
      <t>NOTA (Diciembre de 2021):</t>
    </r>
    <r>
      <rPr>
        <sz val="11"/>
        <color theme="1"/>
        <rFont val="Arial Narrow"/>
        <family val="2"/>
      </rPr>
      <t xml:space="preserve">
Debe desplegarse el riesgo relacionado con la demora en la entrega de la solución definitiva de vivienda (vivienda nueva), después de finalizada la etapa constructiva. </t>
    </r>
    <r>
      <rPr>
        <b/>
        <sz val="11"/>
        <color theme="1"/>
        <rFont val="Arial Narrow"/>
        <family val="2"/>
      </rPr>
      <t>Debe trabajarse en conjunto con las subdirecciones de dotación, jurídica y problacional</t>
    </r>
    <r>
      <rPr>
        <sz val="11"/>
        <color theme="1"/>
        <rFont val="Arial Narrow"/>
        <family val="2"/>
      </rPr>
      <t xml:space="preserve">
A continuación se relacionan todos los elementos de la redacción del riesgos de acuerdo a la versión 5 de la Guia de Administración del Riesgo de la Función Pública.
</t>
    </r>
    <r>
      <rPr>
        <b/>
        <sz val="11"/>
        <color theme="1"/>
        <rFont val="Arial Narrow"/>
        <family val="2"/>
      </rPr>
      <t>QUE? (Impacto)</t>
    </r>
    <r>
      <rPr>
        <sz val="11"/>
        <color theme="1"/>
        <rFont val="Arial Narrow"/>
        <family val="2"/>
      </rPr>
      <t xml:space="preserve">: Posibilidad de afectación reputacional y económica de la entidad.
</t>
    </r>
    <r>
      <rPr>
        <b/>
        <sz val="11"/>
        <color theme="1"/>
        <rFont val="Arial Narrow"/>
        <family val="2"/>
      </rPr>
      <t>COMO  SE REFLEJA? (Causa Inmediata)</t>
    </r>
    <r>
      <rPr>
        <sz val="11"/>
        <color theme="1"/>
        <rFont val="Arial Narrow"/>
        <family val="2"/>
      </rPr>
      <t xml:space="preserve">: reflejada en:
- aumento de las PQRSD relacionadas con la inconformidad de los beneficiarios que no han recibido la solución habitacional.
- incumplimiento de metas del Plan de Desarrollo Municipal a cargo del Instituto.
- por sobrecostos que deben ser asumidos por el Instituto, relacionados con reparaciones de obra, pago de servicios públicos y vigilancia de las viviendas pendientes por entregar.
- fallos judiciales en contra de la entidad que generen salidas de recursos no presupuestadas por concepto de pago de predial o servicios públicos de inmuebles no entregados y cobrados al beneficiario.
</t>
    </r>
    <r>
      <rPr>
        <b/>
        <sz val="11"/>
        <color theme="1"/>
        <rFont val="Arial Narrow"/>
        <family val="2"/>
      </rPr>
      <t>POR QUE? (Causa Raíz)</t>
    </r>
    <r>
      <rPr>
        <sz val="11"/>
        <color theme="1"/>
        <rFont val="Arial Narrow"/>
        <family val="2"/>
      </rPr>
      <t>: debido a la demora en la entrega de la solución definitiva de vivienda (vivienda nueva), después de finalizada la etapa constructiva.</t>
    </r>
  </si>
  <si>
    <t>Marzo de 2022</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</si>
  <si>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</si>
  <si>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</si>
  <si>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</si>
  <si>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</si>
  <si>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</si>
  <si>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</si>
  <si>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CONTROL DE CAMBIOS</t>
  </si>
  <si>
    <t>Riesgo No.</t>
  </si>
  <si>
    <t>Fecha Cambio</t>
  </si>
  <si>
    <t>Descripción del cambio</t>
  </si>
  <si>
    <t>GDS9</t>
  </si>
  <si>
    <t>GDS11</t>
  </si>
  <si>
    <t>GDS12</t>
  </si>
  <si>
    <t>GDS13</t>
  </si>
  <si>
    <t>GDS14</t>
  </si>
  <si>
    <t>GDS16</t>
  </si>
  <si>
    <t>Descripción del Control
(Medidas Actuales)</t>
  </si>
  <si>
    <t>Se modifica redacción en columna E (Causa inmediata), aclarando que las peticiones y acciones judiciales por parte de las OPV se originan en la negativa por parte de Isvimed en la asignación de los subsidios en esta modalidad.
Se complementa la subcausa 1, adicionando falencias de las OPV en relación con  la obtención de los permisos con  entidades públicas y en la recolección de la información relacionada con el grupo familiar.
Se complementa redacción del control 1.1. sobre la mesa estructuradora, incluyendo que en el caso de que sea aplicable se informa a la OPV para que realice las correcciones, ajustes o subsanaciones a las que haya lugar. 
Se complementa control 1.2. incluyendo las relacionando la revisión de requisitos para la asignación del subsidio OPV por parte del Técnico OPV y la subdirección jurídicia.</t>
  </si>
  <si>
    <t>Descripción del Riesgo
(1+2+3)</t>
  </si>
  <si>
    <t>GDS6</t>
  </si>
  <si>
    <t xml:space="preserve">Se ajusta el evento potencial principal "debido a los tiempos que transcurren entre el diagnóstico inicial y la asignación y ejecución del subsidio, que hacen que el mismo pierda vigencia", ya que no es aplicable. Los diagnósticos no pierden vigencia. Cuando un diagnóstico realizado en una vigencia no se le asigna el subsidio de vivienda en la misma vigencia, corresponde actualizar el presupuesto de obra en la vigencia que se asigne el subsidio. De esta manera el evento potencial principal se ajusta en su redacción de la siguiente manerar: "debido a que no hay disponibilidad presupuestal para la asignación de subsidios de mejoramiento de vivienda, a los diagnósticos ya realizados". Por lo anterior también se modifican las casillas de impacto y causa inmediata. 
Por otro lado, se elimina el control detectivo: "El equipo de diagnósticos del Instituto consolida en tiempo real la cantidad de diagnósticos efectivos que no tienen resolución de asignación del subsidio de mejoramiento", toda vez </t>
  </si>
  <si>
    <t>GDS07</t>
  </si>
  <si>
    <t>Se incluye el control 3 de tipo correctivo para reducir el impacto residual</t>
  </si>
  <si>
    <t>se unifican los controles relacionados con la verificación de requisitos para el desembolso de SMV de OPV.</t>
  </si>
  <si>
    <t>Se incluyen los controles 2 y 3 de tipo preventivo relacionados con la promoción de la integridad y el desarrollo de canales de denuncia.
Se incluye el control 4 de tipo correctivo para reducir el impacto residual.</t>
  </si>
  <si>
    <t>Se incluye control 6 de tipo correctivo para reducir el impacto residual</t>
  </si>
  <si>
    <t>Se ajusta el riesgo especificando que el evento potencial se da cuando implica adición de recursos que afecten el presupuesto global aprobado para el proyecto. En este caso la redacción del riesgo debe quedar de la siguiente manera: (columna f)
"Debido a obras extras o adicionales no contempladas en los diseños o en el alcance del contrato de ejecución, presupuestos iniciales y/o a la desactualización de los presupuestos de obra, que impliquen adicionar recursos al presupuesto inicialmente aprobado"</t>
  </si>
  <si>
    <t>Se incluye el control 4 de tipo correctivo para reducir el impacto residual.</t>
  </si>
  <si>
    <t>Subdirector de Dotación de Vivienda y Habitat</t>
  </si>
  <si>
    <t>1. QUE?</t>
  </si>
  <si>
    <t>2. COMO SE REFLEJA?</t>
  </si>
  <si>
    <t>3. POR QUE?
(Evento Potencial Principal)</t>
  </si>
  <si>
    <t>Causa
(Evento Potencial Intermedio)</t>
  </si>
  <si>
    <t>Se complementa la redacción del evento potencial intermedio (causa) incluyendo que los desarrolladores no aplican los requisitos establecidos en las resoluciones / permisos otorgados por la autoridad ambiental.</t>
  </si>
  <si>
    <t>GDS17</t>
  </si>
  <si>
    <t>Se incluye este riesgo relacionado con la posibilidad de demoras en la apropiación presupuestal relacionada con los proyectos de inversión a cargo del proceso de Gestión de Soluciones Habitacionales (Vivienda Nueva).</t>
  </si>
  <si>
    <t>Objetivo</t>
  </si>
  <si>
    <t xml:space="preserve">Reconocer 2200 unidades de vivienda mediante  las respectivas resoluciones de reconocimiento de Edificaciones  para el cuatrienio 2024-2027 </t>
  </si>
  <si>
    <t>4. Demora en la devolución de documentos radicados en entidades externas (Curadurías, Catastro, Hacienda Municipal), Departamento Administrativo de Planeación.</t>
  </si>
  <si>
    <t>Lograr el cumplimiento de las metas de mejoramiento de vivienda establecida en el Plan de Desarrollo Distrital 2024-2027 con responsabilidad del Isvimed.
Lograr la asignación de subdisios distritales de vivienda en la modalidad de mejoramiento en comunas con mayor deficit cualitativo.
Lograr un aumento en la cobertura de subsidios asignados con relación al presupuesto inicial.</t>
  </si>
  <si>
    <t>Mejoramiento de Vivienda</t>
  </si>
  <si>
    <t>Posibilidad de afectación reputacional del Insituto</t>
  </si>
  <si>
    <t>Incumplimentos de metas del Plan de Desarrollo Distrital en materia de asignación y ejecución de subsidios de vivienda en la modalidad de mejoramiento.
Por existencia de quejas interpuestas por las partes interesadas.</t>
  </si>
  <si>
    <t>debido a que no hay disponibilidad de recursos para la asignación de subsidios de mejoramiento de vivienda, a los diagnósticos efectivos.</t>
  </si>
  <si>
    <t xml:space="preserve">Posibilidad de afectación reputacional del Insituto, reflejada en incumplimentos de metas del Plan de Desarrollo Municipal en materia de asignación y ejecución de subsidios de vivienda en la modalidad de mejoramiento asi como por la existencia de quejas interpuestas por las partes interesadas. Lo anterior, debido a que no hay disponibilidad de recursos para la asignación de subsidios de mejoramiento de vivienda, a los diagnósticos efectivos. </t>
  </si>
  <si>
    <t>1. No se realizan las transferencias Distritales previstas en el Plan de Desarrollo.</t>
  </si>
  <si>
    <t>El profesional universitario encargado de reportar los indicadores de plan de desarrollo relacionados con asignación y ejecución de subsidios de vivienda en la modalidad de mejoramiento, relaciona en nivel de cumplimiento de los mismos, estableciendo en el análisis el total de subsidios que no puedieron ser asignados por disponiblidad de recursos.</t>
  </si>
  <si>
    <t>Analisis de indicadores de asignación y ejecución de subsidios en el Sistema de Medición Organizacional del SIFI</t>
  </si>
  <si>
    <r>
      <rPr>
        <b/>
        <sz val="11"/>
        <color rgb="FF000000"/>
        <rFont val="Arial Narrow"/>
        <family val="2"/>
      </rPr>
      <t>En relación a la Subcausa 1:</t>
    </r>
    <r>
      <rPr>
        <sz val="11"/>
        <color indexed="8"/>
        <rFont val="Arial Narrow"/>
        <family val="2"/>
      </rPr>
      <t xml:space="preserve">
La persona con responsabilidad del control presupuestal de la Subdirección de Dotación, identifica de que contratos se pueden liberar recursos para reasignación. Para lo cual identifica renuncias de beneficiarios al subsidio, no ejecuciones y menor valor ejecutado.</t>
    </r>
  </si>
  <si>
    <t>Actas de liquidacion de contratos con los operadores (parciales, finales).
Resoluciones de aceptación de renuncia y/o pérdida de ejecutoriedad.</t>
  </si>
  <si>
    <t>En caso de no contar con los recursos provenientes de transferencias distritales, La dirección gestiona recursos de financiación con otras entidades (publicas, mixtas y privadas) que gestionen proyectos de vivienda para cofinanciar la asignación de subsidios.
Una vez obtenido el recurso, el personal de la linea de mejoramientos, identifica los diagnósticos efectivos rezagados para asignar el subsidio de vivienda y ejecutar los mejoramientos.
Nota: Los nuevos diagnósticos de mejoramiento de vivienda a partir del 2024 serán relaizados directamente por el Isvimed..</t>
  </si>
  <si>
    <t>Convenios de cofinanciacion.
Informes mensuales de reporte de avance en donde se relaciona el estado de expedientes y se identifican los expedientes con diagnósticos efectivos para asignación. 
Resoluciones de asignación de subsidio</t>
  </si>
  <si>
    <t>2. No se gestionan recursos a través de alianzas con el secctor público - privado.</t>
  </si>
  <si>
    <r>
      <rPr>
        <b/>
        <sz val="11"/>
        <color rgb="FF000000"/>
        <rFont val="Arial Narrow"/>
        <family val="2"/>
      </rPr>
      <t>En relación a la subcausa 2:</t>
    </r>
    <r>
      <rPr>
        <sz val="11"/>
        <color indexed="8"/>
        <rFont val="Arial Narrow"/>
        <family val="2"/>
      </rPr>
      <t xml:space="preserve">
El profesional a cargo de la linea de mejoramiento de vivienda gestiona con entidades publico - privadas alianzas efectivas para la consecución de recursos</t>
    </r>
  </si>
  <si>
    <t>Cargue información de diganósticos efectivos en plataformas de cada entidad con la que se realiza la alianza.
Convenios interadministrativos</t>
  </si>
  <si>
    <t>Posibilidad de afectación Económica Instituto</t>
  </si>
  <si>
    <t xml:space="preserve">Por perdida de los recursos desembolsados a los contratistas de obra por concepto de anticipo </t>
  </si>
  <si>
    <t>Debido a la utilización del anticipo con fines distintos a los establecidos en el objeto y alcance del contrato, para el beneficio particular o de terceros.</t>
  </si>
  <si>
    <t>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t>
  </si>
  <si>
    <t>1. No se exige para el manejo del anticipo un plan de inversiones.</t>
  </si>
  <si>
    <t xml:space="preserve">Se establece como obligación contractual por parte del contratista, la apertura de un encargo fiduciario para el manejo de los recursos por concepto de anticipo. Los desembolsos se realizan previa revisión y autorización del supervisor del contrato por parte del Isvimed. </t>
  </si>
  <si>
    <t>Minuta del contrato de mejoramientos.
Documento de apertura del encargo fiduciario.</t>
  </si>
  <si>
    <t>Establecer como política de operación, la revisión de la minuta del contrato para el diagnóstico y ejecución de mejoramiento de vivienda previa suscripción del mismo, en relación a la existencia de la obligación contractual de la apertura de un encargo fiduciario para el manejo de los recursos por concepto de anticipo, por parte del contratista.</t>
  </si>
  <si>
    <t>2. los desembolsos no estan relacionados con lo establecido en el plan de inversiones.</t>
  </si>
  <si>
    <t>El profesional contable de la subdirección de dotación de vivienda y hábitat verifica que los comprobantes que aporta el contratista tienen relación con el plan de inversiones y en tal caso, relaciona su VoBo en la autorizacion de desembolso para que el supervisor proceda a autorizar el pago.</t>
  </si>
  <si>
    <t>Autorización de desembolso con firmas del profesional contable de la Subdirección de Dotación y el supervisor del contrato.</t>
  </si>
  <si>
    <t>No Aplica</t>
  </si>
  <si>
    <t>En el caso de autorización de desembolso de anticipo sin cumplimento de requisitos para beneficiar a un tercero, se realiza la respectiva denuncias ante las autoridades competentes, la cual podrá realizarse de manera directa o mediante el marco del RITA a través del Oficial de Transparencia.
Documentado en: P-GE-10, PROCEDIMIENTO PARA EL TRAMITE DE DENUNCIAS.</t>
  </si>
  <si>
    <t>Reportes de Riesgos o posibles hechos de corrupción.</t>
  </si>
  <si>
    <t>Posibilidad de afectación económica y reputacional del Instituto</t>
  </si>
  <si>
    <t>reflejada en :
- la indebida asignación de recursos publicos (detrimento patrimonial). 
- hallazgos disciplinarios y penales por parte de los entes de control.
- el costo social (perdida del derecho) asociado a la perdida de la oportunidad para la asignación del subsidio Municipal de Vivienda a hogares que cumplen con los requisitos legales.</t>
  </si>
  <si>
    <t>Debido a la asignación / destinación del subsidio Distrital de vivienda en la modalidad de mejoramiento, sin el cumplimiento de los requisitos legales.</t>
  </si>
  <si>
    <t>Posibilidad de afectación económica y reputacional del Instituto reflejada en la indebida asignación de recursos publicos (detrimento patrimonial), hallazgos disciplinarios y penales por parte de los entes de control, asi como en el costo social (perdida del derecho) asociado a la perdida de la oportunidad para la asignación del subsidio Municipal de Vivienda a hogares que cumplen con los requisitos legales. Lo anterior, debido a la asignación / destinación del subsidio Municipal de vivienda en la modalidad de mejoramiento, sin el cumplimiento de los requisitos legales.</t>
  </si>
  <si>
    <t>Posterior a la asignación del subsidio, se pueden detectar errores de tipo técnico, en donde se evidencie una asignación indebida del mismo. Para el efecto, El par técnico y social del Isvimed verifica en campo las condiciones de la vivienda previa a la ejecución del mejoramiento e identifica posibles errores en el momento del levantamiento del diagnóstico.
En este caso corresponde solicitarle al beneficiario la firma de la renuncia, o en su defecto, si el beneficiario no lo hace, se realiza una proceso de pérdida de ejecutoriedad del acto administrtivo.</t>
  </si>
  <si>
    <t>Acta de visita inicial.
Resolución de renuncia.
Resolución pérdida de ejecutoriedad del acto administrativo.</t>
  </si>
  <si>
    <t>1. Presentación de información falsa por parte del grupo familiar.</t>
  </si>
  <si>
    <t>Con respecto a subcausa 1:
El profesional asignado por la subdirección de dotación, verifica cruce a nivel nacional donde se muestra información de las propiedades que tiene la persona a nivel nacional, si ha recibido algún subsidio por alguna entidad, entre otras, además  de revisar el concepto de zona de riesgo que nos muestra si la vivienda tiene amenaza baja, medio o alta, si tiene afectación por algún proyecto vial, entre otras.</t>
  </si>
  <si>
    <t>Registro de verificación de cruce y ZR en el expediente y en SIFI por parte del profesional de la Subdirección de Dotación</t>
  </si>
  <si>
    <t xml:space="preserve">Evaluar la posibilidad de establecer un documento para la firma del grupo familiar en donde dan fe de que la documentación entregada es veraz, valida y da cuenta de la situación real del grupo familiar y estado jurídico del inmueble. </t>
  </si>
  <si>
    <t>2. Verificación incorrecta de los requisitos sociales, técnicos y jurídicos que deben ser cumplidos para la asignación del subsidio según el decreto 1053 de 2020.</t>
  </si>
  <si>
    <t>Con respecto a subcausa 2:
El lider del equipo de mejoramiento con su equipo de apoyo (social, técnico y jurídico) realiza la verificación frente al cumplimiento de los diagnosticos presentados por el operador en relación al cumplimiento de los requisitos establecidos en el decreto 1053 de 2020, lo cual queda debidamente registrado en los formatos establecidos por el SGC. Cuando un diagnóstico no tiene información clara se despejan las dudas a traves de visitas de campo.
Documentado en: Manual de Mejoramiento de Vivienda. M-GDS-01</t>
  </si>
  <si>
    <t xml:space="preserve">Lista de chequeo de requisitos de subsidio de vivienda bajo la modalidad de mejoramiento según decreto 1053 de 2020. 
Registro de consulta en SIFI y observaciones consignadas en hoja de vida del modulo personas de cada beneficiario.
Lista de verificación de requisitos para etapa de diagnóstico de mejoramiento, F-GDS-08, firmada por los contratistas técnico, social y jurídico.
En general, registros relacionados en el manual de mejoramiento de vivienda, M-GDS-01
</t>
  </si>
  <si>
    <t xml:space="preserve">Sensibilizar al operador con respecto a que realicen una revisión más rigurosa de la situación social, jurídica y técnica del grupo familiar, con respecto a los requisitos establecidos en el decreto 1053 de 2020.
Oficiliar bajo la documentación del Sistema de Gestión de Calidad la Lista de chequeo de requisitos de subsidio de vivienda bajo la modalidad de mejoramiento según decreto 1053 de 2020. </t>
  </si>
  <si>
    <t>Posibilidad de afectación reputacional</t>
  </si>
  <si>
    <t>Por incumplimiento de las metas de mejoramiento de vivienda establecida en el Plan de Desarrollo Distrital 2024-2027 con responsabilidad del Isvimed.
Por imposibiilidad de realizar la la asignación de subdisios distritales de vivienda en la modalidad de mejoramiento en comunas con mayor deficit cualitativo.
Por imposiblidad de lograr un aumento en la cobertura de subsidios asignados con relación al presupuesto inicial.
Por PQRS interpuestas por los beneficiarios en relación con el incumplimiento en el otorgamiento del recurso para el subsidio</t>
  </si>
  <si>
    <t>Debido a demoras en la contratación de los diferentes necesidades para iniciar con la realización de diagnósticos, asignación de subsidios y realización de mejoramientos.</t>
  </si>
  <si>
    <t xml:space="preserve">Posibilidad de afectación reputacional reflejada en  el incumplimiento de las metas de mejoramiento de vivienda establecida en el Plan de Desarrollo Distrital 2024-2027 con responsabilidad del Isvimed, en la imposibiilidad de realizar la la asignación de subdisios distritales de vivienda en la modalidad de mejoramiento en comunas con mayor deficit cualitativo, así como en la imposiblidad de lograr un aumento en la cobertura de subsidios asignados con relación al presupuesto inicial y por PQRS interpuestas por los beneficiarios en relación con el incumplimiento en el otorgamiento del recurso para el subsidio. Lo anterior debido a demoras en la contratación de los diferentes necesidades para iniciar con la realización de diagnósticos, asignación de subsidios y realización de mejoramientos. </t>
  </si>
  <si>
    <t>1. Demoras para concretar  las alianzas</t>
  </si>
  <si>
    <t>En el caso de que no sea posible concretar la alianza, el Instituto busca apalancar recursos via transferencias distritales o ejecutar los recursos disponibles a los diagnósticos efectivos.</t>
  </si>
  <si>
    <t>Acto administrativo de transferencia por parte del Distrito.
Resolución de asignación de SDV en la modalidad de mejoramiento.</t>
  </si>
  <si>
    <t>2. Demora en la elaboración de la etapa de planeación contractual (identificación de necesidades, elaboración de estudios prevos, estudio de mercado, entrega oportuna de la documentación a el area de contratación de la entidad).</t>
  </si>
  <si>
    <t xml:space="preserve"> El profesional lider de la linea de mejoramiento de vivienda establece un cronograma de actividades para realizar la planeación contractual, con el proposito de que se tengan los contratos en los tiempos requeridos.
El profesional lider de la linea de mejoramiento de vivienda verifica el cumplimiento de este cronograma en cada una de sus hitos.</t>
  </si>
  <si>
    <t>Cronograma de actividades precontractuales
Minutas de los contratos o convenios.</t>
  </si>
  <si>
    <t>3. .Propuestas poco atractivas para los operadores, lo cual deriva en procesos contrauctuales en los que no se presentan oferentes</t>
  </si>
  <si>
    <t>El profesional lider de la linea de mejoramiento de vivienda gestiona la modificación de las invitaciones privadas de contratos con la asesoría de la Subdirección Jurídica, con el fin de mejorar los términos de la lnvitación.</t>
  </si>
  <si>
    <t>Invitaciones privadas ajustadas</t>
  </si>
  <si>
    <t>Definir dentro del estudio de mercado las variables que resulten atractivas para los oferentes para efectos de la elaboración del las invitaciones privadas.</t>
  </si>
  <si>
    <t>Lograr la asignación de subdisios distritales de vivienda en la modalidad de mejoramiento en comunas con mayor deficit cualitativo.</t>
  </si>
  <si>
    <t xml:space="preserve">
Posibilidad de afectación reputacional y económica
</t>
  </si>
  <si>
    <t>Debido a que los inmuebles ubicados en zonas con mayor deficit cualitativo no cumplen los requisitos establecidos en el decreto 1053 de 2020 para asignación del SDV.</t>
  </si>
  <si>
    <t xml:space="preserve">Posibilidad de afectación reputacional y económica, reflejada en la imposibilidad de asignar SDV en zonas con mayor déficit cualitativo y por lo tanto impactar a esta población, en PQRS interpuestas por la comunidad ante la imposiblidad de acceder a la asignación del SDV, en requerimientos del Concejo Distrital y/o dependencias del Distrito, relacionadas con el incumplimiento en las metas de mejoramiento de vivienda del plan de desarrollo distrital por de retrasos en los cronogramas de trabajo, asi como en el recorte de presupuestal por parte de aquellas entidades con las cuales se realizan alianzas por incumplimiento en los términos páctados. Lo anterior, debido a que los inmuebles ubicados en zonas con mayor deficit cualitativo no cumplen los requisitos establecidos en el decreto 1053 de 2020 para asignación del SDV. </t>
  </si>
  <si>
    <t>Los inmuebles se encuentran ubicados en zonas no reglamentadas por el POT y no cumplen con los requisitos jurídicos y sociales</t>
  </si>
  <si>
    <t>El Profesional lider de la linea de mejoramiento de vivienda revisa en que otras comunas puede aplicar la asignación del subsidio. Asi mismo, analiza la viabilidad de asignar los subsidios según listados de diagnósticos efectivos.</t>
  </si>
  <si>
    <t>Georeferenciación.
Listado de clasificación por barrios.
Expediente de diagnósicos efectivos.
Resolución de asignación de SDV en la modalidad de mejoramiento</t>
  </si>
  <si>
    <t>Posibilidad de efecto dañoso sobre los recursos públicos</t>
  </si>
  <si>
    <t>Por detrimento patrimonial</t>
  </si>
  <si>
    <t xml:space="preserve">Debido a que no se asigne el SDV en la modalidad de mejoramiento de vivienda a los diagnósticos efectivos
</t>
  </si>
  <si>
    <t>Posibilidad de efecto dañoso sobre los recursos públicos, Por detrimento patrimonial,  debido a que no se asignen subsidios a los diagnósticos efectivos</t>
  </si>
  <si>
    <t>1. Se realiza una mayor cantidad de diagnósticos versus los mejoramientos a ejecutar en cada vigencia.</t>
  </si>
  <si>
    <t>El Comité de seguimiento al POAI verifica la ejecución física y presupuestal de las metas de mejoramientos a ejecutar para definir la cantidad de diagnosticos a ser asignados. 
El Profesional lider de la linea de mejoramiento de vivienda gestiona la contratación de los diagnosticos de acuerdo a la información anterior.</t>
  </si>
  <si>
    <t>Acta de Comité de Seguimiento de POAI
Minutas de de contratos con operadores.</t>
  </si>
  <si>
    <t>2. Desactualización de la información de los diagnósticos efectivos por cambio de vigencia.</t>
  </si>
  <si>
    <t>El Profesional lider de la linea de mejoramiento de vivienda gestiona la contratación del equipo de profesionales para actualizar los diagnosticos con la información requerida.</t>
  </si>
  <si>
    <t>Expediente con diagnóstico actualizado.</t>
  </si>
  <si>
    <t xml:space="preserve">
por la imposibilidad de asignar SDV en zonas con mayor déficit cualitativo y por lo tanto impactar a esta población.
por PQRS interpuestas por la comunidad ante la imposiblidad de acceder a la asignación del SDV
por requerimientos del Concejo Distrital y/o dependencias del Distrito, relacionadas con el incumplimiento en las metas de mejoramiento de vivienda del plan de desarrollo distrital por de retrasos en los cronogramas de trabajo.
reflejada en el recorte de presupuestal por parte de aquellas entidades con las cuales se realizan alianzas por incumplimiento en los términos pactados.</t>
  </si>
  <si>
    <t>Lograr los recibos a satisfacción de proyectos inmobiliarios desarrollados a través de diferentes modelos de negocio, en cumplimiento de los compromisos pactados y la normatividad aplicable.</t>
  </si>
  <si>
    <t>Vivienda Nueva</t>
  </si>
  <si>
    <t>Posibilidad afectación reputacional y económico del Instituto</t>
  </si>
  <si>
    <t xml:space="preserve">Reclamaciones, tutelas, procesos judiciales por parte de los beneficiarios.
Requerimientos de entes de control.
Requerimientos del Concejo Distrital por incumplimiento metas de Plan de Desarrollo Distrital.
Requerimientos de las entidades aportantes de recursos por afectación de flujos de caja y metas.
Mayor necesidad de recursos por el paso del tiempo reflejado en aumentos de costos de materiales y mano de obra, perdida de vigencia de estudios y diseños
Mayor costo de los profesionales contratados por el Isvimed para la supervisión de los distintos contratos de los proyectos inmobiliarios.
</t>
  </si>
  <si>
    <t>1. No se realiza adecuado seguimiento y supervisión de los contratos inmobiliarios</t>
  </si>
  <si>
    <t>El profesional de la linea de vivienda nueva valida que los profesionales de apoyo a la supervisión tengán claridad del Manual de Supervisión del Instituto. Asi mismo verifica, que los informes de supervisión cumplan con lo establecido en el Manual.</t>
  </si>
  <si>
    <t>Informes de Supervisión de contratos</t>
  </si>
  <si>
    <t>Solicitar a la Subdirección Jurídica capacitación a los nuevos apoyos a la supervisión sobre el manual de supervisión de la entidad. Mínimo con una frecuencia trimestral.</t>
  </si>
  <si>
    <t>2. Falta de claridad sobre los soportes que deben entregarse para el desembolso de recursos de fiducias que derivan en la ausencia de recursos para el inicio y continuidad de los proyectos.</t>
  </si>
  <si>
    <t>Los contratos incluyen clausulas para el desembolso de recursos de fiducias.
La Subdirección Jurídica identifica y valida las clausulas que dan cumplimiento a la normatiivdad aplicable.</t>
  </si>
  <si>
    <t xml:space="preserve">Contratos inmobiliarios de acuerdo a la modalidad de negocio
</t>
  </si>
  <si>
    <t>Involucrar al Subdirección Administrativa y Financiera desde la etapa precontractual hasta la elaboración del contrato o sus modificaciones.</t>
  </si>
  <si>
    <t>NA</t>
  </si>
  <si>
    <r>
      <rPr>
        <b/>
        <sz val="11"/>
        <color rgb="FF000000"/>
        <rFont val="Arial Narrow"/>
        <family val="2"/>
      </rPr>
      <t>Medida en caso de materialización del riesgo:</t>
    </r>
    <r>
      <rPr>
        <sz val="11"/>
        <color indexed="8"/>
        <rFont val="Arial Narrow"/>
        <family val="2"/>
      </rPr>
      <t xml:space="preserve">
En el caso de incumplimiento de obligaciones contractuales se aplica lo establecido en las clausulas de incumplimiento establecidas en cada contrato.
Ver Procedimiento para imposición de sanciones, multas y declaratoria de incumplimientos de contratos, P-GJ-05.</t>
    </r>
  </si>
  <si>
    <t>Expediente del proceso sancionatorio</t>
  </si>
  <si>
    <t>Reclamaciones, tutelas, procesos judiciales por parte de los beneficiarios.
Requerimientos de entes de control.
Requerimientos del Concejo Distrital por incumplimiento metas de Plan de Desarrollo Distrital.
Mayor costo de los profesionales contratados por el Isvimed para la supervisión de los distintos contratos de los proyectos inmobiliarios.</t>
  </si>
  <si>
    <t>debido a demoras en los procesos de certificación de cumplimiento de las normas técnicas por parte de quienes ejecuten los proyectos, lo cual puede derivar en retrasos de la legalización de los mismos y entrega de las soluciones habitacionales a las familias.</t>
  </si>
  <si>
    <t>Posibilidad afectación reputacional y económico del Instituto reflejada en:
* Reclamaciones, tutelas, procesos judiciales por parte de los beneficiarios.
* Requerimientos de entes de control.
* Requerimientos del Concejo Distrital por incumplimiento metas de Plan de Desarrollo Distrital.
* Mayor costo de los profesionales contratados por el Isvimed para la supervisión de los distintos contratos de los proyectos inmobiliarios.
Lo anterior debido a debido a demoras en los procesos de certificación de cumplimiento de las normas técnicas por parte de quienes ejecuten los proyectos, lo cual puede derivar en retrasos de la legalización de los mismos y entrega de las soluciones habitacionales a las familias.</t>
  </si>
  <si>
    <t>1. Los procesos de certificación de cumplimiento de normas no están a cargo del Instituto o del Constructor</t>
  </si>
  <si>
    <t>El profesional de la linea de vivienda nueva coordina las gestiones con otras entidades del Conglomerado con la finalidad de reducir los tiempos de los diferentes trámites</t>
  </si>
  <si>
    <t>manual</t>
  </si>
  <si>
    <t xml:space="preserve">Correos electrónicos
Actas de reuniones 
</t>
  </si>
  <si>
    <t>Posibilidad de afectación economica del Instituto</t>
  </si>
  <si>
    <t>por sobrecostos en la realización de los proyectos de vivienda nueva</t>
  </si>
  <si>
    <t>debido a especificaciones técnicas no contempladas en los diseños o en el alcance del contrato o  la desactualización de las mismas, que impliquen adicionar recursos y tiempo a las condiciones inicialmente aprobadas</t>
  </si>
  <si>
    <t>Posibilidad de afectación economica del Instituto por sobrecostos en la realización de los proyectos de vivienda nueva, debido a especificaciones técnicas no contempladas en los diseños o en el alcance del contrato o  la desactualización de las mismas, que impliquen adicionar recursos y tiempo a las condiciones inicialmente aprobadas</t>
  </si>
  <si>
    <t>1. Durante la etapa constructiva surgen necesidades no previsibles en la etapa de diseños o se dan cambios en la normatividad aplicable a proyectos constructivos</t>
  </si>
  <si>
    <t>El desarrollador y el inteventor en conjunto cuantifican los recursos requeridos para atender la necesidades no previsibles o cambios en la normatividad. El supervisor asignado valida la información aportada y si es aplicable la aprueba. Esto puede derivar en modificación contractual, adición de recuros y modificación de cronogramas.</t>
  </si>
  <si>
    <t>Solicitud de modificación contractual y anexos
Otrosi a contratos
Cronogramas modificados</t>
  </si>
  <si>
    <t xml:space="preserve"> 2. El tiempo considerable que  transcurre entre la fecha de realización de los diseños y presupuestos, y la fecha de adjudicación de la obra.</t>
  </si>
  <si>
    <t>Desde la Dirección del Instituto, se gestionan los recursos para la rapida adjudicación de las obras. Estos recursos se obtienes a través de las transferencias Distritales u otras estrategias de financiación que estén alineadas con el objeto social de la entidad.</t>
  </si>
  <si>
    <t xml:space="preserve">Decreto por el cual se liquida el presupuesto en cada vigencia.
Soportes de otras fuentes de financiación
</t>
  </si>
  <si>
    <t>Vivienda Nueva- 
Gestión Ambiental en Proyectos Habitacionales</t>
  </si>
  <si>
    <t xml:space="preserve">reflejada en multas y sanciones por parte de la autoridad ambiental y del ente de control fiscal, </t>
  </si>
  <si>
    <t>debido al incumplimiento de los requisitos normativos en materia ambiental  en los proyectos habitacionales</t>
  </si>
  <si>
    <t>Posibilidad de afectación económica y reputacional del Instituto reflejada en multas y sanciones por parte de la autoridad ambiental y del ente de control fiscal, debido al incumplimiento de los requisitos normativos en materia ambiental  en los proyectos habitacionales</t>
  </si>
  <si>
    <t>1. Los desarrolladores no aplican los requisitos establecidos en la Guía Socioambiental de obras civiles de la ciudad de Medellín asi como los establecidos en las resoluciones / permisos otorgados por la autoridad ambiental.</t>
  </si>
  <si>
    <t>La interventoría de los proyectos habitacionales verifica el cumplimiento de la mitigación aspectos e impactos ambientales de manera mensual, para lo cual reviza la lista de chequeo ambiental, F-GDS-30, diligenciada por el desarrollador.
Documentado en: Manual de Gestión Ambiental</t>
  </si>
  <si>
    <t>lista de chequeo ambiental diligenciada por la interventoría de cada Proyecto</t>
  </si>
  <si>
    <t>El supervisor asignado a cada proyecto por parte de la Subdirección de Dotación, verifica en campo el chequeo realizado por el desarrollador con aval de la interventoría, lo cual queda evidenciado a través de comité de obra.</t>
  </si>
  <si>
    <t>Acta de comité de obra</t>
  </si>
  <si>
    <t>Asignar en un 100% los subsidios distritales de vivienda en la modalidad de OPV/JVC en aquellos proyectos que cumplen el punto de equilibrio.</t>
  </si>
  <si>
    <t>OPV/JVC</t>
  </si>
  <si>
    <t>Posiblidad de afectación reputacional del Instituto</t>
  </si>
  <si>
    <t>por la existencia de peticiones y acciones judiciales por parte de las Organizaciones OPV/JVC, en relación a la negativa de asignación de los subsidios por parte de Isvimed.</t>
  </si>
  <si>
    <t>debido a que no se cuente con los recursos para la asignación de los subsidios en la modalidad de OPV de aquellas que lo solicitan y cumplan con el punto de equilibrio.</t>
  </si>
  <si>
    <t>Posiblidad de afectación reputacional del Instituto por la existencia de peticiones y acciones judiciales por parte de las Organizaciones OPV/JVC, en relación a la negativa de asignación de los subsidios por parte de Isvimed. Lo anterior, debido a que no se cuente con los recursos para la asignación de los subsidios en la modalidad de OPV de aquellas que lo solicitan</t>
  </si>
  <si>
    <t>1. No se presupuestan recursos para la atención de subsidios de demanda organizada.</t>
  </si>
  <si>
    <t>mayor</t>
  </si>
  <si>
    <t>Para cada vigencia, el profesional asignado a las OPV/JVC, identifica las necesidades informadas por las OPV/JVC para realizar una proyección de los recursos relacionada con  la asignación de los subsidios. Esta información se presenta a la Sudirección de Planeación para consolidación de necesidades y gestión de recursos ante el Distrito. 
Una vez que el Ditstrito define el monto de los recursos a transferir y las fechas de transferencia, estos recursos se incluyen en el Plan Anual de Adquisiciones y en el presupuesto anual de cada vigencia</t>
  </si>
  <si>
    <r>
      <t xml:space="preserve">Plan Anual de Adquisiciones
</t>
    </r>
    <r>
      <rPr>
        <sz val="11"/>
        <rFont val="Arial Narrow"/>
        <family val="2"/>
      </rPr>
      <t>Resolución de Liquiidación de Presupuesto (Validar con Marisol)</t>
    </r>
  </si>
  <si>
    <t>2. El numero de postulaciones es superior a los recursos disponibles para atender las solicitudes de asignación de subsidios en la modalidad de demanda organizada.</t>
  </si>
  <si>
    <t>2.</t>
  </si>
  <si>
    <r>
      <rPr>
        <b/>
        <sz val="11"/>
        <color rgb="FF000000"/>
        <rFont val="Arial Narrow"/>
        <family val="2"/>
      </rPr>
      <t>En caso de materialización del riesgo:</t>
    </r>
    <r>
      <rPr>
        <sz val="11"/>
        <color indexed="8"/>
        <rFont val="Arial Narrow"/>
        <family val="2"/>
      </rPr>
      <t xml:space="preserve">
En reunión de seguimiento a POAI, Comité Institucional de Gestión y Desempeño, los Subdirectores manifiestan necesidades presupuestales y buscan rubros que no se vayan a utilizar de otros procesos.
El Subdirector de Dotación de Vivienda y Habitat, solicita cambio presupuestal via memorando. En el caso que se deban trasladar recursos entre distintos proyectos de inversión, desde la subdirección de Planeación, el profesional especializado, inicia el trámite solicitando al DAP concepto favorable a dicha solicitud. Cuando el DAP aprueba, el equipo de la Linea Estratégica procede a realizar las modificaciones al proyecto en las plataformas destinadas a ello (SAP, MGA - WEB). Después de modificados los proyectos, el profesional encargado del presupuesto, realiza los traslados presupuestales desde la plataforma SICOF.
Si se trata de un traslado presupuestal en el mismo proyecto de inversión no es necesario solicitar concepto favorable al DAP, y el profesional encargado de presupuesto realiza los traslados presupuestales desde la plataforma SICOF.</t>
    </r>
  </si>
  <si>
    <t>Actas de seguimiento a POAI
Memorando de solicitud de cambio presupuestal
Oficio de solcitud de concepto favorable al DAP
Respuesta del DAP
Registros presupuestales para la asignación de subsidios</t>
  </si>
  <si>
    <t>Lograr que el 60% de los SDV asignados en la modalidad de demanda organizada cuenten con desembolso de la totalidad de los recursos destinados.</t>
  </si>
  <si>
    <t>reflejada en requerimientos por parte del Concejo Distrital o PQRS por parte de  los benficiarios de los subsidios asignados, por no poder contar con los recursos de los subsidios para el cierre financiero, terminación de los proyectos habitacionales y entrega de las soluciones de vivienda.</t>
  </si>
  <si>
    <t>debido a que no se desembolse la totalidad de los recursos de los SDV asignados en la modalidad de demanda organizada</t>
  </si>
  <si>
    <t>Posibilidad de afectación reputacional del Instituto reflejada en requerimientos por parte del Concejo Distrital o PQRS por parte de  los benficiarios de los subsidios asignados, por no poder contar con los recursos de los subsidios para el cierre financieroy terminación de los proyectos habitacionales  y entrega de las soluciones de vivienda.. Lo anterior, debido a que no se desembolse la totalidad de los recursos de los SDV asignados en la modalidad de demanda organizada</t>
  </si>
  <si>
    <t xml:space="preserve">1. Que se siniestre el proyecto por deficit en el cierre financiero proyectado por parte de la OPV, toda vez que no se verifican los requisitos financieros para la asignación del SDV en la modalidad de OPV/JVC </t>
  </si>
  <si>
    <t>alta</t>
  </si>
  <si>
    <t>En la etapa de verificación de requisitos del proyecto para la postulación al SDV, el profesional asignado a las OPV/JVC revisa y avala la condiciones del cierre financiero aportadas por la OPV/JVC de acuerdo a lo establecido en el procedimiento para el acompañamiento a los proyectos de OPV y JVC, P-GDS-05</t>
  </si>
  <si>
    <t>lista de verificación de requisitos para iniciar proceso de postulacion para subsidio de OPV, F-GDS-05 .
Acta de mesa interdisciplinaria</t>
  </si>
  <si>
    <t>2. El representante de las OPV no escritura la vivienda a los benificiarios del SDV, realizando la venta a particulares.</t>
  </si>
  <si>
    <t>Desde el acompañamiento social a la población de demanda organizada, se efectua el acompañamiento periódico a los grupo familiares con el fin de generar una retroalimentación en doble vía con relación al estado de la aplicación del subsidio. Mediante esta retroalimentación, se identifica si el representante de las OPV está gestionando la venta de las viviendas a particulares.</t>
  </si>
  <si>
    <t>Bitacora de obsrevaciones en SIFI, módulo de "Personas".
Actas de reunión.</t>
  </si>
  <si>
    <t>3. Vencimiento del término de vigencia del subsidio asignado, sin que la familia solicite su prorroga.</t>
  </si>
  <si>
    <t xml:space="preserve">3.1 </t>
  </si>
  <si>
    <t>Desde el acompañamiento social a la población de demanda organizada, se identifican aquellas resoluciones de asignación de SDV próximo a cumplir el términos de vigencia, con el fin de notificar tanto a las OPV como a las familias, para que se determine si se solicita la prorroga.</t>
  </si>
  <si>
    <t>Oficio de notificación de vencimiento de términos de los SDV de demanda organizada.</t>
  </si>
  <si>
    <t>3.2</t>
  </si>
  <si>
    <t>En el caso de pérdida de vigencia del SDV, se aplica la resolución 678 de 2022 Política de prevención del daño antijurídico, para determinar si se aplica el subsidio o se gestiona la restitución de los recursos desde la fiducia.</t>
  </si>
  <si>
    <t>Acta del Comité de Conciliación
Soporte de liberación de saldos</t>
  </si>
  <si>
    <r>
      <rPr>
        <b/>
        <sz val="11"/>
        <color theme="1"/>
        <rFont val="Arial Narrow"/>
        <family val="2"/>
      </rPr>
      <t>En caso de materialialización del Riesgo:</t>
    </r>
    <r>
      <rPr>
        <sz val="11"/>
        <color theme="1"/>
        <rFont val="Arial Narrow"/>
        <family val="2"/>
      </rPr>
      <t xml:space="preserve">
En el caso de que un SDV asignado en la modalidad de demanda organizada no pueda ser aplicado, se gestiona la restitución de los recursos desde la fiducia.</t>
    </r>
  </si>
  <si>
    <t>Soporte de liberación de saldos</t>
  </si>
  <si>
    <t>NA
Riesgo Fiscal</t>
  </si>
  <si>
    <t>Posiblidad de efecto dañoso sobre recursos públicos</t>
  </si>
  <si>
    <t>por perdida de recursos correspondientes a los desembolsos parciales contra avance de obra realizados a las OPV</t>
  </si>
  <si>
    <t>debido a proyectos habitacionales no terminados y por lo tanto no entregados a los beneficiarios del SDV en la modalidad de demanda organizada.</t>
  </si>
  <si>
    <t>Posiblidad de efecto dañoso sobre recursos públicos, por perdida de recursos correspondientes a los desembolsos parciales contra avance de obra realizados a las OPV, debido a proyectos habitacionales no terminados y por lo tanto no entregados a los beneficiarios del SDV en la modalidad de demanda organizada.</t>
  </si>
  <si>
    <t xml:space="preserve">1. por deficit en el cierre financiero proyectado por parte de la OPV, toda vez que no se verifican los requisitos financieros para la asignación del SDV en la modalidad de OPV/JVC </t>
  </si>
  <si>
    <t>media</t>
  </si>
  <si>
    <r>
      <rPr>
        <b/>
        <sz val="11"/>
        <color theme="1"/>
        <rFont val="Arial Narrow"/>
        <family val="2"/>
      </rPr>
      <t>En el caso de materialización del riesgo:</t>
    </r>
    <r>
      <rPr>
        <sz val="11"/>
        <color theme="1"/>
        <rFont val="Arial Narrow"/>
        <family val="2"/>
      </rPr>
      <t xml:space="preserve">
En caso de que un proyecto de OPV para el que fueron efectuados desembolsos paciales del SDV, no pueda ser terminado y entregado, se adelanta el proceso jurídico correspondiente con los beneficiarios del SDV para la recuperación de los recursos.</t>
    </r>
  </si>
  <si>
    <t>Acta de Comité de Conciliación
Acciones de repetición
Soportes de restitución de recursos.</t>
  </si>
  <si>
    <t>GDS15</t>
  </si>
  <si>
    <t>GDS 6</t>
  </si>
  <si>
    <t>GDS 7</t>
  </si>
  <si>
    <t>GDS 8</t>
  </si>
  <si>
    <t>GDS18</t>
  </si>
  <si>
    <t>GDS 19</t>
  </si>
  <si>
    <t>GDS20</t>
  </si>
  <si>
    <t>GDS21</t>
  </si>
  <si>
    <t xml:space="preserve">	debido al Incumplimiento de las obligaciones establecidas en los contratos de acuerdo con el modelo de negocio establecido (desarrollador, constructor, gerente, interventor, compraventa).</t>
  </si>
  <si>
    <t>Posibilidad afectación reputacional y económica del Instituto reflejada en: 
Reclamaciones, tutelas, procesos judiciales por parte de los beneficiarios, requerimientos de entes de control, Requerimientos del Concejo Distrital por incumplimiento metas de Plan de Desarrollo Distrital, requerimientos de las entidades aportantes de recursos por afectación de flujos de caja y metas, mayor necesidad de recursos por el paso del tiempo reflejado en aumentos de costos de materiales y mano de obra, perdida de vigencia de estudios y diseños, asi como mayor costo de los profesionales contratados por el Isvimed para la supervisión de los distintos contratos de los proyectos inmobiliarios.
Lo anterior debido al Incumplimiento de las obligaciones establecidas en los contratos de acuerdo con ell modelo de negocio establecido (desarrollador, constructor, gerente, interventor, compraventa).</t>
  </si>
  <si>
    <t>GDS22</t>
  </si>
  <si>
    <t>GDS23</t>
  </si>
  <si>
    <t>GDS24</t>
  </si>
  <si>
    <t>GDS25</t>
  </si>
  <si>
    <t>Se incluye este riesgo producto de validación de riesgos Vs objetivos SMART, relacionado con la posibilidad de demoras en la contratación de los diferentes necesidades para iniciar con la realización de diagnósticos, asignación de subsidios y realización de mejoramientos.</t>
  </si>
  <si>
    <t>Se incluye este riesgo producto de validación de riesgos Vs objetivos SMART, relacionado con la posibilidad de que los inmuebles ubicados en zonas con mayor deficit cualitativo no cumplen los requisitos establecidos en el decreto 1053 de 2020 para asignación del SDV.</t>
  </si>
  <si>
    <t>Se incluye este riesgo de tipo fiscal, relacionado con la posibilidad de que no se asigne el SDV en la modalidad de mejoramiento de vivienda a los diagnósticos efectivos.</t>
  </si>
  <si>
    <t>Se incluye este riesgo producto de validación de riesgos Vs objetivos SMART, relacionado con la posibilidad de incumplimiento de las obligaciones establecidas en los contratos de acuerdo con el modelo de negocio establecido (desarrollador, constructor, gerente, interventor, compraventa).</t>
  </si>
  <si>
    <t>Se incluye este riesgo producto de validación de riesgos Vs objetivos SMART, relacionado con la posibilidad de demoras en los procesos de certificación de cumplimiento de las normas técnicas por parte de quienes ejecuten los proyectos, lo cual puede derivar en retrasos de la legalización de los mismos y entrega de las soluciones habitacionales a las familias.</t>
  </si>
  <si>
    <t>Se incluye este riesgo producto de validación de riesgos Vs objetivos SMART, relacionado con la posibilidad de que no se cuente con los recursos para la asignación de los subsidios en la modalidad de OPV de aquellas que lo solicitan y cumplan con el punto de equilibrio.</t>
  </si>
  <si>
    <t>Se incluye este riesgo producto de validación de riesgos Vs objetivos SMART, relacionado con la posibilidad de que no se desembolse la totalidad de los recursos de los SDV asignados en la modalidad de demanda organizada.</t>
  </si>
  <si>
    <t>Se incluye este riesgo de tipo fiscal, relacionado con la posibilidad de proyectos habitacionales no terminados y por lo tanto no entregados a los beneficiarios del SDV en la modalidad de demanda organizada lo cual derivaría en la perdida de recursos correspondientes a los desembolsos parciales contra avance de obra realizados a las OPV.</t>
  </si>
  <si>
    <t>Se elimina este riesgo producto de su validación vs objetivos SMART de la línea de acción de Vivienda Nueva.</t>
  </si>
  <si>
    <t>Se elimina este riesgo producto de su validación vs objetivos SMART de la línea de acción de OPV.</t>
  </si>
  <si>
    <t>GDS10</t>
  </si>
  <si>
    <t>GDS8</t>
  </si>
  <si>
    <t>Se elimina este riesgo producto de su validación vs objetivos SMART de la línea de acción de Mejoramiento de Vivienda.</t>
  </si>
  <si>
    <t xml:space="preserve">por sobrecostos en los contratos para el desarrollo de los proyectos inmobiliarios </t>
  </si>
  <si>
    <t>debido a 
* reconocimientos por desequilibrios económicos sin los soportes adecuados,  
*autorización de pagos de actividades ya pagadas y/o por un mayor valor, 
*reconocimiento de pagos que no le corresponden al Instituto</t>
  </si>
  <si>
    <t>Posiblidad de efecto dañoso sobre recursos públicos por sobrecostos en los contratos para el desarrollo de los proyectos inmobiliarios, debido a reconocimientos por desequilibrios económicos sin los soportes adecuados,  autorización de pagos de actividades ya pagadas y/o por un mayor valor, reconocimiento de pagos que no le corresponden al Instituto</t>
  </si>
  <si>
    <t>Inadecuado control en la ejecución del contrato por parte de la interventoría o la supervisión, en los compornentes técnico, administrativo, financiero y jurídico.</t>
  </si>
  <si>
    <t>A través de las mesas de seguimiento de ejecución de los proyectos se verifica el estado de avance de las actividades relacionadas a cada proyecto en lso componentes  técnico, administrativo, financiero y jurídico, las cuales se realizan de manera semanal. Esto se realiza teniendo en cuenta los cronogramas de cierre financiero para la remisión de pagos y soportes.</t>
  </si>
  <si>
    <t>Actas de mesa de seguimiento de proyectos
Recibo de pagos y soportes por parte de tesorería</t>
  </si>
  <si>
    <t>Desconocimiento de sobre el alcance de la interventoría y supervisión</t>
  </si>
  <si>
    <t>La Subdirección Jurídica capacita de manera periódica a los supervisores sobre las funciones de la supervisión establecidas en el manual de supervisón y de interventoría del Instituto. 
Nota: debe considerarse los resultados de auditorías internas y externas como fuentes para la planificación de la capacitación.</t>
  </si>
  <si>
    <t>Registros de capacitación</t>
  </si>
  <si>
    <t>Deficiencias en el almacenamiento de la información de cada proyecto  que deriva en difucultados para su ubicación.</t>
  </si>
  <si>
    <t>La entidad cuenta con un archivo de gestión digital para el almacenamiento de la información relacionadas con los proyectos.
El supervisor de cada proyecto recuerda de manera periódica la importancia del almacenamiento y uso del archivo de gestión digital.</t>
  </si>
  <si>
    <t>Información alamacenada en el archivo de gestión digital
Corros electrónicos</t>
  </si>
  <si>
    <t>En el caso de materialización del riesgo, se podrá realizar el balance de la ejecución financiera y  técnica en la etapa de liquidación, para que las partes se puedan declarar a paz y salvo de sus obligaciones.</t>
  </si>
  <si>
    <t>Acta de Liquidación.</t>
  </si>
  <si>
    <t>por mayor costo de interventoría
por mayor costo por comisiones fiduciarias y dictámenes financieros</t>
  </si>
  <si>
    <t>debido a mayor permanencia de la obra con relación a los cronogramas inicialmente proyectados.</t>
  </si>
  <si>
    <t>Posiblidad de efecto dañoso sobre recursos públicos, reflejada en una mayor costo de interventoría
asi como en un mayor costo por comisiones fiduciarias y dictámenes financieros, debido a mayor permanencia de la obra con relación a los cronogramas inicialmente proyectados.</t>
  </si>
  <si>
    <t>Retrasos por trámites ante entidades externas (autoridad ambiental, gestión y control territorial, epm, curadorías, entre otras)</t>
  </si>
  <si>
    <t>El profesional lider de Vivienda Nueva, gestionar con EPM reuniones de seguimiento para priorizar acttividades, asi mismo gestiona ante las demás entidades los trámites que se encuentran pendientes.</t>
  </si>
  <si>
    <t>Actas de mesas de trabajo con EPM
Correos electrónicos
Pqrsd ante entidades</t>
  </si>
  <si>
    <t>Gestionar con el Area metropolitana mesa de trabajo para priorizar los trámites de su competencia para los proyectos inmobiliarios que adelanta el Instituto. Junio de 2025.</t>
  </si>
  <si>
    <t>Falta de recursos por parte de las entidades encargadas de desarrollar los proyectos.</t>
  </si>
  <si>
    <t>El equipo de Vivienda Nueva envia oficios de manera contínua a las entidades encargadas de desarrollar los proyectos con el propósito de que informen sobre las gestiones realizadas para la consecución del recurso.
En caso de que no sea posible la obtención de recursos, se remite el caso a la Subdirección Jurídica para que inicien el proceso sancionatorio correspondiente.</t>
  </si>
  <si>
    <t>Oficios
Respuestas por parte de las entidades
Expediente jurídico en el caso inicio del proceso sancionatorio.</t>
  </si>
  <si>
    <t>demoras en las respuestas por parte de las fiduciarias para los trámites adminsitrativos que se derivan de la ejecución de los contratos, tales como otros si, ampliaciones en recursos y en plazo, modificaciones contractuales, entre otros.</t>
  </si>
  <si>
    <t>El equipo de vivienda nueva realiza seguimiento continuo a los trámites solicitados a las fiduciarias, asi mismo se gestionan reuniones con la mismas con el mismo propósito.</t>
  </si>
  <si>
    <t>Actas de reuniones
Correos electrónicos
Relación de actividades realizadas frente a trámites con fiduciarias.</t>
  </si>
  <si>
    <t>GDS26</t>
  </si>
  <si>
    <t>GDS27</t>
  </si>
  <si>
    <t>Se incluye este riesgo de tipo fiscal, relacionado con la posibilidad de reconocimientos por desequilibrios económicos sin los soportes adecuados,  autorización de pagos de actividades ya pagadas y/o por un mayor valor, reconocimiento de pagos que no le corresponden al Instituto. Lo cual puede derivar en sobrecostos en los contratos para el desarrollo de los proyectos inmobiliarios.</t>
  </si>
  <si>
    <t>Se incluye este riesgo de tipo fiscal, relacionado con la posibilidad de mayor permanencia de la obra con relación a los cronogramas inicialmente proyectados, lo cual puede impactar en un mayor costo de interventoría, de las comisiones fiduciarias y dictámenes financieros.</t>
  </si>
  <si>
    <t>noviembre de 2024</t>
  </si>
  <si>
    <t>TIPOLOGÍA</t>
  </si>
  <si>
    <t>Gestión</t>
  </si>
  <si>
    <t>Fiscal</t>
  </si>
  <si>
    <t>Seg. de la Información</t>
  </si>
  <si>
    <t>Integridad Pùblica - Corrupción</t>
  </si>
  <si>
    <t>Integridad Pùblica - LA/FT/FP</t>
  </si>
  <si>
    <t>IMPACTO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</si>
  <si>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</si>
  <si>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</si>
  <si>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</si>
  <si>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</si>
  <si>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</si>
  <si>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</si>
  <si>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</si>
  <si>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</si>
  <si>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</si>
  <si>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</si>
  <si>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</si>
  <si>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</si>
  <si>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</si>
  <si>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</si>
  <si>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</si>
  <si>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</si>
  <si>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</si>
  <si>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</si>
  <si>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</si>
  <si>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Se materializó el Riesgo?  : No se materializo el riesgo ya que la lista de verificacion ambiental se encuentra por encima del 85% lo que representa que es una obra ideal y cumple con los requisitos normativos del PASAO
Los Controles están bien  diseñados, se aplican de acuerdo al diseño  y son efectivos? : Se aplican dos controles necesarios los cuales se ha tenido resultados a satisfaccion
1. Los desarrolladores verifican por medio de la lista de verificacion ambiental la mitigacion de aspectos e impactos ambirntales en obra, esta es diligenciada de manera mensual y es enviada al supervisor del contrato y reportada en el sistema de informacion institucional SIFI.
2. El supervisor del asignado a cada proyecto se apoya en la profesional ambiental de dotacion para verificar la lista de chequeo ambiental , realizando visitas de seguimiento y tratando temas de interes ambiental en los comite de obra.
Que acciones propones o se están llevando a cabo para gestionar el riesgo que se materializó? N/A
Que acciones propones o se están llevando a cabo para fortalecer los controles? En el caso de que tener acciones de mejora se envian requerimientos ambientales al desarrollador e interventoria para su subsanacion ambiental en obra</t>
  </si>
  <si>
    <t xml:space="preserve">
Los Link donde reposan las listas de verificacion ambiental del proyecto Ciudad del Este, el cual en el momento es el unico proyecto en ejecucion:
 https://isvimedgovco.sharepoint.com/:f:/s/4Dot_Vivienda_y_Habitat2-09.Vivienda_Nueva/EiVChgViTKBCmgWxgSBV4SkB8emaDy_sZZxi8PLLkPRHvQ?e=WV2aZp                                                                                                       
En los comités de obra se tratan temas ambientales según las novedades presentadas en el transcurso de la obra.:
Link donde se consolidan el acta de comité de obra del proyecto Ciudad del Este: https://isvimedgovco.sharepoint.com/:f:/s/4Dot_Vivienda_y_Habitat2-09.Vivienda_Nueva/Ev9-M6qA2-BMtDZgSnkHyiMBYlfzbAvkQfRe_pSoOxvMdA?e=puacX2 https://drive.google.com/drive/folders/1nEEuGvwdiK52EoCTUU6mHthP4ZIINoPg?usp=sharing
La matriz de seguimiento a tramites ambientales es diligenciada y actualizada cada que haya una novedad en cuanto a los permisos ambientales , esta matriz es discriminada por proyecto y el estado de sus resoluciones o comunicaciones .
Link donde se relaciona el estado del seguimiento a los tramites ambientales:
 https://isvimedgovco.sharepoint.com/:x:/s/7Planeacion/Ea-rKyYzV_RHu9lCK3tkskIBM5FswaOTEvqLc__OxFsnAg?e=6UdT6d"
</t>
  </si>
  <si>
    <t>Se materializó el Riesgo?  El riesgo sigue vigente, Durante el Primer trimestre de 2026 No se ha materializado y se ha venido entregando la documentación requerida a las curadurías con el fin de obtener las resoluciones que se le asignan a los beneficiarios.
Los Controles están bien  diseñados, se aplican de acuerdo al diseño  y son efectivos? Todos los controles planteados fueron realizados a cabalidad y han sido efectivos, se ha cumplido con la entrega de la documentación completa a las curadurías con el apoyo de los beneficiarios, igualmente se ha contado con el personal de apoyo para dar cumplimiento a las labores del programa, lo que ha permitido que no se materialice el riesgo, como resultados de estos controles se han radicado en la Curaduría Cuarta 23  CBML que corresponden a 43 unidades de vivienda.
Que acciones propones o se están llevando a cabo para gestionar el riesgo que se materializó? N/A
Que acciones propones o se están llevando a cabo para fortalecer los controles? No ha sido necesario documentar acciones ya que no se ha materializado el riesgo.</t>
  </si>
  <si>
    <r>
      <t xml:space="preserve">
Se relaciona el correspondiente enlace del Sharepoint donde se lleva el contro de los radicado para verificación del avance en el cumplimiento de la meta:
</t>
    </r>
    <r>
      <rPr>
        <b/>
        <sz val="11"/>
        <color theme="1"/>
        <rFont val="Arial Narrow"/>
        <family val="2"/>
      </rPr>
      <t>https://isvimedgovco.sharepoint.com/:f:/s/4Dot_Vivienda_y_Habitat2-07.Reconocimiento/EjsRhQcHNcNCiQbA2TP4WesB9zdkVyf-6xDhH7HkyVAyJQ?e=NumE3a</t>
    </r>
  </si>
  <si>
    <r>
      <t xml:space="preserve">Identificación de Riesgos: El riesgo continua vigente durante el primer trimestre de 2026
Materialización de Evento Potencial Principal: Durante el primer trimestre de 2026 no se materializó el evento Potencial principal ya que se recibieron recursos y se concretaron Alianzas con el fin de realizar la asignación 1031 subsidios de mejoramiento de vivienda de la siguiente forma:
</t>
    </r>
    <r>
      <rPr>
        <sz val="11"/>
        <rFont val="Arial Narrow"/>
        <family val="2"/>
      </rPr>
      <t xml:space="preserve">- 77 Subsidios correspondientes al convenio Interadministrativo 004 de 2024 con el MVCT
- 1 Subsidio correspondiente al Convenio de Asociación 281 de 2025 - COMFAMA
- 6 Subsidios correspondientes a la invitación 005 de 2024 - COSEICO
- 340 Subsidios correspondientes a la invitación 001 de 2025 Orden de Ejecución N° 2 COSEICO
- 293 Subsidios correspondientes a la invitación 001 de 2025 Orden de Ejecución N° 2 INGEMAT
- 109 Subsidios correspondientes a la invitación 001 de 2025 Orden de Ejecución N° 2 CONSORCIO VIVIENDAS
- 205 Subsidios correspondientes a la invitación 001 de 2025 Orden de Ejecución N° 2 CONSORCIO MEJORAMIENTO DE VIVIENDA
</t>
    </r>
    <r>
      <rPr>
        <sz val="11"/>
        <color rgb="FFFF0000"/>
        <rFont val="Arial Narrow"/>
        <family val="2"/>
      </rPr>
      <t xml:space="preserve">
</t>
    </r>
    <r>
      <rPr>
        <sz val="11"/>
        <color theme="1"/>
        <rFont val="Arial Narrow"/>
        <family val="2"/>
      </rPr>
      <t>Materialización de Evento Potencial Intermedio: No se materializa el evento potencial intermedio durante el primer trimestre de 2026, se reciben transferencias y se gestionaron alianzas con entes externos
Diseño, Efectividad de Controles: Los controles establecidos han sido efectivos permitiendo que no se materialicen los riesgos
Estado de acciones derivadas del seguimiento a riesgos:  No ha sido necesario documentar acciones en el primer trimestre de 2026 ya que los riesgos no se han materializado.</t>
    </r>
  </si>
  <si>
    <t>El reporte de los subsidios de mejoramientos de vivienda asignados se realiza de forma mensual en el SMO
https://sifi.isvimed.gov.co/indicadores/visualizar?id=61</t>
  </si>
  <si>
    <t xml:space="preserve">Identificación de Riesgos: El riesgo continua vigente
Materialización de Evento Potencial Principal: En el primer trimestre de 2026 no se materializa ya que no se suscriben nuevos contratos
Materialización de Evento Potencial Intermedio:  No se materializa el evento potencial intermedio durante el primer trimestre de 2026 los contratos que se modifican mediante Otrosi solo fue por ampliación de plazo.
Diseño, Efectividad de Controles: Los controles definidos han sido efectivos  logrando que no se materialicen los riesgos
Estado de acciones derivadas del seguimiento a riesgos: No ha sido necesario documentar acciones debido a que no se han materializado los riesgos
</t>
  </si>
  <si>
    <t>Identificación de Riesgos: El riesgo continua vigente
Materialización de Evento Potencial Principal: No se materializa el evento potencial principal durante el primer trimestre de 2026, los beneficiarios a quienes se les asignó subsidio de mejoramiento de vivienda se les verificó la documentación aportada antes de la aprobación en la etapa de diagnóstico y para los que se les va asignar subsidios a traves de convenios son verificados nuevamente el expediente y mediante visita a la vivienda en caso de ser necesario.
Materialización de Evento Potencial Intermedio: No se materializa el evento potencial intermedio, ya que a los expedientes de diagnóstico se les realizó la correspondiente revisión técnica, juridica y social antes de su aprobación y en algunos casos se debió realizar visitas de campo
Diseño, Efectividad de Controles: Los controles establecidos han sido efectivos
Estado de acciones derivadas del seguimiento a riesgos: No ha sido necesaria la documentación de acciones  ya que no se han materializado los riesgos</t>
  </si>
  <si>
    <t>Identificación de Riesgos: El riesgo continua vigente
Materialización de Evento Potencial Principal: No se materializa el evento potencial principal durante el primer trimestre de 2026 ya que se tramitó la expedición de 1031 resoluciones para la asignación de subsidios de mejoramiento de vivienda. 
Materialización de Evento Potencial Intermedio: No se materializa el evento potencial intermedio en el primer trimestre de 2026 ya que se lograron tramitar resoluciones de asignación de subsidios de mejoramiento de vivienda
Diseño, Efectividad de Controles: Los controles establecidos son efectivos
Estado de acciones derivadas del seguimiento a riesgos: No ha sido necesario la documentación de acciones debido a que no se han materializado los riesgos</t>
  </si>
  <si>
    <t>Identificación de Riesgos: El riesgo continua vigente
Materialización de Evento Potencial Principal: No se materializa el evento potencial principal  en el primer trimestre ya que los subsidios fueron asignados a beneficiarios en comunas con mayor deficit y que no tenian ninguna afectación según el POT vigente
Materialización de Evento Potencial Intermedio:No se materializa el evento potencial intermedio durante en el actual trimestre ya que las viviendas a las cuales se les va a realizar el mejoramiento cumplen con el POT vigente.
Diseño, Efectividad de Controles: Los controles establecidos han sido efectivos
Estado de acciones derivadas del seguimiento a riesgos: No ha sido necesario la documentación de acciones debido a que no se han materializado los riesgos</t>
  </si>
  <si>
    <t>El riesgo y sus causas continuan vigentes de acuerdo al contexto? El riesgo identificado continua vigente
Se materializó el Riesgo?  (Evento Potencial Principal. Columna F): No se materializa el evento potencial principal debido a que actualmente los dignósticos de mejoramiento de vivienda que estaban pendientes (7045) fueron revisados y asignados a los operadores de la invitación 001 de 2025 en sus ordenes de ejecución N° 1 y N°2 aunque cabe aclarar que se presentaron desistimientos al momento de las verificaciones
Se materializaron las causas? (Eventos Potenciales Intermedios. Columna H): No se materializa el evento potencial intermedio, no fue necesario realizar la actualización de los diagnósticos por el cambio de vigencia de ejecución.
Los Controles están bien  diseñados, se aplican conforme al diseño  y son efectivos? Los controles están bien diseñados y se aplican
Que acciones propones o se están llevando a cabo para gestionar los riesgos y las causas que se materializaron? No se materializa el riesgo
Que acciones propones o se están llevando a cabo para fortalecer los controles? En caso de que tengas acciones por ejecutar en la columna AJ también concluir frente a su estado): NA</t>
  </si>
  <si>
    <r>
      <rPr>
        <b/>
        <sz val="11"/>
        <color theme="1"/>
        <rFont val="Arial Narrow"/>
        <family val="2"/>
      </rPr>
      <t>Se materializó el Riesgo?</t>
    </r>
    <r>
      <rPr>
        <sz val="11"/>
        <color theme="1"/>
        <rFont val="Arial Narrow"/>
        <family val="2"/>
      </rPr>
      <t xml:space="preserve">  No se materializó el riesgo para el periodo en cuestión, no fueron presentados por las OPV/JVC  proyectos para verificación de requisitos y posterior postulación al SDV
</t>
    </r>
    <r>
      <rPr>
        <b/>
        <sz val="11"/>
        <color theme="1"/>
        <rFont val="Arial Narrow"/>
        <family val="2"/>
      </rPr>
      <t>Los Controles están bien  diseñados, se aplican de acuerdo al diseño  y son efectivos?</t>
    </r>
    <r>
      <rPr>
        <sz val="11"/>
        <color theme="1"/>
        <rFont val="Arial Narrow"/>
        <family val="2"/>
      </rPr>
      <t xml:space="preserve"> Durante el periodo en evaluacion no es posible evaluar la efectividad de los controles, toda vez que no fueron radicados proyectos para verificación de información y posterior postulación al SDV.
</t>
    </r>
    <r>
      <rPr>
        <b/>
        <sz val="11"/>
        <color theme="1"/>
        <rFont val="Arial Narrow"/>
        <family val="2"/>
      </rPr>
      <t>Que acciones propones o se están llevando a cabo para gestionar el riesgo que se materializó?</t>
    </r>
    <r>
      <rPr>
        <sz val="11"/>
        <color theme="1"/>
        <rFont val="Arial Narrow"/>
        <family val="2"/>
      </rPr>
      <t xml:space="preserve"> no aplica, no se materializó el riesgo.
</t>
    </r>
    <r>
      <rPr>
        <b/>
        <sz val="11"/>
        <color theme="1"/>
        <rFont val="Arial Narrow"/>
        <family val="2"/>
      </rPr>
      <t>Que acciones propones o se están llevando a cabo para fortalecer los controles?</t>
    </r>
    <r>
      <rPr>
        <sz val="11"/>
        <color theme="1"/>
        <rFont val="Arial Narrow"/>
        <family val="2"/>
      </rPr>
      <t xml:space="preserve"> Por el momento no se evidencia la necesidad de acciones adicionales para fortalecer los controles, actualmente, en los procesos de asesorias a las OPV/JVC  para postulación al subsidio, se indaga sobre el numero de grupos familiares a postular a fin de proyectar el monto de los recursos para la asignación de los subsidios.</t>
    </r>
  </si>
  <si>
    <r>
      <rPr>
        <b/>
        <sz val="11"/>
        <color theme="1"/>
        <rFont val="Arial Narrow"/>
        <family val="2"/>
      </rPr>
      <t>Se materializó el Riesgo?</t>
    </r>
    <r>
      <rPr>
        <sz val="11"/>
        <color theme="1"/>
        <rFont val="Arial Narrow"/>
        <family val="2"/>
      </rPr>
      <t xml:space="preserve"> Durante el periodo en evaluación no se materializón el riesgo.   Como se ha informado en seguimientos anteriores, de los proyectos con subsidios asignados antiguos, en el momento se tienen tres proyectos para los que fueron tramitados desembolsos parciales y  no se han tomado decisiones respecto a los recursos pendientes por desembolso, para estos, de acuerso con lo informado por las OPV/JVC correspondientes se adelantan gestiones para la terminación de las obras y la obtencion del permiso de ocupacion.
</t>
    </r>
    <r>
      <rPr>
        <b/>
        <sz val="11"/>
        <color theme="1"/>
        <rFont val="Arial Narrow"/>
        <family val="2"/>
      </rPr>
      <t>Los Controles están bien  diseñados, se aplican de acuerdo al diseño  y son efectivos?</t>
    </r>
    <r>
      <rPr>
        <sz val="11"/>
        <color theme="1"/>
        <rFont val="Arial Narrow"/>
        <family val="2"/>
      </rPr>
      <t xml:space="preserve">  El control No 1 que hace referencia a la verificacion del cierre financiero durante la etapa de postulación, no es posible verificarse durante el periodo en evaluacion, toda vez que no se radicaron proyectos para verificacion de requisitos. El cxontrol No. 2 que hace referencia al acompañamiento y retroalimentación a los grupos familiares por parte del equipo social, este se ha venido efectuando a necesidad.  Frente a los controles 3.1 y 3.2 se ha venido verificando la vigencia de las Resoluciones de asignación y en los casos que corresponda se ha venido aplicando la politica de prevencion del daño antijuridico, principalmente para el proyecto Villa Jesucita La Milagrosa. 
</t>
    </r>
    <r>
      <rPr>
        <b/>
        <sz val="11"/>
        <color theme="1"/>
        <rFont val="Arial Narrow"/>
        <family val="2"/>
      </rPr>
      <t>Que acciones propones o se están llevando a cabo para gestionar el riesgo que se materializó?</t>
    </r>
    <r>
      <rPr>
        <sz val="11"/>
        <color theme="1"/>
        <rFont val="Arial Narrow"/>
        <family val="2"/>
      </rPr>
      <t xml:space="preserve"> No aplica, no se ha materializado el riesgo
</t>
    </r>
    <r>
      <rPr>
        <b/>
        <sz val="11"/>
        <color theme="1"/>
        <rFont val="Arial Narrow"/>
        <family val="2"/>
      </rPr>
      <t>Que acciones propones o se están llevando a cabo para fortalecer los controles?</t>
    </r>
    <r>
      <rPr>
        <sz val="11"/>
        <color theme="1"/>
        <rFont val="Arial Narrow"/>
        <family val="2"/>
      </rPr>
      <t xml:space="preserve"> No se evidencian acciones adicionales que se requieran para fortalecer los controles que se tienen, estos han sido efectivos.</t>
    </r>
  </si>
  <si>
    <r>
      <rPr>
        <b/>
        <sz val="11"/>
        <color theme="1"/>
        <rFont val="Arial Narrow"/>
        <family val="2"/>
      </rPr>
      <t>Se materializó el Riesgo?</t>
    </r>
    <r>
      <rPr>
        <sz val="11"/>
        <color theme="1"/>
        <rFont val="Arial Narrow"/>
        <family val="2"/>
      </rPr>
      <t xml:space="preserve">  Durante el periodo en evaluación no se materializó el riesgo, de los proyectos antiguos se tiene uno (Santa Maria de los Angeles), para el que no ha sideo posible aplicar los subsidios, en el momento se adelantan gestiones por parte de la JVC  correspondiente para la terminación del mismo.
</t>
    </r>
    <r>
      <rPr>
        <b/>
        <sz val="11"/>
        <color theme="1"/>
        <rFont val="Arial Narrow"/>
        <family val="2"/>
      </rPr>
      <t>Los Controles están bien  diseñados, se aplican de acuerdo al diseño  y son efectivos?</t>
    </r>
    <r>
      <rPr>
        <sz val="11"/>
        <color theme="1"/>
        <rFont val="Arial Narrow"/>
        <family val="2"/>
      </rPr>
      <t xml:space="preserve"> Durante el periodo en evaluacion no es posible verificar la efectividad de los controles, toda vez que no se radicaron proyectos para verificación de requisitos.
</t>
    </r>
    <r>
      <rPr>
        <b/>
        <sz val="11"/>
        <color theme="1"/>
        <rFont val="Arial Narrow"/>
        <family val="2"/>
      </rPr>
      <t>Que acciones propones o se están llevando a cabo para gestionar el riesgo que se materializó?</t>
    </r>
    <r>
      <rPr>
        <sz val="11"/>
        <color theme="1"/>
        <rFont val="Arial Narrow"/>
        <family val="2"/>
      </rPr>
      <t xml:space="preserve"> No aplica, no se materializo el riesgo.
</t>
    </r>
    <r>
      <rPr>
        <b/>
        <sz val="11"/>
        <color theme="1"/>
        <rFont val="Arial Narrow"/>
        <family val="2"/>
      </rPr>
      <t>Que acciones propones o se están llevando a cabo para fortalecer los controles?</t>
    </r>
    <r>
      <rPr>
        <sz val="11"/>
        <color theme="1"/>
        <rFont val="Arial Narrow"/>
        <family val="2"/>
      </rPr>
      <t xml:space="preserve"> No se han identificado acciones adicionales para fortalecer controles </t>
    </r>
  </si>
  <si>
    <t>Se materializó el Riesgo?  (Ver evento potencial principal en Columna F. Relacionar detalles de la materialización - que, como, cuando, donde): El riesgo no se materializó durante el periodo evaluado. El riesgo y sus causas siguen vigentes.
Los Controles están bien  diseñados, se aplican de acuerdo al diseño  y son efectivos? (Ver controles en la columna P / Concluir frente a cada control) : Los controles han sido efectivos. Controles: seguimiento y supervisión de los contratos inmobiliarios; verificación de soportes para el desembolso de recursos de fiducias. Se continúa con el seguimiento a la ejecución contractual y la validación de requisitos para desembolsos. Se concluye que están bien diseñados, se aplican conforme a lo establecido y permiten mitigar el riesgo.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avance):Se continúa con el seguimiento a la ejecución contractual y la validación de requisitos para desembolsos.Se concluye que están bien diseñados, se aplican conforme a lo establecido y permiten mitigar el riesgo.</t>
  </si>
  <si>
    <t>https://isvimedgovco.sharepoint.com/:f:/s/4Dot_Vivienda_y_Habitat2-09.Vivienda_Nueva/IgAbhEr3cmqXTq9ouQZVJ3jEAW4W4o1TFmTgZP03kYQRtig?e=9obGV3</t>
  </si>
  <si>
    <t>Se materializó el Riesgo?  (Ver evento potencial principal en Columna F. Relacionar detalles de la materialización - que, como, cuando, donde):El riesgo no se materializó. El riesgo y sus causas siguen vigentes.
Los Controles están bien  diseñados, se aplican de acuerdo al diseño  y son efectivos? (Ver controles en la columna P / Concluir frente a cada control): Los controles han sido efectivos. Controles: Seguimiento a los procesos de certificación de cumplimiento de normas técnicas por parte de los responsables. Se concluye que los controles están bien diseñados, se aplican conforme a lo establecido y fueron efectivos, permitiendo hacer seguimiento oportuno a los procesos externos.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 la articulación y seguimiento a los actores responsables de las certificaciones.</t>
  </si>
  <si>
    <t>Se materializó el Riesgo?  (Ver evento potencial principal en Columna F. Relacionar detalles de la materialización - que, como, cuando, donde):El riesgo no se materializó. El riesgo y sus causas siguen vigentes.
Los Controles están bien  diseñados, se aplican de acuerdo al diseño  y son efectivos? (Ver controles en la columna P / Concluir frente a cada control): Los controles han sido efectivos. Controles: Revisión de diseños, especificaciones técnicas y presupuestos; seguimiento a cambios durante la ejecución del proyecto. Conclusión: Los controles están bien diseñados, se aplican de acuerdo con lo establecido y fueron efectivos para prevenir desviaciones en costos.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continúa con la revisión técnica y el control de cambios en los proyectos.</t>
  </si>
  <si>
    <t>Se materializó el Riesgo?  (Ver evento potencial principal en Columna F. Relacionar detalles de la materialización - que, como, cuando, donde): El riesgo no se materializó. El riesgo y sus causas siguen vigentes.
Los Controles están bien  diseñados, se aplican de acuerdo al diseño  y son efectivos? (Ver controles en la columna P / Concluir frente a cada control): Los controles han sido efectivos. Controles: Supervisión e interventoría técnica, administrativa, financiera y jurídica; verificación de soportes para pagos; control documental de la información de los proyectos. Conclusión: Los controles están bien diseñados, se aplican conforme a lo establecido y fueron efectivos, mitigando el riesgo de pagos indebidos o sin soporte.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continúa fortaleciendo la supervisión y la gestión documental de los proyectos.</t>
  </si>
  <si>
    <t>Se materializó el Riesgo?  (Ver evento potencial principal en Columna F. Relacionar detalles de la materialización - que, como, cuando, donde): El riesgo no se materializó. El riesgo y sus causas siguen vigentes.
Los Controles están bien  diseñados, se aplican de acuerdo al diseño  y son efectivos? (Ver controles en la columna P / Concluir frente a cada control): Los controles han sido efectivos. Controles: Seguimiento a cronogramas de obra; gestión de trámites ante entidades externas; articulación con fiduciarias y actores del proyecto.Conclusión: Los controles están bien diseñados, se aplican de acuerdo con lo establecido y fueron efectivos, permitiendo controlar los tiempos y mitigar impactos en costos.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continúa con el seguimiento a cronogramas y la gestión oportuna de trámites externos.</t>
  </si>
  <si>
    <t>MAPA DE CALOR INHERENTE (ANTES DE CONTROLES)</t>
  </si>
  <si>
    <t>MAPA DE CALOR RIESGO INHERENTE</t>
  </si>
  <si>
    <t>CALIFICACIÓN RIESGO INHERENTE</t>
  </si>
  <si>
    <t>No. DEL RIESGO</t>
  </si>
  <si>
    <t>RIESGO</t>
  </si>
  <si>
    <t>PROBABILIDAD</t>
  </si>
  <si>
    <t>SEVERIDAD (NIVEL DE RIESGO)</t>
  </si>
  <si>
    <t/>
  </si>
  <si>
    <t>NIVELES DE RIESGO</t>
  </si>
  <si>
    <t>R17</t>
  </si>
  <si>
    <t>R18</t>
  </si>
  <si>
    <t>R19</t>
  </si>
  <si>
    <t>R20</t>
  </si>
  <si>
    <t>MAPA DE CALOR RESIDUAL (DESPUES DE CONTROLES)</t>
  </si>
  <si>
    <t>MAPA DE CALOR RIESGO RESIDUAL</t>
  </si>
  <si>
    <t>CALIFICACIÓN RIESGO RESIDUAL</t>
  </si>
  <si>
    <t>No. Riesgo</t>
  </si>
  <si>
    <t>Severidad 
(Nivel de Riesgo)</t>
  </si>
  <si>
    <t xml:space="preserve">                   </t>
  </si>
  <si>
    <t>MAPA DE CALOR INHERENTE Y RESIDUAL</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</si>
  <si>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</si>
  <si>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</si>
  <si>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</si>
  <si>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</si>
  <si>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</si>
  <si>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</si>
  <si>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</si>
  <si>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</si>
  <si>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</si>
  <si>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</si>
  <si>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</si>
  <si>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</si>
  <si>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</si>
  <si>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</si>
  <si>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r>
      <t xml:space="preserve">Identificación de Riesgos: El riesgo continua vigente durante el segundo trimestre de 2026
Materialización de Evento Potencial Principal: Durante el segundo trimestre de 2026 no se materializó el evento Potencial principal ya que se recibieron recursos logrando la asignación 1398 subsidios de mejoramiento de vivienda de la siguiente forma:
</t>
    </r>
    <r>
      <rPr>
        <sz val="11"/>
        <rFont val="Arial Narrow"/>
        <family val="2"/>
      </rPr>
      <t xml:space="preserve">
- 128 Subsidios correspondientes a la invitación 001 de 2025 Orden de Ejecución N° 2 MEJIA ACEVEDO
- 500 Subsidios correspondientes a la invitación 001 de 2025 Orden de Ejecución N° 2 COSEICO
- 264 Subsidios correspondientes a la invitación 001 de 2025 Orden de Ejecución N° 2 INGEMAT
- 97 Subsidios correspondientes a la invitación 001 de 2025 Orden de Ejecución N° 2 CONSORCIO VIVIENDAS
- 243 Subsidios correspondientes a la invitación 001 de 2025 Orden de Ejecución N° 2 CONSORCIO MEJORAMIENTO DE VIVIENDA
- 116 Subsidios correspondientes a la invitación 001 de 2025 Orden de Ejecución N° 2 CONCRECIVIL
- 33 Subsidios correspondientes al Convenio Interadministrativo N° 281 de 2025 COMFAMA
- 17 Subsidios correspondientes al Convenio Interadministrativo N° 004 de 2024 MVCT</t>
    </r>
    <r>
      <rPr>
        <sz val="11"/>
        <color rgb="FFFF0000"/>
        <rFont val="Arial Narrow"/>
        <family val="2"/>
      </rPr>
      <t xml:space="preserve">
</t>
    </r>
    <r>
      <rPr>
        <sz val="11"/>
        <color theme="1"/>
        <rFont val="Arial Narrow"/>
        <family val="2"/>
      </rPr>
      <t>Materialización de Evento Potencial Intermedio: No se materializa el evento potencial intermedio durante el segundo trimestre de 2026, se reciben transferencias y se gestionaron alianzas con entes externos
Diseño, Efectividad de Controles: Los controles establecidos han sido efectivos permitiendo que no se materialicen los riesgos
Estado de acciones derivadas del seguimiento a riesgos:  No ha sido necesario documentar acciones en el segundo trimestre de 2026 ya que los riesgos no se han materializado.</t>
    </r>
  </si>
  <si>
    <t>Identificación de Riesgos: El riesgo continua vigente
Materialización de Evento Potencial Principal: No se materializa el evento potencial principal durante el segundo trimestre de 2026, los beneficiarios a quienes se les asignó subsidio de mejoramiento de vivienda se les verificó la documentación aportada antes de la aprobación en la etapa de diagnóstico y para los que se les va asignar subsidios a traves de convenios son verificados nuevamente el expediente y mediante visita a la vivienda en caso de ser necesario.
Materialización de Evento Potencial Intermedio: No se materializa el evento potencial intermedio, ya que a los expedientes de diagnóstico se les realizó la correspondiente revisión técnica, juridica y social antes de su aprobación y en algunos casos se debió realizar visitas de campo
Diseño, Efectividad de Controles: Los controles establecidos han sido efectivos
Estado de acciones derivadas del seguimiento a riesgos: No ha sido necesaria la documentación de acciones  ya que no se han materializado los riesgos</t>
  </si>
  <si>
    <t>Identificación de Riesgos: El riesgo continua vigente
Materialización de Evento Potencial Principal: No se materializa el evento potencial principal durante el segundo trimestre de 2026 ya que se tramitó la expedición de 1398 resoluciones para la asignación de subsidios de mejoramiento de vivienda. 
Materialización de Evento Potencial Intermedio: No se materializa el evento potencial intermedio en el segundo trimestre de 2026 ya que se lograron tramitar resoluciones de asignación de subsidios de mejoramiento de vivienda
Diseño, Efectividad de Controles: Los controles establecidos son efectivos
Estado de acciones derivadas del seguimiento a riesgos: No ha sido necesario la documentación de acciones debido a que no se han materializado los riesgos</t>
  </si>
  <si>
    <t>Identificación de Riesgos: El riesgo continua vigente
Materialización de Evento Potencial Principal: No se materializa el evento potencial principal  en el segundo trimestre ya que los subsidios fueron asignados a beneficiarios en comunas con mayor deficit y que no tenian ninguna afectación según el POT vigente
Materialización de Evento Potencial Intermedio:No se materializa el evento potencial intermedio durante en el actual trimestre ya que las viviendas a las cuales se les va a realizar el mejoramiento cumplen con el POT vigente.
Diseño, Efectividad de Controles: Los controles establecidos han sido efectivos
Estado de acciones derivadas del seguimiento a riesgos: No ha sido necesario la documentación de acciones debido a que no se han materializado los riesgos</t>
  </si>
  <si>
    <t>El riesgo y sus causas continuan vigentes de acuerdo al contexto? El riesgo identificado continua vigente
Se materializó el Riesgo?  (Evento Potencial Principal. Columna F): No se materializa el evento potencial principal debido a que actualmente los dignósticos de mejoramiento de vivienda que estaban pendientes (7045) fueron revisados y asignados a los diferentes operadores que actualmente se encuentran con los contratos vigentes, además de esto, mediante jornadas de habilitaciones realizadas en las diferentes comunas del distrito se ha logrado identificar potenciales beneficiarios con postulaciones efectivas a los cuales se les realiza el proceso hasta lograr la signación del subsidio.
Se materializaron las causas? (Eventos Potenciales Intermedios. Columna H): No se materializa el evento potencial intermedio
Los Controles están bien  diseñados, se aplican conforme al diseño  y son efectivos? Los controles están bien diseñados y se aplican
Que acciones propones o se están llevando a cabo para gestionar los riesgos y las causas que se materializaron? No se materializa el riesgo
Que acciones propones o se están llevando a cabo para fortalecer los controles? En caso de que tengas acciones por ejecutar en la columna AJ también concluir frente a su estado): NA</t>
  </si>
  <si>
    <t>Se materializó el Riesgo?  (Ver evento potencial principal en Columna F. Relacionar detalles de la materialización - que, como, cuando, donde): Durante el segundo trimestre de 2026 el riesgo no se materializó. No obstante, el riesgo y las causas que podrían originarlo continúan vigentes. Para este periodo, el proyecto en ejecución corresponde a Ciudad del Este, sobre el cual se mantuvo el seguimiento permanente y la aplicación de los controles establecidos.
Los Controles están bien  diseñados, se aplican de acuerdo al diseño  y son efectivos? (Ver controles en la columna P / Concluir frente a cada control):  Sí. Durante el segundo trimestre de 2026 los controles implementados fueron efectivos. En el proyecto Ciudad del Este se realizó el seguimiento y la supervisión de los contratos inmobiliarios, así como la verificación de los soportes requeridos para el desembolso de los recursos administrados mediante fiducias. Estas actividades se desarrollaron de conformidad con las obligaciones contractuales y los procedimientos institucionales. En consecuencia, se concluye que los controles están adecuadamente diseñados, se aplican conforme a lo establecido y son efectivos para mitigar el riesgo identificado.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Durante el segundo trimestre de 2026 se continuó con el seguimiento permanente a la ejecución del proyecto Ciudad del Este, la supervisión de los contratos inmobiliarios y la validación de los requisitos establecidos para la gestión de los desembolsos, de conformidad con los procedimientos y controles definidos por la entidad. Como resultado del seguimiento efectuado, se evidenció que los controles continúan aplicándose de manera consistente y mantienen su efectividad para mitigar el riesgo identificado.</t>
  </si>
  <si>
    <t>Se materializó el Riesgo?  (Ver evento potencial principal en Columna F. Relacionar detalles de la materialización - que, como, cuando, donde): Durante este trimestre no se materiazó el riesgo principal. El riesgo y sus causas siguen vigentes.
Los Controles están bien  diseñados, se aplican de acuerdo al diseño  y son efectivos? (Ver controles en la columna P / Concluir frente a cada control): Sí. Durante el periodo evaluado, los controles fueron efectivos. En el proyecto Ciudad del Este – Etapa C se ha realizado el seguimiento a los procesos de certificación del cumplimiento de las normas técnicas por parte de los responsables, interventoría o entidades externas. Como resultado, se concluye que los controles están adecuadamente diseñados, se aplican conforme a lo establecido y resultan efectivos, permitiendo realizar un seguimiento oportuno a los procesos externos y contribuir a la mitigación del riesgo identificado.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Se mantiene la articulación y seguimiento a los actores responsables de las certificaciones.</t>
  </si>
  <si>
    <t>https://isvimedgovco.sharepoint.com/:f:/s/4Dot_Vivienda_y_Habitat2-09.Vivienda_Nueva/IgB0MdU2I7KHSbE8TgPqLBuaAYeQbK8G8fkgtjM_nfYYH_Q?e=OOmKN6</t>
  </si>
  <si>
    <t>Se materializó el Riesgo?  (Ver evento potencial principal en Columna F. Relacionar detalles de la materialización - que, como, cuando, donde): Durante el segundo trimestre de 2026 el riesgo no se materializó. No obstante, el riesgo y las causas que podrían originarlo continúan vigentes. Para este periodo, el proyecto en ejecución corresponde a Ciudad del Este, sobre el cual se mantuvo el seguimiento permanente y la aplicación de los controles establecidos.
Los Controles están bien  diseñados, se aplican de acuerdo al diseño  y son efectivos? (Ver controles en la columna P / Concluir frente a cada control): Sí. Durante el segundo trimestre de 2026 los controles implementados fueron efectivos. En el proyecto Ciudad del Este se realizó la revisión de diseños, especificaciones técnicas y presupuestos, así como el seguimiento a los cambios presentados durante la ejecución del proyecto. En consecuencia, se concluye que los controles están adecuadamente diseñados, se aplican conforme a lo establecido y continúan siendo efectivos para prevenir desviaciones en los costos.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Durante el segundo trimestre de 2026 se continuó con la revisión técnica de los diseños, especificaciones y presupuestos del proyecto Ciudad del Este, así como con el seguimiento y control de los cambios que se presentan durante su ejecución. Estas actividades permitieron mantener la efectividad de los controles implementados y fortalecer la gestión preventiva del riesgo.</t>
  </si>
  <si>
    <t>Se materializó el Riesgo?  (Ver evento potencial principal en Columna F. Relacionar detalles de la materialización - que, como, cuando, donde):Durante el segundo trimestre de 2026 el riesgo no se materializó. No obstante, el riesgo y las causas que podrían originarlo continúan vigentes. Para este periodo, el proyecto en ejecución corresponde a Ciudad del Este, sobre el cual se mantuvo el seguimiento permanente y la aplicación de los controles establecidos.
Los Controles están bien  diseñados, se aplican de acuerdo al diseño  y son efectivos? (Ver controles en la columna P / Concluir frente a cada control): Sí. Durante el segundo trimestre de 2026 los controles implementados fueron efectivos. En el proyecto Ciudad del Este se ejecutó la supervisión e interventoría técnica, administrativa, financiera y jurídica, así como la verificación de los soportes para los pagos y el control documental de la información del proyecto. En consecuencia, se concluye que los controles están adecuadamente diseñados, se aplican conforme a lo establecido y continúan siendo efectivos para mitigar el riesgo de pagos indebidos o sin el debido soporte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Durante el segundo trimestre de 2026 se continuó fortaleciendo la supervisión y la interventoría del proyecto Ciudad del Este, así como la verificación de los soportes de pago y la gestión documental, con el fin de mantener la efectividad de los controles y asegurar la adecuada ejecución de los recursos y el cumplimiento de los requisitos establecidos.</t>
  </si>
  <si>
    <t>Se materializó el Riesgo?  (Ver evento potencial principal en Columna F. Relacionar detalles de la materialización - que, como, cuando, donde): Durante el segundo trimestre de 2026 el riesgo no se materializó. No obstante, el riesgo y las causas que podrían originarlo continúan vigentes. Para este periodo, el proyecto en ejecución corresponde a Ciudad del Este, sobre el cual se mantuvo el seguimiento permanente y la aplicación de los controles establecidos.
Los Controles están bien  diseñados, se aplican de acuerdo al diseño  y son efectivos? (Ver controles en la columna P / Concluir frente a cada control): Sí. Durante el segundo trimestre de 2026 los controles implementados fueron efectivos. En el proyecto Ciudad del Este se realizó el seguimiento a los cronogramas de obra, la gestión de los trámites ante las entidades externas y la articulación con la fiduciaria y los demás actores involucrados en el proyecto. En consecuencia, se concluye que los controles están adecuadamente diseñados, se aplican conforme a lo establecido y continúan siendo efectivos, permitiendo controlar los tiempos de ejecución y mitigar posibles impactos en los costos.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Durante el segundo trimestre de 2026 se continuó con el seguimiento al cronograma de ejecución del proyecto Ciudad del Este, la gestión oportuna de los trámites ante las entidades competentes y la coordinación permanente con la fiduciaria y los demás actores del proyecto, con el fin de mantener la efectividad de los controles y prevenir retrasos que puedan generar impactos en los costos y en el cumplimiento de los plazos.</t>
  </si>
  <si>
    <t>Se materializó el Riesgo? : No se materializo el riesgo ya que en este trimestre no hay obras en ejecucion 
Los Controles están bien  diseñados, se aplican de acuerdo al diseño  y son efectivos?  Se aplican dos controles necesarios los cuales se ha tenido resultados a satisfaccion
1. Los desarrolladores verifican por medio de la lista de verificacion ambiental la mitigacion de aspectos e impactos ambirntales en obra, esta es diligenciada de manera mensual y es enviada al supervisor del contrato y reportada en el sistema de informacion institucional SIFI.
2. El supervisor del asignado a cada proyecto se apoya en la profesional ambiental de dotacion para verificar la lista de chequeo ambiental , realizando visitas de seguimiento y tratando temas de interes ambiental en los comite de obra.
Que acciones propones o se están llevando a cabo para gestionar el riesgo que se materializó? N/A
Que acciones propones o se están llevando a cabo para fortalecer los controles? En el caso de que tener acciones de mejora se envian requerimientos ambientales al desarrollador e interventoria para su subsanacion ambiental en obra mientras se este los proyectos en ejecucion</t>
  </si>
  <si>
    <t xml:space="preserve">
La matriz de seguimiento a tramites ambientales es diligenciada y actualizada cada que haya una novedad en cuanto a los permisos ambientales , esta matriz es discriminada por proyecto y el estado de sus resoluciones o comunicaciones .
Link donde se relaciona el estado del seguimiento a los tramites ambientales:
 https://isvimedgovco.sharepoint.com/:x:/s/7Planeacion/Ea-rKyYzV_RHu9lCK3tkskIBM5FswaOTEvqLc__OxFsnAg?e=6UdT6d"</t>
  </si>
  <si>
    <r>
      <rPr>
        <b/>
        <sz val="11"/>
        <color theme="1"/>
        <rFont val="Arial Narrow"/>
        <family val="2"/>
      </rPr>
      <t>Se materializó el Riesgo?</t>
    </r>
    <r>
      <rPr>
        <sz val="11"/>
        <color theme="1"/>
        <rFont val="Arial Narrow"/>
        <family val="2"/>
      </rPr>
      <t xml:space="preserve">  No, no se presentaron por las OPV/JVC  proyectos para verificación de requisitos y posterior postulación al SDV, tampoco fue solicitada asesoria por parte de las OPV.
</t>
    </r>
    <r>
      <rPr>
        <b/>
        <sz val="11"/>
        <color theme="1"/>
        <rFont val="Arial Narrow"/>
        <family val="2"/>
      </rPr>
      <t>Los Controles están bien  diseñados, se aplican de acuerdo al diseño  y son efectivos?</t>
    </r>
    <r>
      <rPr>
        <sz val="11"/>
        <color theme="1"/>
        <rFont val="Arial Narrow"/>
        <family val="2"/>
      </rPr>
      <t xml:space="preserve"> Durante el periodo en evaluacion no es posible evaluar la efectividad de los controles, toda vez que no fueron radicados proyectos para verificación de información y posterior postulación al SDV.
</t>
    </r>
    <r>
      <rPr>
        <b/>
        <sz val="11"/>
        <color theme="1"/>
        <rFont val="Arial Narrow"/>
        <family val="2"/>
      </rPr>
      <t>Que acciones propones o se están llevando a cabo para gestionar el riesgo que se materializó?</t>
    </r>
    <r>
      <rPr>
        <sz val="11"/>
        <color theme="1"/>
        <rFont val="Arial Narrow"/>
        <family val="2"/>
      </rPr>
      <t xml:space="preserve"> no aplica, no se materializó el riesgo.
</t>
    </r>
    <r>
      <rPr>
        <b/>
        <sz val="11"/>
        <color theme="1"/>
        <rFont val="Arial Narrow"/>
        <family val="2"/>
      </rPr>
      <t>Que acciones propones o se están llevando a cabo para fortalecer los controles?</t>
    </r>
    <r>
      <rPr>
        <sz val="11"/>
        <color theme="1"/>
        <rFont val="Arial Narrow"/>
        <family val="2"/>
      </rPr>
      <t xml:space="preserve"> No se evidencia la necesidad de implementar acciones adicionales para fortalecer los controles.</t>
    </r>
  </si>
  <si>
    <r>
      <rPr>
        <b/>
        <sz val="11"/>
        <color theme="1"/>
        <rFont val="Arial Narrow"/>
        <family val="2"/>
      </rPr>
      <t>Se materializó el Riesgo?</t>
    </r>
    <r>
      <rPr>
        <sz val="11"/>
        <color theme="1"/>
        <rFont val="Arial Narrow"/>
        <family val="2"/>
      </rPr>
      <t xml:space="preserve"> Durante el periodo en evaluación no se materializón el riesgo.  Para los proyectos antiguos con subsidios asignados, se tienen tres proyectos para los que fueron tramitados desembolsos parciales con pendientes en la terminacion de las obras y/o la entrega del certificado de ocupación de las viviendas y para los cuales no se han tomado decisiones respecto a los recursos pendientes por desembolso, para estos, por parte de las OPV/JVC correspondientes se adelantan gestiones para la terminación de las obras y la obtencion del permiso de ocupacion.
</t>
    </r>
    <r>
      <rPr>
        <b/>
        <sz val="11"/>
        <color theme="1"/>
        <rFont val="Arial Narrow"/>
        <family val="2"/>
      </rPr>
      <t>Los Controles están bien  diseñados, se aplican de acuerdo al diseño  y son efectivos?</t>
    </r>
    <r>
      <rPr>
        <sz val="11"/>
        <color theme="1"/>
        <rFont val="Arial Narrow"/>
        <family val="2"/>
      </rPr>
      <t xml:space="preserve">  El control No 1 que hace referencia a la verificacion del cierre financiero durante la etapa de postulación, no es posible verificarse durante el periodo en evaluacion, toda vez que no se radicaron proyectos para verificacion de requisitos. El cxontrol No. 2 que hace referencia al acompañamiento y retroalimentación a los grupos familiares por parte del equipo social, este se ha venido efectuando a necesidad.  Frente a los controles 3.1 y 3.2 se ha venido verificando la vigencia de las Resoluciones de asignación y en los casos que corresponda se ha venido aplicando la politica de prevencion del daño antijuridico, principalmente para el proyecto Villa Jesucita La Milagrosa. 
</t>
    </r>
    <r>
      <rPr>
        <b/>
        <sz val="11"/>
        <color theme="1"/>
        <rFont val="Arial Narrow"/>
        <family val="2"/>
      </rPr>
      <t>Que acciones propones o se están llevando a cabo para gestionar el riesgo que se materializó?</t>
    </r>
    <r>
      <rPr>
        <sz val="11"/>
        <color theme="1"/>
        <rFont val="Arial Narrow"/>
        <family val="2"/>
      </rPr>
      <t xml:space="preserve"> No aplica, no se ha materializado el riesgo
</t>
    </r>
    <r>
      <rPr>
        <b/>
        <sz val="11"/>
        <color theme="1"/>
        <rFont val="Arial Narrow"/>
        <family val="2"/>
      </rPr>
      <t>Que acciones propones o se están llevando a cabo para fortalecer los controles?</t>
    </r>
    <r>
      <rPr>
        <sz val="11"/>
        <color theme="1"/>
        <rFont val="Arial Narrow"/>
        <family val="2"/>
      </rPr>
      <t xml:space="preserve"> No se evidencian acciones adicionales que se requieran para fortalecer los controles que se tienen, estos han sido efectivos.</t>
    </r>
  </si>
  <si>
    <r>
      <rPr>
        <b/>
        <sz val="11"/>
        <color theme="1"/>
        <rFont val="Arial Narrow"/>
        <family val="2"/>
      </rPr>
      <t>Se materializó el Riesgo?</t>
    </r>
    <r>
      <rPr>
        <sz val="11"/>
        <color theme="1"/>
        <rFont val="Arial Narrow"/>
        <family val="2"/>
      </rPr>
      <t xml:space="preserve">  No se materializó el riesgo, de los proyectos antiguos se tiene uno (Santa Maria de los Angeles), para el que no ha sido posible aplicar los subsidios, en el momento se adelantan gestiones por parte de la JVC  correspondiente para la terminación del mismo.
</t>
    </r>
    <r>
      <rPr>
        <b/>
        <sz val="11"/>
        <color theme="1"/>
        <rFont val="Arial Narrow"/>
        <family val="2"/>
      </rPr>
      <t>Los Controles están bien  diseñados, se aplican de acuerdo al diseño  y son efectivos?</t>
    </r>
    <r>
      <rPr>
        <sz val="11"/>
        <color theme="1"/>
        <rFont val="Arial Narrow"/>
        <family val="2"/>
      </rPr>
      <t xml:space="preserve"> Durante el periodo en evaluacion no es posible verificar la efectividad de los controles, toda vez que no se radicaron proyectos para verificación de requisitos.
</t>
    </r>
    <r>
      <rPr>
        <b/>
        <sz val="11"/>
        <color theme="1"/>
        <rFont val="Arial Narrow"/>
        <family val="2"/>
      </rPr>
      <t>Que acciones propones o se están llevando a cabo para gestionar el riesgo que se materializó?</t>
    </r>
    <r>
      <rPr>
        <sz val="11"/>
        <color theme="1"/>
        <rFont val="Arial Narrow"/>
        <family val="2"/>
      </rPr>
      <t xml:space="preserve"> No aplica, no se materializo el riesgo.
</t>
    </r>
    <r>
      <rPr>
        <b/>
        <sz val="11"/>
        <color theme="1"/>
        <rFont val="Arial Narrow"/>
        <family val="2"/>
      </rPr>
      <t>Que acciones propones o se están llevando a cabo para fortalecer los controles?</t>
    </r>
    <r>
      <rPr>
        <sz val="11"/>
        <color theme="1"/>
        <rFont val="Arial Narrow"/>
        <family val="2"/>
      </rPr>
      <t xml:space="preserve"> No se han identificado acciones adicionales para fortalecer controles </t>
    </r>
  </si>
  <si>
    <t xml:space="preserve">Identificación de Riesgos: El riesgo continua vigente
Materialización de Evento Potencial Principal: En el segundo trimestre de 2026 no se materializa riesgo, se firma y da inicio a la orden de ejecución 2 del contrato derivado de la invitación 001 de 2025 con el contratista CONCRECIVIL, y en la claúsula correspondiente al desembolso del anticipo se sigue estipulando la obligación de la apertura del encargo fiduciario con el fin de llevar control adecuado e independiente de estos recursos.
Materialización de Evento Potencial Intermedio:  No se materializa el evento potencial intermedio durante el segundo trimestre de 2026.
Diseño, Efectividad de Controles: Los controles definidos han sido efectivos  logrando que no se materialicen los riesgos
Estado de acciones derivadas del seguimiento a riesgos: No ha sido necesario documentar acciones debido a que no se han materializado los riesgos
</t>
  </si>
  <si>
    <t>https://isvimedgovco.sharepoint.com/:f:/s/4Dot_Vivienda_y_Habitat2-05.Mejoramientos_de_Vivienda/IgD5vjP01M4UQ7l_jxWrecdYAT1B9apTG4udgMHoPl--62E?e=ncOfWp</t>
  </si>
  <si>
    <t>Se materializó el Riesgo?  El riesgo sigue vigente, Durante el segundo trimestre de 2026 No se ha materializado y se ha venido entregando la documentación requerida a las curadurías con el fin de obtener las resoluciones que se le asignan a los beneficiarios.
Los Controles están bien  diseñados, se aplican de acuerdo al diseño  y son efectivos? Todos los controles planteados fueron realizados a cabalidad y han sido efectivos, se ha cumplido con la entrega de la documentación completa a las curadurías con el apoyo de los beneficiarios, igualmente se ha contado con el personal de apoyo para dar cumplimiento a las labores del programa, lo que ha permitido que no se materialice el riesgo, como resultados de estos controles se han radicado en la Curaduría Cuarta 51  CBML que corresponden a 109 unidades de vivienda.
Que acciones propones o se están llevando a cabo para gestionar el riesgo que se materializó? N/A
Que acciones propones o se están llevando a cabo para fortalecer los controles? No ha sido necesario documentar acciones ya que no se ha materializado 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</si>
</sst>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1"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2"/>
      <color theme="1"/>
      <name val="Arial"/>
      <family val="2"/>
    </font>
    <font>
      <b/>
      <sz val="16"/>
      <color rgb="FFFF0000"/>
      <name val="Arial Narrow"/>
      <family val="2"/>
    </font>
    <font>
      <sz val="8"/>
      <name val="Calibri"/>
      <family val="2"/>
      <scheme val="minor"/>
    </font>
    <font>
      <sz val="11"/>
      <color rgb="FF000000"/>
      <name val="Arial Narrow"/>
      <family val="2"/>
    </font>
    <font>
      <u val="double"/>
      <sz val="11"/>
      <color indexed="8"/>
      <name val="Arial Narrow"/>
      <family val="2"/>
    </font>
    <font>
      <b/>
      <sz val="11"/>
      <color rgb="FF000000"/>
      <name val="Arial Narrow"/>
      <family val="2"/>
    </font>
    <font>
      <b/>
      <sz val="10"/>
      <color theme="1"/>
      <name val="Arial"/>
      <family val="2"/>
    </font>
    <font>
      <sz val="10"/>
      <color theme="1"/>
      <name val="Arial"/>
      <family val="2"/>
    </font>
    <font>
      <b/>
      <sz val="12"/>
      <color theme="1"/>
      <name val="Arial"/>
      <family val="2"/>
    </font>
    <font>
      <b/>
      <sz val="10"/>
      <color rgb="FFFF0000"/>
      <name val="Arial Narrow"/>
      <family val="2"/>
    </font>
    <font>
      <b/>
      <sz val="10"/>
      <color theme="1"/>
      <name val="Arial Narrow"/>
      <family val="2"/>
    </font>
    <font>
      <b/>
      <sz val="10"/>
      <name val="Arial Narrow"/>
      <family val="2"/>
    </font>
    <font>
      <sz val="11"/>
      <color rgb="FFFF0000"/>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b/>
      <sz val="8"/>
      <name val="Arial"/>
      <family val="2"/>
    </font>
  </fonts>
  <fills count="20">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30" fillId="0" borderId="0"/>
    <xf numFmtId="0" fontId="65" fillId="0" borderId="0"/>
  </cellStyleXfs>
  <cellXfs count="473">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2" borderId="0" xfId="0" applyFill="1"/>
    <xf numFmtId="0" fontId="5" fillId="2" borderId="0" xfId="0" applyFont="1" applyFill="1"/>
    <xf numFmtId="0" fontId="22" fillId="2" borderId="0" xfId="0" applyFont="1" applyFill="1"/>
    <xf numFmtId="0" fontId="23" fillId="2" borderId="11" xfId="0" applyFont="1" applyFill="1" applyBorder="1" applyAlignment="1">
      <alignment horizontal="center" vertical="center" wrapText="1" readingOrder="1"/>
    </xf>
    <xf numFmtId="0" fontId="24" fillId="2" borderId="11" xfId="0" applyFont="1" applyFill="1" applyBorder="1" applyAlignment="1">
      <alignment horizontal="justify" vertical="center" wrapText="1" readingOrder="1"/>
    </xf>
    <xf numFmtId="9" fontId="23" fillId="2" borderId="20" xfId="0" applyNumberFormat="1"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4" fillId="2" borderId="10" xfId="0" applyFont="1" applyFill="1" applyBorder="1" applyAlignment="1">
      <alignment horizontal="justify" vertical="center" wrapText="1" readingOrder="1"/>
    </xf>
    <xf numFmtId="9" fontId="23" fillId="2" borderId="15" xfId="0" applyNumberFormat="1" applyFont="1" applyFill="1" applyBorder="1" applyAlignment="1">
      <alignment horizontal="center" vertical="center" wrapText="1" readingOrder="1"/>
    </xf>
    <xf numFmtId="0" fontId="24" fillId="2" borderId="15"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xf numFmtId="0" fontId="24" fillId="2" borderId="17" xfId="0" applyFont="1" applyFill="1" applyBorder="1" applyAlignment="1">
      <alignment horizontal="justify" vertical="center" wrapText="1" readingOrder="1"/>
    </xf>
    <xf numFmtId="0" fontId="24" fillId="2" borderId="18" xfId="0" applyFont="1" applyFill="1" applyBorder="1" applyAlignment="1">
      <alignment horizontal="center" vertical="center" wrapText="1" readingOrder="1"/>
    </xf>
    <xf numFmtId="0" fontId="29" fillId="2" borderId="0" xfId="0" applyFont="1" applyFill="1"/>
    <xf numFmtId="0" fontId="12" fillId="2" borderId="0" xfId="0" applyFont="1" applyFill="1"/>
    <xf numFmtId="0" fontId="14" fillId="2" borderId="0" xfId="0" applyFont="1" applyFill="1"/>
    <xf numFmtId="0" fontId="4" fillId="2"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28" fillId="0" borderId="0" xfId="0" applyFont="1" applyAlignment="1">
      <alignment horizontal="center" vertical="center"/>
    </xf>
    <xf numFmtId="0" fontId="23" fillId="2" borderId="14" xfId="0" applyFont="1" applyFill="1" applyBorder="1" applyAlignment="1">
      <alignment horizontal="center" vertical="center" wrapText="1" readingOrder="1"/>
    </xf>
    <xf numFmtId="0" fontId="28" fillId="0" borderId="0" xfId="0" applyFont="1" applyAlignment="1">
      <alignment vertical="center"/>
    </xf>
    <xf numFmtId="0" fontId="11" fillId="2"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0" borderId="22" xfId="0" applyFont="1" applyFill="1" applyBorder="1" applyAlignment="1">
      <alignment horizontal="center" vertical="center" wrapText="1" readingOrder="1"/>
    </xf>
    <xf numFmtId="0" fontId="23" fillId="10" borderId="23" xfId="0" applyFont="1" applyFill="1" applyBorder="1" applyAlignment="1">
      <alignment horizontal="center" vertical="center" wrapText="1" readingOrder="1"/>
    </xf>
    <xf numFmtId="0" fontId="8" fillId="5"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6"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10" fillId="8" borderId="10" xfId="0" applyFont="1" applyFill="1" applyBorder="1" applyAlignment="1">
      <alignment horizontal="center" vertical="center" wrapText="1" readingOrder="1"/>
    </xf>
    <xf numFmtId="0" fontId="23" fillId="2" borderId="0" xfId="0" applyFont="1" applyFill="1" applyAlignment="1">
      <alignment horizontal="center" vertical="center" wrapText="1" readingOrder="1"/>
    </xf>
    <xf numFmtId="0" fontId="24" fillId="2" borderId="0" xfId="0" applyFont="1" applyFill="1" applyAlignment="1">
      <alignment horizontal="justify" vertical="center" wrapText="1" readingOrder="1"/>
    </xf>
    <xf numFmtId="0" fontId="24" fillId="2" borderId="0" xfId="0" applyFont="1" applyFill="1" applyAlignment="1">
      <alignment horizontal="center" vertical="center" wrapText="1" readingOrder="1"/>
    </xf>
    <xf numFmtId="0" fontId="38" fillId="2" borderId="0" xfId="0" applyFont="1" applyFill="1" applyAlignment="1">
      <alignment horizontal="center" vertical="center"/>
    </xf>
    <xf numFmtId="0" fontId="32" fillId="0" borderId="0" xfId="0" applyFont="1"/>
    <xf numFmtId="0" fontId="38" fillId="10" borderId="10" xfId="0" applyFont="1" applyFill="1" applyBorder="1" applyAlignment="1">
      <alignment horizontal="left" vertical="center"/>
    </xf>
    <xf numFmtId="0" fontId="42" fillId="11" borderId="10" xfId="0" applyFont="1" applyFill="1" applyBorder="1" applyAlignment="1">
      <alignment horizontal="center" vertical="center"/>
    </xf>
    <xf numFmtId="0" fontId="42" fillId="11" borderId="10" xfId="0" applyFont="1" applyFill="1" applyBorder="1" applyAlignment="1">
      <alignment horizontal="center" vertical="center" wrapText="1"/>
    </xf>
    <xf numFmtId="0" fontId="38" fillId="2" borderId="29"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28"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28" xfId="0" applyFont="1" applyFill="1" applyBorder="1" applyAlignment="1">
      <alignment horizontal="center" vertical="center"/>
    </xf>
    <xf numFmtId="0" fontId="43" fillId="0" borderId="29" xfId="0" applyFont="1" applyBorder="1" applyAlignment="1">
      <alignment horizontal="center" vertical="center"/>
    </xf>
    <xf numFmtId="0" fontId="43" fillId="0" borderId="10" xfId="0" applyFont="1" applyBorder="1" applyAlignment="1">
      <alignment horizontal="center" vertical="center"/>
    </xf>
    <xf numFmtId="0" fontId="43" fillId="0" borderId="28" xfId="0" applyFont="1" applyBorder="1" applyAlignment="1">
      <alignment horizontal="center" vertical="center"/>
    </xf>
    <xf numFmtId="0" fontId="1" fillId="2" borderId="0" xfId="0" applyFont="1" applyFill="1" applyProtection="1">
      <protection hidden="1"/>
    </xf>
    <xf numFmtId="0" fontId="1" fillId="0" borderId="0" xfId="0" applyFont="1" applyProtection="1">
      <protection hidden="1"/>
    </xf>
    <xf numFmtId="0" fontId="1" fillId="2" borderId="0" xfId="0" applyFont="1" applyFill="1" applyAlignment="1" applyProtection="1">
      <alignment horizontal="center" vertical="center"/>
      <protection hidden="1"/>
    </xf>
    <xf numFmtId="0" fontId="1" fillId="2" borderId="0" xfId="0" applyFont="1" applyFill="1" applyAlignment="1" applyProtection="1">
      <alignment horizontal="left" vertical="center"/>
      <protection hidden="1"/>
    </xf>
    <xf numFmtId="0" fontId="1" fillId="2"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9" borderId="0" xfId="0" applyFont="1" applyFill="1" applyProtection="1">
      <protection hidden="1"/>
    </xf>
    <xf numFmtId="0" fontId="34" fillId="9" borderId="28" xfId="0" applyFont="1" applyFill="1" applyBorder="1" applyAlignment="1" applyProtection="1">
      <alignment horizontal="center" vertical="center" wrapText="1"/>
      <protection hidden="1"/>
    </xf>
    <xf numFmtId="0" fontId="35" fillId="2" borderId="10" xfId="0" applyFont="1" applyFill="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1" fillId="2" borderId="10" xfId="0" applyFont="1" applyFill="1" applyBorder="1" applyAlignment="1" applyProtection="1">
      <alignment vertical="center"/>
      <protection hidden="1"/>
    </xf>
    <xf numFmtId="0" fontId="1" fillId="0" borderId="10" xfId="0" applyFont="1" applyBorder="1" applyAlignment="1" applyProtection="1">
      <alignment horizontal="justify" vertical="center" wrapText="1"/>
      <protection hidden="1"/>
    </xf>
    <xf numFmtId="0" fontId="1" fillId="2" borderId="10" xfId="0" applyFont="1" applyFill="1" applyBorder="1" applyProtection="1">
      <protection hidden="1"/>
    </xf>
    <xf numFmtId="0" fontId="1" fillId="0" borderId="10" xfId="0" applyFont="1" applyBorder="1" applyAlignment="1" applyProtection="1">
      <alignment horizontal="justify" vertical="center"/>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vertical="center" wrapText="1"/>
      <protection hidden="1"/>
    </xf>
    <xf numFmtId="0" fontId="1" fillId="0" borderId="0" xfId="0" applyFont="1" applyAlignment="1" applyProtection="1">
      <alignment horizontal="left" vertical="top"/>
      <protection hidden="1"/>
    </xf>
    <xf numFmtId="0" fontId="1" fillId="9" borderId="10" xfId="0" applyFont="1" applyFill="1" applyBorder="1" applyAlignment="1" applyProtection="1">
      <alignment horizontal="center"/>
      <protection hidden="1"/>
    </xf>
    <xf numFmtId="14" fontId="1" fillId="0" borderId="10" xfId="0" applyNumberFormat="1" applyFont="1" applyBorder="1" applyAlignment="1" applyProtection="1">
      <alignment horizontal="center" vertical="center" wrapText="1"/>
      <protection hidden="1"/>
    </xf>
    <xf numFmtId="9" fontId="1" fillId="0" borderId="10"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4" fillId="0" borderId="27" xfId="0" applyFont="1" applyBorder="1" applyAlignment="1" applyProtection="1">
      <alignment horizontal="center" vertical="center" textRotation="90" wrapText="1"/>
      <protection hidden="1"/>
    </xf>
    <xf numFmtId="164" fontId="1" fillId="0" borderId="27"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4" fillId="9" borderId="10" xfId="0" applyFont="1" applyFill="1" applyBorder="1" applyAlignment="1" applyProtection="1">
      <alignment horizontal="center" vertical="center" textRotation="90"/>
      <protection hidden="1"/>
    </xf>
    <xf numFmtId="0" fontId="4" fillId="9" borderId="10" xfId="0" applyFont="1" applyFill="1" applyBorder="1" applyAlignment="1" applyProtection="1">
      <alignment horizontal="center" vertical="center"/>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9" borderId="10" xfId="0" applyFont="1" applyFill="1" applyBorder="1" applyAlignment="1" applyProtection="1">
      <alignment horizontal="center" vertical="center"/>
      <protection hidden="1"/>
    </xf>
    <xf numFmtId="0" fontId="35" fillId="2" borderId="27" xfId="0" applyFont="1" applyFill="1" applyBorder="1" applyAlignment="1" applyProtection="1">
      <alignment horizontal="center" vertical="center" wrapText="1"/>
      <protection hidden="1"/>
    </xf>
    <xf numFmtId="0" fontId="47" fillId="2" borderId="10" xfId="0" applyFont="1" applyFill="1" applyBorder="1" applyAlignment="1" applyProtection="1">
      <alignment horizontal="left" vertical="center" wrapText="1"/>
      <protection hidden="1"/>
    </xf>
    <xf numFmtId="0" fontId="1" fillId="0" borderId="0" xfId="0" applyFont="1" applyAlignment="1" applyProtection="1">
      <alignment vertical="center"/>
      <protection hidden="1"/>
    </xf>
    <xf numFmtId="0" fontId="35" fillId="2" borderId="10" xfId="0" applyFont="1" applyFill="1" applyBorder="1" applyAlignment="1" applyProtection="1">
      <alignment horizontal="left" vertical="center" wrapText="1"/>
      <protection hidden="1"/>
    </xf>
    <xf numFmtId="0" fontId="35" fillId="2" borderId="11" xfId="0" applyFont="1" applyFill="1" applyBorder="1" applyAlignment="1" applyProtection="1">
      <alignment horizontal="center" vertical="center" wrapText="1"/>
      <protection hidden="1"/>
    </xf>
    <xf numFmtId="0" fontId="35" fillId="0" borderId="10" xfId="0" applyFont="1" applyBorder="1" applyAlignment="1" applyProtection="1">
      <alignment horizontal="left" vertical="center" wrapText="1"/>
      <protection hidden="1"/>
    </xf>
    <xf numFmtId="9" fontId="1" fillId="0" borderId="27"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wrapText="1"/>
      <protection hidden="1"/>
    </xf>
    <xf numFmtId="0" fontId="35" fillId="0" borderId="27" xfId="0" applyFont="1" applyBorder="1" applyAlignment="1" applyProtection="1">
      <alignment horizontal="center" vertical="center" wrapText="1"/>
      <protection hidden="1"/>
    </xf>
    <xf numFmtId="0" fontId="1" fillId="2" borderId="31" xfId="0" applyFont="1" applyFill="1" applyBorder="1" applyAlignment="1" applyProtection="1">
      <alignment horizontal="center" vertical="center" wrapText="1"/>
      <protection hidden="1"/>
    </xf>
    <xf numFmtId="0" fontId="35" fillId="2" borderId="10" xfId="0" applyFont="1" applyFill="1" applyBorder="1" applyAlignment="1" applyProtection="1">
      <alignment vertical="center" wrapText="1"/>
      <protection hidden="1"/>
    </xf>
    <xf numFmtId="0" fontId="1" fillId="0" borderId="10" xfId="0" applyFont="1" applyBorder="1" applyAlignment="1" applyProtection="1">
      <alignment vertical="center" wrapText="1"/>
      <protection hidden="1"/>
    </xf>
    <xf numFmtId="0" fontId="1" fillId="0" borderId="27" xfId="0" applyFont="1" applyBorder="1" applyAlignment="1" applyProtection="1">
      <alignment horizontal="left" vertical="center" wrapText="1"/>
      <protection hidden="1"/>
    </xf>
    <xf numFmtId="0" fontId="35" fillId="2" borderId="11" xfId="0" applyFont="1" applyFill="1" applyBorder="1" applyAlignment="1" applyProtection="1">
      <alignment horizontal="left" vertical="center" wrapText="1"/>
      <protection hidden="1"/>
    </xf>
    <xf numFmtId="0" fontId="1" fillId="0" borderId="10" xfId="0" applyFont="1" applyBorder="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1" fillId="0" borderId="10"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textRotation="90"/>
      <protection locked="0"/>
    </xf>
    <xf numFmtId="164" fontId="1" fillId="0" borderId="10" xfId="1" applyNumberFormat="1" applyFont="1" applyBorder="1" applyAlignment="1">
      <alignment horizontal="center" vertical="center"/>
    </xf>
    <xf numFmtId="0" fontId="1" fillId="2" borderId="10" xfId="0" applyFont="1" applyFill="1" applyBorder="1" applyAlignment="1" applyProtection="1">
      <alignment vertical="center"/>
      <protection locked="0"/>
    </xf>
    <xf numFmtId="0" fontId="1" fillId="0" borderId="0" xfId="0" applyFont="1"/>
    <xf numFmtId="0" fontId="1" fillId="2" borderId="10" xfId="0" applyFont="1" applyFill="1" applyBorder="1" applyProtection="1">
      <protection locked="0"/>
    </xf>
    <xf numFmtId="0" fontId="1" fillId="2" borderId="10" xfId="0" applyFont="1" applyFill="1" applyBorder="1" applyAlignment="1" applyProtection="1">
      <alignment vertical="center" wrapText="1"/>
      <protection locked="0"/>
    </xf>
    <xf numFmtId="0" fontId="1" fillId="0" borderId="10" xfId="0" applyFont="1" applyBorder="1" applyAlignment="1" applyProtection="1">
      <alignment horizontal="justify" vertical="center"/>
      <protection locked="0"/>
    </xf>
    <xf numFmtId="0" fontId="4" fillId="0" borderId="0" xfId="0" applyFont="1" applyAlignment="1" applyProtection="1">
      <alignment horizontal="center" vertical="center"/>
      <protection hidden="1"/>
    </xf>
    <xf numFmtId="0" fontId="50" fillId="0" borderId="0" xfId="0" applyFont="1" applyAlignment="1">
      <alignment horizontal="center" vertical="center" wrapText="1"/>
    </xf>
    <xf numFmtId="0" fontId="51" fillId="0" borderId="0" xfId="0" applyFont="1" applyAlignment="1">
      <alignment vertical="center" wrapText="1"/>
    </xf>
    <xf numFmtId="0" fontId="52" fillId="0" borderId="14"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15" xfId="0" applyFont="1" applyBorder="1" applyAlignment="1">
      <alignment horizontal="center" vertical="center" wrapText="1"/>
    </xf>
    <xf numFmtId="0" fontId="44" fillId="14" borderId="14" xfId="0" applyFont="1" applyFill="1" applyBorder="1" applyAlignment="1">
      <alignment horizontal="center" vertical="center" wrapText="1"/>
    </xf>
    <xf numFmtId="9" fontId="44" fillId="0" borderId="10" xfId="0" applyNumberFormat="1" applyFont="1" applyBorder="1" applyAlignment="1">
      <alignment horizontal="center" vertical="center" wrapText="1"/>
    </xf>
    <xf numFmtId="0" fontId="44" fillId="0" borderId="10" xfId="0" applyFont="1" applyBorder="1" applyAlignment="1">
      <alignment vertical="center" wrapText="1"/>
    </xf>
    <xf numFmtId="0" fontId="44" fillId="0" borderId="20" xfId="0" applyFont="1" applyBorder="1" applyAlignment="1">
      <alignment vertical="center" wrapText="1"/>
    </xf>
    <xf numFmtId="0" fontId="44" fillId="15" borderId="14" xfId="0" applyFont="1" applyFill="1" applyBorder="1" applyAlignment="1">
      <alignment horizontal="center" vertical="center" wrapText="1"/>
    </xf>
    <xf numFmtId="0" fontId="44" fillId="0" borderId="10" xfId="0" applyFont="1" applyBorder="1" applyAlignment="1">
      <alignment horizontal="justify" vertical="center" wrapText="1"/>
    </xf>
    <xf numFmtId="0" fontId="44" fillId="0" borderId="15" xfId="0" applyFont="1" applyBorder="1" applyAlignment="1">
      <alignment vertical="center" wrapText="1"/>
    </xf>
    <xf numFmtId="0" fontId="44" fillId="16" borderId="14" xfId="0" applyFont="1" applyFill="1" applyBorder="1" applyAlignment="1">
      <alignment horizontal="center" vertical="center" wrapText="1"/>
    </xf>
    <xf numFmtId="0" fontId="44" fillId="7" borderId="14" xfId="0" applyFont="1" applyFill="1" applyBorder="1" applyAlignment="1">
      <alignment horizontal="center" vertical="center" wrapText="1"/>
    </xf>
    <xf numFmtId="0" fontId="44" fillId="17" borderId="14" xfId="0" applyFont="1" applyFill="1" applyBorder="1" applyAlignment="1">
      <alignment horizontal="center" vertical="center" wrapText="1"/>
    </xf>
    <xf numFmtId="0" fontId="58" fillId="0" borderId="0" xfId="5" applyFont="1" applyAlignment="1">
      <alignment horizontal="center" vertical="center"/>
    </xf>
    <xf numFmtId="0" fontId="59" fillId="18" borderId="0" xfId="5" applyFont="1" applyFill="1"/>
    <xf numFmtId="0" fontId="60" fillId="18" borderId="0" xfId="5"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58" fillId="0" borderId="0" xfId="5" applyFont="1" applyAlignment="1">
      <alignment vertical="center"/>
    </xf>
    <xf numFmtId="0" fontId="30" fillId="18" borderId="0" xfId="5" applyFill="1"/>
    <xf numFmtId="0" fontId="30" fillId="18" borderId="0" xfId="5" applyFill="1" applyAlignment="1">
      <alignment horizontal="center" vertical="center"/>
    </xf>
    <xf numFmtId="0" fontId="30" fillId="18" borderId="0" xfId="5" applyFill="1" applyAlignment="1">
      <alignment horizontal="center"/>
    </xf>
    <xf numFmtId="0" fontId="58" fillId="0" borderId="0" xfId="0" applyFont="1" applyAlignment="1">
      <alignment horizontal="left" vertical="center" wrapText="1"/>
    </xf>
    <xf numFmtId="0" fontId="58" fillId="0" borderId="0" xfId="0" applyFont="1" applyAlignment="1">
      <alignment vertical="center" wrapText="1"/>
    </xf>
    <xf numFmtId="14" fontId="30" fillId="0" borderId="0" xfId="0" applyNumberFormat="1" applyFont="1" applyAlignment="1">
      <alignment vertical="center" wrapText="1"/>
    </xf>
    <xf numFmtId="14" fontId="58"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61" fillId="0" borderId="10" xfId="5" applyFont="1" applyBorder="1" applyAlignment="1">
      <alignment vertical="center" wrapText="1"/>
    </xf>
    <xf numFmtId="0" fontId="61" fillId="0" borderId="0" xfId="5" applyFont="1" applyAlignment="1">
      <alignment vertical="center" wrapText="1"/>
    </xf>
    <xf numFmtId="0" fontId="62" fillId="2" borderId="0" xfId="5" applyFont="1" applyFill="1" applyAlignment="1">
      <alignment horizontal="left" vertical="center" wrapText="1"/>
    </xf>
    <xf numFmtId="0" fontId="30" fillId="18" borderId="2" xfId="5" applyFill="1" applyBorder="1"/>
    <xf numFmtId="0" fontId="30" fillId="18" borderId="9" xfId="5" applyFill="1" applyBorder="1"/>
    <xf numFmtId="0" fontId="58" fillId="0" borderId="19" xfId="5" applyFont="1" applyBorder="1" applyAlignment="1">
      <alignment vertical="center" wrapText="1"/>
    </xf>
    <xf numFmtId="0" fontId="58" fillId="0" borderId="11" xfId="5" applyFont="1" applyBorder="1" applyAlignment="1">
      <alignment vertical="center" wrapText="1"/>
    </xf>
    <xf numFmtId="0" fontId="58" fillId="0" borderId="10" xfId="5" applyFont="1" applyBorder="1" applyAlignment="1">
      <alignment horizontal="center" vertical="center" wrapText="1"/>
    </xf>
    <xf numFmtId="0" fontId="58" fillId="0" borderId="0" xfId="5" applyFont="1" applyAlignment="1">
      <alignment horizontal="center" vertical="center" wrapText="1"/>
    </xf>
    <xf numFmtId="0" fontId="30" fillId="0" borderId="2" xfId="5" applyBorder="1" applyAlignment="1">
      <alignment vertical="center" wrapText="1"/>
    </xf>
    <xf numFmtId="0" fontId="30" fillId="0" borderId="9" xfId="5" applyBorder="1" applyAlignment="1">
      <alignment vertical="center" wrapText="1"/>
    </xf>
    <xf numFmtId="0" fontId="30" fillId="0" borderId="4" xfId="5" applyBorder="1" applyAlignment="1">
      <alignment vertical="center" wrapText="1"/>
    </xf>
    <xf numFmtId="0" fontId="30" fillId="0" borderId="0" xfId="5" applyAlignment="1">
      <alignment vertical="center" wrapText="1"/>
    </xf>
    <xf numFmtId="9" fontId="30" fillId="0" borderId="10" xfId="5" applyNumberFormat="1" applyBorder="1" applyAlignment="1">
      <alignment horizontal="center" vertical="center" wrapText="1"/>
    </xf>
    <xf numFmtId="9" fontId="30" fillId="0" borderId="15" xfId="5" applyNumberFormat="1" applyBorder="1" applyAlignment="1">
      <alignment horizontal="center" vertical="center" wrapText="1"/>
    </xf>
    <xf numFmtId="0" fontId="63" fillId="0" borderId="0" xfId="5" applyFont="1" applyAlignment="1">
      <alignment vertical="center" wrapText="1"/>
    </xf>
    <xf numFmtId="0" fontId="30" fillId="0" borderId="0" xfId="5" applyAlignment="1">
      <alignment horizontal="center" vertical="center" wrapText="1"/>
    </xf>
    <xf numFmtId="0" fontId="58" fillId="0" borderId="19" xfId="5" applyFont="1" applyBorder="1" applyAlignment="1">
      <alignment horizontal="center" vertical="center" wrapText="1"/>
    </xf>
    <xf numFmtId="0" fontId="58" fillId="0" borderId="11" xfId="5" applyFont="1" applyBorder="1" applyAlignment="1">
      <alignment horizontal="center" vertical="center" wrapText="1"/>
    </xf>
    <xf numFmtId="0" fontId="58" fillId="0" borderId="28" xfId="5" applyFont="1" applyBorder="1" applyAlignment="1">
      <alignment horizontal="center" vertical="center" wrapText="1"/>
    </xf>
    <xf numFmtId="0" fontId="58" fillId="0" borderId="10" xfId="5" applyFont="1" applyBorder="1" applyAlignment="1">
      <alignment vertical="center" wrapText="1"/>
    </xf>
    <xf numFmtId="0" fontId="64" fillId="0" borderId="10" xfId="0" applyFont="1" applyBorder="1" applyAlignment="1">
      <alignment horizontal="center" vertical="center" wrapText="1" readingOrder="1"/>
    </xf>
    <xf numFmtId="0" fontId="64" fillId="0" borderId="15" xfId="0" applyFont="1" applyBorder="1" applyAlignment="1">
      <alignment horizontal="center" vertical="center" wrapText="1" readingOrder="1"/>
    </xf>
    <xf numFmtId="0" fontId="30" fillId="0" borderId="10" xfId="5"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66" fillId="0" borderId="0" xfId="6" applyFont="1"/>
    <xf numFmtId="0" fontId="30" fillId="0" borderId="14" xfId="5" applyBorder="1" applyAlignment="1">
      <alignment horizontal="center" vertical="center" wrapText="1"/>
    </xf>
    <xf numFmtId="0" fontId="30" fillId="0" borderId="10" xfId="5" applyBorder="1" applyAlignment="1">
      <alignment horizontal="justify" vertical="center" wrapText="1"/>
    </xf>
    <xf numFmtId="9" fontId="51" fillId="0" borderId="11" xfId="0" applyNumberFormat="1" applyFont="1" applyBorder="1" applyAlignment="1">
      <alignment horizontal="center" vertical="center" wrapText="1"/>
    </xf>
    <xf numFmtId="0" fontId="30" fillId="0" borderId="0" xfId="5" applyAlignment="1">
      <alignment horizontal="justify" vertical="center" wrapText="1"/>
    </xf>
    <xf numFmtId="0" fontId="67" fillId="19" borderId="10" xfId="0" applyFont="1" applyFill="1" applyBorder="1" applyAlignment="1">
      <alignment horizontal="center" vertical="center" wrapText="1" readingOrder="1"/>
    </xf>
    <xf numFmtId="0" fontId="30" fillId="8" borderId="15" xfId="0" applyFont="1" applyFill="1" applyBorder="1" applyAlignment="1">
      <alignment horizontal="center" vertical="center" wrapText="1" readingOrder="1"/>
    </xf>
    <xf numFmtId="9" fontId="30" fillId="0" borderId="14" xfId="5" applyNumberFormat="1" applyBorder="1" applyAlignment="1">
      <alignment horizontal="center" vertical="center" wrapText="1"/>
    </xf>
    <xf numFmtId="0" fontId="66" fillId="0" borderId="0" xfId="6" applyFont="1" applyAlignment="1">
      <alignment horizontal="center" vertical="center"/>
    </xf>
    <xf numFmtId="0" fontId="67" fillId="3" borderId="10" xfId="0" applyFont="1" applyFill="1" applyBorder="1" applyAlignment="1">
      <alignment horizontal="center" vertical="center" wrapText="1" readingOrder="1"/>
    </xf>
    <xf numFmtId="0" fontId="68" fillId="0" borderId="0" xfId="6" applyFont="1" applyAlignment="1">
      <alignment vertical="center" textRotation="90" wrapText="1"/>
    </xf>
    <xf numFmtId="0" fontId="69" fillId="0" borderId="0" xfId="6" applyFont="1" applyAlignment="1">
      <alignment horizontal="center" vertical="center" wrapText="1"/>
    </xf>
    <xf numFmtId="0" fontId="66" fillId="0" borderId="0" xfId="6" applyFont="1" applyAlignment="1">
      <alignment horizontal="center" vertical="center" wrapText="1"/>
    </xf>
    <xf numFmtId="0" fontId="67" fillId="4" borderId="10" xfId="0" applyFont="1" applyFill="1" applyBorder="1" applyAlignment="1">
      <alignment horizontal="center" vertical="center" wrapText="1" readingOrder="1"/>
    </xf>
    <xf numFmtId="0" fontId="64" fillId="0" borderId="17" xfId="0" applyFont="1" applyBorder="1" applyAlignment="1">
      <alignment horizontal="center" vertical="center" wrapText="1" readingOrder="1"/>
    </xf>
    <xf numFmtId="0" fontId="67" fillId="4" borderId="17" xfId="0" applyFont="1" applyFill="1" applyBorder="1" applyAlignment="1">
      <alignment horizontal="center" vertical="center" wrapText="1" readingOrder="1"/>
    </xf>
    <xf numFmtId="0" fontId="67" fillId="3" borderId="17" xfId="0" applyFont="1" applyFill="1" applyBorder="1" applyAlignment="1">
      <alignment horizontal="center" vertical="center" wrapText="1" readingOrder="1"/>
    </xf>
    <xf numFmtId="0" fontId="67" fillId="19" borderId="17" xfId="0" applyFont="1" applyFill="1" applyBorder="1" applyAlignment="1">
      <alignment horizontal="center" vertical="center" wrapText="1" readingOrder="1"/>
    </xf>
    <xf numFmtId="0" fontId="30" fillId="8" borderId="18" xfId="0" applyFont="1" applyFill="1" applyBorder="1" applyAlignment="1">
      <alignment horizontal="center" vertical="center" wrapText="1" readingOrder="1"/>
    </xf>
    <xf numFmtId="9" fontId="30" fillId="0" borderId="16" xfId="5" applyNumberFormat="1" applyBorder="1" applyAlignment="1">
      <alignment horizontal="center" vertical="center" wrapText="1"/>
    </xf>
    <xf numFmtId="0" fontId="30" fillId="0" borderId="17" xfId="0" applyFont="1" applyBorder="1" applyAlignment="1">
      <alignment horizontal="center" vertical="center" wrapText="1" readingOrder="1"/>
    </xf>
    <xf numFmtId="0" fontId="66" fillId="0" borderId="0" xfId="6" applyFont="1" applyAlignment="1">
      <alignment vertical="center"/>
    </xf>
    <xf numFmtId="0" fontId="30" fillId="8" borderId="10" xfId="0" applyFont="1" applyFill="1" applyBorder="1" applyAlignment="1">
      <alignment horizontal="center" vertical="center" wrapText="1" readingOrder="1"/>
    </xf>
    <xf numFmtId="0" fontId="63" fillId="0" borderId="0" xfId="0" applyFont="1" applyAlignment="1">
      <alignment vertical="center" readingOrder="1"/>
    </xf>
    <xf numFmtId="0" fontId="70" fillId="0" borderId="0" xfId="6" applyFont="1"/>
    <xf numFmtId="0" fontId="30" fillId="0" borderId="0" xfId="0" applyFont="1" applyAlignment="1">
      <alignment vertical="center"/>
    </xf>
    <xf numFmtId="0" fontId="30" fillId="0" borderId="0" xfId="0" applyFont="1" applyAlignment="1">
      <alignment vertical="center" readingOrder="1"/>
    </xf>
    <xf numFmtId="0" fontId="30" fillId="0" borderId="0" xfId="6" applyFont="1" applyAlignment="1">
      <alignment vertical="center"/>
    </xf>
    <xf numFmtId="0" fontId="30" fillId="18" borderId="0" xfId="5" applyFill="1" applyAlignment="1">
      <alignment horizontal="left"/>
    </xf>
    <xf numFmtId="0" fontId="58" fillId="0" borderId="0" xfId="0" applyFont="1" applyAlignment="1">
      <alignment horizontal="center" vertical="center" wrapText="1"/>
    </xf>
    <xf numFmtId="0" fontId="58" fillId="0" borderId="0" xfId="0" applyFont="1" applyAlignment="1">
      <alignment horizontal="right" vertical="center" wrapText="1"/>
    </xf>
    <xf numFmtId="0" fontId="62" fillId="2" borderId="0" xfId="5" applyFont="1" applyFill="1" applyAlignment="1">
      <alignment vertical="center" wrapText="1"/>
    </xf>
    <xf numFmtId="0" fontId="58" fillId="0" borderId="0" xfId="5" applyFont="1" applyAlignment="1">
      <alignment horizontal="left" vertical="center"/>
    </xf>
    <xf numFmtId="0" fontId="58" fillId="0" borderId="0" xfId="5" applyFont="1" applyAlignment="1">
      <alignment vertical="center" wrapText="1"/>
    </xf>
    <xf numFmtId="9" fontId="30" fillId="0" borderId="11" xfId="5" applyNumberFormat="1" applyBorder="1" applyAlignment="1">
      <alignment horizontal="center" vertical="center" wrapText="1"/>
    </xf>
    <xf numFmtId="9" fontId="51" fillId="0" borderId="11" xfId="0" applyNumberFormat="1" applyFont="1" applyBorder="1" applyAlignment="1">
      <alignment horizontal="left" vertical="center" wrapText="1"/>
    </xf>
    <xf numFmtId="0" fontId="30" fillId="0" borderId="0" xfId="5" applyAlignment="1">
      <alignment horizontal="left" vertical="center" wrapText="1"/>
    </xf>
    <xf numFmtId="9" fontId="51" fillId="0" borderId="0" xfId="0" applyNumberFormat="1" applyFont="1" applyAlignment="1">
      <alignment horizontal="left" vertical="center" wrapText="1"/>
    </xf>
    <xf numFmtId="9" fontId="51" fillId="0" borderId="0" xfId="0" applyNumberFormat="1" applyFont="1" applyAlignment="1">
      <alignment horizontal="center" vertical="center" wrapText="1"/>
    </xf>
    <xf numFmtId="9" fontId="30" fillId="0" borderId="0" xfId="5" applyNumberFormat="1" applyAlignment="1">
      <alignment horizontal="center" vertical="center" wrapText="1"/>
    </xf>
    <xf numFmtId="0" fontId="61" fillId="0" borderId="0" xfId="5" applyFont="1" applyAlignment="1">
      <alignment horizontal="left" vertical="center" wrapText="1"/>
    </xf>
    <xf numFmtId="0" fontId="74" fillId="0" borderId="0" xfId="5" applyFont="1" applyAlignment="1">
      <alignment horizontal="center" vertical="center"/>
    </xf>
    <xf numFmtId="0" fontId="74" fillId="0" borderId="0" xfId="5" applyFont="1" applyAlignment="1">
      <alignment vertical="center"/>
    </xf>
    <xf numFmtId="0" fontId="76" fillId="2" borderId="0" xfId="5" applyFont="1" applyFill="1" applyAlignment="1">
      <alignment vertical="center" wrapText="1"/>
    </xf>
    <xf numFmtId="0" fontId="75" fillId="2" borderId="0" xfId="5" applyFont="1" applyFill="1" applyAlignment="1">
      <alignment vertical="center" wrapText="1"/>
    </xf>
    <xf numFmtId="0" fontId="76" fillId="0" borderId="0" xfId="5" applyFont="1" applyAlignment="1">
      <alignment vertical="center" wrapText="1"/>
    </xf>
    <xf numFmtId="0" fontId="75" fillId="0" borderId="29" xfId="5" applyFont="1" applyBorder="1" applyAlignment="1">
      <alignment vertical="center" wrapText="1"/>
    </xf>
    <xf numFmtId="0" fontId="62" fillId="2" borderId="29" xfId="5" applyFont="1" applyFill="1" applyBorder="1" applyAlignment="1">
      <alignment horizontal="left" vertical="center" wrapText="1"/>
    </xf>
    <xf numFmtId="0" fontId="75" fillId="0" borderId="10" xfId="5" applyFont="1" applyBorder="1" applyAlignment="1">
      <alignment vertical="center" wrapText="1"/>
    </xf>
    <xf numFmtId="0" fontId="0" fillId="2" borderId="0" xfId="0" applyFill="1" applyAlignment="1">
      <alignment vertical="top" wrapText="1"/>
    </xf>
    <xf numFmtId="0" fontId="57" fillId="0" borderId="10" xfId="0" applyFont="1" applyBorder="1"/>
    <xf numFmtId="0" fontId="57"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7" fillId="0" borderId="10" xfId="0" applyFont="1" applyBorder="1" applyAlignment="1">
      <alignment horizontal="center" vertical="center"/>
    </xf>
    <xf numFmtId="0" fontId="15" fillId="0" borderId="10" xfId="0" applyFont="1" applyBorder="1" applyAlignment="1">
      <alignment horizontal="center" vertical="center"/>
    </xf>
    <xf numFmtId="0" fontId="78" fillId="0" borderId="10" xfId="0" applyFont="1" applyBorder="1" applyAlignment="1">
      <alignment horizontal="center" vertical="center"/>
    </xf>
    <xf numFmtId="0" fontId="79" fillId="0" borderId="10" xfId="0" applyFont="1" applyBorder="1" applyAlignment="1">
      <alignment horizontal="center"/>
    </xf>
    <xf numFmtId="0" fontId="57" fillId="0" borderId="0" xfId="0" applyFont="1" applyAlignment="1">
      <alignment horizontal="center" vertical="center"/>
    </xf>
    <xf numFmtId="0" fontId="0" fillId="0" borderId="0" xfId="0" applyAlignment="1">
      <alignment horizontal="center"/>
    </xf>
    <xf numFmtId="0" fontId="0" fillId="0" borderId="10" xfId="0" applyBorder="1" applyAlignment="1" applyProtection="1">
      <alignment horizontal="center" vertical="center" wrapText="1"/>
      <protection locked="0"/>
    </xf>
    <xf numFmtId="0" fontId="37" fillId="0" borderId="36" xfId="0" applyFont="1" applyBorder="1" applyAlignment="1">
      <alignment horizontal="center" vertical="center"/>
    </xf>
    <xf numFmtId="0" fontId="37" fillId="0" borderId="32" xfId="0" applyFont="1" applyBorder="1" applyAlignment="1">
      <alignment horizontal="center" vertical="center"/>
    </xf>
    <xf numFmtId="0" fontId="37"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2" fillId="11" borderId="10" xfId="0" applyFont="1" applyFill="1" applyBorder="1" applyAlignment="1">
      <alignment horizontal="center" vertical="center" wrapText="1"/>
    </xf>
    <xf numFmtId="0" fontId="42" fillId="11" borderId="10" xfId="0" applyFont="1" applyFill="1" applyBorder="1" applyAlignment="1">
      <alignment horizontal="center" vertical="center"/>
    </xf>
    <xf numFmtId="0" fontId="43" fillId="0" borderId="28" xfId="0" applyFont="1" applyBorder="1" applyAlignment="1">
      <alignment horizontal="center" vertical="center"/>
    </xf>
    <xf numFmtId="0" fontId="43" fillId="0" borderId="30" xfId="0" applyFont="1" applyBorder="1" applyAlignment="1">
      <alignment horizontal="center" vertical="center"/>
    </xf>
    <xf numFmtId="0" fontId="43" fillId="2" borderId="28"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30" xfId="0" applyFont="1" applyFill="1" applyBorder="1" applyAlignment="1">
      <alignment horizontal="center" vertical="center"/>
    </xf>
    <xf numFmtId="0" fontId="43" fillId="2" borderId="28" xfId="0" applyFont="1" applyFill="1" applyBorder="1" applyAlignment="1">
      <alignment horizontal="center" vertical="center" wrapText="1"/>
    </xf>
    <xf numFmtId="0" fontId="43" fillId="2" borderId="29" xfId="0" applyFont="1" applyFill="1" applyBorder="1" applyAlignment="1">
      <alignment horizontal="center" vertical="center" wrapText="1"/>
    </xf>
    <xf numFmtId="0" fontId="43" fillId="2" borderId="30" xfId="0" applyFont="1" applyFill="1" applyBorder="1" applyAlignment="1">
      <alignment horizontal="center" vertical="center" wrapText="1"/>
    </xf>
    <xf numFmtId="0" fontId="39" fillId="11" borderId="0" xfId="0" applyFont="1" applyFill="1" applyAlignment="1">
      <alignment horizontal="center" vertical="center"/>
    </xf>
    <xf numFmtId="0" fontId="38" fillId="10" borderId="10" xfId="0" applyFont="1" applyFill="1" applyBorder="1" applyAlignment="1">
      <alignment horizontal="left" vertical="center"/>
    </xf>
    <xf numFmtId="0" fontId="38" fillId="2" borderId="10" xfId="0" applyFont="1" applyFill="1" applyBorder="1" applyAlignment="1">
      <alignment horizontal="left" vertical="center"/>
    </xf>
    <xf numFmtId="0" fontId="38" fillId="10" borderId="11" xfId="0" applyFont="1" applyFill="1" applyBorder="1" applyAlignment="1">
      <alignment horizontal="left" vertical="center"/>
    </xf>
    <xf numFmtId="0" fontId="38" fillId="2" borderId="10" xfId="0" applyFont="1" applyFill="1" applyBorder="1" applyAlignment="1">
      <alignment horizontal="center" vertical="center"/>
    </xf>
    <xf numFmtId="0" fontId="43" fillId="0" borderId="28" xfId="0" applyFont="1" applyBorder="1" applyAlignment="1">
      <alignment horizontal="center" vertical="center" wrapText="1"/>
    </xf>
    <xf numFmtId="0" fontId="43" fillId="0" borderId="29"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29" xfId="0" applyFont="1" applyBorder="1" applyAlignment="1">
      <alignment horizontal="center" vertical="center"/>
    </xf>
    <xf numFmtId="0" fontId="38" fillId="2" borderId="28" xfId="0" applyFont="1" applyFill="1" applyBorder="1" applyAlignment="1">
      <alignment horizontal="center" vertical="center"/>
    </xf>
    <xf numFmtId="0" fontId="38" fillId="2" borderId="30" xfId="0" applyFont="1" applyFill="1" applyBorder="1" applyAlignment="1">
      <alignment horizontal="center" vertical="center"/>
    </xf>
    <xf numFmtId="0" fontId="38" fillId="2" borderId="29" xfId="0" applyFont="1" applyFill="1" applyBorder="1" applyAlignment="1">
      <alignment horizontal="center" vertical="center"/>
    </xf>
    <xf numFmtId="0" fontId="1" fillId="2" borderId="27" xfId="0" applyFont="1" applyFill="1" applyBorder="1" applyAlignment="1" applyProtection="1">
      <alignment horizontal="left" vertical="top" wrapText="1"/>
      <protection locked="0"/>
    </xf>
    <xf numFmtId="0" fontId="1" fillId="2" borderId="31" xfId="0" applyFont="1" applyFill="1" applyBorder="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10" xfId="0" applyFont="1" applyBorder="1" applyAlignment="1" applyProtection="1">
      <alignment horizontal="left" vertical="top"/>
      <protection locked="0"/>
    </xf>
    <xf numFmtId="0" fontId="1" fillId="0" borderId="10" xfId="0" applyFont="1" applyBorder="1" applyAlignment="1" applyProtection="1">
      <alignment horizontal="center" vertical="top" wrapText="1"/>
      <protection locked="0"/>
    </xf>
    <xf numFmtId="0" fontId="1" fillId="0" borderId="11" xfId="0" applyFont="1" applyBorder="1" applyAlignment="1" applyProtection="1">
      <alignment horizontal="left" vertical="top"/>
      <protection locked="0"/>
    </xf>
    <xf numFmtId="0" fontId="1" fillId="0" borderId="11" xfId="0" applyFont="1" applyBorder="1" applyAlignment="1" applyProtection="1">
      <alignment horizontal="left" vertical="top" wrapText="1"/>
      <protection locked="0"/>
    </xf>
    <xf numFmtId="0" fontId="4" fillId="9" borderId="27" xfId="0" applyFont="1" applyFill="1" applyBorder="1" applyAlignment="1" applyProtection="1">
      <alignment horizontal="center" vertical="center" wrapText="1"/>
      <protection locked="0"/>
    </xf>
    <xf numFmtId="0" fontId="4" fillId="9" borderId="31" xfId="0" applyFont="1" applyFill="1" applyBorder="1" applyAlignment="1" applyProtection="1">
      <alignment horizontal="center" vertical="center" wrapText="1"/>
      <protection locked="0"/>
    </xf>
    <xf numFmtId="0" fontId="4" fillId="9" borderId="11"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hidden="1"/>
    </xf>
    <xf numFmtId="0" fontId="1" fillId="0" borderId="10" xfId="0" applyFont="1" applyBorder="1" applyAlignment="1" applyProtection="1">
      <alignment horizontal="center" vertical="center" textRotation="90"/>
      <protection locked="0"/>
    </xf>
    <xf numFmtId="0" fontId="1" fillId="0" borderId="10"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textRotation="90" wrapText="1"/>
      <protection locked="0" hidden="1"/>
    </xf>
    <xf numFmtId="0" fontId="4" fillId="0" borderId="31" xfId="0" applyFont="1" applyBorder="1" applyAlignment="1" applyProtection="1">
      <alignment horizontal="center" vertical="center" textRotation="90" wrapText="1"/>
      <protection locked="0" hidden="1"/>
    </xf>
    <xf numFmtId="9" fontId="1" fillId="0" borderId="10"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locked="0"/>
    </xf>
    <xf numFmtId="0" fontId="1" fillId="0" borderId="31" xfId="0" applyFont="1" applyBorder="1" applyAlignment="1" applyProtection="1">
      <alignment horizontal="center" vertical="center" textRotation="90"/>
      <protection locked="0"/>
    </xf>
    <xf numFmtId="0" fontId="48" fillId="2" borderId="27" xfId="0" applyFont="1" applyFill="1" applyBorder="1" applyAlignment="1" applyProtection="1">
      <alignment horizontal="center" vertical="center" wrapText="1"/>
      <protection hidden="1"/>
    </xf>
    <xf numFmtId="0" fontId="48" fillId="2" borderId="31" xfId="0" applyFont="1" applyFill="1" applyBorder="1" applyAlignment="1" applyProtection="1">
      <alignment horizontal="center" vertical="center" wrapText="1"/>
      <protection hidden="1"/>
    </xf>
    <xf numFmtId="0" fontId="48" fillId="2" borderId="11" xfId="0" applyFont="1" applyFill="1" applyBorder="1" applyAlignment="1" applyProtection="1">
      <alignment horizontal="center" vertical="center" wrapText="1"/>
      <protection hidden="1"/>
    </xf>
    <xf numFmtId="0" fontId="35" fillId="2" borderId="27" xfId="0" applyFont="1" applyFill="1" applyBorder="1" applyAlignment="1" applyProtection="1">
      <alignment horizontal="center" vertical="center" wrapText="1"/>
      <protection hidden="1"/>
    </xf>
    <xf numFmtId="0" fontId="35" fillId="2" borderId="31" xfId="0" applyFont="1" applyFill="1" applyBorder="1" applyAlignment="1" applyProtection="1">
      <alignment horizontal="center" vertical="center" wrapText="1"/>
      <protection hidden="1"/>
    </xf>
    <xf numFmtId="0" fontId="35" fillId="2" borderId="11" xfId="0" applyFont="1" applyFill="1" applyBorder="1" applyAlignment="1" applyProtection="1">
      <alignment horizontal="center" vertical="center" wrapText="1"/>
      <protection hidden="1"/>
    </xf>
    <xf numFmtId="0" fontId="34" fillId="9" borderId="27" xfId="0" applyFont="1" applyFill="1" applyBorder="1" applyAlignment="1" applyProtection="1">
      <alignment horizontal="center" vertical="center" wrapText="1"/>
      <protection hidden="1"/>
    </xf>
    <xf numFmtId="0" fontId="34" fillId="9" borderId="11" xfId="0" applyFont="1" applyFill="1" applyBorder="1" applyAlignment="1" applyProtection="1">
      <alignment horizontal="center" vertical="center" wrapText="1"/>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4" fillId="9" borderId="29" xfId="0" applyFont="1" applyFill="1" applyBorder="1" applyAlignment="1" applyProtection="1">
      <alignment horizontal="center" vertical="center"/>
      <protection hidden="1"/>
    </xf>
    <xf numFmtId="0" fontId="4" fillId="9" borderId="29" xfId="0" applyFont="1" applyFill="1" applyBorder="1" applyAlignment="1" applyProtection="1">
      <alignment horizontal="center"/>
      <protection hidden="1"/>
    </xf>
    <xf numFmtId="0" fontId="4" fillId="9" borderId="27" xfId="0" applyFont="1" applyFill="1" applyBorder="1" applyAlignment="1" applyProtection="1">
      <alignment horizontal="center" vertical="center" textRotation="90" wrapText="1"/>
      <protection hidden="1"/>
    </xf>
    <xf numFmtId="0" fontId="4" fillId="9" borderId="11" xfId="0" applyFont="1" applyFill="1" applyBorder="1" applyAlignment="1" applyProtection="1">
      <alignment horizontal="center" vertical="center" textRotation="90" wrapText="1"/>
      <protection hidden="1"/>
    </xf>
    <xf numFmtId="0" fontId="4" fillId="9" borderId="28" xfId="0" applyFont="1" applyFill="1" applyBorder="1" applyAlignment="1" applyProtection="1">
      <alignment horizontal="center" vertical="center" wrapText="1"/>
      <protection hidden="1"/>
    </xf>
    <xf numFmtId="0" fontId="4" fillId="9" borderId="29" xfId="0" applyFont="1" applyFill="1" applyBorder="1" applyAlignment="1" applyProtection="1">
      <alignment horizontal="center" vertical="center" wrapText="1"/>
      <protection hidden="1"/>
    </xf>
    <xf numFmtId="0" fontId="4" fillId="9" borderId="30" xfId="0" applyFont="1" applyFill="1" applyBorder="1" applyAlignment="1" applyProtection="1">
      <alignment horizontal="center" vertical="center" wrapText="1"/>
      <protection hidden="1"/>
    </xf>
    <xf numFmtId="0" fontId="4" fillId="9" borderId="27" xfId="0" applyFont="1" applyFill="1" applyBorder="1" applyAlignment="1" applyProtection="1">
      <alignment horizontal="center" vertical="center" wrapText="1"/>
      <protection hidden="1"/>
    </xf>
    <xf numFmtId="0" fontId="4" fillId="9" borderId="11" xfId="0" applyFont="1" applyFill="1" applyBorder="1" applyAlignment="1" applyProtection="1">
      <alignment horizontal="center" vertical="center" wrapText="1"/>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4" fillId="9" borderId="31" xfId="0" applyFont="1" applyFill="1" applyBorder="1" applyAlignment="1" applyProtection="1">
      <alignment horizontal="center" vertical="center"/>
      <protection hidden="1"/>
    </xf>
    <xf numFmtId="0" fontId="4" fillId="9" borderId="11" xfId="0" applyFont="1" applyFill="1" applyBorder="1" applyAlignment="1" applyProtection="1">
      <alignment horizontal="center" vertical="center"/>
      <protection hidden="1"/>
    </xf>
    <xf numFmtId="0" fontId="4" fillId="9" borderId="31" xfId="0" applyFont="1" applyFill="1" applyBorder="1" applyAlignment="1" applyProtection="1">
      <alignment horizontal="center" vertical="center" wrapText="1"/>
      <protection hidden="1"/>
    </xf>
    <xf numFmtId="0" fontId="4" fillId="13" borderId="27" xfId="0" applyFont="1" applyFill="1" applyBorder="1" applyAlignment="1" applyProtection="1">
      <alignment horizontal="center" vertical="center" textRotation="90" wrapText="1"/>
      <protection hidden="1"/>
    </xf>
    <xf numFmtId="0" fontId="4" fillId="13" borderId="11" xfId="0" applyFont="1" applyFill="1" applyBorder="1" applyAlignment="1" applyProtection="1">
      <alignment horizontal="center" vertical="center" textRotation="90" wrapText="1"/>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36" fillId="12" borderId="28" xfId="0" applyFont="1" applyFill="1" applyBorder="1" applyAlignment="1" applyProtection="1">
      <alignment horizontal="center" vertical="center"/>
      <protection hidden="1"/>
    </xf>
    <xf numFmtId="0" fontId="36" fillId="12" borderId="30" xfId="0" applyFont="1" applyFill="1" applyBorder="1" applyAlignment="1" applyProtection="1">
      <alignment horizontal="center" vertical="center"/>
      <protection hidden="1"/>
    </xf>
    <xf numFmtId="0" fontId="36" fillId="12" borderId="29" xfId="0" applyFont="1" applyFill="1" applyBorder="1" applyAlignment="1" applyProtection="1">
      <alignment horizontal="center" vertical="center"/>
      <protection hidden="1"/>
    </xf>
    <xf numFmtId="0" fontId="4" fillId="13" borderId="10" xfId="0" applyFont="1" applyFill="1" applyBorder="1" applyAlignment="1" applyProtection="1">
      <alignment horizontal="center" vertical="center"/>
      <protection hidden="1"/>
    </xf>
    <xf numFmtId="0" fontId="4" fillId="9" borderId="10" xfId="0" applyFont="1" applyFill="1" applyBorder="1" applyAlignment="1" applyProtection="1">
      <alignment horizontal="center" vertical="center" wrapText="1"/>
      <protection hidden="1"/>
    </xf>
    <xf numFmtId="0" fontId="4" fillId="9" borderId="10" xfId="0" applyFont="1" applyFill="1" applyBorder="1" applyAlignment="1" applyProtection="1">
      <alignment horizontal="center" vertical="center" textRotation="90"/>
      <protection hidden="1"/>
    </xf>
    <xf numFmtId="0" fontId="4" fillId="9" borderId="10" xfId="0" applyFont="1" applyFill="1" applyBorder="1" applyAlignment="1" applyProtection="1">
      <alignment horizontal="center" vertical="center" textRotation="90" wrapText="1"/>
      <protection hidden="1"/>
    </xf>
    <xf numFmtId="0" fontId="1" fillId="0" borderId="10" xfId="0" applyFont="1" applyBorder="1" applyAlignment="1" applyProtection="1">
      <alignment horizontal="center"/>
      <protection hidden="1"/>
    </xf>
    <xf numFmtId="0" fontId="41" fillId="0" borderId="36"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7"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41" fillId="9" borderId="25" xfId="0" applyFont="1" applyFill="1" applyBorder="1" applyAlignment="1" applyProtection="1">
      <alignment horizontal="center" vertical="center"/>
      <protection hidden="1"/>
    </xf>
    <xf numFmtId="0" fontId="41" fillId="9" borderId="33" xfId="0" applyFont="1" applyFill="1" applyBorder="1" applyAlignment="1" applyProtection="1">
      <alignment horizontal="center" vertical="center"/>
      <protection hidden="1"/>
    </xf>
    <xf numFmtId="0" fontId="41" fillId="9" borderId="26" xfId="0" applyFont="1" applyFill="1" applyBorder="1" applyAlignment="1" applyProtection="1">
      <alignment horizontal="center" vertical="center"/>
      <protection hidden="1"/>
    </xf>
    <xf numFmtId="0" fontId="41" fillId="9" borderId="35" xfId="0" applyFont="1" applyFill="1" applyBorder="1" applyAlignment="1" applyProtection="1">
      <alignment horizontal="center" vertical="center"/>
      <protection hidden="1"/>
    </xf>
    <xf numFmtId="0" fontId="41" fillId="9" borderId="28" xfId="0" applyFont="1" applyFill="1" applyBorder="1" applyAlignment="1" applyProtection="1">
      <alignment horizontal="center" vertical="center"/>
      <protection hidden="1"/>
    </xf>
    <xf numFmtId="0" fontId="41" fillId="9" borderId="29" xfId="0" applyFont="1" applyFill="1" applyBorder="1" applyAlignment="1" applyProtection="1">
      <alignment horizontal="center" vertical="center"/>
      <protection hidden="1"/>
    </xf>
    <xf numFmtId="0" fontId="41" fillId="9" borderId="30" xfId="0" applyFont="1" applyFill="1" applyBorder="1" applyAlignment="1" applyProtection="1">
      <alignment horizontal="center" vertical="center"/>
      <protection hidden="1"/>
    </xf>
    <xf numFmtId="0" fontId="21" fillId="0" borderId="28" xfId="0"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40" fillId="9" borderId="10" xfId="0" applyFont="1" applyFill="1" applyBorder="1" applyAlignment="1" applyProtection="1">
      <alignment horizontal="center" vertical="center"/>
      <protection hidden="1"/>
    </xf>
    <xf numFmtId="0" fontId="4" fillId="9"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 fillId="10" borderId="2" xfId="0" applyFont="1" applyFill="1" applyBorder="1" applyAlignment="1" applyProtection="1">
      <alignment horizontal="left" vertical="top" wrapText="1"/>
      <protection hidden="1"/>
    </xf>
    <xf numFmtId="0" fontId="1" fillId="10" borderId="9" xfId="0" applyFont="1" applyFill="1" applyBorder="1" applyAlignment="1" applyProtection="1">
      <alignment horizontal="left" vertical="top" wrapText="1"/>
      <protection hidden="1"/>
    </xf>
    <xf numFmtId="0" fontId="1" fillId="10" borderId="3" xfId="0" applyFont="1" applyFill="1" applyBorder="1" applyAlignment="1" applyProtection="1">
      <alignment horizontal="left" vertical="top" wrapText="1"/>
      <protection hidden="1"/>
    </xf>
    <xf numFmtId="0" fontId="1" fillId="10" borderId="4" xfId="0" applyFont="1" applyFill="1" applyBorder="1" applyAlignment="1" applyProtection="1">
      <alignment horizontal="left" vertical="top" wrapText="1"/>
      <protection hidden="1"/>
    </xf>
    <xf numFmtId="0" fontId="1" fillId="10" borderId="0" xfId="0" applyFont="1" applyFill="1" applyAlignment="1" applyProtection="1">
      <alignment horizontal="left" vertical="top" wrapText="1"/>
      <protection hidden="1"/>
    </xf>
    <xf numFmtId="0" fontId="1" fillId="10" borderId="5" xfId="0" applyFont="1" applyFill="1" applyBorder="1" applyAlignment="1" applyProtection="1">
      <alignment horizontal="left" vertical="top" wrapText="1"/>
      <protection hidden="1"/>
    </xf>
    <xf numFmtId="0" fontId="1" fillId="10" borderId="6" xfId="0" applyFont="1" applyFill="1" applyBorder="1" applyAlignment="1" applyProtection="1">
      <alignment horizontal="left" vertical="top" wrapText="1"/>
      <protection hidden="1"/>
    </xf>
    <xf numFmtId="0" fontId="1" fillId="10" borderId="8" xfId="0" applyFont="1" applyFill="1" applyBorder="1" applyAlignment="1" applyProtection="1">
      <alignment horizontal="left" vertical="top" wrapText="1"/>
      <protection hidden="1"/>
    </xf>
    <xf numFmtId="0" fontId="1" fillId="10" borderId="7" xfId="0" applyFont="1" applyFill="1" applyBorder="1" applyAlignment="1" applyProtection="1">
      <alignment horizontal="left" vertical="top" wrapText="1"/>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1" fillId="0" borderId="10" xfId="0" applyFont="1" applyBorder="1" applyAlignment="1" applyProtection="1">
      <alignment horizontal="center" vertical="center" wrapText="1"/>
      <protection hidden="1"/>
    </xf>
    <xf numFmtId="0" fontId="1" fillId="9" borderId="10" xfId="0" applyFont="1" applyFill="1" applyBorder="1" applyAlignment="1" applyProtection="1">
      <alignment horizontal="center" vertical="center"/>
      <protection hidden="1"/>
    </xf>
    <xf numFmtId="0" fontId="1" fillId="0" borderId="10" xfId="0" applyFont="1" applyBorder="1" applyAlignment="1" applyProtection="1">
      <alignment horizontal="center" vertical="center" textRotation="90"/>
      <protection hidden="1"/>
    </xf>
    <xf numFmtId="0" fontId="2" fillId="0" borderId="10"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textRotation="90"/>
      <protection hidden="1"/>
    </xf>
    <xf numFmtId="0" fontId="35" fillId="0" borderId="27" xfId="0" applyFont="1" applyBorder="1" applyAlignment="1" applyProtection="1">
      <alignment horizontal="center" vertical="center" wrapText="1"/>
      <protection hidden="1"/>
    </xf>
    <xf numFmtId="0" fontId="35" fillId="0" borderId="31" xfId="0" applyFont="1" applyBorder="1" applyAlignment="1" applyProtection="1">
      <alignment horizontal="center" vertical="center" wrapText="1"/>
      <protection hidden="1"/>
    </xf>
    <xf numFmtId="164" fontId="1" fillId="0" borderId="11" xfId="1" applyNumberFormat="1" applyFont="1" applyBorder="1" applyAlignment="1" applyProtection="1">
      <alignment horizontal="center" vertical="center"/>
      <protection hidden="1"/>
    </xf>
    <xf numFmtId="0" fontId="4" fillId="0" borderId="11" xfId="0" applyFont="1" applyBorder="1" applyAlignment="1" applyProtection="1">
      <alignment horizontal="center" vertical="center" textRotation="90" wrapText="1"/>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9" fontId="1" fillId="0" borderId="11" xfId="0" applyNumberFormat="1" applyFont="1" applyBorder="1" applyAlignment="1" applyProtection="1">
      <alignment horizontal="center" vertical="center" wrapText="1"/>
      <protection hidden="1"/>
    </xf>
    <xf numFmtId="0" fontId="35" fillId="0" borderId="11"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4" fillId="0" borderId="11" xfId="0" applyFont="1" applyBorder="1" applyAlignment="1" applyProtection="1">
      <alignment horizontal="center" vertical="center" textRotation="90"/>
      <protection hidden="1"/>
    </xf>
    <xf numFmtId="0" fontId="4" fillId="0" borderId="10" xfId="0" applyFont="1" applyBorder="1" applyAlignment="1" applyProtection="1">
      <alignment horizontal="center" vertical="center" textRotation="90" wrapText="1"/>
      <protection hidden="1"/>
    </xf>
    <xf numFmtId="0" fontId="35" fillId="2" borderId="10" xfId="0" applyFont="1" applyFill="1" applyBorder="1" applyAlignment="1" applyProtection="1">
      <alignment horizontal="center" vertical="center" wrapText="1"/>
      <protection hidden="1"/>
    </xf>
    <xf numFmtId="0" fontId="35" fillId="0" borderId="10"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hidden="1"/>
    </xf>
    <xf numFmtId="0" fontId="1" fillId="2" borderId="10" xfId="0" applyFont="1" applyFill="1" applyBorder="1" applyAlignment="1" applyProtection="1">
      <alignment horizontal="left" vertical="top" wrapText="1"/>
      <protection locked="0"/>
    </xf>
    <xf numFmtId="0" fontId="58" fillId="0" borderId="10" xfId="5" applyFont="1" applyBorder="1" applyAlignment="1">
      <alignment horizontal="center" vertical="center"/>
    </xf>
    <xf numFmtId="0" fontId="62" fillId="2" borderId="10" xfId="5" applyFont="1" applyFill="1" applyBorder="1" applyAlignment="1">
      <alignment horizontal="left" vertical="center" wrapText="1"/>
    </xf>
    <xf numFmtId="0" fontId="58" fillId="18" borderId="12" xfId="5" applyFont="1" applyFill="1" applyBorder="1" applyAlignment="1">
      <alignment horizontal="center"/>
    </xf>
    <xf numFmtId="0" fontId="58" fillId="18" borderId="13" xfId="5" applyFont="1" applyFill="1" applyBorder="1" applyAlignment="1">
      <alignment horizontal="center"/>
    </xf>
    <xf numFmtId="0" fontId="58" fillId="18" borderId="24" xfId="5" applyFont="1" applyFill="1" applyBorder="1" applyAlignment="1">
      <alignment horizontal="center"/>
    </xf>
    <xf numFmtId="0" fontId="58" fillId="0" borderId="41" xfId="5" applyFont="1" applyBorder="1" applyAlignment="1">
      <alignment horizontal="center" vertical="center" wrapText="1"/>
    </xf>
    <xf numFmtId="0" fontId="58" fillId="0" borderId="42" xfId="5" applyFont="1" applyBorder="1" applyAlignment="1">
      <alignment horizontal="center" vertical="center" wrapText="1"/>
    </xf>
    <xf numFmtId="0" fontId="58" fillId="0" borderId="10" xfId="5" applyFont="1" applyBorder="1" applyAlignment="1">
      <alignment horizontal="center" vertical="center" wrapText="1"/>
    </xf>
    <xf numFmtId="0" fontId="58" fillId="0" borderId="14" xfId="5" applyFont="1" applyBorder="1" applyAlignment="1">
      <alignment horizontal="center" vertical="center" textRotation="90" wrapText="1"/>
    </xf>
    <xf numFmtId="0" fontId="58" fillId="0" borderId="16" xfId="5" applyFont="1" applyBorder="1" applyAlignment="1">
      <alignment horizontal="center" vertical="center" textRotation="90" wrapText="1"/>
    </xf>
    <xf numFmtId="0" fontId="58" fillId="0" borderId="43" xfId="5" applyFont="1" applyBorder="1" applyAlignment="1">
      <alignment horizontal="center" vertical="center" textRotation="90" wrapText="1"/>
    </xf>
    <xf numFmtId="0" fontId="58" fillId="0" borderId="44" xfId="5" applyFont="1" applyBorder="1" applyAlignment="1">
      <alignment horizontal="center" vertical="center" textRotation="90" wrapText="1"/>
    </xf>
    <xf numFmtId="0" fontId="58" fillId="0" borderId="46" xfId="5" applyFont="1" applyBorder="1" applyAlignment="1">
      <alignment horizontal="center" vertical="center" textRotation="90" wrapText="1"/>
    </xf>
    <xf numFmtId="0" fontId="58" fillId="0" borderId="47" xfId="5" applyFont="1" applyBorder="1" applyAlignment="1">
      <alignment horizontal="center" vertical="center" textRotation="90" wrapText="1"/>
    </xf>
    <xf numFmtId="0" fontId="58" fillId="0" borderId="20" xfId="5" applyFont="1" applyBorder="1" applyAlignment="1">
      <alignment horizontal="center" vertical="center" textRotation="90" wrapText="1"/>
    </xf>
    <xf numFmtId="0" fontId="73" fillId="2" borderId="0" xfId="5" applyFont="1" applyFill="1" applyAlignment="1">
      <alignment horizontal="center"/>
    </xf>
    <xf numFmtId="0" fontId="58" fillId="0" borderId="45" xfId="5" applyFont="1" applyBorder="1" applyAlignment="1">
      <alignment horizontal="center" vertical="center" wrapText="1"/>
    </xf>
    <xf numFmtId="0" fontId="58" fillId="0" borderId="39" xfId="5" applyFont="1" applyBorder="1" applyAlignment="1">
      <alignment horizontal="center" vertical="center" wrapText="1"/>
    </xf>
    <xf numFmtId="0" fontId="58" fillId="0" borderId="40" xfId="5" applyFont="1" applyBorder="1" applyAlignment="1">
      <alignment horizontal="center" vertical="center" wrapText="1"/>
    </xf>
    <xf numFmtId="0" fontId="61" fillId="0" borderId="28" xfId="5" applyFont="1" applyBorder="1" applyAlignment="1">
      <alignment horizontal="center" vertical="center" wrapText="1"/>
    </xf>
    <xf numFmtId="0" fontId="61" fillId="0" borderId="29" xfId="5" applyFont="1" applyBorder="1" applyAlignment="1">
      <alignment horizontal="center" vertical="center" wrapText="1"/>
    </xf>
    <xf numFmtId="0" fontId="61" fillId="0" borderId="30" xfId="5" applyFont="1" applyBorder="1" applyAlignment="1">
      <alignment horizontal="center" vertical="center" wrapText="1"/>
    </xf>
    <xf numFmtId="0" fontId="62" fillId="2" borderId="11" xfId="5" applyFont="1" applyFill="1" applyBorder="1" applyAlignment="1">
      <alignment horizontal="left" vertical="center" wrapText="1"/>
    </xf>
    <xf numFmtId="0" fontId="58" fillId="18" borderId="2" xfId="5" applyFont="1" applyFill="1" applyBorder="1" applyAlignment="1">
      <alignment horizontal="center"/>
    </xf>
    <xf numFmtId="0" fontId="58" fillId="18" borderId="9" xfId="5" applyFont="1" applyFill="1" applyBorder="1" applyAlignment="1">
      <alignment horizontal="center"/>
    </xf>
    <xf numFmtId="0" fontId="58" fillId="18" borderId="3" xfId="5" applyFont="1" applyFill="1" applyBorder="1" applyAlignment="1">
      <alignment horizontal="center"/>
    </xf>
    <xf numFmtId="0" fontId="58" fillId="0" borderId="28" xfId="5" applyFont="1" applyBorder="1" applyAlignment="1">
      <alignment horizontal="center" vertical="center" textRotation="90" wrapText="1"/>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8" xfId="0" applyFill="1" applyBorder="1" applyAlignment="1">
      <alignment horizontal="left" vertical="top" wrapText="1"/>
    </xf>
    <xf numFmtId="0" fontId="0" fillId="2" borderId="7" xfId="0" applyFill="1" applyBorder="1" applyAlignment="1">
      <alignment horizontal="left" vertical="top" wrapText="1"/>
    </xf>
    <xf numFmtId="0" fontId="57" fillId="0" borderId="28" xfId="0" applyFont="1" applyBorder="1" applyAlignment="1">
      <alignment horizontal="center"/>
    </xf>
    <xf numFmtId="0" fontId="57" fillId="0" borderId="30" xfId="0" applyFont="1" applyBorder="1" applyAlignment="1">
      <alignment horizontal="center"/>
    </xf>
    <xf numFmtId="0" fontId="57" fillId="0" borderId="10" xfId="0" applyFont="1" applyBorder="1" applyAlignment="1">
      <alignment horizontal="center"/>
    </xf>
    <xf numFmtId="0" fontId="75" fillId="0" borderId="28" xfId="5" applyFont="1" applyBorder="1" applyAlignment="1">
      <alignment horizontal="center" vertical="center" wrapText="1"/>
    </xf>
    <xf numFmtId="0" fontId="75" fillId="0" borderId="29" xfId="5" applyFont="1" applyBorder="1" applyAlignment="1">
      <alignment horizontal="center" vertical="center" wrapText="1"/>
    </xf>
    <xf numFmtId="0" fontId="75" fillId="0" borderId="30" xfId="5" applyFont="1" applyBorder="1" applyAlignment="1">
      <alignment horizontal="center" vertical="center" wrapText="1"/>
    </xf>
    <xf numFmtId="0" fontId="77" fillId="2" borderId="12" xfId="0" applyFont="1" applyFill="1" applyBorder="1" applyAlignment="1">
      <alignment horizontal="center" vertical="center"/>
    </xf>
    <xf numFmtId="0" fontId="77" fillId="2" borderId="13" xfId="0" applyFont="1" applyFill="1" applyBorder="1" applyAlignment="1">
      <alignment horizontal="center" vertical="center"/>
    </xf>
    <xf numFmtId="0" fontId="77" fillId="2" borderId="24" xfId="0" applyFont="1" applyFill="1" applyBorder="1" applyAlignment="1">
      <alignment horizontal="center" vertical="center"/>
    </xf>
    <xf numFmtId="0" fontId="0" fillId="2" borderId="2" xfId="0" applyFill="1" applyBorder="1" applyAlignment="1">
      <alignment vertical="top" wrapText="1"/>
    </xf>
    <xf numFmtId="0" fontId="0" fillId="2" borderId="9"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16" fillId="0" borderId="0" xfId="0" applyFont="1" applyAlignment="1">
      <alignment horizontal="center" vertical="center"/>
    </xf>
    <xf numFmtId="0" fontId="52" fillId="0" borderId="38" xfId="0" applyFont="1" applyBorder="1" applyAlignment="1">
      <alignment horizontal="center" vertical="center" wrapText="1"/>
    </xf>
    <xf numFmtId="0" fontId="52" fillId="0" borderId="39" xfId="0" applyFont="1" applyBorder="1" applyAlignment="1">
      <alignment horizontal="center" vertical="center" wrapText="1"/>
    </xf>
    <xf numFmtId="0" fontId="52" fillId="0" borderId="40" xfId="0" applyFont="1" applyBorder="1" applyAlignment="1">
      <alignment horizontal="center" vertical="center" wrapText="1"/>
    </xf>
    <xf numFmtId="0" fontId="26" fillId="10" borderId="12" xfId="0" applyFont="1" applyFill="1" applyBorder="1" applyAlignment="1">
      <alignment horizontal="center" vertical="center" wrapText="1" readingOrder="1"/>
    </xf>
    <xf numFmtId="0" fontId="26" fillId="10" borderId="13" xfId="0" applyFont="1" applyFill="1" applyBorder="1" applyAlignment="1">
      <alignment horizontal="center" vertical="center" wrapText="1" readingOrder="1"/>
    </xf>
    <xf numFmtId="0" fontId="26" fillId="10" borderId="24" xfId="0" applyFont="1" applyFill="1" applyBorder="1" applyAlignment="1">
      <alignment horizontal="center" vertical="center" wrapText="1" readingOrder="1"/>
    </xf>
    <xf numFmtId="0" fontId="21" fillId="2" borderId="0" xfId="0" applyFont="1" applyFill="1" applyAlignment="1">
      <alignment horizontal="justify" vertical="center" wrapText="1"/>
    </xf>
    <xf numFmtId="0" fontId="23" fillId="10" borderId="21" xfId="0" applyFont="1" applyFill="1" applyBorder="1" applyAlignment="1">
      <alignment horizontal="center" vertical="center" wrapText="1" readingOrder="1"/>
    </xf>
    <xf numFmtId="0" fontId="23" fillId="10" borderId="22" xfId="0" applyFont="1" applyFill="1" applyBorder="1" applyAlignment="1">
      <alignment horizontal="center" vertical="center" wrapText="1" readingOrder="1"/>
    </xf>
    <xf numFmtId="0" fontId="23" fillId="2" borderId="19" xfId="0" applyFont="1" applyFill="1" applyBorder="1" applyAlignment="1">
      <alignment horizontal="center" vertical="center" wrapText="1" readingOrder="1"/>
    </xf>
    <xf numFmtId="0" fontId="23" fillId="2" borderId="14" xfId="0" applyFont="1" applyFill="1" applyBorder="1" applyAlignment="1">
      <alignment horizontal="center" vertical="center" wrapText="1" readingOrder="1"/>
    </xf>
    <xf numFmtId="0" fontId="23" fillId="2" borderId="11" xfId="0"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3" fillId="2" borderId="16"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xf numFmtId="0" fontId="80" fillId="0" borderId="10" xfId="5" applyFont="1" applyBorder="1" applyAlignment="1">
      <alignment horizontal="center" vertical="center" wrapText="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8D381B38-7E7A-4135-9A77-CF4507E8975B}"/>
    <cellStyle name="Normal 3" xfId="6" xr:uid="{8CD9852C-466C-4BE3-969A-48DFD5E20F21}"/>
    <cellStyle name="Porcentaje" xfId="1" builtinId="5"/>
  </cellStyles>
  <dxfs count="43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66"/>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396875</xdr:colOff>
      <xdr:row>0</xdr:row>
      <xdr:rowOff>149225</xdr:rowOff>
    </xdr:from>
    <xdr:to>
      <xdr:col>2</xdr:col>
      <xdr:colOff>1350515</xdr:colOff>
      <xdr:row>3</xdr:row>
      <xdr:rowOff>155286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149225"/>
          <a:ext cx="957450" cy="62518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179292</xdr:rowOff>
    </xdr:to>
    <xdr:pic>
      <xdr:nvPicPr>
        <xdr:cNvPr id="2" name="Imagen 1">
          <a:extLst>
            <a:ext uri="{FF2B5EF4-FFF2-40B4-BE49-F238E27FC236}">
              <a16:creationId xmlns:a16="http://schemas.microsoft.com/office/drawing/2014/main" id="{BB9F4177-19B2-4E4C-9274-68748DD198C0}"/>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18D28464-BE7E-4F3F-BDB8-8690D015611F}"/>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udeaeduco-my.sharepoint.com/Users/ATHLON/Documents/CONTRATO%20ISVIMED_CES%202021/DESARROLLO%20DE%20CONTRATO/MATRICES%20DE%20RIESGO%20EN%20ACTUALIZACION/MATRICES%20DE%20RIESGO/GESTION%20HUMANA/MATRIZ%20DE%20RIESGOS%20GESTI&#211;N%20HUMANA_v2021_FINAL.xlsx?BB1F78B2" TargetMode="External"/><Relationship Id="rId2" Type="http://schemas.openxmlformats.org/officeDocument/2006/relationships/externalLinkPath" Target="file:///\\BB1F78B2\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3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431" dataDxfId="430">
  <autoFilter ref="B177:C187" xr:uid="{00000000-0009-0000-0100-000002000000}"/>
  <tableColumns count="2">
    <tableColumn id="1" xr3:uid="{00000000-0010-0000-0000-000001000000}" name="Criterios" dataDxfId="429"/>
    <tableColumn id="2" xr3:uid="{00000000-0010-0000-0000-000002000000}" name="Subcriterios" dataDxfId="42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41C7081-38CB-4A5D-9CC8-D0816BFEECCF}">
  <we:reference id="wa200009404" version="1.0.0.8" store="es-ES" storeType="OMEX"/>
  <we:alternateReferences>
    <we:reference id="wa200009404" version="1.0.0.8" store="" storeType="OMEX"/>
  </we:alternateReferences>
  <we:properties>
    <we:property name="claude.fileId" value="&quot;aaab63ee-6b42-4eec-b050-750b5a10f4f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zoomScale="60" zoomScaleNormal="60" workbookViewId="0">
      <selection activeCell="D16" sqref="D16:F16"/>
    </sheetView>
  </sheetViews>
  <sheetFormatPr baseColWidth="10" defaultColWidth="24.33203125" defaultRowHeight="15.6" x14ac:dyDescent="0.3"/>
  <cols>
    <col min="1" max="1" width="15.6640625" style="48" customWidth="1"/>
    <col min="2" max="2" width="22.44140625" style="48" customWidth="1"/>
    <col min="3" max="3" width="34.33203125" style="48" hidden="1" customWidth="1"/>
    <col min="4" max="4" width="24.109375" style="48" customWidth="1"/>
    <col min="5" max="5" width="20.44140625" style="48" customWidth="1"/>
    <col min="6" max="6" width="23.109375" style="48" customWidth="1"/>
    <col min="7" max="7" width="27.88671875" style="48" customWidth="1"/>
    <col min="8" max="8" width="27.88671875" style="48" hidden="1" customWidth="1"/>
    <col min="9" max="9" width="17.5546875" style="48" customWidth="1"/>
    <col min="10" max="10" width="20.6640625" style="48" customWidth="1"/>
    <col min="11" max="11" width="19.5546875" style="48" customWidth="1"/>
    <col min="12" max="12" width="19.33203125" style="48" customWidth="1"/>
    <col min="13" max="13" width="14.88671875" style="48" customWidth="1"/>
    <col min="14" max="14" width="19.5546875" style="48" customWidth="1"/>
    <col min="15" max="15" width="16.109375" style="48" customWidth="1"/>
    <col min="16" max="16" width="24.33203125" style="48"/>
    <col min="17" max="17" width="15.5546875" style="48" customWidth="1"/>
    <col min="18" max="18" width="17.33203125" style="48" customWidth="1"/>
    <col min="19" max="19" width="20.44140625" style="48" customWidth="1"/>
    <col min="20" max="20" width="21.44140625" style="48" customWidth="1"/>
    <col min="21" max="21" width="19.88671875" style="48" customWidth="1"/>
    <col min="22" max="16384" width="24.33203125" style="48"/>
  </cols>
  <sheetData>
    <row r="1" spans="1:13" s="49" customFormat="1" ht="20.100000000000001" customHeight="1" x14ac:dyDescent="0.3">
      <c r="A1" s="245"/>
      <c r="B1" s="248" t="s">
        <v>112</v>
      </c>
      <c r="C1" s="249"/>
      <c r="D1" s="249"/>
      <c r="E1" s="249"/>
      <c r="F1" s="249"/>
      <c r="G1" s="249"/>
      <c r="H1" s="249"/>
      <c r="I1" s="249"/>
      <c r="J1" s="249"/>
      <c r="K1" s="250"/>
      <c r="L1" s="257" t="s">
        <v>146</v>
      </c>
      <c r="M1" s="257"/>
    </row>
    <row r="2" spans="1:13" s="49" customFormat="1" ht="20.100000000000001" customHeight="1" x14ac:dyDescent="0.3">
      <c r="A2" s="246"/>
      <c r="B2" s="251"/>
      <c r="C2" s="252"/>
      <c r="D2" s="252"/>
      <c r="E2" s="252"/>
      <c r="F2" s="252"/>
      <c r="G2" s="252"/>
      <c r="H2" s="252"/>
      <c r="I2" s="252"/>
      <c r="J2" s="252"/>
      <c r="K2" s="253"/>
      <c r="L2" s="257" t="s">
        <v>205</v>
      </c>
      <c r="M2" s="257"/>
    </row>
    <row r="3" spans="1:13" s="49" customFormat="1" ht="20.100000000000001" customHeight="1" x14ac:dyDescent="0.3">
      <c r="A3" s="246"/>
      <c r="B3" s="251"/>
      <c r="C3" s="252"/>
      <c r="D3" s="252"/>
      <c r="E3" s="252"/>
      <c r="F3" s="252"/>
      <c r="G3" s="252"/>
      <c r="H3" s="252"/>
      <c r="I3" s="252"/>
      <c r="J3" s="252"/>
      <c r="K3" s="253"/>
      <c r="L3" s="257" t="s">
        <v>206</v>
      </c>
      <c r="M3" s="257"/>
    </row>
    <row r="4" spans="1:13" s="49" customFormat="1" ht="20.100000000000001" customHeight="1" x14ac:dyDescent="0.3">
      <c r="A4" s="247"/>
      <c r="B4" s="254"/>
      <c r="C4" s="255"/>
      <c r="D4" s="255"/>
      <c r="E4" s="255"/>
      <c r="F4" s="255"/>
      <c r="G4" s="255"/>
      <c r="H4" s="255"/>
      <c r="I4" s="255"/>
      <c r="J4" s="255"/>
      <c r="K4" s="256"/>
      <c r="L4" s="257" t="s">
        <v>207</v>
      </c>
      <c r="M4" s="257"/>
    </row>
    <row r="5" spans="1:13" ht="20.100000000000001" customHeight="1" x14ac:dyDescent="0.3"/>
    <row r="6" spans="1:13" ht="25.2" x14ac:dyDescent="0.3">
      <c r="A6" s="268" t="s">
        <v>113</v>
      </c>
      <c r="B6" s="268"/>
      <c r="C6" s="268"/>
      <c r="D6" s="268"/>
      <c r="E6" s="268"/>
      <c r="F6" s="268"/>
      <c r="G6" s="268"/>
      <c r="H6" s="268"/>
      <c r="I6" s="268"/>
      <c r="J6" s="268"/>
      <c r="K6" s="268"/>
      <c r="L6" s="268"/>
      <c r="M6" s="268"/>
    </row>
    <row r="9" spans="1:13" ht="24.75" customHeight="1" x14ac:dyDescent="0.3">
      <c r="A9" s="269" t="s">
        <v>114</v>
      </c>
      <c r="B9" s="269"/>
      <c r="C9" s="50"/>
      <c r="D9" s="270" t="s">
        <v>123</v>
      </c>
      <c r="E9" s="270"/>
      <c r="F9" s="270"/>
      <c r="G9" s="270"/>
      <c r="H9" s="270"/>
      <c r="I9" s="270"/>
      <c r="J9" s="270"/>
      <c r="K9" s="270"/>
      <c r="L9" s="270"/>
      <c r="M9" s="270"/>
    </row>
    <row r="10" spans="1:13" ht="24.75" customHeight="1" x14ac:dyDescent="0.3">
      <c r="A10" s="269" t="s">
        <v>116</v>
      </c>
      <c r="B10" s="269"/>
      <c r="C10" s="271"/>
      <c r="D10" s="271"/>
      <c r="E10" s="272" t="s">
        <v>201</v>
      </c>
      <c r="F10" s="272"/>
      <c r="G10" s="272"/>
      <c r="H10" s="272"/>
      <c r="I10" s="272"/>
      <c r="J10" s="272"/>
      <c r="K10" s="272"/>
      <c r="L10" s="272"/>
      <c r="M10" s="272"/>
    </row>
    <row r="11" spans="1:13" ht="24.75" customHeight="1" x14ac:dyDescent="0.3">
      <c r="A11" s="269" t="s">
        <v>117</v>
      </c>
      <c r="B11" s="269"/>
      <c r="C11" s="269"/>
      <c r="D11" s="269"/>
      <c r="E11" s="271"/>
      <c r="F11" s="272" t="s">
        <v>230</v>
      </c>
      <c r="G11" s="272"/>
      <c r="H11" s="272"/>
      <c r="I11" s="272"/>
      <c r="J11" s="272"/>
      <c r="K11" s="272"/>
      <c r="L11" s="272"/>
      <c r="M11" s="272"/>
    </row>
    <row r="12" spans="1:13" ht="22.5" customHeight="1" x14ac:dyDescent="0.3"/>
    <row r="13" spans="1:13" ht="20.25" customHeight="1" x14ac:dyDescent="0.3"/>
    <row r="14" spans="1:13" ht="27.75" customHeight="1" x14ac:dyDescent="0.3">
      <c r="A14" s="258" t="s">
        <v>120</v>
      </c>
      <c r="B14" s="258"/>
      <c r="C14" s="51"/>
      <c r="D14" s="259" t="s">
        <v>121</v>
      </c>
      <c r="E14" s="259"/>
      <c r="F14" s="259"/>
      <c r="G14" s="259" t="s">
        <v>122</v>
      </c>
      <c r="H14" s="259"/>
      <c r="I14" s="259"/>
      <c r="J14" s="259"/>
      <c r="K14" s="259"/>
      <c r="L14" s="259"/>
      <c r="M14" s="259"/>
    </row>
    <row r="15" spans="1:13" ht="37.5" customHeight="1" x14ac:dyDescent="0.3">
      <c r="A15" s="258"/>
      <c r="B15" s="258"/>
      <c r="C15" s="51"/>
      <c r="D15" s="259"/>
      <c r="E15" s="259"/>
      <c r="F15" s="259"/>
      <c r="G15" s="52" t="s">
        <v>124</v>
      </c>
      <c r="H15" s="52"/>
      <c r="I15" s="259" t="s">
        <v>125</v>
      </c>
      <c r="J15" s="259"/>
      <c r="K15" s="259"/>
      <c r="L15" s="259"/>
      <c r="M15" s="259"/>
    </row>
    <row r="16" spans="1:13" ht="60" customHeight="1" x14ac:dyDescent="0.3">
      <c r="A16" s="260" t="s">
        <v>126</v>
      </c>
      <c r="B16" s="261"/>
      <c r="C16" s="56" t="s">
        <v>126</v>
      </c>
      <c r="D16" s="262" t="s">
        <v>153</v>
      </c>
      <c r="E16" s="263"/>
      <c r="F16" s="264"/>
      <c r="G16" s="57" t="s">
        <v>127</v>
      </c>
      <c r="H16" s="58" t="s">
        <v>128</v>
      </c>
      <c r="I16" s="265" t="s">
        <v>154</v>
      </c>
      <c r="J16" s="266"/>
      <c r="K16" s="266"/>
      <c r="L16" s="266"/>
      <c r="M16" s="267"/>
    </row>
    <row r="17" spans="1:13" ht="60" customHeight="1" x14ac:dyDescent="0.3">
      <c r="A17" s="260" t="s">
        <v>130</v>
      </c>
      <c r="B17" s="261"/>
      <c r="C17" s="56" t="s">
        <v>130</v>
      </c>
      <c r="D17" s="262" t="s">
        <v>155</v>
      </c>
      <c r="E17" s="263"/>
      <c r="F17" s="264"/>
      <c r="G17" s="57" t="s">
        <v>127</v>
      </c>
      <c r="H17" s="58" t="s">
        <v>127</v>
      </c>
      <c r="I17" s="265" t="s">
        <v>156</v>
      </c>
      <c r="J17" s="266"/>
      <c r="K17" s="266"/>
      <c r="L17" s="266"/>
      <c r="M17" s="267"/>
    </row>
    <row r="18" spans="1:13" ht="60" customHeight="1" x14ac:dyDescent="0.3">
      <c r="A18" s="260" t="s">
        <v>126</v>
      </c>
      <c r="B18" s="261"/>
      <c r="C18" s="56" t="s">
        <v>132</v>
      </c>
      <c r="D18" s="265" t="s">
        <v>157</v>
      </c>
      <c r="E18" s="266"/>
      <c r="F18" s="266"/>
      <c r="G18" s="57" t="s">
        <v>127</v>
      </c>
      <c r="H18" s="58"/>
      <c r="I18" s="265" t="s">
        <v>158</v>
      </c>
      <c r="J18" s="266"/>
      <c r="K18" s="266"/>
      <c r="L18" s="266"/>
      <c r="M18" s="267"/>
    </row>
    <row r="19" spans="1:13" ht="60" customHeight="1" x14ac:dyDescent="0.3">
      <c r="A19" s="260" t="s">
        <v>130</v>
      </c>
      <c r="B19" s="261"/>
      <c r="C19" s="56"/>
      <c r="D19" s="265" t="s">
        <v>159</v>
      </c>
      <c r="E19" s="266"/>
      <c r="F19" s="267"/>
      <c r="G19" s="57" t="s">
        <v>127</v>
      </c>
      <c r="H19" s="58"/>
      <c r="I19" s="265" t="s">
        <v>160</v>
      </c>
      <c r="J19" s="266"/>
      <c r="K19" s="266"/>
      <c r="L19" s="266"/>
      <c r="M19" s="267"/>
    </row>
    <row r="20" spans="1:13" ht="60" customHeight="1" x14ac:dyDescent="0.3">
      <c r="A20" s="260" t="s">
        <v>126</v>
      </c>
      <c r="B20" s="261"/>
      <c r="C20" s="56"/>
      <c r="D20" s="265" t="s">
        <v>161</v>
      </c>
      <c r="E20" s="266"/>
      <c r="F20" s="266"/>
      <c r="G20" s="57" t="s">
        <v>127</v>
      </c>
      <c r="H20" s="58"/>
      <c r="I20" s="262" t="s">
        <v>162</v>
      </c>
      <c r="J20" s="263"/>
      <c r="K20" s="263"/>
      <c r="L20" s="263"/>
      <c r="M20" s="264"/>
    </row>
    <row r="21" spans="1:13" ht="60" customHeight="1" x14ac:dyDescent="0.3">
      <c r="A21" s="260" t="s">
        <v>130</v>
      </c>
      <c r="B21" s="261"/>
      <c r="C21" s="56"/>
      <c r="D21" s="262" t="s">
        <v>163</v>
      </c>
      <c r="E21" s="263"/>
      <c r="F21" s="264"/>
      <c r="G21" s="57" t="s">
        <v>127</v>
      </c>
      <c r="H21" s="58"/>
      <c r="I21" s="262" t="s">
        <v>164</v>
      </c>
      <c r="J21" s="263"/>
      <c r="K21" s="263"/>
      <c r="L21" s="263"/>
      <c r="M21" s="264"/>
    </row>
    <row r="22" spans="1:13" ht="60" customHeight="1" x14ac:dyDescent="0.3">
      <c r="A22" s="260" t="s">
        <v>130</v>
      </c>
      <c r="B22" s="261"/>
      <c r="C22" s="59"/>
      <c r="D22" s="273" t="s">
        <v>165</v>
      </c>
      <c r="E22" s="274"/>
      <c r="F22" s="275"/>
      <c r="G22" s="60" t="s">
        <v>127</v>
      </c>
      <c r="H22" s="61"/>
      <c r="I22" s="260" t="s">
        <v>166</v>
      </c>
      <c r="J22" s="276"/>
      <c r="K22" s="276"/>
      <c r="L22" s="276"/>
      <c r="M22" s="261"/>
    </row>
    <row r="23" spans="1:13" ht="60" customHeight="1" x14ac:dyDescent="0.3">
      <c r="A23" s="260" t="s">
        <v>130</v>
      </c>
      <c r="B23" s="261"/>
      <c r="C23" s="56"/>
      <c r="D23" s="262" t="s">
        <v>167</v>
      </c>
      <c r="E23" s="263"/>
      <c r="F23" s="264"/>
      <c r="G23" s="57" t="s">
        <v>127</v>
      </c>
      <c r="H23" s="58"/>
      <c r="I23" s="265" t="s">
        <v>168</v>
      </c>
      <c r="J23" s="266"/>
      <c r="K23" s="266"/>
      <c r="L23" s="266"/>
      <c r="M23" s="267"/>
    </row>
    <row r="24" spans="1:13" ht="60" customHeight="1" x14ac:dyDescent="0.3">
      <c r="A24" s="260" t="s">
        <v>130</v>
      </c>
      <c r="B24" s="261"/>
      <c r="C24" s="56"/>
      <c r="D24" s="262" t="s">
        <v>169</v>
      </c>
      <c r="E24" s="263"/>
      <c r="F24" s="264"/>
      <c r="G24" s="57" t="s">
        <v>127</v>
      </c>
      <c r="H24" s="58"/>
      <c r="I24" s="265" t="s">
        <v>170</v>
      </c>
      <c r="J24" s="266"/>
      <c r="K24" s="266"/>
      <c r="L24" s="266"/>
      <c r="M24" s="267"/>
    </row>
    <row r="25" spans="1:13" ht="60" customHeight="1" x14ac:dyDescent="0.3">
      <c r="A25" s="260" t="s">
        <v>130</v>
      </c>
      <c r="B25" s="261"/>
      <c r="C25" s="56"/>
      <c r="D25" s="262" t="s">
        <v>171</v>
      </c>
      <c r="E25" s="263"/>
      <c r="F25" s="264"/>
      <c r="G25" s="57" t="s">
        <v>127</v>
      </c>
      <c r="H25" s="58"/>
      <c r="I25" s="265" t="s">
        <v>172</v>
      </c>
      <c r="J25" s="266"/>
      <c r="K25" s="266"/>
      <c r="L25" s="266"/>
      <c r="M25" s="267"/>
    </row>
    <row r="26" spans="1:13" ht="60" customHeight="1" x14ac:dyDescent="0.3">
      <c r="A26" s="260" t="s">
        <v>130</v>
      </c>
      <c r="B26" s="261"/>
      <c r="C26" s="56"/>
      <c r="D26" s="262" t="s">
        <v>173</v>
      </c>
      <c r="E26" s="263"/>
      <c r="F26" s="264"/>
      <c r="G26" s="57" t="s">
        <v>127</v>
      </c>
      <c r="H26" s="58"/>
      <c r="I26" s="265" t="s">
        <v>174</v>
      </c>
      <c r="J26" s="266"/>
      <c r="K26" s="266"/>
      <c r="L26" s="266"/>
      <c r="M26" s="267"/>
    </row>
    <row r="27" spans="1:13" ht="60" customHeight="1" x14ac:dyDescent="0.3">
      <c r="A27" s="260" t="s">
        <v>130</v>
      </c>
      <c r="B27" s="261"/>
      <c r="C27" s="56"/>
      <c r="D27" s="262" t="s">
        <v>175</v>
      </c>
      <c r="E27" s="263"/>
      <c r="F27" s="264"/>
      <c r="G27" s="57" t="s">
        <v>127</v>
      </c>
      <c r="H27" s="58"/>
      <c r="I27" s="265" t="s">
        <v>176</v>
      </c>
      <c r="J27" s="266"/>
      <c r="K27" s="266"/>
      <c r="L27" s="266"/>
      <c r="M27" s="267"/>
    </row>
    <row r="28" spans="1:13" ht="60" customHeight="1" x14ac:dyDescent="0.3">
      <c r="A28" s="260" t="s">
        <v>130</v>
      </c>
      <c r="B28" s="261"/>
      <c r="C28" s="56"/>
      <c r="D28" s="265" t="s">
        <v>177</v>
      </c>
      <c r="E28" s="266"/>
      <c r="F28" s="267"/>
      <c r="G28" s="57" t="s">
        <v>128</v>
      </c>
      <c r="H28" s="58"/>
      <c r="I28" s="265" t="s">
        <v>178</v>
      </c>
      <c r="J28" s="266"/>
      <c r="K28" s="266"/>
      <c r="L28" s="266"/>
      <c r="M28" s="267"/>
    </row>
    <row r="29" spans="1:13" ht="60" customHeight="1" x14ac:dyDescent="0.3">
      <c r="A29" s="260" t="s">
        <v>130</v>
      </c>
      <c r="B29" s="261"/>
      <c r="C29" s="56"/>
      <c r="D29" s="265" t="s">
        <v>179</v>
      </c>
      <c r="E29" s="266"/>
      <c r="F29" s="267"/>
      <c r="G29" s="57" t="s">
        <v>127</v>
      </c>
      <c r="H29" s="58"/>
      <c r="I29" s="265" t="s">
        <v>180</v>
      </c>
      <c r="J29" s="266"/>
      <c r="K29" s="266"/>
      <c r="L29" s="266"/>
      <c r="M29" s="267"/>
    </row>
    <row r="30" spans="1:13" ht="24.9" customHeight="1" x14ac:dyDescent="0.3">
      <c r="A30" s="277"/>
      <c r="B30" s="278"/>
      <c r="C30" s="53"/>
      <c r="D30" s="277"/>
      <c r="E30" s="279"/>
      <c r="F30" s="278"/>
      <c r="G30" s="54"/>
      <c r="H30" s="55"/>
      <c r="I30" s="277"/>
      <c r="J30" s="279"/>
      <c r="K30" s="279"/>
      <c r="L30" s="279"/>
      <c r="M30" s="278"/>
    </row>
    <row r="31" spans="1:13" ht="24.9" customHeight="1" x14ac:dyDescent="0.3">
      <c r="A31" s="277"/>
      <c r="B31" s="278"/>
      <c r="C31" s="53"/>
      <c r="D31" s="277"/>
      <c r="E31" s="279"/>
      <c r="F31" s="278"/>
      <c r="G31" s="54"/>
      <c r="H31" s="55"/>
      <c r="I31" s="277"/>
      <c r="J31" s="279"/>
      <c r="K31" s="279"/>
      <c r="L31" s="279"/>
      <c r="M31" s="278"/>
    </row>
    <row r="32" spans="1:13" ht="24.9" customHeight="1" x14ac:dyDescent="0.3">
      <c r="A32" s="277"/>
      <c r="B32" s="278"/>
      <c r="C32" s="53"/>
      <c r="D32" s="277"/>
      <c r="E32" s="279"/>
      <c r="F32" s="278"/>
      <c r="G32" s="54"/>
      <c r="H32" s="55"/>
      <c r="I32" s="277"/>
      <c r="J32" s="279"/>
      <c r="K32" s="279"/>
      <c r="L32" s="279"/>
      <c r="M32" s="278"/>
    </row>
    <row r="33" spans="1:13" ht="24.9" customHeight="1" x14ac:dyDescent="0.3">
      <c r="A33" s="277"/>
      <c r="B33" s="278"/>
      <c r="C33" s="53"/>
      <c r="D33" s="277"/>
      <c r="E33" s="279"/>
      <c r="F33" s="278"/>
      <c r="G33" s="54"/>
      <c r="H33" s="55"/>
      <c r="I33" s="277"/>
      <c r="J33" s="279"/>
      <c r="K33" s="279"/>
      <c r="L33" s="279"/>
      <c r="M33" s="278"/>
    </row>
    <row r="34" spans="1:13" ht="24.9" customHeight="1" x14ac:dyDescent="0.3">
      <c r="A34" s="277"/>
      <c r="B34" s="278"/>
      <c r="C34" s="53"/>
      <c r="D34" s="277"/>
      <c r="E34" s="279"/>
      <c r="F34" s="278"/>
      <c r="G34" s="54"/>
      <c r="H34" s="55"/>
      <c r="I34" s="277"/>
      <c r="J34" s="279"/>
      <c r="K34" s="279"/>
      <c r="L34" s="279"/>
      <c r="M34" s="278"/>
    </row>
    <row r="35" spans="1:13" ht="24.9" customHeight="1" x14ac:dyDescent="0.3">
      <c r="A35" s="277"/>
      <c r="B35" s="278"/>
      <c r="C35" s="53"/>
      <c r="D35" s="277"/>
      <c r="E35" s="279"/>
      <c r="F35" s="278"/>
      <c r="G35" s="54"/>
      <c r="H35" s="55"/>
      <c r="I35" s="277"/>
      <c r="J35" s="279"/>
      <c r="K35" s="279"/>
      <c r="L35" s="279"/>
      <c r="M35" s="278"/>
    </row>
    <row r="36" spans="1:13" ht="24.9" customHeight="1" x14ac:dyDescent="0.3">
      <c r="A36" s="277"/>
      <c r="B36" s="278"/>
      <c r="D36" s="277"/>
      <c r="E36" s="279"/>
      <c r="F36" s="278"/>
      <c r="G36" s="54"/>
      <c r="I36" s="277"/>
      <c r="J36" s="279"/>
      <c r="K36" s="279"/>
      <c r="L36" s="279"/>
      <c r="M36" s="278"/>
    </row>
    <row r="37" spans="1:13" ht="24.9" customHeight="1" x14ac:dyDescent="0.3">
      <c r="A37" s="277"/>
      <c r="B37" s="278"/>
      <c r="D37" s="277"/>
      <c r="E37" s="279"/>
      <c r="F37" s="278"/>
      <c r="G37" s="54"/>
      <c r="I37" s="277"/>
      <c r="J37" s="279"/>
      <c r="K37" s="279"/>
      <c r="L37" s="279"/>
      <c r="M37" s="278"/>
    </row>
    <row r="38" spans="1:13" ht="24.9" customHeight="1" x14ac:dyDescent="0.3">
      <c r="A38" s="277"/>
      <c r="B38" s="278"/>
      <c r="D38" s="277"/>
      <c r="E38" s="279"/>
      <c r="F38" s="278"/>
      <c r="G38" s="54"/>
      <c r="I38" s="277"/>
      <c r="J38" s="279"/>
      <c r="K38" s="279"/>
      <c r="L38" s="279"/>
      <c r="M38" s="278"/>
    </row>
    <row r="39" spans="1:13" ht="24.9" customHeight="1" x14ac:dyDescent="0.3">
      <c r="A39" s="277"/>
      <c r="B39" s="278"/>
      <c r="D39" s="277"/>
      <c r="E39" s="279"/>
      <c r="F39" s="278"/>
      <c r="G39" s="54"/>
      <c r="I39" s="277"/>
      <c r="J39" s="279"/>
      <c r="K39" s="279"/>
      <c r="L39" s="279"/>
      <c r="M39" s="278"/>
    </row>
    <row r="40" spans="1:13" ht="24.9" customHeight="1" x14ac:dyDescent="0.3">
      <c r="A40" s="277"/>
      <c r="B40" s="278"/>
      <c r="D40" s="277"/>
      <c r="E40" s="279"/>
      <c r="F40" s="278"/>
      <c r="G40" s="54"/>
      <c r="I40" s="277"/>
      <c r="J40" s="279"/>
      <c r="K40" s="279"/>
      <c r="L40" s="279"/>
      <c r="M40" s="278"/>
    </row>
    <row r="41" spans="1:13" ht="24.9" customHeight="1" x14ac:dyDescent="0.3">
      <c r="A41" s="277"/>
      <c r="B41" s="278"/>
      <c r="D41" s="277"/>
      <c r="E41" s="279"/>
      <c r="F41" s="278"/>
      <c r="G41" s="54"/>
      <c r="I41" s="277"/>
      <c r="J41" s="279"/>
      <c r="K41" s="279"/>
      <c r="L41" s="279"/>
      <c r="M41" s="278"/>
    </row>
    <row r="42" spans="1:13" ht="24.9" customHeight="1" x14ac:dyDescent="0.3">
      <c r="A42" s="277"/>
      <c r="B42" s="278"/>
      <c r="D42" s="277"/>
      <c r="E42" s="279"/>
      <c r="F42" s="278"/>
      <c r="G42" s="54"/>
      <c r="I42" s="277"/>
      <c r="J42" s="279"/>
      <c r="K42" s="279"/>
      <c r="L42" s="279"/>
      <c r="M42" s="278"/>
    </row>
    <row r="43" spans="1:13" ht="24.9" customHeight="1" x14ac:dyDescent="0.3">
      <c r="A43" s="277"/>
      <c r="B43" s="278"/>
      <c r="D43" s="277"/>
      <c r="E43" s="279"/>
      <c r="F43" s="278"/>
      <c r="G43" s="54"/>
      <c r="I43" s="277"/>
      <c r="J43" s="279"/>
      <c r="K43" s="279"/>
      <c r="L43" s="279"/>
      <c r="M43" s="278"/>
    </row>
    <row r="44" spans="1:13" ht="24.9" customHeight="1" x14ac:dyDescent="0.3">
      <c r="A44" s="277"/>
      <c r="B44" s="278"/>
      <c r="D44" s="277"/>
      <c r="E44" s="279"/>
      <c r="F44" s="278"/>
      <c r="G44" s="54"/>
      <c r="I44" s="277"/>
      <c r="J44" s="279"/>
      <c r="K44" s="279"/>
      <c r="L44" s="279"/>
      <c r="M44" s="278"/>
    </row>
    <row r="45" spans="1:13" ht="24.9" customHeight="1" x14ac:dyDescent="0.3"/>
  </sheetData>
  <mergeCells count="104">
    <mergeCell ref="A43:B43"/>
    <mergeCell ref="D43:F43"/>
    <mergeCell ref="I43:M43"/>
    <mergeCell ref="A44:B44"/>
    <mergeCell ref="D44:F44"/>
    <mergeCell ref="I44:M44"/>
    <mergeCell ref="A41:B41"/>
    <mergeCell ref="D41:F41"/>
    <mergeCell ref="I41:M41"/>
    <mergeCell ref="A42:B42"/>
    <mergeCell ref="D42:F42"/>
    <mergeCell ref="I42:M42"/>
    <mergeCell ref="A39:B39"/>
    <mergeCell ref="D39:F39"/>
    <mergeCell ref="I39:M39"/>
    <mergeCell ref="A40:B40"/>
    <mergeCell ref="D40:F40"/>
    <mergeCell ref="I40:M40"/>
    <mergeCell ref="A37:B37"/>
    <mergeCell ref="D37:F37"/>
    <mergeCell ref="I37:M37"/>
    <mergeCell ref="A38:B38"/>
    <mergeCell ref="D38:F38"/>
    <mergeCell ref="I38:M38"/>
    <mergeCell ref="A35:B35"/>
    <mergeCell ref="D35:F35"/>
    <mergeCell ref="I35:M35"/>
    <mergeCell ref="A36:B36"/>
    <mergeCell ref="D36:F36"/>
    <mergeCell ref="I36:M36"/>
    <mergeCell ref="A33:B33"/>
    <mergeCell ref="D33:F33"/>
    <mergeCell ref="I33:M33"/>
    <mergeCell ref="A34:B34"/>
    <mergeCell ref="D34:F34"/>
    <mergeCell ref="I34:M34"/>
    <mergeCell ref="A31:B31"/>
    <mergeCell ref="D31:F31"/>
    <mergeCell ref="I31:M31"/>
    <mergeCell ref="A32:B32"/>
    <mergeCell ref="D32:F32"/>
    <mergeCell ref="I32:M32"/>
    <mergeCell ref="A29:B29"/>
    <mergeCell ref="D29:F29"/>
    <mergeCell ref="I29:M29"/>
    <mergeCell ref="A30:B30"/>
    <mergeCell ref="D30:F30"/>
    <mergeCell ref="I30:M30"/>
    <mergeCell ref="A27:B27"/>
    <mergeCell ref="D27:F27"/>
    <mergeCell ref="I27:M27"/>
    <mergeCell ref="A28:B28"/>
    <mergeCell ref="D28:F28"/>
    <mergeCell ref="I28:M28"/>
    <mergeCell ref="A25:B25"/>
    <mergeCell ref="D25:F25"/>
    <mergeCell ref="I25:M25"/>
    <mergeCell ref="A26:B26"/>
    <mergeCell ref="D26:F26"/>
    <mergeCell ref="I26:M26"/>
    <mergeCell ref="A23:B23"/>
    <mergeCell ref="D23:F23"/>
    <mergeCell ref="I23:M23"/>
    <mergeCell ref="A24:B24"/>
    <mergeCell ref="D24:F24"/>
    <mergeCell ref="I24:M24"/>
    <mergeCell ref="A21:B21"/>
    <mergeCell ref="D21:F21"/>
    <mergeCell ref="I21:M21"/>
    <mergeCell ref="A22:B22"/>
    <mergeCell ref="D22:F22"/>
    <mergeCell ref="I22:M22"/>
    <mergeCell ref="A19:B19"/>
    <mergeCell ref="D19:F19"/>
    <mergeCell ref="I19:M19"/>
    <mergeCell ref="A20:B20"/>
    <mergeCell ref="D20:F20"/>
    <mergeCell ref="I20:M20"/>
    <mergeCell ref="A17:B17"/>
    <mergeCell ref="D17:F17"/>
    <mergeCell ref="I17:M17"/>
    <mergeCell ref="A18:B18"/>
    <mergeCell ref="D18:F18"/>
    <mergeCell ref="I18:M18"/>
    <mergeCell ref="A16:B16"/>
    <mergeCell ref="D16:F16"/>
    <mergeCell ref="I16:M16"/>
    <mergeCell ref="A6:M6"/>
    <mergeCell ref="A9:B9"/>
    <mergeCell ref="D9:M9"/>
    <mergeCell ref="A10:D10"/>
    <mergeCell ref="E10:M10"/>
    <mergeCell ref="A11:E11"/>
    <mergeCell ref="F11:M11"/>
    <mergeCell ref="A1:A4"/>
    <mergeCell ref="B1:K4"/>
    <mergeCell ref="L1:M1"/>
    <mergeCell ref="L2:M2"/>
    <mergeCell ref="L3:M3"/>
    <mergeCell ref="L4:M4"/>
    <mergeCell ref="A14:B15"/>
    <mergeCell ref="D14:F15"/>
    <mergeCell ref="G14:M14"/>
    <mergeCell ref="I15:M15"/>
  </mergeCells>
  <dataValidations count="2">
    <dataValidation type="list" allowBlank="1" showInputMessage="1" showErrorMessage="1" sqref="G16:G35" xr:uid="{00000000-0002-0000-0000-000000000000}">
      <formula1>$H$16:$H$17</formula1>
    </dataValidation>
    <dataValidation type="list" allowBlank="1" showInputMessage="1" showErrorMessage="1" sqref="A16:B44" xr:uid="{00000000-0002-0000-0000-000001000000}">
      <formula1>$C$16:$C$18</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R108"/>
  <sheetViews>
    <sheetView showGridLines="0" tabSelected="1" zoomScale="85" zoomScaleNormal="85" workbookViewId="0">
      <selection activeCell="D15" sqref="D15:D19"/>
    </sheetView>
  </sheetViews>
  <sheetFormatPr baseColWidth="10" defaultColWidth="11.44140625" defaultRowHeight="13.8" x14ac:dyDescent="0.25"/>
  <cols>
    <col min="1" max="1" width="4" style="78" bestFit="1" customWidth="1"/>
    <col min="2" max="2" width="32.109375" style="78" customWidth="1"/>
    <col min="3" max="3" width="29.44140625" style="78" customWidth="1"/>
    <col min="4" max="4" width="31.6640625" style="78" customWidth="1"/>
    <col min="5" max="5" width="32.6640625" style="78" customWidth="1"/>
    <col min="6" max="6" width="30.88671875" style="78" customWidth="1"/>
    <col min="7" max="7" width="47.88671875" style="63" customWidth="1"/>
    <col min="8" max="8" width="50.44140625" style="63" customWidth="1"/>
    <col min="9" max="9" width="20.44140625" style="79" customWidth="1"/>
    <col min="10" max="10" width="10.5546875" style="63" customWidth="1"/>
    <col min="11" max="11" width="9.109375" style="63" customWidth="1"/>
    <col min="12" max="12" width="10.5546875" style="63" customWidth="1"/>
    <col min="13" max="13" width="9.44140625" style="63" customWidth="1"/>
    <col min="14" max="14" width="10.5546875" style="63" customWidth="1"/>
    <col min="15" max="15" width="5.88671875" style="63" customWidth="1"/>
    <col min="16" max="16" width="81.44140625" style="63" customWidth="1"/>
    <col min="17" max="17" width="15.109375" style="63" bestFit="1" customWidth="1"/>
    <col min="18" max="18" width="6.88671875" style="63" customWidth="1"/>
    <col min="19" max="19" width="5" style="63" customWidth="1"/>
    <col min="20" max="20" width="5.5546875" style="63" customWidth="1"/>
    <col min="21" max="21" width="7.109375" style="63" customWidth="1"/>
    <col min="22" max="22" width="6.6640625" style="63" customWidth="1"/>
    <col min="23" max="23" width="7.5546875" style="63" customWidth="1"/>
    <col min="24" max="24" width="48.33203125" style="63" customWidth="1"/>
    <col min="25" max="25" width="11.33203125" style="63" hidden="1" customWidth="1"/>
    <col min="26" max="26" width="8.6640625" style="63" hidden="1" customWidth="1"/>
    <col min="27" max="27" width="10.44140625" style="63" hidden="1" customWidth="1"/>
    <col min="28" max="28" width="9.33203125" style="63" hidden="1" customWidth="1"/>
    <col min="29" max="29" width="9.109375" style="63" hidden="1" customWidth="1"/>
    <col min="30" max="33" width="10.33203125" style="63" customWidth="1"/>
    <col min="34" max="34" width="11.6640625" style="63" customWidth="1"/>
    <col min="35" max="35" width="12.5546875" style="63" customWidth="1"/>
    <col min="36" max="36" width="35.44140625" style="63" customWidth="1"/>
    <col min="37" max="37" width="65.88671875" style="63" customWidth="1"/>
    <col min="38" max="38" width="63.44140625" style="63" customWidth="1"/>
    <col min="39" max="40" width="116.109375" style="63" customWidth="1"/>
    <col min="41" max="41" width="133.44140625" style="63" hidden="1" customWidth="1"/>
    <col min="42" max="42" width="109.109375" style="63" hidden="1" customWidth="1"/>
    <col min="43" max="43" width="133.44140625" style="63" hidden="1" customWidth="1"/>
    <col min="44" max="44" width="109.109375" style="63" hidden="1" customWidth="1"/>
    <col min="45" max="16384" width="11.44140625" style="63"/>
  </cols>
  <sheetData>
    <row r="1" spans="1:44" ht="16.5" customHeight="1" x14ac:dyDescent="0.25">
      <c r="A1" s="348"/>
      <c r="B1" s="348"/>
      <c r="C1" s="348"/>
      <c r="D1" s="349" t="s">
        <v>112</v>
      </c>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1"/>
      <c r="AG1" s="329" t="s">
        <v>145</v>
      </c>
      <c r="AH1" s="330"/>
      <c r="AI1" s="331"/>
      <c r="AJ1" s="62"/>
      <c r="AK1" s="62"/>
      <c r="AL1" s="62"/>
      <c r="AM1" s="62"/>
      <c r="AN1" s="62"/>
      <c r="AO1" s="62"/>
      <c r="AP1" s="62"/>
    </row>
    <row r="2" spans="1:44" ht="16.5" customHeight="1" x14ac:dyDescent="0.25">
      <c r="A2" s="348"/>
      <c r="B2" s="348"/>
      <c r="C2" s="348"/>
      <c r="D2" s="352"/>
      <c r="E2" s="353"/>
      <c r="F2" s="353"/>
      <c r="G2" s="353"/>
      <c r="H2" s="353"/>
      <c r="I2" s="353"/>
      <c r="J2" s="353"/>
      <c r="K2" s="353"/>
      <c r="L2" s="353"/>
      <c r="M2" s="353"/>
      <c r="N2" s="353"/>
      <c r="O2" s="353"/>
      <c r="P2" s="353"/>
      <c r="Q2" s="353"/>
      <c r="R2" s="353"/>
      <c r="S2" s="353"/>
      <c r="T2" s="353"/>
      <c r="U2" s="353"/>
      <c r="V2" s="353"/>
      <c r="W2" s="353"/>
      <c r="X2" s="353"/>
      <c r="Y2" s="353"/>
      <c r="Z2" s="353"/>
      <c r="AA2" s="353"/>
      <c r="AB2" s="353"/>
      <c r="AC2" s="353"/>
      <c r="AD2" s="353"/>
      <c r="AE2" s="353"/>
      <c r="AF2" s="354"/>
      <c r="AG2" s="329" t="s">
        <v>202</v>
      </c>
      <c r="AH2" s="330"/>
      <c r="AI2" s="331"/>
      <c r="AJ2" s="62"/>
      <c r="AK2" s="62"/>
      <c r="AL2" s="62"/>
      <c r="AM2" s="62"/>
      <c r="AN2" s="62"/>
      <c r="AO2" s="62"/>
      <c r="AP2" s="62"/>
    </row>
    <row r="3" spans="1:44" ht="16.5" customHeight="1" x14ac:dyDescent="0.25">
      <c r="A3" s="348"/>
      <c r="B3" s="348"/>
      <c r="C3" s="348"/>
      <c r="D3" s="352"/>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4"/>
      <c r="AG3" s="329" t="s">
        <v>203</v>
      </c>
      <c r="AH3" s="330"/>
      <c r="AI3" s="331"/>
      <c r="AJ3" s="62"/>
      <c r="AK3" s="62"/>
      <c r="AL3" s="62"/>
      <c r="AM3" s="62"/>
      <c r="AN3" s="62"/>
      <c r="AO3" s="62"/>
      <c r="AP3" s="62"/>
    </row>
    <row r="4" spans="1:44" ht="16.5" customHeight="1" x14ac:dyDescent="0.25">
      <c r="A4" s="348"/>
      <c r="B4" s="348"/>
      <c r="C4" s="348"/>
      <c r="D4" s="355"/>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7"/>
      <c r="AG4" s="329" t="s">
        <v>204</v>
      </c>
      <c r="AH4" s="330"/>
      <c r="AI4" s="331"/>
      <c r="AJ4" s="62"/>
      <c r="AK4" s="62"/>
      <c r="AL4" s="62"/>
      <c r="AM4" s="62"/>
      <c r="AN4" s="62"/>
      <c r="AO4" s="62"/>
      <c r="AP4" s="62"/>
    </row>
    <row r="5" spans="1:44" x14ac:dyDescent="0.25">
      <c r="A5" s="64"/>
      <c r="B5" s="64"/>
      <c r="C5" s="64"/>
      <c r="D5" s="65"/>
      <c r="E5" s="64"/>
      <c r="F5" s="64"/>
      <c r="G5" s="62"/>
      <c r="H5" s="62"/>
      <c r="I5" s="66"/>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row>
    <row r="6" spans="1:44" ht="23.25" customHeight="1" x14ac:dyDescent="0.25">
      <c r="A6" s="358" t="s">
        <v>142</v>
      </c>
      <c r="B6" s="358"/>
      <c r="C6" s="359"/>
      <c r="D6" s="337" t="s">
        <v>123</v>
      </c>
      <c r="E6" s="338"/>
      <c r="F6" s="367" t="s">
        <v>116</v>
      </c>
      <c r="G6" s="367"/>
      <c r="H6" s="365" t="s">
        <v>459</v>
      </c>
      <c r="I6" s="366"/>
      <c r="J6" s="67"/>
      <c r="K6" s="67"/>
      <c r="L6" s="67"/>
      <c r="M6" s="67"/>
      <c r="N6" s="67"/>
      <c r="O6" s="67"/>
      <c r="P6" s="67"/>
      <c r="Q6" s="67"/>
      <c r="R6" s="62"/>
      <c r="S6" s="62"/>
      <c r="T6" s="62"/>
      <c r="U6" s="62"/>
      <c r="V6" s="62"/>
      <c r="W6" s="62"/>
      <c r="X6" s="62"/>
      <c r="Y6" s="62"/>
      <c r="Z6" s="62"/>
      <c r="AA6" s="62"/>
      <c r="AB6" s="62"/>
      <c r="AC6" s="62"/>
      <c r="AD6" s="62"/>
      <c r="AE6" s="62"/>
      <c r="AF6" s="62"/>
      <c r="AG6" s="62"/>
      <c r="AH6" s="62"/>
      <c r="AI6" s="62"/>
      <c r="AJ6" s="62"/>
      <c r="AK6" s="62"/>
      <c r="AL6" s="62"/>
      <c r="AM6" s="62"/>
      <c r="AN6" s="62"/>
      <c r="AO6" s="62"/>
      <c r="AP6" s="62"/>
    </row>
    <row r="7" spans="1:44" ht="25.5" customHeight="1" x14ac:dyDescent="0.25">
      <c r="A7" s="360"/>
      <c r="B7" s="360"/>
      <c r="C7" s="361"/>
      <c r="D7" s="339"/>
      <c r="E7" s="340"/>
      <c r="F7" s="368" t="s">
        <v>117</v>
      </c>
      <c r="G7" s="368"/>
      <c r="H7" s="365" t="s">
        <v>230</v>
      </c>
      <c r="I7" s="366"/>
      <c r="J7" s="67"/>
      <c r="K7" s="67"/>
      <c r="L7" s="67"/>
      <c r="M7" s="67"/>
      <c r="N7" s="67"/>
      <c r="O7" s="67"/>
      <c r="P7" s="67"/>
      <c r="Q7" s="67"/>
      <c r="R7" s="62"/>
      <c r="S7" s="62"/>
      <c r="T7" s="62"/>
      <c r="U7" s="62"/>
      <c r="V7" s="62"/>
      <c r="W7" s="62"/>
      <c r="X7" s="62"/>
      <c r="Y7" s="62"/>
      <c r="Z7" s="62"/>
      <c r="AA7" s="62"/>
      <c r="AB7" s="62"/>
      <c r="AC7" s="62"/>
      <c r="AD7" s="62"/>
      <c r="AE7" s="62"/>
      <c r="AF7" s="62"/>
      <c r="AG7" s="62"/>
      <c r="AH7" s="62"/>
      <c r="AI7" s="62"/>
      <c r="AJ7" s="62"/>
      <c r="AK7" s="62"/>
      <c r="AL7" s="62"/>
      <c r="AM7" s="62"/>
      <c r="AN7" s="62"/>
      <c r="AO7" s="62"/>
      <c r="AP7" s="62"/>
    </row>
    <row r="8" spans="1:44" ht="22.5" customHeight="1" x14ac:dyDescent="0.25">
      <c r="A8" s="362" t="s">
        <v>143</v>
      </c>
      <c r="B8" s="363"/>
      <c r="C8" s="364"/>
      <c r="D8" s="369" t="s">
        <v>182</v>
      </c>
      <c r="E8" s="369"/>
      <c r="F8" s="369"/>
      <c r="G8" s="369"/>
      <c r="H8" s="369"/>
      <c r="I8" s="369"/>
      <c r="J8" s="67"/>
      <c r="K8" s="67"/>
      <c r="L8" s="67"/>
      <c r="M8" s="67"/>
      <c r="N8" s="67"/>
      <c r="O8" s="67"/>
      <c r="P8" s="67"/>
      <c r="Q8" s="67"/>
      <c r="R8" s="62"/>
      <c r="S8" s="62"/>
      <c r="T8" s="62"/>
      <c r="U8" s="62"/>
      <c r="V8" s="62"/>
      <c r="W8" s="62"/>
      <c r="X8" s="62"/>
      <c r="Y8" s="62"/>
      <c r="Z8" s="62"/>
      <c r="AA8" s="62"/>
      <c r="AB8" s="62"/>
      <c r="AC8" s="62"/>
      <c r="AD8" s="62"/>
      <c r="AE8" s="62"/>
      <c r="AF8" s="62"/>
      <c r="AG8" s="62"/>
      <c r="AH8" s="62"/>
      <c r="AI8" s="62"/>
      <c r="AJ8" s="62"/>
      <c r="AK8" s="62"/>
      <c r="AL8" s="62"/>
      <c r="AM8" s="62"/>
      <c r="AN8" s="62"/>
      <c r="AO8" s="62"/>
      <c r="AP8" s="62"/>
    </row>
    <row r="9" spans="1:44" ht="22.5" customHeight="1" x14ac:dyDescent="0.25">
      <c r="A9" s="362" t="s">
        <v>144</v>
      </c>
      <c r="B9" s="363"/>
      <c r="C9" s="364"/>
      <c r="D9" s="369" t="s">
        <v>181</v>
      </c>
      <c r="E9" s="369"/>
      <c r="F9" s="369"/>
      <c r="G9" s="369"/>
      <c r="H9" s="369"/>
      <c r="I9" s="369"/>
      <c r="J9" s="67"/>
      <c r="K9" s="67"/>
      <c r="L9" s="67"/>
      <c r="M9" s="67"/>
      <c r="N9" s="67"/>
      <c r="O9" s="67"/>
      <c r="P9" s="67"/>
      <c r="Q9" s="67"/>
      <c r="R9" s="62"/>
      <c r="S9" s="62"/>
      <c r="T9" s="62"/>
      <c r="U9" s="62"/>
      <c r="V9" s="62"/>
      <c r="W9" s="62"/>
      <c r="X9" s="62"/>
      <c r="Y9" s="62"/>
      <c r="Z9" s="62"/>
      <c r="AA9" s="62"/>
      <c r="AB9" s="62"/>
      <c r="AC9" s="62"/>
      <c r="AD9" s="62"/>
      <c r="AE9" s="62"/>
      <c r="AF9" s="62"/>
      <c r="AG9" s="62"/>
      <c r="AH9" s="62"/>
      <c r="AI9" s="62"/>
      <c r="AJ9" s="62"/>
      <c r="AK9" s="62"/>
      <c r="AL9" s="62"/>
      <c r="AM9" s="62"/>
      <c r="AN9" s="62"/>
      <c r="AO9" s="62"/>
      <c r="AP9" s="62"/>
    </row>
    <row r="10" spans="1:44" ht="16.5" customHeight="1" x14ac:dyDescent="0.25">
      <c r="A10" s="63"/>
      <c r="B10" s="63"/>
      <c r="C10" s="63"/>
      <c r="D10" s="68"/>
      <c r="E10" s="68"/>
      <c r="F10" s="68"/>
      <c r="G10" s="68"/>
      <c r="H10" s="68"/>
      <c r="I10" s="68"/>
      <c r="J10" s="67"/>
      <c r="K10" s="67"/>
      <c r="L10" s="67"/>
      <c r="M10" s="67"/>
      <c r="N10" s="67"/>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row>
    <row r="11" spans="1:44" ht="21.75" customHeight="1" x14ac:dyDescent="0.25">
      <c r="A11" s="341" t="s">
        <v>138</v>
      </c>
      <c r="B11" s="343"/>
      <c r="C11" s="343"/>
      <c r="D11" s="343"/>
      <c r="E11" s="343"/>
      <c r="F11" s="343"/>
      <c r="G11" s="343"/>
      <c r="H11" s="343"/>
      <c r="I11" s="342"/>
      <c r="J11" s="344" t="s">
        <v>140</v>
      </c>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1" t="s">
        <v>141</v>
      </c>
      <c r="AJ11" s="342"/>
      <c r="AK11" s="289" t="s">
        <v>480</v>
      </c>
      <c r="AL11" s="289" t="s">
        <v>481</v>
      </c>
      <c r="AM11" s="289" t="s">
        <v>482</v>
      </c>
      <c r="AN11" s="289" t="s">
        <v>481</v>
      </c>
      <c r="AO11" s="289" t="s">
        <v>483</v>
      </c>
      <c r="AP11" s="289" t="s">
        <v>481</v>
      </c>
      <c r="AQ11" s="289" t="s">
        <v>484</v>
      </c>
      <c r="AR11" s="289" t="s">
        <v>481</v>
      </c>
    </row>
    <row r="12" spans="1:44" ht="16.5" customHeight="1" x14ac:dyDescent="0.25">
      <c r="A12" s="346" t="s">
        <v>0</v>
      </c>
      <c r="B12" s="345" t="s">
        <v>238</v>
      </c>
      <c r="C12" s="345" t="s">
        <v>101</v>
      </c>
      <c r="D12" s="327" t="s">
        <v>231</v>
      </c>
      <c r="E12" s="327" t="s">
        <v>232</v>
      </c>
      <c r="F12" s="327" t="s">
        <v>233</v>
      </c>
      <c r="G12" s="327" t="s">
        <v>220</v>
      </c>
      <c r="H12" s="327" t="s">
        <v>234</v>
      </c>
      <c r="I12" s="327" t="s">
        <v>38</v>
      </c>
      <c r="J12" s="344" t="s">
        <v>105</v>
      </c>
      <c r="K12" s="344"/>
      <c r="L12" s="344"/>
      <c r="M12" s="344"/>
      <c r="N12" s="344"/>
      <c r="O12" s="321" t="s">
        <v>139</v>
      </c>
      <c r="P12" s="321"/>
      <c r="Q12" s="321"/>
      <c r="R12" s="321"/>
      <c r="S12" s="321"/>
      <c r="T12" s="321"/>
      <c r="U12" s="321"/>
      <c r="V12" s="321"/>
      <c r="W12" s="321"/>
      <c r="X12" s="321"/>
      <c r="Y12" s="69"/>
      <c r="Z12" s="69"/>
      <c r="AA12" s="69"/>
      <c r="AB12" s="69"/>
      <c r="AC12" s="69"/>
      <c r="AD12" s="320" t="s">
        <v>106</v>
      </c>
      <c r="AE12" s="320"/>
      <c r="AF12" s="320"/>
      <c r="AG12" s="320"/>
      <c r="AH12" s="320"/>
      <c r="AI12" s="347" t="s">
        <v>27</v>
      </c>
      <c r="AJ12" s="70" t="s">
        <v>109</v>
      </c>
      <c r="AK12" s="290"/>
      <c r="AL12" s="290"/>
      <c r="AM12" s="290"/>
      <c r="AN12" s="290"/>
      <c r="AO12" s="290"/>
      <c r="AP12" s="290"/>
      <c r="AQ12" s="290"/>
      <c r="AR12" s="290"/>
    </row>
    <row r="13" spans="1:44" ht="16.5" customHeight="1" x14ac:dyDescent="0.25">
      <c r="A13" s="346"/>
      <c r="B13" s="345"/>
      <c r="C13" s="345"/>
      <c r="D13" s="334"/>
      <c r="E13" s="334"/>
      <c r="F13" s="334"/>
      <c r="G13" s="332"/>
      <c r="H13" s="334"/>
      <c r="I13" s="334"/>
      <c r="J13" s="335" t="s">
        <v>31</v>
      </c>
      <c r="K13" s="335" t="s">
        <v>3</v>
      </c>
      <c r="L13" s="335" t="s">
        <v>34</v>
      </c>
      <c r="M13" s="335" t="s">
        <v>3</v>
      </c>
      <c r="N13" s="335" t="s">
        <v>37</v>
      </c>
      <c r="O13" s="322" t="s">
        <v>9</v>
      </c>
      <c r="P13" s="327" t="s">
        <v>218</v>
      </c>
      <c r="Q13" s="327" t="s">
        <v>10</v>
      </c>
      <c r="R13" s="324" t="s">
        <v>6</v>
      </c>
      <c r="S13" s="325"/>
      <c r="T13" s="325"/>
      <c r="U13" s="325"/>
      <c r="V13" s="325"/>
      <c r="W13" s="325"/>
      <c r="X13" s="326"/>
      <c r="Y13" s="322" t="s">
        <v>94</v>
      </c>
      <c r="Z13" s="322" t="s">
        <v>107</v>
      </c>
      <c r="AA13" s="322" t="s">
        <v>3</v>
      </c>
      <c r="AB13" s="322" t="s">
        <v>108</v>
      </c>
      <c r="AC13" s="322" t="s">
        <v>3</v>
      </c>
      <c r="AD13" s="322" t="s">
        <v>35</v>
      </c>
      <c r="AE13" s="322" t="s">
        <v>3</v>
      </c>
      <c r="AF13" s="322" t="s">
        <v>36</v>
      </c>
      <c r="AG13" s="322" t="s">
        <v>3</v>
      </c>
      <c r="AH13" s="322" t="s">
        <v>152</v>
      </c>
      <c r="AI13" s="347"/>
      <c r="AJ13" s="316" t="s">
        <v>110</v>
      </c>
      <c r="AK13" s="290"/>
      <c r="AL13" s="290"/>
      <c r="AM13" s="290"/>
      <c r="AN13" s="290"/>
      <c r="AO13" s="290"/>
      <c r="AP13" s="290"/>
      <c r="AQ13" s="290"/>
      <c r="AR13" s="290"/>
    </row>
    <row r="14" spans="1:44" s="126" customFormat="1" ht="71.25" customHeight="1" x14ac:dyDescent="0.3">
      <c r="A14" s="346"/>
      <c r="B14" s="345"/>
      <c r="C14" s="345"/>
      <c r="D14" s="328"/>
      <c r="E14" s="328"/>
      <c r="F14" s="328"/>
      <c r="G14" s="333"/>
      <c r="H14" s="328"/>
      <c r="I14" s="328"/>
      <c r="J14" s="336"/>
      <c r="K14" s="336"/>
      <c r="L14" s="336"/>
      <c r="M14" s="336"/>
      <c r="N14" s="336"/>
      <c r="O14" s="323"/>
      <c r="P14" s="328"/>
      <c r="Q14" s="328"/>
      <c r="R14" s="92" t="s">
        <v>11</v>
      </c>
      <c r="S14" s="92" t="s">
        <v>15</v>
      </c>
      <c r="T14" s="92" t="s">
        <v>26</v>
      </c>
      <c r="U14" s="92" t="s">
        <v>16</v>
      </c>
      <c r="V14" s="92" t="s">
        <v>19</v>
      </c>
      <c r="W14" s="92" t="s">
        <v>22</v>
      </c>
      <c r="X14" s="93" t="s">
        <v>102</v>
      </c>
      <c r="Y14" s="323"/>
      <c r="Z14" s="323"/>
      <c r="AA14" s="323"/>
      <c r="AB14" s="323"/>
      <c r="AC14" s="323"/>
      <c r="AD14" s="323"/>
      <c r="AE14" s="323"/>
      <c r="AF14" s="323"/>
      <c r="AG14" s="323"/>
      <c r="AH14" s="323"/>
      <c r="AI14" s="347"/>
      <c r="AJ14" s="317"/>
      <c r="AK14" s="291"/>
      <c r="AL14" s="291"/>
      <c r="AM14" s="291"/>
      <c r="AN14" s="291"/>
      <c r="AO14" s="291"/>
      <c r="AP14" s="291"/>
      <c r="AQ14" s="291"/>
      <c r="AR14" s="291"/>
    </row>
    <row r="15" spans="1:44" ht="103.5" customHeight="1" x14ac:dyDescent="0.25">
      <c r="A15" s="386" t="s">
        <v>401</v>
      </c>
      <c r="B15" s="384" t="s">
        <v>239</v>
      </c>
      <c r="C15" s="384" t="s">
        <v>184</v>
      </c>
      <c r="D15" s="384" t="s">
        <v>183</v>
      </c>
      <c r="E15" s="384" t="s">
        <v>187</v>
      </c>
      <c r="F15" s="384" t="s">
        <v>188</v>
      </c>
      <c r="G15" s="387" t="s">
        <v>185</v>
      </c>
      <c r="H15" s="96" t="s">
        <v>186</v>
      </c>
      <c r="I15" s="370" t="s">
        <v>461</v>
      </c>
      <c r="J15" s="302" t="s">
        <v>4</v>
      </c>
      <c r="K15" s="300">
        <f>IF(J15="","",IF(J15="Muy Baja",0.2,IF(J15="Baja",0.4,IF(J15="Media",0.6,IF(J15="Alta",0.8,IF(J15="Muy Alta",1,))))))</f>
        <v>0.8</v>
      </c>
      <c r="L15" s="302" t="s">
        <v>62</v>
      </c>
      <c r="M15" s="300">
        <f>IF(L15="","",IF(L15="Leve",0.2,IF(L15="Menor",0.4,IF(L15="Moderado",0.6,IF(L15="Mayor",0.8,IF(L15="Catastrófico",1,))))))</f>
        <v>0.6</v>
      </c>
      <c r="N15" s="301"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5">
        <v>1</v>
      </c>
      <c r="P15" s="74" t="s">
        <v>189</v>
      </c>
      <c r="Q15" s="25" t="str">
        <f>IF(OR(R15="Preventivo",R15="Detectivo"),"Probabilidad",IF(R15="Correctivo","Impacto",""))</f>
        <v>Probabilidad</v>
      </c>
      <c r="R15" s="94" t="s">
        <v>12</v>
      </c>
      <c r="S15" s="94" t="s">
        <v>7</v>
      </c>
      <c r="T15" s="26" t="str">
        <f>IF(AND(R15="Preventivo",S15="Automático"),"50%",IF(AND(R15="Preventivo",S15="Manual"),"40%",IF(AND(R15="Detectivo",S15="Automático"),"40%",IF(AND(R15="Detectivo",S15="Manual"),"30%",IF(AND(R15="Correctivo",S15="Automático"),"35%",IF(AND(R15="Correctivo",S15="Manual"),"25%",""))))))</f>
        <v>40%</v>
      </c>
      <c r="U15" s="94" t="s">
        <v>18</v>
      </c>
      <c r="V15" s="94" t="s">
        <v>20</v>
      </c>
      <c r="W15" s="94" t="s">
        <v>84</v>
      </c>
      <c r="X15" s="71" t="s">
        <v>190</v>
      </c>
      <c r="Y15" s="72">
        <f>IFERROR(IF(Q15="Probabilidad",(K15-(+K15*T15)),IF(Q15="Impacto",K15,"")),"")</f>
        <v>0.48</v>
      </c>
      <c r="Z15" s="106" t="str">
        <f t="shared" ref="Z15:Z59" si="0">IFERROR(IF(Y15="","",IF(Y15&lt;=0.2,"Muy Baja",IF(Y15&lt;=0.4,"Baja",IF(Y15&lt;=0.6,"Media",IF(Y15&lt;=0.8,"Alta","Muy Alta"))))),"")</f>
        <v>Media</v>
      </c>
      <c r="AA15" s="26">
        <f>+Y15</f>
        <v>0.48</v>
      </c>
      <c r="AB15" s="106" t="str">
        <f>IFERROR(IF(AC15="","",IF(AC15&lt;=0.2,"Leve",IF(AC15&lt;=0.4,"Menor",IF(AC15&lt;=0.6,"Moderado",IF(AC15&lt;=0.8,"Mayor","Catastrófico"))))),"")</f>
        <v>Moderado</v>
      </c>
      <c r="AC15" s="26">
        <f>IFERROR(IF(Q15="Impacto",(M15-(+M15*T15)),IF(Q15="Probabilidad",M15,"")),"")</f>
        <v>0.6</v>
      </c>
      <c r="AD15" s="302" t="str">
        <f t="shared" ref="AD15" si="1">IFERROR(IF(AE15=0,"",IF(AND(AE15&gt;0,AE15&lt;=0.2),"Muy Baja",IF(AE15&lt;=0.4,"Baja",IF(AE15&lt;=0.6,"Media",IF(AE15&lt;=0.8,"Alta","Muy Alta"))))),"")</f>
        <v>Muy Baja</v>
      </c>
      <c r="AE15" s="304">
        <f>MIN(Y15:Y19)</f>
        <v>0.10367999999999998</v>
      </c>
      <c r="AF15" s="302" t="str">
        <f t="shared" ref="AF15" si="2">IFERROR(IF(AG15=0,"",IF(AND(AG15&gt;0,AG15&lt;=0.2),"Leve",IF(AG15&lt;=0.4,"Menor",IF(AG15&lt;=0.6,"Moderado",IF(AG15&lt;=0.8,"Mayor","Catastrófico"))))),"")</f>
        <v>Moderado</v>
      </c>
      <c r="AG15" s="304">
        <f>MIN(AC15:AC19)</f>
        <v>0.6</v>
      </c>
      <c r="AH15" s="306" t="str">
        <f t="shared" ref="AH15" si="3">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18" t="s">
        <v>92</v>
      </c>
      <c r="AJ15" s="73"/>
      <c r="AK15" s="282" t="s">
        <v>488</v>
      </c>
      <c r="AL15" s="282" t="s">
        <v>489</v>
      </c>
      <c r="AM15" s="282" t="s">
        <v>558</v>
      </c>
      <c r="AN15" s="282" t="s">
        <v>489</v>
      </c>
      <c r="AO15" s="282" t="s">
        <v>485</v>
      </c>
      <c r="AP15" s="282"/>
      <c r="AQ15" s="282" t="s">
        <v>485</v>
      </c>
      <c r="AR15" s="282"/>
    </row>
    <row r="16" spans="1:44" ht="214.5" customHeight="1" x14ac:dyDescent="0.25">
      <c r="A16" s="386"/>
      <c r="B16" s="384"/>
      <c r="C16" s="384"/>
      <c r="D16" s="384"/>
      <c r="E16" s="384"/>
      <c r="F16" s="384"/>
      <c r="G16" s="387"/>
      <c r="H16" s="96" t="s">
        <v>191</v>
      </c>
      <c r="I16" s="371"/>
      <c r="J16" s="303"/>
      <c r="K16" s="300"/>
      <c r="L16" s="303"/>
      <c r="M16" s="300"/>
      <c r="N16" s="301"/>
      <c r="O16" s="25">
        <v>2</v>
      </c>
      <c r="P16" s="74" t="s">
        <v>192</v>
      </c>
      <c r="Q16" s="25" t="str">
        <f>IF(OR(R16="Preventivo",R16="Detectivo"),"Probabilidad",IF(R16="Correctivo","Impacto",""))</f>
        <v>Probabilidad</v>
      </c>
      <c r="R16" s="94" t="s">
        <v>12</v>
      </c>
      <c r="S16" s="94" t="s">
        <v>7</v>
      </c>
      <c r="T16" s="26" t="str">
        <f t="shared" ref="T16:T19" si="4">IF(AND(R16="Preventivo",S16="Automático"),"50%",IF(AND(R16="Preventivo",S16="Manual"),"40%",IF(AND(R16="Detectivo",S16="Automático"),"40%",IF(AND(R16="Detectivo",S16="Manual"),"30%",IF(AND(R16="Correctivo",S16="Automático"),"35%",IF(AND(R16="Correctivo",S16="Manual"),"25%",""))))))</f>
        <v>40%</v>
      </c>
      <c r="U16" s="94" t="s">
        <v>18</v>
      </c>
      <c r="V16" s="94" t="s">
        <v>20</v>
      </c>
      <c r="W16" s="94" t="s">
        <v>84</v>
      </c>
      <c r="X16" s="71" t="s">
        <v>193</v>
      </c>
      <c r="Y16" s="72">
        <f>IFERROR(IF(AND(Q15="Probabilidad",Q16="Probabilidad"),(AA15-(+AA15*T16)),IF(Q16="Probabilidad",(K15-(+K15*T16)),IF(Q16="Impacto",AA15,""))),"")</f>
        <v>0.28799999999999998</v>
      </c>
      <c r="Z16" s="106" t="str">
        <f t="shared" si="0"/>
        <v>Baja</v>
      </c>
      <c r="AA16" s="26">
        <f t="shared" ref="AA16:AA19" si="5">+Y16</f>
        <v>0.28799999999999998</v>
      </c>
      <c r="AB16" s="106" t="str">
        <f t="shared" ref="AB16:AB19" si="6">IFERROR(IF(AC16="","",IF(AC16&lt;=0.2,"Leve",IF(AC16&lt;=0.4,"Menor",IF(AC16&lt;=0.6,"Moderado",IF(AC16&lt;=0.8,"Mayor","Catastrófico"))))),"")</f>
        <v>Moderado</v>
      </c>
      <c r="AC16" s="26">
        <f>IFERROR(IF(AND(Q15="Impacto",Q16="Impacto"),(AC15-(+AC15*T16)),IF(Q16="Impacto",(#REF!-(+#REF!*T16)),IF(Q16="Probabilidad",AC15,""))),"")</f>
        <v>0.6</v>
      </c>
      <c r="AD16" s="303"/>
      <c r="AE16" s="305"/>
      <c r="AF16" s="303"/>
      <c r="AG16" s="305"/>
      <c r="AH16" s="307"/>
      <c r="AI16" s="319"/>
      <c r="AJ16" s="75"/>
      <c r="AK16" s="283"/>
      <c r="AL16" s="283"/>
      <c r="AM16" s="283"/>
      <c r="AN16" s="283"/>
      <c r="AO16" s="283"/>
      <c r="AP16" s="283"/>
      <c r="AQ16" s="283"/>
      <c r="AR16" s="283"/>
    </row>
    <row r="17" spans="1:44" ht="90.75" customHeight="1" x14ac:dyDescent="0.25">
      <c r="A17" s="386"/>
      <c r="B17" s="384"/>
      <c r="C17" s="384"/>
      <c r="D17" s="384"/>
      <c r="E17" s="384"/>
      <c r="F17" s="384"/>
      <c r="G17" s="387"/>
      <c r="H17" s="96" t="s">
        <v>194</v>
      </c>
      <c r="I17" s="371"/>
      <c r="J17" s="303"/>
      <c r="K17" s="300"/>
      <c r="L17" s="303"/>
      <c r="M17" s="300"/>
      <c r="N17" s="301"/>
      <c r="O17" s="25">
        <v>3</v>
      </c>
      <c r="P17" s="76" t="s">
        <v>195</v>
      </c>
      <c r="Q17" s="25" t="str">
        <f>IF(OR(R17="Preventivo",R17="Detectivo"),"Probabilidad",IF(R17="Correctivo","Impacto",""))</f>
        <v>Probabilidad</v>
      </c>
      <c r="R17" s="94" t="s">
        <v>12</v>
      </c>
      <c r="S17" s="94" t="s">
        <v>7</v>
      </c>
      <c r="T17" s="26" t="str">
        <f t="shared" si="4"/>
        <v>40%</v>
      </c>
      <c r="U17" s="94" t="s">
        <v>18</v>
      </c>
      <c r="V17" s="94" t="s">
        <v>21</v>
      </c>
      <c r="W17" s="94" t="s">
        <v>85</v>
      </c>
      <c r="X17" s="71" t="s">
        <v>111</v>
      </c>
      <c r="Y17" s="72">
        <f>IFERROR(IF(AND(Q16="Probabilidad",Q17="Probabilidad"),(AA16-(+AA16*T17)),IF(AND(Q16="Impacto",Q17="Probabilidad"),(AA15-(+AA15*T17)),IF(Q17="Impacto",AA16,""))),"")</f>
        <v>0.17279999999999998</v>
      </c>
      <c r="Z17" s="106" t="str">
        <f t="shared" si="0"/>
        <v>Muy Baja</v>
      </c>
      <c r="AA17" s="26">
        <f t="shared" si="5"/>
        <v>0.17279999999999998</v>
      </c>
      <c r="AB17" s="106" t="str">
        <f t="shared" si="6"/>
        <v>Moderado</v>
      </c>
      <c r="AC17" s="26">
        <f>IFERROR(IF(AND(Q16="Impacto",Q17="Impacto"),(AC16-(+AC16*T17)),IF(AND(Q16="Probabilidad",Q17="Impacto"),(AC15-(+AC15*T17)),IF(Q17="Probabilidad",AC16,""))),"")</f>
        <v>0.6</v>
      </c>
      <c r="AD17" s="303"/>
      <c r="AE17" s="305"/>
      <c r="AF17" s="303"/>
      <c r="AG17" s="305"/>
      <c r="AH17" s="307"/>
      <c r="AI17" s="319"/>
      <c r="AJ17" s="75"/>
      <c r="AK17" s="283"/>
      <c r="AL17" s="283"/>
      <c r="AM17" s="283"/>
      <c r="AN17" s="283"/>
      <c r="AO17" s="283"/>
      <c r="AP17" s="283"/>
      <c r="AQ17" s="283"/>
      <c r="AR17" s="283"/>
    </row>
    <row r="18" spans="1:44" ht="90.75" customHeight="1" x14ac:dyDescent="0.25">
      <c r="A18" s="386"/>
      <c r="B18" s="384"/>
      <c r="C18" s="384"/>
      <c r="D18" s="384"/>
      <c r="E18" s="384"/>
      <c r="F18" s="384"/>
      <c r="G18" s="387"/>
      <c r="H18" s="95" t="s">
        <v>240</v>
      </c>
      <c r="I18" s="371"/>
      <c r="J18" s="303"/>
      <c r="K18" s="300"/>
      <c r="L18" s="303"/>
      <c r="M18" s="300"/>
      <c r="N18" s="301"/>
      <c r="O18" s="25">
        <v>4</v>
      </c>
      <c r="P18" s="76" t="s">
        <v>196</v>
      </c>
      <c r="Q18" s="25"/>
      <c r="R18" s="94" t="s">
        <v>111</v>
      </c>
      <c r="S18" s="94" t="s">
        <v>111</v>
      </c>
      <c r="T18" s="26"/>
      <c r="U18" s="94" t="s">
        <v>111</v>
      </c>
      <c r="V18" s="94" t="s">
        <v>111</v>
      </c>
      <c r="W18" s="94" t="s">
        <v>111</v>
      </c>
      <c r="X18" s="71" t="s">
        <v>111</v>
      </c>
      <c r="Y18" s="72"/>
      <c r="Z18" s="106"/>
      <c r="AA18" s="26"/>
      <c r="AB18" s="106"/>
      <c r="AC18" s="26"/>
      <c r="AD18" s="303"/>
      <c r="AE18" s="305"/>
      <c r="AF18" s="303"/>
      <c r="AG18" s="305"/>
      <c r="AH18" s="307"/>
      <c r="AI18" s="319"/>
      <c r="AJ18" s="75"/>
      <c r="AK18" s="283"/>
      <c r="AL18" s="283"/>
      <c r="AM18" s="283"/>
      <c r="AN18" s="283"/>
      <c r="AO18" s="283"/>
      <c r="AP18" s="283"/>
      <c r="AQ18" s="283"/>
      <c r="AR18" s="283"/>
    </row>
    <row r="19" spans="1:44" ht="88.5" customHeight="1" x14ac:dyDescent="0.25">
      <c r="A19" s="386"/>
      <c r="B19" s="384"/>
      <c r="C19" s="384"/>
      <c r="D19" s="384"/>
      <c r="E19" s="384"/>
      <c r="F19" s="384"/>
      <c r="G19" s="387"/>
      <c r="H19" s="95" t="s">
        <v>197</v>
      </c>
      <c r="I19" s="371"/>
      <c r="J19" s="303"/>
      <c r="K19" s="300"/>
      <c r="L19" s="303"/>
      <c r="M19" s="300"/>
      <c r="N19" s="301"/>
      <c r="O19" s="25">
        <v>5</v>
      </c>
      <c r="P19" s="76" t="s">
        <v>198</v>
      </c>
      <c r="Q19" s="25" t="str">
        <f t="shared" ref="Q19:Q34" si="7">IF(OR(R19="Preventivo",R19="Detectivo"),"Probabilidad",IF(R19="Correctivo","Impacto",""))</f>
        <v>Probabilidad</v>
      </c>
      <c r="R19" s="94" t="s">
        <v>12</v>
      </c>
      <c r="S19" s="94" t="s">
        <v>7</v>
      </c>
      <c r="T19" s="26" t="str">
        <f t="shared" si="4"/>
        <v>40%</v>
      </c>
      <c r="U19" s="94" t="s">
        <v>18</v>
      </c>
      <c r="V19" s="94" t="s">
        <v>21</v>
      </c>
      <c r="W19" s="94" t="s">
        <v>84</v>
      </c>
      <c r="X19" s="71" t="s">
        <v>199</v>
      </c>
      <c r="Y19" s="72">
        <f>IFERROR(IF(AND(Q17="Probabilidad",Q19="Probabilidad"),(AA17-(+AA17*T19)),IF(AND(Q17="Impacto",Q19="Probabilidad"),(AA16-(+AA16*T19)),IF(Q19="Impacto",AA17,""))),"")</f>
        <v>0.10367999999999998</v>
      </c>
      <c r="Z19" s="106" t="str">
        <f t="shared" si="0"/>
        <v>Muy Baja</v>
      </c>
      <c r="AA19" s="26">
        <f t="shared" si="5"/>
        <v>0.10367999999999998</v>
      </c>
      <c r="AB19" s="106" t="str">
        <f t="shared" si="6"/>
        <v>Moderado</v>
      </c>
      <c r="AC19" s="26">
        <f>IFERROR(IF(AND(Q17="Impacto",Q19="Impacto"),(AC17-(+AC17*T19)),IF(AND(Q17="Probabilidad",Q19="Impacto"),(AC16-(+AC16*T19)),IF(Q19="Probabilidad",AC17,""))),"")</f>
        <v>0.6</v>
      </c>
      <c r="AD19" s="303"/>
      <c r="AE19" s="305"/>
      <c r="AF19" s="303"/>
      <c r="AG19" s="305"/>
      <c r="AH19" s="307"/>
      <c r="AI19" s="319"/>
      <c r="AJ19" s="75"/>
      <c r="AK19" s="288"/>
      <c r="AL19" s="288"/>
      <c r="AM19" s="288"/>
      <c r="AN19" s="288"/>
      <c r="AO19" s="288"/>
      <c r="AP19" s="288"/>
      <c r="AQ19" s="288"/>
      <c r="AR19" s="288"/>
    </row>
    <row r="20" spans="1:44" s="101" customFormat="1" ht="108.75" customHeight="1" x14ac:dyDescent="0.3">
      <c r="A20" s="318" t="s">
        <v>402</v>
      </c>
      <c r="B20" s="313" t="s">
        <v>241</v>
      </c>
      <c r="C20" s="389" t="s">
        <v>242</v>
      </c>
      <c r="D20" s="313" t="s">
        <v>243</v>
      </c>
      <c r="E20" s="313" t="s">
        <v>244</v>
      </c>
      <c r="F20" s="389" t="s">
        <v>245</v>
      </c>
      <c r="G20" s="389" t="s">
        <v>246</v>
      </c>
      <c r="H20" s="313" t="s">
        <v>247</v>
      </c>
      <c r="I20" s="370" t="s">
        <v>461</v>
      </c>
      <c r="J20" s="302" t="s">
        <v>4</v>
      </c>
      <c r="K20" s="393">
        <f>IF(J20="","",IF(J20="Muy Baja",0.2,IF(J20="Baja",0.4,IF(J20="Media",0.6,IF(J20="Alta",0.8,IF(J20="Muy Alta",1,))))))</f>
        <v>0.8</v>
      </c>
      <c r="L20" s="302" t="s">
        <v>5</v>
      </c>
      <c r="M20" s="393">
        <f>IF(L20="","",IF(L20="Leve",0.2,IF(L20="Menor",0.4,IF(L20="Moderado",0.6,IF(L20="Mayor",0.8,IF(L20="Catastrófico",1,))))))</f>
        <v>0.8</v>
      </c>
      <c r="N20" s="306" t="str">
        <f>IF(OR(AND(J20="Muy Baja",L20="Leve"),AND(J20="Muy Baja",L20="Menor"),AND(J20="Baja",L20="Leve")),"Bajo",IF(OR(AND(J20="Muy Baja",L20="Moderado"),AND(J20="Baja",L20="Menor"),AND(J20="Baja",L20="Moderado"),AND(J20="Media",L20="Leve"),AND(J20="Media",L20="Menor"),AND(J20="Media",L20="Moderado"),AND(J20="Alta",L20="Leve"),AND(J20="Alta",L20="Menor")),"Moderado",IF(OR(AND(J20="Muy Baja",L20="Mayor"),AND(J20="Baja",L20="Mayor"),AND(J20="Media",L20="Mayor"),AND(J20="Alta",L20="Moderado"),AND(J20="Alta",L20="Mayor"),AND(J20="Muy Alta",L20="Leve"),AND(J20="Muy Alta",L20="Menor"),AND(J20="Muy Alta",L20="Moderado"),AND(J20="Muy Alta",L20="Mayor")),"Alto",IF(OR(AND(J20="Muy Baja",L20="Catastrófico"),AND(J20="Baja",L20="Catastrófico"),AND(J20="Media",L20="Catastrófico"),AND(J20="Alta",L20="Catastrófico"),AND(J20="Muy Alta",L20="Catastrófico")),"Extremo",""))))</f>
        <v>Alto</v>
      </c>
      <c r="O20" s="25">
        <v>0</v>
      </c>
      <c r="P20" s="100" t="s">
        <v>248</v>
      </c>
      <c r="Q20" s="25" t="str">
        <f t="shared" si="7"/>
        <v>Probabilidad</v>
      </c>
      <c r="R20" s="94" t="s">
        <v>13</v>
      </c>
      <c r="S20" s="94" t="s">
        <v>7</v>
      </c>
      <c r="T20" s="26" t="str">
        <f>IF(AND(R20="Preventivo",S20="Automático"),"50%",IF(AND(R20="Preventivo",S20="Manual"),"40%",IF(AND(R20="Detectivo",S20="Automático"),"40%",IF(AND(R20="Detectivo",S20="Manual"),"30%",IF(AND(R20="Correctivo",S20="Automático"),"35%",IF(AND(R20="Correctivo",S20="Manual"),"25%",""))))))</f>
        <v>30%</v>
      </c>
      <c r="U20" s="94" t="s">
        <v>18</v>
      </c>
      <c r="V20" s="94" t="s">
        <v>21</v>
      </c>
      <c r="W20" s="94" t="s">
        <v>84</v>
      </c>
      <c r="X20" s="71" t="s">
        <v>249</v>
      </c>
      <c r="Y20" s="72">
        <f>IFERROR(IF(Q20="Probabilidad",(K20-(+K20*T20)),IF(Q20="Impacto",K20,"")),"")</f>
        <v>0.56000000000000005</v>
      </c>
      <c r="Z20" s="106" t="str">
        <f t="shared" si="0"/>
        <v>Media</v>
      </c>
      <c r="AA20" s="26">
        <f>+Y20</f>
        <v>0.56000000000000005</v>
      </c>
      <c r="AB20" s="106" t="str">
        <f>IFERROR(IF(AC20="","",IF(AC20&lt;=0.2,"Leve",IF(AC20&lt;=0.4,"Menor",IF(AC20&lt;=0.6,"Moderado",IF(AC20&lt;=0.8,"Mayor","Catastrófico"))))),"")</f>
        <v>Mayor</v>
      </c>
      <c r="AC20" s="26">
        <f>IFERROR(IF(Q20="Impacto",(M20-(+M20*T20)),IF(Q20="Probabilidad",M20,"")),"")</f>
        <v>0.8</v>
      </c>
      <c r="AD20" s="302" t="str">
        <f>IFERROR(IF(AE20=0,"",IF(AND(AE20&gt;0,AE20&lt;=0.2),"Muy Baja",IF(AE20&lt;=0.4,"Baja",IF(AE20&lt;=0.6,"Media",IF(AE20&lt;=0.8,"Alta","Muy Alta"))))),"")</f>
        <v>Baja</v>
      </c>
      <c r="AE20" s="304">
        <f>MIN(Y20:Y23)</f>
        <v>0.2016</v>
      </c>
      <c r="AF20" s="302" t="str">
        <f>IFERROR(IF(AG20=0,"",IF(AND(AG20&gt;0,AG20&lt;=0.2),"Leve",IF(AG20&lt;=0.4,"Menor",IF(AG20&lt;=0.6,"Moderado",IF(AG20&lt;=0.8,"Mayor","Catastrófico"))))),"")</f>
        <v>Moderado</v>
      </c>
      <c r="AG20" s="304">
        <f>MIN(AC20:AC23)</f>
        <v>0.60000000000000009</v>
      </c>
      <c r="AH20" s="306" t="str">
        <f>IFERROR(IF(OR(AND(AD20="Muy Baja",AF20="Leve"),AND(AD20="Muy Baja",AF20="Menor"),AND(AD20="Baja",AF20="Leve")),"Bajo",IF(OR(AND(AD20="Muy Baja",AF20="Moderado"),AND(AD20="Baja",AF20="Menor"),AND(AD20="Baja",AF20="Moderado"),AND(AD20="Media",AF20="Leve"),AND(AD20="Media",AF20="Menor"),AND(AD20="Media",AF20="Moderado"),AND(AD20="Alta",AF20="Leve"),AND(AD20="Alta",AF20="Menor")),"Moderado",IF(OR(AND(AD20="Muy Baja",AF20="Mayor"),AND(AD20="Baja",AF20="Mayor"),AND(AD20="Media",AF20="Mayor"),AND(AD20="Alta",AF20="Moderado"),AND(AD20="Alta",AF20="Mayor"),AND(AD20="Muy Alta",AF20="Leve"),AND(AD20="Muy Alta",AF20="Menor"),AND(AD20="Muy Alta",AF20="Moderado"),AND(AD20="Muy Alta",AF20="Mayor")),"Alto",IF(OR(AND(AD20="Muy Baja",AF20="Catastrófico"),AND(AD20="Baja",AF20="Catastrófico"),AND(AD20="Media",AF20="Catastrófico"),AND(AD20="Alta",AF20="Catastrófico"),AND(AD20="Muy Alta",AF20="Catastrófico")),"Extremo","")))),"")</f>
        <v>Moderado</v>
      </c>
      <c r="AI20" s="318" t="s">
        <v>92</v>
      </c>
      <c r="AJ20" s="310"/>
      <c r="AK20" s="282" t="s">
        <v>490</v>
      </c>
      <c r="AL20" s="282" t="s">
        <v>491</v>
      </c>
      <c r="AM20" s="282" t="s">
        <v>540</v>
      </c>
      <c r="AN20" s="282" t="s">
        <v>491</v>
      </c>
      <c r="AO20" s="282" t="s">
        <v>485</v>
      </c>
      <c r="AP20" s="282"/>
      <c r="AQ20" s="282" t="s">
        <v>485</v>
      </c>
      <c r="AR20" s="282"/>
    </row>
    <row r="21" spans="1:44" ht="109.5" customHeight="1" x14ac:dyDescent="0.25">
      <c r="A21" s="319"/>
      <c r="B21" s="314"/>
      <c r="C21" s="390"/>
      <c r="D21" s="314"/>
      <c r="E21" s="314"/>
      <c r="F21" s="390"/>
      <c r="G21" s="390"/>
      <c r="H21" s="314"/>
      <c r="I21" s="371"/>
      <c r="J21" s="303"/>
      <c r="K21" s="394"/>
      <c r="L21" s="303"/>
      <c r="M21" s="394"/>
      <c r="N21" s="307"/>
      <c r="O21" s="25">
        <v>1</v>
      </c>
      <c r="P21" s="102" t="s">
        <v>250</v>
      </c>
      <c r="Q21" s="25" t="str">
        <f t="shared" si="7"/>
        <v>Probabilidad</v>
      </c>
      <c r="R21" s="94" t="s">
        <v>12</v>
      </c>
      <c r="S21" s="94" t="s">
        <v>7</v>
      </c>
      <c r="T21" s="26" t="str">
        <f t="shared" ref="T21:T23" si="8">IF(AND(R21="Preventivo",S21="Automático"),"50%",IF(AND(R21="Preventivo",S21="Manual"),"40%",IF(AND(R21="Detectivo",S21="Automático"),"40%",IF(AND(R21="Detectivo",S21="Manual"),"30%",IF(AND(R21="Correctivo",S21="Automático"),"35%",IF(AND(R21="Correctivo",S21="Manual"),"25%",""))))))</f>
        <v>40%</v>
      </c>
      <c r="U21" s="94" t="s">
        <v>18</v>
      </c>
      <c r="V21" s="94" t="s">
        <v>21</v>
      </c>
      <c r="W21" s="94" t="s">
        <v>84</v>
      </c>
      <c r="X21" s="71" t="s">
        <v>251</v>
      </c>
      <c r="Y21" s="72">
        <f>IFERROR(IF(AND(Q20="Probabilidad",Q21="Probabilidad"),(AA20-(+AA20*T21)),IF(Q21="Probabilidad",(K20-(+K20*T21)),IF(Q21="Impacto",AA20,""))),"")</f>
        <v>0.33600000000000002</v>
      </c>
      <c r="Z21" s="106" t="str">
        <f t="shared" si="0"/>
        <v>Baja</v>
      </c>
      <c r="AA21" s="26">
        <f t="shared" ref="AA21:AA23" si="9">+Y21</f>
        <v>0.33600000000000002</v>
      </c>
      <c r="AB21" s="106" t="str">
        <f t="shared" ref="AB21:AB23" si="10">IFERROR(IF(AC21="","",IF(AC21&lt;=0.2,"Leve",IF(AC21&lt;=0.4,"Menor",IF(AC21&lt;=0.6,"Moderado",IF(AC21&lt;=0.8,"Mayor","Catastrófico"))))),"")</f>
        <v>Mayor</v>
      </c>
      <c r="AC21" s="26">
        <f>IFERROR(IF(AND(Q20="Impacto",Q21="Impacto"),(AC20-(+AC20*T21)),IF(Q21="Impacto",($M$15-(+$M$15*T21)),IF(Q21="Probabilidad",AC20,""))),"")</f>
        <v>0.8</v>
      </c>
      <c r="AD21" s="303"/>
      <c r="AE21" s="305"/>
      <c r="AF21" s="303"/>
      <c r="AG21" s="305"/>
      <c r="AH21" s="307"/>
      <c r="AI21" s="319"/>
      <c r="AJ21" s="311"/>
      <c r="AK21" s="283"/>
      <c r="AL21" s="283"/>
      <c r="AM21" s="283"/>
      <c r="AN21" s="283"/>
      <c r="AO21" s="283"/>
      <c r="AP21" s="283"/>
      <c r="AQ21" s="283"/>
      <c r="AR21" s="283"/>
    </row>
    <row r="22" spans="1:44" ht="138.75" customHeight="1" x14ac:dyDescent="0.25">
      <c r="A22" s="319"/>
      <c r="B22" s="314"/>
      <c r="C22" s="390"/>
      <c r="D22" s="314"/>
      <c r="E22" s="314"/>
      <c r="F22" s="390"/>
      <c r="G22" s="390"/>
      <c r="H22" s="315"/>
      <c r="I22" s="371"/>
      <c r="J22" s="303"/>
      <c r="K22" s="394"/>
      <c r="L22" s="303"/>
      <c r="M22" s="394"/>
      <c r="N22" s="307"/>
      <c r="O22" s="25"/>
      <c r="P22" s="102" t="s">
        <v>252</v>
      </c>
      <c r="Q22" s="25" t="str">
        <f t="shared" si="7"/>
        <v>Impacto</v>
      </c>
      <c r="R22" s="94" t="s">
        <v>14</v>
      </c>
      <c r="S22" s="94" t="s">
        <v>7</v>
      </c>
      <c r="T22" s="26" t="str">
        <f t="shared" si="8"/>
        <v>25%</v>
      </c>
      <c r="U22" s="94" t="s">
        <v>18</v>
      </c>
      <c r="V22" s="94" t="s">
        <v>21</v>
      </c>
      <c r="W22" s="94" t="s">
        <v>84</v>
      </c>
      <c r="X22" s="71" t="s">
        <v>253</v>
      </c>
      <c r="Y22" s="72">
        <f>IFERROR(IF(AND(Q21="Probabilidad",Q22="Probabilidad"),(AA21-(+AA21*T22)),IF(AND(Q21="Impacto",Q22="Probabilidad"),(AA20-(+AA20*T22)),IF(Q22="Impacto",AA21,""))),"")</f>
        <v>0.33600000000000002</v>
      </c>
      <c r="Z22" s="106" t="str">
        <f t="shared" si="0"/>
        <v>Baja</v>
      </c>
      <c r="AA22" s="26">
        <f t="shared" si="9"/>
        <v>0.33600000000000002</v>
      </c>
      <c r="AB22" s="106" t="str">
        <f t="shared" si="10"/>
        <v>Moderado</v>
      </c>
      <c r="AC22" s="26">
        <f>IFERROR(IF(AND(Q21="Impacto",Q22="Impacto"),(AC21-(+AC21*T22)),IF(AND(Q21="Probabilidad",Q22="Impacto"),(AC20-(+AC20*T22)),IF(Q22="Probabilidad",AC21,""))),"")</f>
        <v>0.60000000000000009</v>
      </c>
      <c r="AD22" s="303"/>
      <c r="AE22" s="305"/>
      <c r="AF22" s="303"/>
      <c r="AG22" s="305"/>
      <c r="AH22" s="307"/>
      <c r="AI22" s="319"/>
      <c r="AJ22" s="311"/>
      <c r="AK22" s="283"/>
      <c r="AL22" s="283"/>
      <c r="AM22" s="283"/>
      <c r="AN22" s="283"/>
      <c r="AO22" s="283"/>
      <c r="AP22" s="283"/>
      <c r="AQ22" s="283"/>
      <c r="AR22" s="283"/>
    </row>
    <row r="23" spans="1:44" ht="138.75" customHeight="1" x14ac:dyDescent="0.25">
      <c r="A23" s="388"/>
      <c r="B23" s="315"/>
      <c r="C23" s="396"/>
      <c r="D23" s="315"/>
      <c r="E23" s="315"/>
      <c r="F23" s="396"/>
      <c r="G23" s="396"/>
      <c r="H23" s="103" t="s">
        <v>254</v>
      </c>
      <c r="I23" s="397"/>
      <c r="J23" s="392"/>
      <c r="K23" s="395"/>
      <c r="L23" s="392"/>
      <c r="M23" s="395"/>
      <c r="N23" s="400"/>
      <c r="O23" s="25">
        <v>2</v>
      </c>
      <c r="P23" s="102" t="s">
        <v>255</v>
      </c>
      <c r="Q23" s="25" t="str">
        <f t="shared" si="7"/>
        <v>Probabilidad</v>
      </c>
      <c r="R23" s="94" t="s">
        <v>12</v>
      </c>
      <c r="S23" s="94" t="s">
        <v>7</v>
      </c>
      <c r="T23" s="26" t="str">
        <f t="shared" si="8"/>
        <v>40%</v>
      </c>
      <c r="U23" s="94" t="s">
        <v>18</v>
      </c>
      <c r="V23" s="94" t="s">
        <v>21</v>
      </c>
      <c r="W23" s="94" t="s">
        <v>84</v>
      </c>
      <c r="X23" s="71" t="s">
        <v>256</v>
      </c>
      <c r="Y23" s="72">
        <f>IFERROR(IF(AND(Q22="Probabilidad",Q23="Probabilidad"),(AA22-(+AA22*T23)),IF(AND(Q22="Impacto",Q23="Probabilidad"),(AA21-(+AA21*T23)),IF(Q23="Impacto",AA22,""))),"")</f>
        <v>0.2016</v>
      </c>
      <c r="Z23" s="106" t="str">
        <f t="shared" si="0"/>
        <v>Baja</v>
      </c>
      <c r="AA23" s="26">
        <f t="shared" si="9"/>
        <v>0.2016</v>
      </c>
      <c r="AB23" s="106" t="str">
        <f t="shared" si="10"/>
        <v>Moderado</v>
      </c>
      <c r="AC23" s="26">
        <f>IFERROR(IF(AND(Q22="Impacto",Q23="Impacto"),(AC22-(+AC22*T23)),IF(AND(Q22="Probabilidad",Q23="Impacto"),(AC21-(+AC21*T23)),IF(Q23="Probabilidad",AC22,""))),"")</f>
        <v>0.60000000000000009</v>
      </c>
      <c r="AD23" s="392"/>
      <c r="AE23" s="391"/>
      <c r="AF23" s="392"/>
      <c r="AG23" s="391"/>
      <c r="AH23" s="400"/>
      <c r="AI23" s="388"/>
      <c r="AJ23" s="312"/>
      <c r="AK23" s="288"/>
      <c r="AL23" s="288"/>
      <c r="AM23" s="288"/>
      <c r="AN23" s="288"/>
      <c r="AO23" s="288"/>
      <c r="AP23" s="288"/>
      <c r="AQ23" s="288"/>
      <c r="AR23" s="288"/>
    </row>
    <row r="24" spans="1:44" ht="267" customHeight="1" x14ac:dyDescent="0.25">
      <c r="A24" s="386" t="s">
        <v>403</v>
      </c>
      <c r="B24" s="384" t="s">
        <v>241</v>
      </c>
      <c r="C24" s="384" t="s">
        <v>242</v>
      </c>
      <c r="D24" s="370" t="s">
        <v>257</v>
      </c>
      <c r="E24" s="370" t="s">
        <v>258</v>
      </c>
      <c r="F24" s="370" t="s">
        <v>259</v>
      </c>
      <c r="G24" s="398" t="s">
        <v>260</v>
      </c>
      <c r="H24" s="96" t="s">
        <v>261</v>
      </c>
      <c r="I24" s="370" t="s">
        <v>464</v>
      </c>
      <c r="J24" s="302" t="s">
        <v>41</v>
      </c>
      <c r="K24" s="300">
        <f>IF(J24="","",IF(J24="Muy Baja",0.2,IF(J24="Baja",0.4,IF(J24="Media",0.6,IF(J24="Alta",0.8,IF(J24="Muy Alta",1,))))))</f>
        <v>0.4</v>
      </c>
      <c r="L24" s="302" t="s">
        <v>65</v>
      </c>
      <c r="M24" s="300">
        <f>IF(L24="","",IF(L24="Leve",0.2,IF(L24="Menor",0.4,IF(L24="Moderado",0.6,IF(L24="Mayor",0.8,IF(L24="Catastrófico",1,))))))</f>
        <v>1</v>
      </c>
      <c r="N24" s="301" t="str">
        <f>IF(OR(AND(J24="Muy Baja",L24="Leve"),AND(J24="Muy Baja",L24="Menor"),AND(J24="Baja",L24="Leve")),"Bajo",IF(OR(AND(J24="Muy baja",L24="Moderado"),AND(J24="Baja",L24="Menor"),AND(J24="Baja",L24="Moderado"),AND(J24="Media",L24="Leve"),AND(J24="Media",L24="Menor"),AND(J24="Media",L24="Moderado"),AND(J24="Alta",L24="Leve"),AND(J24="Alta",L24="Menor")),"Moderado",IF(OR(AND(J24="Muy Baja",L24="Mayor"),AND(J24="Baja",L24="Mayor"),AND(J24="Media",L24="Mayor"),AND(J24="Alta",L24="Moderado"),AND(J24="Alta",L24="Mayor"),AND(J24="Muy Alta",L24="Leve"),AND(J24="Muy Alta",L24="Menor"),AND(J24="Muy Alta",L24="Moderado"),AND(J24="Muy Alta",L24="Mayor")),"Alto",IF(OR(AND(J24="Muy Baja",L24="Catastrófico"),AND(J24="Baja",L24="Catastrófico"),AND(J24="Media",L24="Catastrófico"),AND(J24="Alta",L24="Catastrófico"),AND(J24="Muy Alta",L24="Catastrófico")),"Extremo",""))))</f>
        <v>Extremo</v>
      </c>
      <c r="O24" s="25">
        <v>1</v>
      </c>
      <c r="P24" s="102" t="s">
        <v>262</v>
      </c>
      <c r="Q24" s="25" t="str">
        <f t="shared" si="7"/>
        <v>Probabilidad</v>
      </c>
      <c r="R24" s="94" t="s">
        <v>12</v>
      </c>
      <c r="S24" s="94" t="s">
        <v>7</v>
      </c>
      <c r="T24" s="26" t="str">
        <f>IF(AND(R24="Preventivo",S24="Automático"),"50%",IF(AND(R24="Preventivo",S24="Manual"),"40%",IF(AND(R24="Detectivo",S24="Automático"),"40%",IF(AND(R24="Detectivo",S24="Manual"),"30%",IF(AND(R24="Correctivo",S24="Automático"),"35%",IF(AND(R24="Correctivo",S24="Manual"),"25%",""))))))</f>
        <v>40%</v>
      </c>
      <c r="U24" s="94" t="s">
        <v>18</v>
      </c>
      <c r="V24" s="94" t="s">
        <v>21</v>
      </c>
      <c r="W24" s="94" t="s">
        <v>84</v>
      </c>
      <c r="X24" s="71" t="s">
        <v>263</v>
      </c>
      <c r="Y24" s="72">
        <f>IFERROR(IF(Q24="Probabilidad",(K24-(+K24*T24)),IF(Q24="Impacto",K24,"")),"")</f>
        <v>0.24</v>
      </c>
      <c r="Z24" s="106" t="str">
        <f t="shared" si="0"/>
        <v>Baja</v>
      </c>
      <c r="AA24" s="26">
        <f>+Y24</f>
        <v>0.24</v>
      </c>
      <c r="AB24" s="106" t="str">
        <f>IFERROR(IF(AC24="","",IF(AC24&lt;=0.2,"Leve",IF(AC24&lt;=0.4,"Menor",IF(AC24&lt;=0.6,"Moderado",IF(AC24&lt;=0.8,"Mayor","Catastrófico"))))),"")</f>
        <v>Catastrófico</v>
      </c>
      <c r="AC24" s="26">
        <f>IFERROR(IF(Q24="Impacto",(M24-(+M24*T24)),IF(Q24="Probabilidad",M24,"")),"")</f>
        <v>1</v>
      </c>
      <c r="AD24" s="302" t="str">
        <f>IFERROR(IF(AE24=0,"",IF(AND(AE24&gt;0,AE24&lt;=0.2),"Muy Baja",IF(AE24&lt;=0.4,"Baja",IF(AE24&lt;=0.6,"Media",IF(AE24&lt;=0.8,"Alta","Muy Alta"))))),"")</f>
        <v>Muy Baja</v>
      </c>
      <c r="AE24" s="304">
        <f>MIN(Y24:Y26)</f>
        <v>0.14399999999999999</v>
      </c>
      <c r="AF24" s="302" t="str">
        <f>IFERROR(IF(AG24=0,"",IF(AND(AG24&gt;0,AG24&lt;=0.2),"Leve",IF(AG24&lt;=0.4,"Menor",IF(AG24&lt;=0.6,"Moderado",IF(AG24&lt;=0.8,"Mayor","Catastrófico"))))),"")</f>
        <v>Mayor</v>
      </c>
      <c r="AG24" s="304">
        <f>MIN(AC24:AC26)</f>
        <v>0.75</v>
      </c>
      <c r="AH24" s="306" t="str">
        <f>IFERROR(IF(OR(AND(AD24="Muy Baja",AF24="Leve"),AND(AD24="Muy Baja",AF24="Menor"),AND(AD24="Baja",AF24="Leve")),"Bajo",IF(OR(AND(AD24="Muy Baja",AF24="Moderado"),AND(AD24="Baja",AF24="Menor"),AND(AD24="Baja",AF24="Moderado"),AND(AD24="Media",AF24="Leve"),AND(AD24="Media",AF24="Menor"),AND(AD24="Media",AF24="Moderado"),AND(AD24="Alta",AF24="Leve"),AND(AD24="Alta",AF24="Menor")),"Moderado",IF(OR(AND(AD24="Muy Baja",AF24="Mayor"),AND(AD24="Baja",AF24="Mayor"),AND(AD24="Media",AF24="Mayor"),AND(AD24="Alta",AF24="Moderado"),AND(AD24="Alta",AF24="Mayor"),AND(AD24="Muy Alta",AF24="Leve"),AND(AD24="Muy Alta",AF24="Menor"),AND(AD24="Muy Alta",AF24="Moderado"),AND(AD24="Muy Alta",AF24="Mayor")),"Alto",IF(OR(AND(AD24="Muy Baja",AF24="Catastrófico"),AND(AD24="Baja",AF24="Catastrófico"),AND(AD24="Media",AF24="Catastrófico"),AND(AD24="Alta",AF24="Catastrófico"),AND(AD24="Muy Alta",AF24="Catastrófico")),"Extremo","")))),"")</f>
        <v>Alto</v>
      </c>
      <c r="AI24" s="318" t="s">
        <v>92</v>
      </c>
      <c r="AJ24" s="313" t="s">
        <v>264</v>
      </c>
      <c r="AK24" s="284" t="s">
        <v>492</v>
      </c>
      <c r="AL24" s="284" t="s">
        <v>329</v>
      </c>
      <c r="AM24" s="284" t="s">
        <v>556</v>
      </c>
      <c r="AN24" s="284" t="s">
        <v>557</v>
      </c>
      <c r="AO24" s="284" t="s">
        <v>485</v>
      </c>
      <c r="AP24" s="284"/>
      <c r="AQ24" s="284" t="s">
        <v>485</v>
      </c>
      <c r="AR24" s="284"/>
    </row>
    <row r="25" spans="1:44" ht="267" customHeight="1" x14ac:dyDescent="0.25">
      <c r="A25" s="386"/>
      <c r="B25" s="384"/>
      <c r="C25" s="384"/>
      <c r="D25" s="371"/>
      <c r="E25" s="371"/>
      <c r="F25" s="371"/>
      <c r="G25" s="399"/>
      <c r="H25" s="96" t="s">
        <v>265</v>
      </c>
      <c r="I25" s="371"/>
      <c r="J25" s="303"/>
      <c r="K25" s="300"/>
      <c r="L25" s="303"/>
      <c r="M25" s="300"/>
      <c r="N25" s="301"/>
      <c r="O25" s="25">
        <v>2</v>
      </c>
      <c r="P25" s="102" t="s">
        <v>266</v>
      </c>
      <c r="Q25" s="25" t="str">
        <f t="shared" si="7"/>
        <v>Probabilidad</v>
      </c>
      <c r="R25" s="94" t="s">
        <v>12</v>
      </c>
      <c r="S25" s="94" t="s">
        <v>7</v>
      </c>
      <c r="T25" s="26" t="str">
        <f t="shared" ref="T25:T26" si="11">IF(AND(R25="Preventivo",S25="Automático"),"50%",IF(AND(R25="Preventivo",S25="Manual"),"40%",IF(AND(R25="Detectivo",S25="Automático"),"40%",IF(AND(R25="Detectivo",S25="Manual"),"30%",IF(AND(R25="Correctivo",S25="Automático"),"35%",IF(AND(R25="Correctivo",S25="Manual"),"25%",""))))))</f>
        <v>40%</v>
      </c>
      <c r="U25" s="94" t="s">
        <v>18</v>
      </c>
      <c r="V25" s="94" t="s">
        <v>20</v>
      </c>
      <c r="W25" s="94" t="s">
        <v>84</v>
      </c>
      <c r="X25" s="71" t="s">
        <v>267</v>
      </c>
      <c r="Y25" s="72">
        <f>IFERROR(IF(AND(Q24="Probabilidad",Q25="Probabilidad"),(AA24-(+AA24*T25)),IF(Q25="Probabilidad",(K24-(+K24*T25)),IF(Q25="Impacto",AA24,""))),"")</f>
        <v>0.14399999999999999</v>
      </c>
      <c r="Z25" s="106" t="str">
        <f t="shared" si="0"/>
        <v>Muy Baja</v>
      </c>
      <c r="AA25" s="26">
        <f t="shared" ref="AA25:AA26" si="12">+Y25</f>
        <v>0.14399999999999999</v>
      </c>
      <c r="AB25" s="106" t="str">
        <f t="shared" ref="AB25:AB26" si="13">IFERROR(IF(AC25="","",IF(AC25&lt;=0.2,"Leve",IF(AC25&lt;=0.4,"Menor",IF(AC25&lt;=0.6,"Moderado",IF(AC25&lt;=0.8,"Mayor","Catastrófico"))))),"")</f>
        <v>Catastrófico</v>
      </c>
      <c r="AC25" s="26">
        <f>IFERROR(IF(AND(Q24="Impacto",Q25="Impacto"),(AC24-(+AC24*T25)),IF(Q25="Impacto",($M$15-(+$M$15*T25)),IF(Q25="Probabilidad",AC24,""))),"")</f>
        <v>1</v>
      </c>
      <c r="AD25" s="303"/>
      <c r="AE25" s="305"/>
      <c r="AF25" s="303"/>
      <c r="AG25" s="305"/>
      <c r="AH25" s="307"/>
      <c r="AI25" s="319"/>
      <c r="AJ25" s="314"/>
      <c r="AK25" s="285"/>
      <c r="AL25" s="285"/>
      <c r="AM25" s="285"/>
      <c r="AN25" s="285"/>
      <c r="AO25" s="285"/>
      <c r="AP25" s="285"/>
      <c r="AQ25" s="285"/>
      <c r="AR25" s="285"/>
    </row>
    <row r="26" spans="1:44" ht="90.6" customHeight="1" x14ac:dyDescent="0.25">
      <c r="A26" s="386"/>
      <c r="B26" s="384"/>
      <c r="C26" s="384"/>
      <c r="D26" s="371"/>
      <c r="E26" s="371"/>
      <c r="F26" s="371"/>
      <c r="G26" s="399"/>
      <c r="H26" s="96" t="s">
        <v>268</v>
      </c>
      <c r="I26" s="371"/>
      <c r="J26" s="303"/>
      <c r="K26" s="300"/>
      <c r="L26" s="303"/>
      <c r="M26" s="300"/>
      <c r="N26" s="301"/>
      <c r="O26" s="25">
        <v>3</v>
      </c>
      <c r="P26" s="102" t="s">
        <v>269</v>
      </c>
      <c r="Q26" s="25" t="str">
        <f t="shared" si="7"/>
        <v>Impacto</v>
      </c>
      <c r="R26" s="94" t="s">
        <v>14</v>
      </c>
      <c r="S26" s="94" t="s">
        <v>7</v>
      </c>
      <c r="T26" s="26" t="str">
        <f t="shared" si="11"/>
        <v>25%</v>
      </c>
      <c r="U26" s="94" t="s">
        <v>17</v>
      </c>
      <c r="V26" s="94" t="s">
        <v>21</v>
      </c>
      <c r="W26" s="94" t="s">
        <v>84</v>
      </c>
      <c r="X26" s="95" t="s">
        <v>270</v>
      </c>
      <c r="Y26" s="72">
        <f>IFERROR(IF(AND(Q25="Probabilidad",Q26="Probabilidad"),(AA25-(+AA25*T26)),IF(AND(Q25="Impacto",Q26="Probabilidad"),(AA24-(+AA24*T26)),IF(Q26="Impacto",AA25,""))),"")</f>
        <v>0.14399999999999999</v>
      </c>
      <c r="Z26" s="106" t="str">
        <f t="shared" si="0"/>
        <v>Muy Baja</v>
      </c>
      <c r="AA26" s="26">
        <f t="shared" si="12"/>
        <v>0.14399999999999999</v>
      </c>
      <c r="AB26" s="106" t="str">
        <f t="shared" si="13"/>
        <v>Mayor</v>
      </c>
      <c r="AC26" s="26">
        <f>IFERROR(IF(AND(Q25="Impacto",Q26="Impacto"),(AC25-(+AC25*T26)),IF(AND(Q25="Probabilidad",Q26="Impacto"),(AC24-(+AC24*T26)),IF(Q26="Probabilidad",AC25,""))),"")</f>
        <v>0.75</v>
      </c>
      <c r="AD26" s="303"/>
      <c r="AE26" s="305"/>
      <c r="AF26" s="303"/>
      <c r="AG26" s="305"/>
      <c r="AH26" s="307"/>
      <c r="AI26" s="319"/>
      <c r="AJ26" s="315"/>
      <c r="AK26" s="285"/>
      <c r="AL26" s="285"/>
      <c r="AM26" s="285"/>
      <c r="AN26" s="285"/>
      <c r="AO26" s="285"/>
      <c r="AP26" s="285"/>
      <c r="AQ26" s="285"/>
      <c r="AR26" s="285"/>
    </row>
    <row r="27" spans="1:44" ht="144" customHeight="1" x14ac:dyDescent="0.25">
      <c r="A27" s="386" t="s">
        <v>404</v>
      </c>
      <c r="B27" s="384" t="s">
        <v>241</v>
      </c>
      <c r="C27" s="384" t="s">
        <v>242</v>
      </c>
      <c r="D27" s="384" t="s">
        <v>271</v>
      </c>
      <c r="E27" s="384" t="s">
        <v>272</v>
      </c>
      <c r="F27" s="384" t="s">
        <v>273</v>
      </c>
      <c r="G27" s="387" t="s">
        <v>274</v>
      </c>
      <c r="H27" s="96"/>
      <c r="I27" s="370" t="s">
        <v>462</v>
      </c>
      <c r="J27" s="302" t="s">
        <v>4</v>
      </c>
      <c r="K27" s="300">
        <f>IF(J27="","",IF(J27="Muy Baja",0.2,IF(J27="Baja",0.4,IF(J27="Media",0.6,IF(J27="Alta",0.8,IF(J27="Muy Alta",1,))))))</f>
        <v>0.8</v>
      </c>
      <c r="L27" s="302" t="s">
        <v>62</v>
      </c>
      <c r="M27" s="300">
        <f>IF(L27="","",IF(L27="Leve",0.2,IF(L27="Menor",0.4,IF(L27="Moderado",0.6,IF(L27="Mayor",0.8,IF(L27="Catastrófico",1,))))))</f>
        <v>0.6</v>
      </c>
      <c r="N27" s="301"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Alto</v>
      </c>
      <c r="O27" s="25"/>
      <c r="P27" s="102" t="s">
        <v>275</v>
      </c>
      <c r="Q27" s="25" t="str">
        <f t="shared" si="7"/>
        <v>Impacto</v>
      </c>
      <c r="R27" s="94" t="s">
        <v>14</v>
      </c>
      <c r="S27" s="94" t="s">
        <v>7</v>
      </c>
      <c r="T27" s="26" t="str">
        <f>IF(AND(R27="Preventivo",S27="Automático"),"50%",IF(AND(R27="Preventivo",S27="Manual"),"40%",IF(AND(R27="Detectivo",S27="Automático"),"40%",IF(AND(R27="Detectivo",S27="Manual"),"30%",IF(AND(R27="Correctivo",S27="Automático"),"35%",IF(AND(R27="Correctivo",S27="Manual"),"25%",""))))))</f>
        <v>25%</v>
      </c>
      <c r="U27" s="94" t="s">
        <v>18</v>
      </c>
      <c r="V27" s="94" t="s">
        <v>21</v>
      </c>
      <c r="W27" s="94" t="s">
        <v>84</v>
      </c>
      <c r="X27" s="71" t="s">
        <v>276</v>
      </c>
      <c r="Y27" s="72">
        <f>IFERROR(IF(Q27="Probabilidad",(K27-(+K27*T27)),IF(Q27="Impacto",K27,"")),"")</f>
        <v>0.8</v>
      </c>
      <c r="Z27" s="106" t="str">
        <f t="shared" si="0"/>
        <v>Alta</v>
      </c>
      <c r="AA27" s="26">
        <f>+Y27</f>
        <v>0.8</v>
      </c>
      <c r="AB27" s="106" t="str">
        <f>IFERROR(IF(AC27="","",IF(AC27&lt;=0.2,"Leve",IF(AC27&lt;=0.4,"Menor",IF(AC27&lt;=0.6,"Moderado",IF(AC27&lt;=0.8,"Mayor","Catastrófico"))))),"")</f>
        <v>Moderado</v>
      </c>
      <c r="AC27" s="26">
        <f>IFERROR(IF(Q27="Impacto",(M27-(+M27*T27)),IF(Q27="Probabilidad",M27,"")),"")</f>
        <v>0.44999999999999996</v>
      </c>
      <c r="AD27" s="302" t="str">
        <f t="shared" ref="AD27" si="14">IFERROR(IF(AE27=0,"",IF(AND(AE27&gt;0,AE27&lt;=0.2),"Muy Baja",IF(AE27&lt;=0.4,"Baja",IF(AE27&lt;=0.6,"Media",IF(AE27&lt;=0.8,"Alta","Muy Alta"))))),"")</f>
        <v>Baja</v>
      </c>
      <c r="AE27" s="304">
        <f>MIN(Y27:Y29)</f>
        <v>0.28799999999999998</v>
      </c>
      <c r="AF27" s="302" t="str">
        <f t="shared" ref="AF27" si="15">IFERROR(IF(AG27=0,"",IF(AND(AG27&gt;0,AG27&lt;=0.2),"Leve",IF(AG27&lt;=0.4,"Menor",IF(AG27&lt;=0.6,"Moderado",IF(AG27&lt;=0.8,"Mayor","Catastrófico"))))),"")</f>
        <v>Moderado</v>
      </c>
      <c r="AG27" s="304">
        <f>MIN(AC27:AC29)</f>
        <v>0.44999999999999996</v>
      </c>
      <c r="AH27" s="306" t="str">
        <f t="shared" ref="AH27" si="16">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Moderado</v>
      </c>
      <c r="AI27" s="318" t="s">
        <v>92</v>
      </c>
      <c r="AJ27" s="73"/>
      <c r="AK27" s="282" t="s">
        <v>493</v>
      </c>
      <c r="AL27" s="282" t="s">
        <v>329</v>
      </c>
      <c r="AM27" s="282" t="s">
        <v>541</v>
      </c>
      <c r="AN27" s="282" t="s">
        <v>329</v>
      </c>
      <c r="AO27" s="284" t="s">
        <v>485</v>
      </c>
      <c r="AP27" s="282"/>
      <c r="AQ27" s="284" t="s">
        <v>485</v>
      </c>
      <c r="AR27" s="282"/>
    </row>
    <row r="28" spans="1:44" ht="121.65" customHeight="1" x14ac:dyDescent="0.25">
      <c r="A28" s="386"/>
      <c r="B28" s="384"/>
      <c r="C28" s="384"/>
      <c r="D28" s="384"/>
      <c r="E28" s="384"/>
      <c r="F28" s="384"/>
      <c r="G28" s="387"/>
      <c r="H28" s="96" t="s">
        <v>277</v>
      </c>
      <c r="I28" s="371"/>
      <c r="J28" s="303"/>
      <c r="K28" s="300"/>
      <c r="L28" s="303"/>
      <c r="M28" s="300"/>
      <c r="N28" s="301"/>
      <c r="O28" s="25">
        <v>1</v>
      </c>
      <c r="P28" s="104" t="s">
        <v>278</v>
      </c>
      <c r="Q28" s="25" t="str">
        <f t="shared" si="7"/>
        <v>Probabilidad</v>
      </c>
      <c r="R28" s="94" t="s">
        <v>12</v>
      </c>
      <c r="S28" s="94" t="s">
        <v>7</v>
      </c>
      <c r="T28" s="26" t="str">
        <f t="shared" ref="T28:T29" si="17">IF(AND(R28="Preventivo",S28="Automático"),"50%",IF(AND(R28="Preventivo",S28="Manual"),"40%",IF(AND(R28="Detectivo",S28="Automático"),"40%",IF(AND(R28="Detectivo",S28="Manual"),"30%",IF(AND(R28="Correctivo",S28="Automático"),"35%",IF(AND(R28="Correctivo",S28="Manual"),"25%",""))))))</f>
        <v>40%</v>
      </c>
      <c r="U28" s="94" t="s">
        <v>18</v>
      </c>
      <c r="V28" s="94" t="s">
        <v>20</v>
      </c>
      <c r="W28" s="94" t="s">
        <v>84</v>
      </c>
      <c r="X28" s="71" t="s">
        <v>279</v>
      </c>
      <c r="Y28" s="72">
        <f>IFERROR(IF(AND(Q27="Probabilidad",Q28="Probabilidad"),(AA27-(+AA27*T28)),IF(Q28="Probabilidad",(K27-(+K27*T28)),IF(Q28="Impacto",AA27,""))),"")</f>
        <v>0.48</v>
      </c>
      <c r="Z28" s="106" t="str">
        <f t="shared" si="0"/>
        <v>Media</v>
      </c>
      <c r="AA28" s="26">
        <f t="shared" ref="AA28:AA29" si="18">+Y28</f>
        <v>0.48</v>
      </c>
      <c r="AB28" s="106" t="str">
        <f t="shared" ref="AB28:AB29" si="19">IFERROR(IF(AC28="","",IF(AC28&lt;=0.2,"Leve",IF(AC28&lt;=0.4,"Menor",IF(AC28&lt;=0.6,"Moderado",IF(AC28&lt;=0.8,"Mayor","Catastrófico"))))),"")</f>
        <v>Moderado</v>
      </c>
      <c r="AC28" s="26">
        <f>IFERROR(IF(AND(Q27="Impacto",Q28="Impacto"),(AC27-(+AC27*T28)),IF(Q28="Impacto",($M$15-(+$M$15*T28)),IF(Q28="Probabilidad",AC27,""))),"")</f>
        <v>0.44999999999999996</v>
      </c>
      <c r="AD28" s="303"/>
      <c r="AE28" s="305"/>
      <c r="AF28" s="303"/>
      <c r="AG28" s="305"/>
      <c r="AH28" s="307"/>
      <c r="AI28" s="319"/>
      <c r="AJ28" s="71" t="s">
        <v>280</v>
      </c>
      <c r="AK28" s="283"/>
      <c r="AL28" s="283"/>
      <c r="AM28" s="283"/>
      <c r="AN28" s="283"/>
      <c r="AO28" s="285"/>
      <c r="AP28" s="283"/>
      <c r="AQ28" s="285"/>
      <c r="AR28" s="283"/>
    </row>
    <row r="29" spans="1:44" ht="177.75" customHeight="1" x14ac:dyDescent="0.25">
      <c r="A29" s="386"/>
      <c r="B29" s="384"/>
      <c r="C29" s="384"/>
      <c r="D29" s="384"/>
      <c r="E29" s="384"/>
      <c r="F29" s="384"/>
      <c r="G29" s="387"/>
      <c r="H29" s="96" t="s">
        <v>281</v>
      </c>
      <c r="I29" s="371"/>
      <c r="J29" s="303"/>
      <c r="K29" s="300"/>
      <c r="L29" s="303"/>
      <c r="M29" s="300"/>
      <c r="N29" s="301"/>
      <c r="O29" s="25">
        <v>2</v>
      </c>
      <c r="P29" s="102" t="s">
        <v>282</v>
      </c>
      <c r="Q29" s="25" t="str">
        <f t="shared" si="7"/>
        <v>Probabilidad</v>
      </c>
      <c r="R29" s="94" t="s">
        <v>12</v>
      </c>
      <c r="S29" s="94" t="s">
        <v>7</v>
      </c>
      <c r="T29" s="26" t="str">
        <f t="shared" si="17"/>
        <v>40%</v>
      </c>
      <c r="U29" s="94" t="s">
        <v>18</v>
      </c>
      <c r="V29" s="94" t="s">
        <v>20</v>
      </c>
      <c r="W29" s="94" t="s">
        <v>84</v>
      </c>
      <c r="X29" s="71" t="s">
        <v>283</v>
      </c>
      <c r="Y29" s="72">
        <f>IFERROR(IF(AND(Q28="Probabilidad",Q29="Probabilidad"),(AA28-(+AA28*T29)),IF(AND(Q28="Impacto",Q29="Probabilidad"),(AA27-(+AA27*T29)),IF(Q29="Impacto",AA28,""))),"")</f>
        <v>0.28799999999999998</v>
      </c>
      <c r="Z29" s="106" t="str">
        <f t="shared" si="0"/>
        <v>Baja</v>
      </c>
      <c r="AA29" s="26">
        <f t="shared" si="18"/>
        <v>0.28799999999999998</v>
      </c>
      <c r="AB29" s="106" t="str">
        <f t="shared" si="19"/>
        <v>Moderado</v>
      </c>
      <c r="AC29" s="26">
        <f>IFERROR(IF(AND(Q28="Impacto",Q29="Impacto"),(AC28-(+AC28*T29)),IF(AND(Q28="Probabilidad",Q29="Impacto"),(AC27-(+AC27*T29)),IF(Q29="Probabilidad",AC28,""))),"")</f>
        <v>0.44999999999999996</v>
      </c>
      <c r="AD29" s="303"/>
      <c r="AE29" s="305"/>
      <c r="AF29" s="303"/>
      <c r="AG29" s="305"/>
      <c r="AH29" s="307"/>
      <c r="AI29" s="319"/>
      <c r="AJ29" s="71" t="s">
        <v>284</v>
      </c>
      <c r="AK29" s="288"/>
      <c r="AL29" s="288"/>
      <c r="AM29" s="288"/>
      <c r="AN29" s="288"/>
      <c r="AO29" s="285"/>
      <c r="AP29" s="288"/>
      <c r="AQ29" s="285"/>
      <c r="AR29" s="288"/>
    </row>
    <row r="30" spans="1:44" s="101" customFormat="1" ht="96.6" customHeight="1" x14ac:dyDescent="0.3">
      <c r="A30" s="386" t="s">
        <v>405</v>
      </c>
      <c r="B30" s="313" t="s">
        <v>241</v>
      </c>
      <c r="C30" s="389" t="s">
        <v>242</v>
      </c>
      <c r="D30" s="313" t="s">
        <v>285</v>
      </c>
      <c r="E30" s="313" t="s">
        <v>286</v>
      </c>
      <c r="F30" s="389" t="s">
        <v>287</v>
      </c>
      <c r="G30" s="313" t="s">
        <v>288</v>
      </c>
      <c r="H30" s="109" t="s">
        <v>289</v>
      </c>
      <c r="I30" s="370" t="s">
        <v>461</v>
      </c>
      <c r="J30" s="302" t="s">
        <v>82</v>
      </c>
      <c r="K30" s="393">
        <f t="shared" ref="K30" si="20">IF(J30="","",IF(J30="Muy Baja",0.2,IF(J30="Baja",0.4,IF(J30="Media",0.6,IF(J30="Alta",0.8,IF(J30="Muy Alta",1,))))))</f>
        <v>0.6</v>
      </c>
      <c r="L30" s="302" t="s">
        <v>5</v>
      </c>
      <c r="M30" s="393">
        <f t="shared" ref="M30" si="21">IF(L30="","",IF(L30="Leve",0.2,IF(L30="Menor",0.4,IF(L30="Moderado",0.6,IF(L30="Mayor",0.8,IF(L30="Catastrófico",1,))))))</f>
        <v>0.8</v>
      </c>
      <c r="N30" s="306" t="str">
        <f t="shared" ref="N30" si="22">IF(OR(AND(J30="Muy Baja",L30="Leve"),AND(J30="Muy Baja",L30="Menor"),AND(J30="Baja",L30="Leve")),"Bajo",IF(OR(AND(J30="Muy baja",L30="Moderado"),AND(J30="Baja",L30="Menor"),AND(J30="Baja",L30="Moderado"),AND(J30="Media",L30="Leve"),AND(J30="Media",L30="Menor"),AND(J30="Media",L30="Moderado"),AND(J30="Alta",L30="Leve"),AND(J30="Alta",L30="Menor")),"Moderado",IF(OR(AND(J30="Muy Baja",L30="Mayor"),AND(J30="Baja",L30="Mayor"),AND(J30="Media",L30="Mayor"),AND(J30="Alta",L30="Moderado"),AND(J30="Alta",L30="Mayor"),AND(J30="Muy Alta",L30="Leve"),AND(J30="Muy Alta",L30="Menor"),AND(J30="Muy Alta",L30="Moderado"),AND(J30="Muy Alta",L30="Mayor")),"Alto",IF(OR(AND(J30="Muy Baja",L30="Catastrófico"),AND(J30="Baja",L30="Catastrófico"),AND(J30="Media",L30="Catastrófico"),AND(J30="Alta",L30="Catastrófico"),AND(J30="Muy Alta",L30="Catastrófico")),"Extremo",""))))</f>
        <v>Alto</v>
      </c>
      <c r="O30" s="25">
        <v>1</v>
      </c>
      <c r="P30" s="110" t="s">
        <v>290</v>
      </c>
      <c r="Q30" s="25" t="str">
        <f t="shared" si="7"/>
        <v>Impacto</v>
      </c>
      <c r="R30" s="94" t="s">
        <v>14</v>
      </c>
      <c r="S30" s="94" t="s">
        <v>7</v>
      </c>
      <c r="T30" s="26" t="str">
        <f>IF(AND(R30="Preventivo",S30="Automático"),"50%",IF(AND(R30="Preventivo",S30="Manual"),"40%",IF(AND(R30="Detectivo",S30="Automático"),"40%",IF(AND(R30="Detectivo",S30="Manual"),"30%",IF(AND(R30="Correctivo",S30="Automático"),"35%",IF(AND(R30="Correctivo",S30="Manual"),"25%",""))))))</f>
        <v>25%</v>
      </c>
      <c r="U30" s="94" t="s">
        <v>18</v>
      </c>
      <c r="V30" s="94" t="s">
        <v>21</v>
      </c>
      <c r="W30" s="94" t="s">
        <v>84</v>
      </c>
      <c r="X30" s="110" t="s">
        <v>291</v>
      </c>
      <c r="Y30" s="72">
        <f>IFERROR(IF(Q30="Probabilidad",(K30-(+K30*T30)),IF(Q30="Impacto",K30,"")),"")</f>
        <v>0.6</v>
      </c>
      <c r="Z30" s="106" t="str">
        <f t="shared" si="0"/>
        <v>Media</v>
      </c>
      <c r="AA30" s="26">
        <f>+Y30</f>
        <v>0.6</v>
      </c>
      <c r="AB30" s="106" t="str">
        <f>IFERROR(IF(AC30="","",IF(AC30&lt;=0.2,"Leve",IF(AC30&lt;=0.4,"Menor",IF(AC30&lt;=0.6,"Moderado",IF(AC30&lt;=0.8,"Mayor","Catastrófico"))))),"")</f>
        <v>Moderado</v>
      </c>
      <c r="AC30" s="26">
        <f>IFERROR(IF(Q30="Impacto",(M30-(+M30*T30)),IF(Q30="Probabilidad",M30,"")),"")</f>
        <v>0.60000000000000009</v>
      </c>
      <c r="AD30" s="302" t="str">
        <f>IFERROR(IF(AE30=0,"",IF(AND(AE30&gt;0,AE30&lt;=0.2),"Muy Baja",IF(AE30&lt;=0.4,"Baja",IF(AE30&lt;=0.6,"Media",IF(AE30&lt;=0.8,"Alta","Muy Alta"))))),"")</f>
        <v>Baja</v>
      </c>
      <c r="AE30" s="304">
        <f>MIN(Y30:Y32)</f>
        <v>0.36</v>
      </c>
      <c r="AF30" s="302" t="str">
        <f>IFERROR(IF(AG30=0,"",IF(AND(AG30&gt;0,AG30&lt;=0.2),"Leve",IF(AG30&lt;=0.4,"Menor",IF(AG30&lt;=0.6,"Moderado",IF(AG30&lt;=0.8,"Mayor","Catastrófico"))))),"")</f>
        <v>Moderado</v>
      </c>
      <c r="AG30" s="304">
        <f>MIN(AC30:AC32)</f>
        <v>0.45000000000000007</v>
      </c>
      <c r="AH30" s="306" t="str">
        <f>IFERROR(IF(OR(AND(AD30="Muy Baja",AF30="Leve"),AND(AD30="Muy Baja",AF30="Menor"),AND(AD30="Baja",AF30="Leve")),"Bajo",IF(OR(AND(AD30="Muy Baja",AF30="Moderado"),AND(AD30="Baja",AF30="Menor"),AND(AD30="Baja",AF30="Moderado"),AND(AD30="Media",AF30="Leve"),AND(AD30="Media",AF30="Menor"),AND(AD30="Media",AF30="Moderado"),AND(AD30="Alta",AF30="Leve"),AND(AD30="Alta",AF30="Menor")),"Moderado",IF(OR(AND(AD30="Muy Baja",AF30="Mayor"),AND(AD30="Baja",AF30="Mayor"),AND(AD30="Media",AF30="Mayor"),AND(AD30="Alta",AF30="Moderado"),AND(AD30="Alta",AF30="Mayor"),AND(AD30="Muy Alta",AF30="Leve"),AND(AD30="Muy Alta",AF30="Menor"),AND(AD30="Muy Alta",AF30="Moderado"),AND(AD30="Muy Alta",AF30="Mayor")),"Alto",IF(OR(AND(AD30="Muy Baja",AF30="Catastrófico"),AND(AD30="Baja",AF30="Catastrófico"),AND(AD30="Media",AF30="Catastrófico"),AND(AD30="Alta",AF30="Catastrófico"),AND(AD30="Muy Alta",AF30="Catastrófico")),"Extremo","")))),"")</f>
        <v>Moderado</v>
      </c>
      <c r="AI30" s="318"/>
      <c r="AJ30" s="71"/>
      <c r="AK30" s="282" t="s">
        <v>494</v>
      </c>
      <c r="AL30" s="282" t="s">
        <v>491</v>
      </c>
      <c r="AM30" s="282" t="s">
        <v>542</v>
      </c>
      <c r="AN30" s="282" t="s">
        <v>491</v>
      </c>
      <c r="AO30" s="282" t="s">
        <v>485</v>
      </c>
      <c r="AP30" s="282"/>
      <c r="AQ30" s="282" t="s">
        <v>485</v>
      </c>
      <c r="AR30" s="282"/>
    </row>
    <row r="31" spans="1:44" ht="96.6" customHeight="1" x14ac:dyDescent="0.25">
      <c r="A31" s="386"/>
      <c r="B31" s="314"/>
      <c r="C31" s="390"/>
      <c r="D31" s="314"/>
      <c r="E31" s="314"/>
      <c r="F31" s="390"/>
      <c r="G31" s="314"/>
      <c r="H31" s="109" t="s">
        <v>292</v>
      </c>
      <c r="I31" s="371"/>
      <c r="J31" s="303"/>
      <c r="K31" s="394"/>
      <c r="L31" s="303"/>
      <c r="M31" s="394"/>
      <c r="N31" s="307"/>
      <c r="O31" s="25">
        <v>2</v>
      </c>
      <c r="P31" s="110" t="s">
        <v>293</v>
      </c>
      <c r="Q31" s="25" t="str">
        <f t="shared" si="7"/>
        <v>Probabilidad</v>
      </c>
      <c r="R31" s="94" t="s">
        <v>12</v>
      </c>
      <c r="S31" s="94" t="s">
        <v>7</v>
      </c>
      <c r="T31" s="26" t="str">
        <f t="shared" ref="T31:T35" si="23">IF(AND(R31="Preventivo",S31="Automático"),"50%",IF(AND(R31="Preventivo",S31="Manual"),"40%",IF(AND(R31="Detectivo",S31="Automático"),"40%",IF(AND(R31="Detectivo",S31="Manual"),"30%",IF(AND(R31="Correctivo",S31="Automático"),"35%",IF(AND(R31="Correctivo",S31="Manual"),"25%",""))))))</f>
        <v>40%</v>
      </c>
      <c r="U31" s="94" t="s">
        <v>18</v>
      </c>
      <c r="V31" s="94" t="s">
        <v>21</v>
      </c>
      <c r="W31" s="94" t="s">
        <v>84</v>
      </c>
      <c r="X31" s="71" t="s">
        <v>294</v>
      </c>
      <c r="Y31" s="72">
        <f>IFERROR(IF(AND(Q30="Probabilidad",Q31="Probabilidad"),(AA30-(+AA30*T31)),IF(Q31="Probabilidad",(K30-(+K30*T31)),IF(Q31="Impacto",AA30,""))),"")</f>
        <v>0.36</v>
      </c>
      <c r="Z31" s="106" t="str">
        <f t="shared" si="0"/>
        <v>Baja</v>
      </c>
      <c r="AA31" s="26">
        <f t="shared" ref="AA31:AA32" si="24">+Y31</f>
        <v>0.36</v>
      </c>
      <c r="AB31" s="106" t="str">
        <f t="shared" ref="AB31:AB32" si="25">IFERROR(IF(AC31="","",IF(AC31&lt;=0.2,"Leve",IF(AC31&lt;=0.4,"Menor",IF(AC31&lt;=0.6,"Moderado",IF(AC31&lt;=0.8,"Mayor","Catastrófico"))))),"")</f>
        <v>Moderado</v>
      </c>
      <c r="AC31" s="26">
        <f>IFERROR(IF(AND(Q30="Impacto",Q31="Impacto"),(AC30-(+AC30*T31)),IF(Q31="Impacto",($M$15-(+$M$15*T31)),IF(Q31="Probabilidad",AC30,""))),"")</f>
        <v>0.60000000000000009</v>
      </c>
      <c r="AD31" s="303"/>
      <c r="AE31" s="305"/>
      <c r="AF31" s="303"/>
      <c r="AG31" s="305"/>
      <c r="AH31" s="307"/>
      <c r="AI31" s="319"/>
      <c r="AJ31" s="71"/>
      <c r="AK31" s="283"/>
      <c r="AL31" s="283"/>
      <c r="AM31" s="283"/>
      <c r="AN31" s="283"/>
      <c r="AO31" s="283"/>
      <c r="AP31" s="283"/>
      <c r="AQ31" s="283"/>
      <c r="AR31" s="283"/>
    </row>
    <row r="32" spans="1:44" ht="112.95" customHeight="1" x14ac:dyDescent="0.25">
      <c r="A32" s="386"/>
      <c r="B32" s="314"/>
      <c r="C32" s="390"/>
      <c r="D32" s="314"/>
      <c r="E32" s="314"/>
      <c r="F32" s="390"/>
      <c r="G32" s="314"/>
      <c r="H32" s="110" t="s">
        <v>295</v>
      </c>
      <c r="I32" s="371"/>
      <c r="J32" s="303"/>
      <c r="K32" s="394"/>
      <c r="L32" s="303"/>
      <c r="M32" s="394"/>
      <c r="N32" s="307"/>
      <c r="O32" s="25">
        <v>3</v>
      </c>
      <c r="P32" s="110" t="s">
        <v>296</v>
      </c>
      <c r="Q32" s="25" t="str">
        <f t="shared" si="7"/>
        <v>Impacto</v>
      </c>
      <c r="R32" s="94" t="s">
        <v>14</v>
      </c>
      <c r="S32" s="94" t="s">
        <v>7</v>
      </c>
      <c r="T32" s="26" t="str">
        <f t="shared" si="23"/>
        <v>25%</v>
      </c>
      <c r="U32" s="94" t="s">
        <v>18</v>
      </c>
      <c r="V32" s="94" t="s">
        <v>21</v>
      </c>
      <c r="W32" s="94" t="s">
        <v>84</v>
      </c>
      <c r="X32" s="103" t="s">
        <v>297</v>
      </c>
      <c r="Y32" s="72">
        <f>IFERROR(IF(AND(Q31="Probabilidad",Q32="Probabilidad"),(AA31-(+AA31*T32)),IF(AND(Q31="Impacto",Q32="Probabilidad"),(AA30-(+AA30*T32)),IF(Q32="Impacto",AA31,""))),"")</f>
        <v>0.36</v>
      </c>
      <c r="Z32" s="106" t="str">
        <f t="shared" si="0"/>
        <v>Baja</v>
      </c>
      <c r="AA32" s="26">
        <f t="shared" si="24"/>
        <v>0.36</v>
      </c>
      <c r="AB32" s="106" t="str">
        <f t="shared" si="25"/>
        <v>Moderado</v>
      </c>
      <c r="AC32" s="26">
        <f>IFERROR(IF(AND(Q31="Impacto",Q32="Impacto"),(AC31-(+AC31*T32)),IF(AND(Q31="Probabilidad",Q32="Impacto"),(AC30-(+AC30*T32)),IF(Q32="Probabilidad",AC31,""))),"")</f>
        <v>0.45000000000000007</v>
      </c>
      <c r="AD32" s="303"/>
      <c r="AE32" s="305"/>
      <c r="AF32" s="303"/>
      <c r="AG32" s="305"/>
      <c r="AH32" s="307"/>
      <c r="AI32" s="319"/>
      <c r="AJ32" s="71" t="s">
        <v>298</v>
      </c>
      <c r="AK32" s="283"/>
      <c r="AL32" s="283"/>
      <c r="AM32" s="283"/>
      <c r="AN32" s="283"/>
      <c r="AO32" s="283"/>
      <c r="AP32" s="283"/>
      <c r="AQ32" s="283"/>
      <c r="AR32" s="283"/>
    </row>
    <row r="33" spans="1:44" s="101" customFormat="1" ht="279" customHeight="1" x14ac:dyDescent="0.3">
      <c r="A33" s="90" t="s">
        <v>406</v>
      </c>
      <c r="B33" s="99" t="s">
        <v>299</v>
      </c>
      <c r="C33" s="107" t="s">
        <v>242</v>
      </c>
      <c r="D33" s="99" t="s">
        <v>300</v>
      </c>
      <c r="E33" s="99" t="s">
        <v>316</v>
      </c>
      <c r="F33" s="107" t="s">
        <v>301</v>
      </c>
      <c r="G33" s="99" t="s">
        <v>302</v>
      </c>
      <c r="H33" s="102" t="s">
        <v>303</v>
      </c>
      <c r="I33" s="97" t="s">
        <v>461</v>
      </c>
      <c r="J33" s="87" t="s">
        <v>4</v>
      </c>
      <c r="K33" s="105">
        <f t="shared" ref="K33:K34" si="26">IF(J33="","",IF(J33="Muy Baja",0.2,IF(J33="Baja",0.4,IF(J33="Media",0.6,IF(J33="Alta",0.8,IF(J33="Muy Alta",1,))))))</f>
        <v>0.8</v>
      </c>
      <c r="L33" s="87" t="s">
        <v>5</v>
      </c>
      <c r="M33" s="105">
        <f t="shared" ref="M33:M34" si="27">IF(L33="","",IF(L33="Leve",0.2,IF(L33="Menor",0.4,IF(L33="Moderado",0.6,IF(L33="Mayor",0.8,IF(L33="Catastrófico",1,))))))</f>
        <v>0.8</v>
      </c>
      <c r="N33" s="89" t="str">
        <f t="shared" ref="N33:N34" si="28">IF(OR(AND(J33="Muy Baja",L33="Leve"),AND(J33="Muy Baja",L33="Menor"),AND(J33="Baja",L33="Leve")),"Bajo",IF(OR(AND(J33="Muy baja",L33="Moderado"),AND(J33="Baja",L33="Menor"),AND(J33="Baja",L33="Moderado"),AND(J33="Media",L33="Leve"),AND(J33="Media",L33="Menor"),AND(J33="Media",L33="Moderado"),AND(J33="Alta",L33="Leve"),AND(J33="Alta",L33="Menor")),"Moderado",IF(OR(AND(J33="Muy Baja",L33="Mayor"),AND(J33="Baja",L33="Mayor"),AND(J33="Media",L33="Mayor"),AND(J33="Alta",L33="Moderado"),AND(J33="Alta",L33="Mayor"),AND(J33="Muy Alta",L33="Leve"),AND(J33="Muy Alta",L33="Menor"),AND(J33="Muy Alta",L33="Moderado"),AND(J33="Muy Alta",L33="Mayor")),"Alto",IF(OR(AND(J33="Muy Baja",L33="Catastrófico"),AND(J33="Baja",L33="Catastrófico"),AND(J33="Media",L33="Catastrófico"),AND(J33="Alta",L33="Catastrófico"),AND(J33="Muy Alta",L33="Catastrófico")),"Extremo",""))))</f>
        <v>Alto</v>
      </c>
      <c r="O33" s="25">
        <v>1</v>
      </c>
      <c r="P33" s="110" t="s">
        <v>304</v>
      </c>
      <c r="Q33" s="25" t="str">
        <f t="shared" si="7"/>
        <v>Impacto</v>
      </c>
      <c r="R33" s="94" t="s">
        <v>14</v>
      </c>
      <c r="S33" s="94" t="s">
        <v>7</v>
      </c>
      <c r="T33" s="26" t="str">
        <f t="shared" si="23"/>
        <v>25%</v>
      </c>
      <c r="U33" s="94" t="s">
        <v>18</v>
      </c>
      <c r="V33" s="94" t="s">
        <v>21</v>
      </c>
      <c r="W33" s="94" t="s">
        <v>84</v>
      </c>
      <c r="X33" s="110" t="s">
        <v>305</v>
      </c>
      <c r="Y33" s="72">
        <f>IFERROR(IF(Q33="Probabilidad",(K33-(+K33*T33)),IF(Q33="Impacto",K33,"")),"")</f>
        <v>0.8</v>
      </c>
      <c r="Z33" s="106" t="str">
        <f t="shared" si="0"/>
        <v>Alta</v>
      </c>
      <c r="AA33" s="26">
        <f>+Y33</f>
        <v>0.8</v>
      </c>
      <c r="AB33" s="106" t="str">
        <f>IFERROR(IF(AC33="","",IF(AC33&lt;=0.2,"Leve",IF(AC33&lt;=0.4,"Menor",IF(AC33&lt;=0.6,"Moderado",IF(AC33&lt;=0.8,"Mayor","Catastrófico"))))),"")</f>
        <v>Moderado</v>
      </c>
      <c r="AC33" s="26">
        <f>IFERROR(IF(Q33="Impacto",(M33-(+M33*T33)),IF(Q33="Probabilidad",M33,"")),"")</f>
        <v>0.60000000000000009</v>
      </c>
      <c r="AD33" s="87" t="str">
        <f>IFERROR(IF(AE33=0,"",IF(AND(AE33&gt;0,AE33&lt;=0.2),"Muy Baja",IF(AE33&lt;=0.4,"Baja",IF(AE33&lt;=0.6,"Media",IF(AE33&lt;=0.8,"Alta","Muy Alta"))))),"")</f>
        <v>Alta</v>
      </c>
      <c r="AE33" s="88">
        <f>MIN(Y33:Y33)</f>
        <v>0.8</v>
      </c>
      <c r="AF33" s="87" t="str">
        <f>IFERROR(IF(AG33=0,"",IF(AND(AG33&gt;0,AG33&lt;=0.2),"Leve",IF(AG33&lt;=0.4,"Menor",IF(AG33&lt;=0.6,"Moderado",IF(AG33&lt;=0.8,"Mayor","Catastrófico"))))),"")</f>
        <v>Moderado</v>
      </c>
      <c r="AG33" s="88">
        <f>MIN(AC33:AC33)</f>
        <v>0.60000000000000009</v>
      </c>
      <c r="AH33" s="89" t="str">
        <f>IFERROR(IF(OR(AND(AD33="Muy Baja",AF33="Leve"),AND(AD33="Muy Baja",AF33="Menor"),AND(AD33="Baja",AF33="Leve")),"Bajo",IF(OR(AND(AD33="Muy Baja",AF33="Moderado"),AND(AD33="Baja",AF33="Menor"),AND(AD33="Baja",AF33="Moderado"),AND(AD33="Media",AF33="Leve"),AND(AD33="Media",AF33="Menor"),AND(AD33="Media",AF33="Moderado"),AND(AD33="Alta",AF33="Leve"),AND(AD33="Alta",AF33="Menor")),"Moderado",IF(OR(AND(AD33="Muy Baja",AF33="Mayor"),AND(AD33="Baja",AF33="Mayor"),AND(AD33="Media",AF33="Mayor"),AND(AD33="Alta",AF33="Moderado"),AND(AD33="Alta",AF33="Mayor"),AND(AD33="Muy Alta",AF33="Leve"),AND(AD33="Muy Alta",AF33="Menor"),AND(AD33="Muy Alta",AF33="Moderado"),AND(AD33="Muy Alta",AF33="Mayor")),"Alto",IF(OR(AND(AD33="Muy Baja",AF33="Catastrófico"),AND(AD33="Baja",AF33="Catastrófico"),AND(AD33="Media",AF33="Catastrófico"),AND(AD33="Alta",AF33="Catastrófico"),AND(AD33="Muy Alta",AF33="Catastrófico")),"Extremo","")))),"")</f>
        <v>Alto</v>
      </c>
      <c r="AI33" s="90"/>
      <c r="AJ33" s="71"/>
      <c r="AK33" s="114" t="s">
        <v>495</v>
      </c>
      <c r="AL33" s="114" t="s">
        <v>491</v>
      </c>
      <c r="AM33" s="114" t="s">
        <v>543</v>
      </c>
      <c r="AN33" s="114" t="s">
        <v>491</v>
      </c>
      <c r="AO33" s="114" t="s">
        <v>485</v>
      </c>
      <c r="AP33" s="114"/>
      <c r="AQ33" s="114" t="s">
        <v>485</v>
      </c>
      <c r="AR33" s="114"/>
    </row>
    <row r="34" spans="1:44" s="101" customFormat="1" ht="142.19999999999999" customHeight="1" x14ac:dyDescent="0.3">
      <c r="A34" s="386" t="s">
        <v>407</v>
      </c>
      <c r="B34" s="402" t="s">
        <v>241</v>
      </c>
      <c r="C34" s="403" t="s">
        <v>242</v>
      </c>
      <c r="D34" s="402" t="s">
        <v>306</v>
      </c>
      <c r="E34" s="402" t="s">
        <v>307</v>
      </c>
      <c r="F34" s="403" t="s">
        <v>308</v>
      </c>
      <c r="G34" s="402" t="s">
        <v>309</v>
      </c>
      <c r="H34" s="110" t="s">
        <v>310</v>
      </c>
      <c r="I34" s="384" t="s">
        <v>462</v>
      </c>
      <c r="J34" s="401" t="s">
        <v>4</v>
      </c>
      <c r="K34" s="300">
        <f t="shared" si="26"/>
        <v>0.8</v>
      </c>
      <c r="L34" s="401" t="s">
        <v>5</v>
      </c>
      <c r="M34" s="300">
        <f t="shared" si="27"/>
        <v>0.8</v>
      </c>
      <c r="N34" s="301" t="str">
        <f t="shared" si="28"/>
        <v>Alto</v>
      </c>
      <c r="O34" s="25">
        <v>1</v>
      </c>
      <c r="P34" s="110" t="s">
        <v>311</v>
      </c>
      <c r="Q34" s="25" t="str">
        <f t="shared" si="7"/>
        <v>Probabilidad</v>
      </c>
      <c r="R34" s="94" t="s">
        <v>12</v>
      </c>
      <c r="S34" s="94" t="s">
        <v>7</v>
      </c>
      <c r="T34" s="26" t="str">
        <f t="shared" si="23"/>
        <v>40%</v>
      </c>
      <c r="U34" s="94" t="s">
        <v>18</v>
      </c>
      <c r="V34" s="94" t="s">
        <v>21</v>
      </c>
      <c r="W34" s="94" t="s">
        <v>84</v>
      </c>
      <c r="X34" s="110" t="s">
        <v>312</v>
      </c>
      <c r="Y34" s="72">
        <f>IFERROR(IF(Q34="Probabilidad",(K34-(+K34*T34)),IF(Q34="Impacto",K34,"")),"")</f>
        <v>0.48</v>
      </c>
      <c r="Z34" s="106" t="str">
        <f t="shared" si="0"/>
        <v>Media</v>
      </c>
      <c r="AA34" s="26">
        <f>+Y34</f>
        <v>0.48</v>
      </c>
      <c r="AB34" s="106" t="str">
        <f>IFERROR(IF(AC34="","",IF(AC34&lt;=0.2,"Leve",IF(AC34&lt;=0.4,"Menor",IF(AC34&lt;=0.6,"Moderado",IF(AC34&lt;=0.8,"Mayor","Catastrófico"))))),"")</f>
        <v>Mayor</v>
      </c>
      <c r="AC34" s="26">
        <f>IFERROR(IF(Q34="Impacto",(M34-(+M34*T34)),IF(Q34="Probabilidad",M34,"")),"")</f>
        <v>0.8</v>
      </c>
      <c r="AD34" s="302" t="str">
        <f>IFERROR(IF(AE34=0,"",IF(AND(AE34&gt;0,AE34&lt;=0.2),"Muy Baja",IF(AE34&lt;=0.4,"Baja",IF(AE34&lt;=0.6,"Media",IF(AE34&lt;=0.8,"Alta","Muy Alta"))))),"")</f>
        <v>Media</v>
      </c>
      <c r="AE34" s="304">
        <f>MIN(Y34:Y35)</f>
        <v>0.48</v>
      </c>
      <c r="AF34" s="302" t="str">
        <f>IFERROR(IF(AG34=0,"",IF(AND(AG34&gt;0,AG34&lt;=0.2),"Leve",IF(AG34&lt;=0.4,"Menor",IF(AG34&lt;=0.6,"Moderado",IF(AG34&lt;=0.8,"Mayor","Catastrófico"))))),"")</f>
        <v>Moderado</v>
      </c>
      <c r="AG34" s="304">
        <f>MIN(AC34:AC35)</f>
        <v>0.44999999999999996</v>
      </c>
      <c r="AH34" s="306" t="str">
        <f>IFERROR(IF(OR(AND(AD34="Muy Baja",AF34="Leve"),AND(AD34="Muy Baja",AF34="Menor"),AND(AD34="Baja",AF34="Leve")),"Bajo",IF(OR(AND(AD34="Muy Baja",AF34="Moderado"),AND(AD34="Baja",AF34="Menor"),AND(AD34="Baja",AF34="Moderado"),AND(AD34="Media",AF34="Leve"),AND(AD34="Media",AF34="Menor"),AND(AD34="Media",AF34="Moderado"),AND(AD34="Alta",AF34="Leve"),AND(AD34="Alta",AF34="Menor")),"Moderado",IF(OR(AND(AD34="Muy Baja",AF34="Mayor"),AND(AD34="Baja",AF34="Mayor"),AND(AD34="Media",AF34="Mayor"),AND(AD34="Alta",AF34="Moderado"),AND(AD34="Alta",AF34="Mayor"),AND(AD34="Muy Alta",AF34="Leve"),AND(AD34="Muy Alta",AF34="Menor"),AND(AD34="Muy Alta",AF34="Moderado"),AND(AD34="Muy Alta",AF34="Mayor")),"Alto",IF(OR(AND(AD34="Muy Baja",AF34="Catastrófico"),AND(AD34="Baja",AF34="Catastrófico"),AND(AD34="Media",AF34="Catastrófico"),AND(AD34="Alta",AF34="Catastrófico"),AND(AD34="Muy Alta",AF34="Catastrófico")),"Extremo","")))),"")</f>
        <v>Moderado</v>
      </c>
      <c r="AI34" s="318"/>
      <c r="AJ34" s="71"/>
      <c r="AK34" s="282" t="s">
        <v>496</v>
      </c>
      <c r="AL34" s="282" t="s">
        <v>329</v>
      </c>
      <c r="AM34" s="282" t="s">
        <v>544</v>
      </c>
      <c r="AN34" s="282" t="s">
        <v>329</v>
      </c>
      <c r="AO34" s="282" t="s">
        <v>485</v>
      </c>
      <c r="AP34" s="282"/>
      <c r="AQ34" s="282" t="s">
        <v>485</v>
      </c>
      <c r="AR34" s="282"/>
    </row>
    <row r="35" spans="1:44" ht="148.19999999999999" customHeight="1" x14ac:dyDescent="0.25">
      <c r="A35" s="386"/>
      <c r="B35" s="402"/>
      <c r="C35" s="403"/>
      <c r="D35" s="402"/>
      <c r="E35" s="402"/>
      <c r="F35" s="403"/>
      <c r="G35" s="402"/>
      <c r="H35" s="102" t="s">
        <v>313</v>
      </c>
      <c r="I35" s="384"/>
      <c r="J35" s="401"/>
      <c r="K35" s="300"/>
      <c r="L35" s="401"/>
      <c r="M35" s="300"/>
      <c r="N35" s="301"/>
      <c r="O35" s="25">
        <v>2</v>
      </c>
      <c r="P35" s="110" t="s">
        <v>314</v>
      </c>
      <c r="Q35" s="25" t="str">
        <f>IF(OR(R35="Preventivo",R35="Detectivo"),"Probabilidad",IF(R35="Correctivo","Impacto",""))</f>
        <v>Impacto</v>
      </c>
      <c r="R35" s="94" t="s">
        <v>14</v>
      </c>
      <c r="S35" s="94" t="s">
        <v>7</v>
      </c>
      <c r="T35" s="26" t="str">
        <f t="shared" si="23"/>
        <v>25%</v>
      </c>
      <c r="U35" s="94" t="s">
        <v>18</v>
      </c>
      <c r="V35" s="94" t="s">
        <v>21</v>
      </c>
      <c r="W35" s="94" t="s">
        <v>84</v>
      </c>
      <c r="X35" s="103" t="s">
        <v>315</v>
      </c>
      <c r="Y35" s="72">
        <f>IFERROR(IF(AND(Q34="Probabilidad",Q35="Probabilidad"),(AA34-(+AA34*T35)),IF(Q35="Probabilidad",(K34-(+K34*T35)),IF(Q35="Impacto",AA34,""))),"")</f>
        <v>0.48</v>
      </c>
      <c r="Z35" s="106" t="str">
        <f t="shared" si="0"/>
        <v>Media</v>
      </c>
      <c r="AA35" s="26">
        <f t="shared" ref="AA35" si="29">+Y35</f>
        <v>0.48</v>
      </c>
      <c r="AB35" s="106" t="str">
        <f t="shared" ref="AB35" si="30">IFERROR(IF(AC35="","",IF(AC35&lt;=0.2,"Leve",IF(AC35&lt;=0.4,"Menor",IF(AC35&lt;=0.6,"Moderado",IF(AC35&lt;=0.8,"Mayor","Catastrófico"))))),"")</f>
        <v>Moderado</v>
      </c>
      <c r="AC35" s="26">
        <f>IFERROR(IF(AND(Q34="Impacto",Q35="Impacto"),(AC34-(+AC34*T35)),IF(Q35="Impacto",($M$15-(+$M$15*T35)),IF(Q35="Probabilidad",AC34,""))),"")</f>
        <v>0.44999999999999996</v>
      </c>
      <c r="AD35" s="303"/>
      <c r="AE35" s="305"/>
      <c r="AF35" s="303"/>
      <c r="AG35" s="305"/>
      <c r="AH35" s="307"/>
      <c r="AI35" s="319"/>
      <c r="AJ35" s="71"/>
      <c r="AK35" s="283"/>
      <c r="AL35" s="288"/>
      <c r="AM35" s="283"/>
      <c r="AN35" s="288"/>
      <c r="AO35" s="283"/>
      <c r="AP35" s="288"/>
      <c r="AQ35" s="283"/>
      <c r="AR35" s="288"/>
    </row>
    <row r="36" spans="1:44" ht="112.95" customHeight="1" x14ac:dyDescent="0.25">
      <c r="A36" s="386" t="s">
        <v>408</v>
      </c>
      <c r="B36" s="313" t="s">
        <v>317</v>
      </c>
      <c r="C36" s="389" t="s">
        <v>318</v>
      </c>
      <c r="D36" s="313" t="s">
        <v>319</v>
      </c>
      <c r="E36" s="313" t="s">
        <v>320</v>
      </c>
      <c r="F36" s="313" t="s">
        <v>409</v>
      </c>
      <c r="G36" s="313" t="s">
        <v>410</v>
      </c>
      <c r="H36" s="102" t="s">
        <v>321</v>
      </c>
      <c r="I36" s="370" t="s">
        <v>461</v>
      </c>
      <c r="J36" s="302" t="s">
        <v>41</v>
      </c>
      <c r="K36" s="300">
        <f>IF(J36="","",IF(J36="Muy Baja",0.2,IF(J36="Baja",0.4,IF(J36="Media",0.6,IF(J36="Alta",0.8,IF(J36="Muy Alta",1,))))))</f>
        <v>0.4</v>
      </c>
      <c r="L36" s="302" t="s">
        <v>5</v>
      </c>
      <c r="M36" s="300">
        <f>IF(L36="","",IF(L36="Leve",0.2,IF(L36="Menor",0.4,IF(L36="Moderado",0.6,IF(L36="Mayor",0.8,IF(L36="Catastrófico",1,))))))</f>
        <v>0.8</v>
      </c>
      <c r="N36" s="301" t="str">
        <f>IF(OR(AND(J36="Muy Baja",L36="Leve"),AND(J36="Muy Baja",L36="Menor"),AND(J36="Baja",L36="Leve")),"Bajo",IF(OR(AND(J36="Muy Baja",L36="Moderado"),AND(J36="Baja",L36="Menor"),AND(J36="Baja",L36="Moderado"),AND(J36="Media",L36="Leve"),AND(J36="Media",L36="Menor"),AND(J36="Media",L36="Moderado"),AND(J36="Alta",L36="Leve"),AND(J36="Alta",L36="Menor")),"Moderado",IF(OR(AND(J36="Muy Baja",L36="Mayor"),AND(J36="Baja",L36="Mayor"),AND(J36="Media",L36="Mayor"),AND(J36="Alta",L36="Moderado"),AND(J36="Alta",L36="Mayor"),AND(J36="Muy Alta",L36="Leve"),AND(J36="Muy Alta",L36="Menor"),AND(J36="Muy Alta",L36="Moderado"),AND(J36="Muy Alta",L36="Mayor")),"Alto",IF(OR(AND(J36="Muy Baja",L36="Catastrófico"),AND(J36="Baja",L36="Catastrófico"),AND(J36="Media",L36="Catastrófico"),AND(J36="Alta",L36="Catastrófico"),AND(J36="Muy Alta",L36="Catastrófico")),"Extremo",""))))</f>
        <v>Alto</v>
      </c>
      <c r="O36" s="25">
        <v>1</v>
      </c>
      <c r="P36" s="110" t="s">
        <v>322</v>
      </c>
      <c r="Q36" s="25" t="str">
        <f>IF(OR(R36="Preventivo",R36="Detectivo"),"Probabilidad",IF(R36="Correctivo","Impacto",""))</f>
        <v>Probabilidad</v>
      </c>
      <c r="R36" s="94" t="s">
        <v>12</v>
      </c>
      <c r="S36" s="94" t="s">
        <v>7</v>
      </c>
      <c r="T36" s="26" t="str">
        <f>IF(AND(R36="Preventivo",S36="Automático"),"50%",IF(AND(R36="Preventivo",S36="Manual"),"40%",IF(AND(R36="Detectivo",S36="Automático"),"40%",IF(AND(R36="Detectivo",S36="Manual"),"30%",IF(AND(R36="Correctivo",S36="Automático"),"35%",IF(AND(R36="Correctivo",S36="Manual"),"25%",""))))))</f>
        <v>40%</v>
      </c>
      <c r="U36" s="94" t="s">
        <v>18</v>
      </c>
      <c r="V36" s="94" t="s">
        <v>21</v>
      </c>
      <c r="W36" s="94" t="s">
        <v>84</v>
      </c>
      <c r="X36" s="95" t="s">
        <v>323</v>
      </c>
      <c r="Y36" s="72">
        <f>IFERROR(IF(Q36="Probabilidad",(K36-(+K36*T36)),IF(Q36="Impacto",K36,"")),"")</f>
        <v>0.24</v>
      </c>
      <c r="Z36" s="106" t="str">
        <f t="shared" si="0"/>
        <v>Baja</v>
      </c>
      <c r="AA36" s="26">
        <f>+Y36</f>
        <v>0.24</v>
      </c>
      <c r="AB36" s="106" t="str">
        <f>IFERROR(IF(AC36="","",IF(AC36&lt;=0.2,"Leve",IF(AC36&lt;=0.4,"Menor",IF(AC36&lt;=0.6,"Moderado",IF(AC36&lt;=0.8,"Mayor","Catastrófico"))))),"")</f>
        <v>Mayor</v>
      </c>
      <c r="AC36" s="26">
        <f>IFERROR(IF(Q36="Impacto",(M36-(+M36*T36)),IF(Q36="Probabilidad",M36,"")),"")</f>
        <v>0.8</v>
      </c>
      <c r="AD36" s="302" t="str">
        <f>IFERROR(IF(AE36=0,"",IF(AND(AE36&gt;0,AE36&lt;=0.2),"Muy Baja",IF(AE36&lt;=0.4,"Baja",IF(AE36&lt;=0.6,"Media",IF(AE36&lt;=0.8,"Alta","Muy Alta"))))),"")</f>
        <v>Muy Baja</v>
      </c>
      <c r="AE36" s="304">
        <f>MIN(Y36:Y38)</f>
        <v>0.14399999999999999</v>
      </c>
      <c r="AF36" s="302" t="str">
        <f>IFERROR(IF(AG36=0,"",IF(AND(AG36&gt;0,AG36&lt;=0.2),"Leve",IF(AG36&lt;=0.4,"Menor",IF(AG36&lt;=0.6,"Moderado",IF(AG36&lt;=0.8,"Mayor","Catastrófico"))))),"")</f>
        <v>Moderado</v>
      </c>
      <c r="AG36" s="304">
        <f>MIN(AC36:AC38)</f>
        <v>0.60000000000000009</v>
      </c>
      <c r="AH36" s="306" t="str">
        <f>IFERROR(IF(OR(AND(AD36="Muy Baja",AF36="Leve"),AND(AD36="Muy Baja",AF36="Menor"),AND(AD36="Baja",AF36="Leve")),"Bajo",IF(OR(AND(AD36="Muy Baja",AF36="Moderado"),AND(AD36="Baja",AF36="Menor"),AND(AD36="Baja",AF36="Moderado"),AND(AD36="Media",AF36="Leve"),AND(AD36="Media",AF36="Menor"),AND(AD36="Media",AF36="Moderado"),AND(AD36="Alta",AF36="Leve"),AND(AD36="Alta",AF36="Menor")),"Moderado",IF(OR(AND(AD36="Muy Baja",AF36="Mayor"),AND(AD36="Baja",AF36="Mayor"),AND(AD36="Media",AF36="Mayor"),AND(AD36="Alta",AF36="Moderado"),AND(AD36="Alta",AF36="Mayor"),AND(AD36="Muy Alta",AF36="Leve"),AND(AD36="Muy Alta",AF36="Menor"),AND(AD36="Muy Alta",AF36="Moderado"),AND(AD36="Muy Alta",AF36="Mayor")),"Alto",IF(OR(AND(AD36="Muy Baja",AF36="Catastrófico"),AND(AD36="Baja",AF36="Catastrófico"),AND(AD36="Media",AF36="Catastrófico"),AND(AD36="Alta",AF36="Catastrófico"),AND(AD36="Muy Alta",AF36="Catastrófico")),"Extremo","")))),"")</f>
        <v>Moderado</v>
      </c>
      <c r="AI36" s="318" t="s">
        <v>92</v>
      </c>
      <c r="AJ36" s="71" t="s">
        <v>324</v>
      </c>
      <c r="AK36" s="282" t="s">
        <v>500</v>
      </c>
      <c r="AL36" s="282" t="s">
        <v>501</v>
      </c>
      <c r="AM36" s="282" t="s">
        <v>545</v>
      </c>
      <c r="AN36" s="282" t="s">
        <v>329</v>
      </c>
      <c r="AO36" s="282" t="s">
        <v>485</v>
      </c>
      <c r="AP36" s="282"/>
      <c r="AQ36" s="282" t="s">
        <v>485</v>
      </c>
      <c r="AR36" s="282"/>
    </row>
    <row r="37" spans="1:44" ht="157.19999999999999" customHeight="1" x14ac:dyDescent="0.25">
      <c r="A37" s="386"/>
      <c r="B37" s="314"/>
      <c r="C37" s="390"/>
      <c r="D37" s="314"/>
      <c r="E37" s="314"/>
      <c r="F37" s="314"/>
      <c r="G37" s="314"/>
      <c r="H37" s="102" t="s">
        <v>325</v>
      </c>
      <c r="I37" s="371"/>
      <c r="J37" s="303"/>
      <c r="K37" s="300"/>
      <c r="L37" s="303"/>
      <c r="M37" s="300"/>
      <c r="N37" s="301"/>
      <c r="O37" s="25">
        <v>2</v>
      </c>
      <c r="P37" s="110" t="s">
        <v>326</v>
      </c>
      <c r="Q37" s="25" t="str">
        <f t="shared" ref="Q37:Q38" si="31">IF(OR(R37="Preventivo",R37="Detectivo"),"Probabilidad",IF(R37="Correctivo","Impacto",""))</f>
        <v>Probabilidad</v>
      </c>
      <c r="R37" s="94" t="s">
        <v>12</v>
      </c>
      <c r="S37" s="94" t="s">
        <v>7</v>
      </c>
      <c r="T37" s="26" t="str">
        <f t="shared" ref="T37:T38" si="32">IF(AND(R37="Preventivo",S37="Automático"),"50%",IF(AND(R37="Preventivo",S37="Manual"),"40%",IF(AND(R37="Detectivo",S37="Automático"),"40%",IF(AND(R37="Detectivo",S37="Manual"),"30%",IF(AND(R37="Correctivo",S37="Automático"),"35%",IF(AND(R37="Correctivo",S37="Manual"),"25%",""))))))</f>
        <v>40%</v>
      </c>
      <c r="U37" s="94" t="s">
        <v>18</v>
      </c>
      <c r="V37" s="94" t="s">
        <v>21</v>
      </c>
      <c r="W37" s="94" t="s">
        <v>84</v>
      </c>
      <c r="X37" s="71" t="s">
        <v>327</v>
      </c>
      <c r="Y37" s="72">
        <f>IFERROR(IF(AND(Q36="Probabilidad",Q37="Probabilidad"),(AA36-(+AA36*T37)),IF(Q37="Probabilidad",(K36-(+K36*T37)),IF(Q37="Impacto",AA36,""))),"")</f>
        <v>0.14399999999999999</v>
      </c>
      <c r="Z37" s="106" t="str">
        <f t="shared" si="0"/>
        <v>Muy Baja</v>
      </c>
      <c r="AA37" s="26">
        <f t="shared" ref="AA37:AA38" si="33">+Y37</f>
        <v>0.14399999999999999</v>
      </c>
      <c r="AB37" s="106" t="str">
        <f t="shared" ref="AB37:AB38" si="34">IFERROR(IF(AC37="","",IF(AC37&lt;=0.2,"Leve",IF(AC37&lt;=0.4,"Menor",IF(AC37&lt;=0.6,"Moderado",IF(AC37&lt;=0.8,"Mayor","Catastrófico"))))),"")</f>
        <v>Mayor</v>
      </c>
      <c r="AC37" s="26">
        <f>IFERROR(IF(AND(Q36="Impacto",Q37="Impacto"),(AC36-(+AC36*T37)),IF(Q37="Impacto",(#REF!-(+#REF!*T37)),IF(Q37="Probabilidad",AC36,""))),"")</f>
        <v>0.8</v>
      </c>
      <c r="AD37" s="303"/>
      <c r="AE37" s="305"/>
      <c r="AF37" s="303"/>
      <c r="AG37" s="305"/>
      <c r="AH37" s="307"/>
      <c r="AI37" s="319"/>
      <c r="AJ37" s="71" t="s">
        <v>328</v>
      </c>
      <c r="AK37" s="283"/>
      <c r="AL37" s="283"/>
      <c r="AM37" s="283"/>
      <c r="AN37" s="283"/>
      <c r="AO37" s="283"/>
      <c r="AP37" s="283"/>
      <c r="AQ37" s="283"/>
      <c r="AR37" s="283"/>
    </row>
    <row r="38" spans="1:44" ht="157.19999999999999" customHeight="1" x14ac:dyDescent="0.25">
      <c r="A38" s="386"/>
      <c r="B38" s="314"/>
      <c r="C38" s="390"/>
      <c r="D38" s="314"/>
      <c r="E38" s="314"/>
      <c r="F38" s="314"/>
      <c r="G38" s="314"/>
      <c r="H38" s="78" t="s">
        <v>329</v>
      </c>
      <c r="I38" s="371"/>
      <c r="J38" s="303"/>
      <c r="K38" s="300"/>
      <c r="L38" s="303"/>
      <c r="M38" s="300"/>
      <c r="N38" s="301"/>
      <c r="O38" s="25">
        <v>3</v>
      </c>
      <c r="P38" s="102" t="s">
        <v>330</v>
      </c>
      <c r="Q38" s="25" t="str">
        <f t="shared" si="31"/>
        <v>Impacto</v>
      </c>
      <c r="R38" s="94" t="s">
        <v>14</v>
      </c>
      <c r="S38" s="94" t="s">
        <v>7</v>
      </c>
      <c r="T38" s="26" t="str">
        <f t="shared" si="32"/>
        <v>25%</v>
      </c>
      <c r="U38" s="94" t="s">
        <v>17</v>
      </c>
      <c r="V38" s="94" t="s">
        <v>21</v>
      </c>
      <c r="W38" s="94" t="s">
        <v>84</v>
      </c>
      <c r="X38" s="25" t="s">
        <v>331</v>
      </c>
      <c r="Y38" s="72">
        <f>IFERROR(IF(AND(Q37="Probabilidad",Q38="Probabilidad"),(AA37-(+AA37*T38)),IF(AND(Q37="Impacto",Q38="Probabilidad"),(AA36-(+AA36*T38)),IF(Q38="Impacto",AA37,""))),"")</f>
        <v>0.14399999999999999</v>
      </c>
      <c r="Z38" s="106" t="str">
        <f t="shared" si="0"/>
        <v>Muy Baja</v>
      </c>
      <c r="AA38" s="26">
        <f t="shared" si="33"/>
        <v>0.14399999999999999</v>
      </c>
      <c r="AB38" s="106" t="str">
        <f t="shared" si="34"/>
        <v>Moderado</v>
      </c>
      <c r="AC38" s="26">
        <f>IFERROR(IF(AND(Q37="Impacto",Q38="Impacto"),(AC37-(+AC37*T38)),IF(AND(Q37="Probabilidad",Q38="Impacto"),(AC36-(+AC36*T38)),IF(Q38="Probabilidad",AC37,""))),"")</f>
        <v>0.60000000000000009</v>
      </c>
      <c r="AD38" s="303"/>
      <c r="AE38" s="305"/>
      <c r="AF38" s="303"/>
      <c r="AG38" s="305"/>
      <c r="AH38" s="307"/>
      <c r="AI38" s="319"/>
      <c r="AJ38" s="110"/>
      <c r="AK38" s="288"/>
      <c r="AL38" s="288"/>
      <c r="AM38" s="288"/>
      <c r="AN38" s="288"/>
      <c r="AO38" s="288"/>
      <c r="AP38" s="288"/>
      <c r="AQ38" s="288"/>
      <c r="AR38" s="288"/>
    </row>
    <row r="39" spans="1:44" ht="303.60000000000002" customHeight="1" x14ac:dyDescent="0.25">
      <c r="A39" s="94" t="s">
        <v>411</v>
      </c>
      <c r="B39" s="99" t="s">
        <v>317</v>
      </c>
      <c r="C39" s="107" t="s">
        <v>318</v>
      </c>
      <c r="D39" s="99" t="s">
        <v>319</v>
      </c>
      <c r="E39" s="99" t="s">
        <v>332</v>
      </c>
      <c r="F39" s="99" t="s">
        <v>333</v>
      </c>
      <c r="G39" s="99" t="s">
        <v>334</v>
      </c>
      <c r="H39" s="102" t="s">
        <v>335</v>
      </c>
      <c r="I39" s="97" t="s">
        <v>461</v>
      </c>
      <c r="J39" s="87" t="s">
        <v>41</v>
      </c>
      <c r="K39" s="85">
        <f t="shared" ref="K39" si="35">IF(J39="","",IF(J39="Muy Baja",0.2,IF(J39="Baja",0.4,IF(J39="Media",0.6,IF(J39="Alta",0.8,IF(J39="Muy Alta",1,))))))</f>
        <v>0.4</v>
      </c>
      <c r="L39" s="87" t="s">
        <v>5</v>
      </c>
      <c r="M39" s="85">
        <f t="shared" ref="M39" si="36">IF(L39="","",IF(L39="Leve",0.2,IF(L39="Menor",0.4,IF(L39="Moderado",0.6,IF(L39="Mayor",0.8,IF(L39="Catastrófico",1,))))))</f>
        <v>0.8</v>
      </c>
      <c r="N39" s="86" t="str">
        <f t="shared" ref="N39" si="37">IF(OR(AND(J39="Muy Baja",L39="Leve"),AND(J39="Muy Baja",L39="Menor"),AND(J39="Baja",L39="Leve")),"Bajo",IF(OR(AND(J39="Muy Baja",L39="Moderado"),AND(J39="Baja",L39="Menor"),AND(J39="Baja",L39="Moderado"),AND(J39="Media",L39="Leve"),AND(J39="Media",L39="Menor"),AND(J39="Media",L39="Moderado"),AND(J39="Alta",L39="Leve"),AND(J39="Alta",L39="Menor")),"Moderado",IF(OR(AND(J39="Muy Baja",L39="Mayor"),AND(J39="Baja",L39="Mayor"),AND(J39="Media",L39="Mayor"),AND(J39="Alta",L39="Moderado"),AND(J39="Alta",L39="Mayor"),AND(J39="Muy Alta",L39="Leve"),AND(J39="Muy Alta",L39="Menor"),AND(J39="Muy Alta",L39="Moderado"),AND(J39="Muy Alta",L39="Mayor")),"Alto",IF(OR(AND(J39="Muy Baja",L39="Catastrófico"),AND(J39="Baja",L39="Catastrófico"),AND(J39="Media",L39="Catastrófico"),AND(J39="Alta",L39="Catastrófico"),AND(J39="Muy Alta",L39="Catastrófico")),"Extremo",""))))</f>
        <v>Alto</v>
      </c>
      <c r="O39" s="25">
        <v>1</v>
      </c>
      <c r="P39" s="110" t="s">
        <v>336</v>
      </c>
      <c r="Q39" s="25" t="str">
        <f>IF(OR(R39="Preventivo",R39="Detectivo"),"Probabilidad",IF(R39="Correctivo","Impacto",""))</f>
        <v>Impacto</v>
      </c>
      <c r="R39" s="94" t="s">
        <v>14</v>
      </c>
      <c r="S39" s="94" t="s">
        <v>337</v>
      </c>
      <c r="T39" s="26" t="str">
        <f>IF(AND(R39="Preventivo",S39="Automático"),"50%",IF(AND(R39="Preventivo",S39="Manual"),"40%",IF(AND(R39="Detectivo",S39="Automático"),"40%",IF(AND(R39="Detectivo",S39="Manual"),"30%",IF(AND(R39="Correctivo",S39="Automático"),"35%",IF(AND(R39="Correctivo",S39="Manual"),"25%",""))))))</f>
        <v>25%</v>
      </c>
      <c r="U39" s="94" t="s">
        <v>18</v>
      </c>
      <c r="V39" s="94" t="s">
        <v>21</v>
      </c>
      <c r="W39" s="94" t="s">
        <v>84</v>
      </c>
      <c r="X39" s="95" t="s">
        <v>338</v>
      </c>
      <c r="Y39" s="72">
        <f>IFERROR(IF(Q39="Probabilidad",(K39-(+K39*T39)),IF(Q39="Impacto",K39,"")),"")</f>
        <v>0.4</v>
      </c>
      <c r="Z39" s="106" t="str">
        <f t="shared" si="0"/>
        <v>Baja</v>
      </c>
      <c r="AA39" s="26">
        <f>+Y39</f>
        <v>0.4</v>
      </c>
      <c r="AB39" s="106" t="str">
        <f>IFERROR(IF(AC39="","",IF(AC39&lt;=0.2,"Leve",IF(AC39&lt;=0.4,"Menor",IF(AC39&lt;=0.6,"Moderado",IF(AC39&lt;=0.8,"Mayor","Catastrófico"))))),"")</f>
        <v>Moderado</v>
      </c>
      <c r="AC39" s="26">
        <f>IFERROR(IF(Q39="Impacto",(M39-(+M39*T39)),IF(Q39="Probabilidad",M39,"")),"")</f>
        <v>0.60000000000000009</v>
      </c>
      <c r="AD39" s="87" t="str">
        <f>IFERROR(IF(AE39=0,"",IF(AND(AE39&gt;0,AE39&lt;=0.2),"Muy Baja",IF(AE39&lt;=0.4,"Baja",IF(AE39&lt;=0.6,"Media",IF(AE39&lt;=0.8,"Alta","Muy Alta"))))),"")</f>
        <v>Baja</v>
      </c>
      <c r="AE39" s="88">
        <f>MIN(Y39:Y39)</f>
        <v>0.4</v>
      </c>
      <c r="AF39" s="87" t="str">
        <f>IFERROR(IF(AG39=0,"",IF(AND(AG39&gt;0,AG39&lt;=0.2),"Leve",IF(AG39&lt;=0.4,"Menor",IF(AG39&lt;=0.6,"Moderado",IF(AG39&lt;=0.8,"Mayor","Catastrófico"))))),"")</f>
        <v>Moderado</v>
      </c>
      <c r="AG39" s="88">
        <f>MIN(AC39:AC39)</f>
        <v>0.60000000000000009</v>
      </c>
      <c r="AH39" s="89" t="str">
        <f>IFERROR(IF(OR(AND(AD39="Muy Baja",AF39="Leve"),AND(AD39="Muy Baja",AF39="Menor"),AND(AD39="Baja",AF39="Leve")),"Bajo",IF(OR(AND(AD39="Muy Baja",AF39="Moderado"),AND(AD39="Baja",AF39="Menor"),AND(AD39="Baja",AF39="Moderado"),AND(AD39="Media",AF39="Leve"),AND(AD39="Media",AF39="Menor"),AND(AD39="Media",AF39="Moderado"),AND(AD39="Alta",AF39="Leve"),AND(AD39="Alta",AF39="Menor")),"Moderado",IF(OR(AND(AD39="Muy Baja",AF39="Mayor"),AND(AD39="Baja",AF39="Mayor"),AND(AD39="Media",AF39="Mayor"),AND(AD39="Alta",AF39="Moderado"),AND(AD39="Alta",AF39="Mayor"),AND(AD39="Muy Alta",AF39="Leve"),AND(AD39="Muy Alta",AF39="Menor"),AND(AD39="Muy Alta",AF39="Moderado"),AND(AD39="Muy Alta",AF39="Mayor")),"Alto",IF(OR(AND(AD39="Muy Baja",AF39="Catastrófico"),AND(AD39="Baja",AF39="Catastrófico"),AND(AD39="Media",AF39="Catastrófico"),AND(AD39="Alta",AF39="Catastrófico"),AND(AD39="Muy Alta",AF39="Catastrófico")),"Extremo","")))),"")</f>
        <v>Moderado</v>
      </c>
      <c r="AI39" s="90" t="s">
        <v>29</v>
      </c>
      <c r="AJ39" s="71"/>
      <c r="AK39" s="113" t="s">
        <v>502</v>
      </c>
      <c r="AL39" s="113" t="s">
        <v>501</v>
      </c>
      <c r="AM39" s="113" t="s">
        <v>546</v>
      </c>
      <c r="AN39" s="244" t="s">
        <v>547</v>
      </c>
      <c r="AO39" s="113" t="s">
        <v>485</v>
      </c>
      <c r="AP39" s="113"/>
      <c r="AQ39" s="113" t="s">
        <v>485</v>
      </c>
      <c r="AR39" s="113"/>
    </row>
    <row r="40" spans="1:44" ht="144.6" customHeight="1" x14ac:dyDescent="0.25">
      <c r="A40" s="386" t="s">
        <v>216</v>
      </c>
      <c r="B40" s="313" t="s">
        <v>317</v>
      </c>
      <c r="C40" s="389" t="s">
        <v>318</v>
      </c>
      <c r="D40" s="313" t="s">
        <v>339</v>
      </c>
      <c r="E40" s="313" t="s">
        <v>340</v>
      </c>
      <c r="F40" s="313" t="s">
        <v>341</v>
      </c>
      <c r="G40" s="313" t="s">
        <v>342</v>
      </c>
      <c r="H40" s="102" t="s">
        <v>343</v>
      </c>
      <c r="I40" s="370" t="s">
        <v>461</v>
      </c>
      <c r="J40" s="302" t="s">
        <v>41</v>
      </c>
      <c r="K40" s="300">
        <f>IF(J40="","",IF(J40="Muy Baja",0.2,IF(J40="Baja",0.4,IF(J40="Media",0.6,IF(J40="Alta",0.8,IF(J40="Muy Alta",1,))))))</f>
        <v>0.4</v>
      </c>
      <c r="L40" s="302" t="s">
        <v>5</v>
      </c>
      <c r="M40" s="300">
        <f>IF(L40="","",IF(L40="Leve",0.2,IF(L40="Menor",0.4,IF(L40="Moderado",0.6,IF(L40="Mayor",0.8,IF(L40="Catastrófico",1,))))))</f>
        <v>0.8</v>
      </c>
      <c r="N40" s="301" t="str">
        <f>IF(OR(AND(J40="Muy Baja",L40="Leve"),AND(J40="Muy Baja",L40="Menor"),AND(J40="Baja",L40="Leve")),"Bajo",IF(OR(AND(J40="Muy Baja",L40="Moderado"),AND(J40="Baja",L40="Menor"),AND(J40="Baja",L40="Moderado"),AND(J40="Media",L40="Leve"),AND(J40="Media",L40="Menor"),AND(J40="Media",L40="Moderado"),AND(J40="Alta",L40="Leve"),AND(J40="Alta",L40="Menor")),"Moderado",IF(OR(AND(J40="Muy Baja",L40="Mayor"),AND(J40="Baja",L40="Mayor"),AND(J40="Media",L40="Mayor"),AND(J40="Alta",L40="Moderado"),AND(J40="Alta",L40="Mayor"),AND(J40="Muy Alta",L40="Leve"),AND(J40="Muy Alta",L40="Menor"),AND(J40="Muy Alta",L40="Moderado"),AND(J40="Muy Alta",L40="Mayor")),"Alto",IF(OR(AND(J40="Muy Baja",L40="Catastrófico"),AND(J40="Baja",L40="Catastrófico"),AND(J40="Media",L40="Catastrófico"),AND(J40="Alta",L40="Catastrófico"),AND(J40="Muy Alta",L40="Catastrófico")),"Extremo",""))))</f>
        <v>Alto</v>
      </c>
      <c r="O40" s="25">
        <v>1</v>
      </c>
      <c r="P40" s="111" t="s">
        <v>344</v>
      </c>
      <c r="Q40" s="25" t="str">
        <f>IF(OR(R40="Preventivo",R40="Detectivo"),"Probabilidad",IF(R40="Correctivo","Impacto",""))</f>
        <v>Impacto</v>
      </c>
      <c r="R40" s="94" t="s">
        <v>14</v>
      </c>
      <c r="S40" s="94" t="s">
        <v>7</v>
      </c>
      <c r="T40" s="26" t="str">
        <f>IF(AND(R40="Preventivo",S40="Automático"),"50%",IF(AND(R40="Preventivo",S40="Manual"),"40%",IF(AND(R40="Detectivo",S40="Automático"),"40%",IF(AND(R40="Detectivo",S40="Manual"),"30%",IF(AND(R40="Correctivo",S40="Automático"),"35%",IF(AND(R40="Correctivo",S40="Manual"),"25%",""))))))</f>
        <v>25%</v>
      </c>
      <c r="U40" s="94" t="s">
        <v>18</v>
      </c>
      <c r="V40" s="94" t="s">
        <v>21</v>
      </c>
      <c r="W40" s="94" t="s">
        <v>84</v>
      </c>
      <c r="X40" s="110" t="s">
        <v>345</v>
      </c>
      <c r="Y40" s="72">
        <f>IFERROR(IF(Q40="Probabilidad",(K40-(+K40*T40)),IF(Q40="Impacto",K40,"")),"")</f>
        <v>0.4</v>
      </c>
      <c r="Z40" s="106" t="str">
        <f t="shared" si="0"/>
        <v>Baja</v>
      </c>
      <c r="AA40" s="26">
        <f>+Y40</f>
        <v>0.4</v>
      </c>
      <c r="AB40" s="106" t="str">
        <f>IFERROR(IF(AC40="","",IF(AC40&lt;=0.2,"Leve",IF(AC40&lt;=0.4,"Menor",IF(AC40&lt;=0.6,"Moderado",IF(AC40&lt;=0.8,"Mayor","Catastrófico"))))),"")</f>
        <v>Moderado</v>
      </c>
      <c r="AC40" s="26">
        <f>IFERROR(IF(Q40="Impacto",(M40-(+M40*T40)),IF(Q40="Probabilidad",M40,"")),"")</f>
        <v>0.60000000000000009</v>
      </c>
      <c r="AD40" s="302" t="str">
        <f>IFERROR(IF(AE40=0,"",IF(AND(AE40&gt;0,AE40&lt;=0.2),"Muy Baja",IF(AE40&lt;=0.4,"Baja",IF(AE40&lt;=0.6,"Media",IF(AE40&lt;=0.8,"Alta","Muy Alta"))))),"")</f>
        <v>Baja</v>
      </c>
      <c r="AE40" s="304">
        <f>MIN(Y40:Y41)</f>
        <v>0.4</v>
      </c>
      <c r="AF40" s="302" t="str">
        <f>IFERROR(IF(AG40=0,"",IF(AND(AG40&gt;0,AG40&lt;=0.2),"Leve",IF(AG40&lt;=0.4,"Menor",IF(AG40&lt;=0.6,"Moderado",IF(AG40&lt;=0.8,"Mayor","Catastrófico"))))),"")</f>
        <v>Moderado</v>
      </c>
      <c r="AG40" s="304">
        <f>MIN(AC40:AC41)</f>
        <v>0.45000000000000007</v>
      </c>
      <c r="AH40" s="306" t="str">
        <f>IFERROR(IF(OR(AND(AD40="Muy Baja",AF40="Leve"),AND(AD40="Muy Baja",AF40="Menor"),AND(AD40="Baja",AF40="Leve")),"Bajo",IF(OR(AND(AD40="Muy Baja",AF40="Moderado"),AND(AD40="Baja",AF40="Menor"),AND(AD40="Baja",AF40="Moderado"),AND(AD40="Media",AF40="Leve"),AND(AD40="Media",AF40="Menor"),AND(AD40="Media",AF40="Moderado"),AND(AD40="Alta",AF40="Leve"),AND(AD40="Alta",AF40="Menor")),"Moderado",IF(OR(AND(AD40="Muy Baja",AF40="Mayor"),AND(AD40="Baja",AF40="Mayor"),AND(AD40="Media",AF40="Mayor"),AND(AD40="Alta",AF40="Moderado"),AND(AD40="Alta",AF40="Mayor"),AND(AD40="Muy Alta",AF40="Leve"),AND(AD40="Muy Alta",AF40="Menor"),AND(AD40="Muy Alta",AF40="Moderado"),AND(AD40="Muy Alta",AF40="Mayor")),"Alto",IF(OR(AND(AD40="Muy Baja",AF40="Catastrófico"),AND(AD40="Baja",AF40="Catastrófico"),AND(AD40="Media",AF40="Catastrófico"),AND(AD40="Alta",AF40="Catastrófico"),AND(AD40="Muy Alta",AF40="Catastrófico")),"Extremo","")))),"")</f>
        <v>Moderado</v>
      </c>
      <c r="AI40" s="318" t="s">
        <v>92</v>
      </c>
      <c r="AJ40" s="71"/>
      <c r="AK40" s="284" t="s">
        <v>503</v>
      </c>
      <c r="AL40" s="284" t="s">
        <v>501</v>
      </c>
      <c r="AM40" s="284" t="s">
        <v>548</v>
      </c>
      <c r="AN40" s="282" t="s">
        <v>329</v>
      </c>
      <c r="AO40" s="284" t="s">
        <v>485</v>
      </c>
      <c r="AP40" s="284"/>
      <c r="AQ40" s="284" t="s">
        <v>485</v>
      </c>
      <c r="AR40" s="284"/>
    </row>
    <row r="41" spans="1:44" ht="137.4" customHeight="1" x14ac:dyDescent="0.25">
      <c r="A41" s="386"/>
      <c r="B41" s="314"/>
      <c r="C41" s="390"/>
      <c r="D41" s="314"/>
      <c r="E41" s="314"/>
      <c r="F41" s="314"/>
      <c r="G41" s="314"/>
      <c r="H41" s="109" t="s">
        <v>346</v>
      </c>
      <c r="I41" s="371"/>
      <c r="J41" s="303"/>
      <c r="K41" s="300"/>
      <c r="L41" s="303"/>
      <c r="M41" s="300"/>
      <c r="N41" s="301"/>
      <c r="O41" s="25">
        <v>2</v>
      </c>
      <c r="P41" s="110" t="s">
        <v>347</v>
      </c>
      <c r="Q41" s="25" t="str">
        <f>IF(OR(R41="Preventivo",R41="Detectivo"),"Probabilidad",IF(R41="Correctivo","Impacto",""))</f>
        <v>Impacto</v>
      </c>
      <c r="R41" s="94" t="s">
        <v>14</v>
      </c>
      <c r="S41" s="94" t="s">
        <v>7</v>
      </c>
      <c r="T41" s="26" t="str">
        <f t="shared" ref="T41" si="38">IF(AND(R41="Preventivo",S41="Automático"),"50%",IF(AND(R41="Preventivo",S41="Manual"),"40%",IF(AND(R41="Detectivo",S41="Automático"),"40%",IF(AND(R41="Detectivo",S41="Manual"),"30%",IF(AND(R41="Correctivo",S41="Automático"),"35%",IF(AND(R41="Correctivo",S41="Manual"),"25%",""))))))</f>
        <v>25%</v>
      </c>
      <c r="U41" s="94" t="s">
        <v>18</v>
      </c>
      <c r="V41" s="94" t="s">
        <v>21</v>
      </c>
      <c r="W41" s="94" t="s">
        <v>84</v>
      </c>
      <c r="X41" s="112" t="s">
        <v>348</v>
      </c>
      <c r="Y41" s="72">
        <f>IFERROR(IF(AND(Q40="Probabilidad",Q41="Probabilidad"),(AA40-(+AA40*T41)),IF(Q41="Probabilidad",(K40-(+K40*T41)),IF(Q41="Impacto",AA40,""))),"")</f>
        <v>0.4</v>
      </c>
      <c r="Z41" s="106" t="str">
        <f t="shared" si="0"/>
        <v>Baja</v>
      </c>
      <c r="AA41" s="26">
        <f t="shared" ref="AA41" si="39">+Y41</f>
        <v>0.4</v>
      </c>
      <c r="AB41" s="106" t="str">
        <f t="shared" ref="AB41" si="40">IFERROR(IF(AC41="","",IF(AC41&lt;=0.2,"Leve",IF(AC41&lt;=0.4,"Menor",IF(AC41&lt;=0.6,"Moderado",IF(AC41&lt;=0.8,"Mayor","Catastrófico"))))),"")</f>
        <v>Moderado</v>
      </c>
      <c r="AC41" s="26">
        <f>IFERROR(IF(AND(Q40="Impacto",Q41="Impacto"),(AC40-(+AC40*T41)),IF(Q41="Impacto",(#REF!-(+#REF!*T41)),IF(Q41="Probabilidad",AC40,""))),"")</f>
        <v>0.45000000000000007</v>
      </c>
      <c r="AD41" s="303"/>
      <c r="AE41" s="305"/>
      <c r="AF41" s="303"/>
      <c r="AG41" s="305"/>
      <c r="AH41" s="307"/>
      <c r="AI41" s="319"/>
      <c r="AJ41" s="71"/>
      <c r="AK41" s="285"/>
      <c r="AL41" s="285"/>
      <c r="AM41" s="285"/>
      <c r="AN41" s="288"/>
      <c r="AO41" s="285"/>
      <c r="AP41" s="285"/>
      <c r="AQ41" s="285"/>
      <c r="AR41" s="285"/>
    </row>
    <row r="42" spans="1:44" s="122" customFormat="1" ht="78.599999999999994" customHeight="1" x14ac:dyDescent="0.25">
      <c r="A42" s="293" t="s">
        <v>455</v>
      </c>
      <c r="B42" s="294" t="s">
        <v>392</v>
      </c>
      <c r="C42" s="294" t="s">
        <v>318</v>
      </c>
      <c r="D42" s="296" t="s">
        <v>393</v>
      </c>
      <c r="E42" s="296" t="s">
        <v>428</v>
      </c>
      <c r="F42" s="296" t="s">
        <v>429</v>
      </c>
      <c r="G42" s="404" t="s">
        <v>430</v>
      </c>
      <c r="H42" s="116" t="s">
        <v>431</v>
      </c>
      <c r="I42" s="296" t="s">
        <v>462</v>
      </c>
      <c r="J42" s="298" t="s">
        <v>41</v>
      </c>
      <c r="K42" s="300">
        <f>IF(J42="","",IF(J42="Muy Baja",0.2,IF(J42="Baja",0.4,IF(J42="Media",0.6,IF(J42="Alta",0.8,IF(J42="Muy Alta",1,))))))</f>
        <v>0.4</v>
      </c>
      <c r="L42" s="298" t="s">
        <v>62</v>
      </c>
      <c r="M42" s="300">
        <f>IF(L42="","",IF(L42="Leve",0.2,IF(L42="Menor",0.4,IF(L42="Moderado",0.6,IF(L42="Mayor",0.8,IF(L42="Catastrófico",1,))))))</f>
        <v>0.6</v>
      </c>
      <c r="N42" s="301" t="str">
        <f>IF(OR(AND(J42="Muy Baja",L42="Leve"),AND(J42="Muy Baja",L42="Menor"),AND(J42="Baja",L42="Leve")),"Bajo",IF(OR(AND(J42="Muy baja",L42="Moderado"),AND(J42="Baja",L42="Menor"),AND(J42="Baja",L42="Moderado"),AND(J42="Media",L42="Leve"),AND(J42="Media",L42="Menor"),AND(J42="Media",L42="Moderado"),AND(J42="Alta",L42="Leve"),AND(J42="Alta",L42="Menor")),"Moderado",IF(OR(AND(J42="Muy Baja",L42="Mayor"),AND(J42="Baja",L42="Mayor"),AND(J42="Media",L42="Mayor"),AND(J42="Alta",L42="Moderado"),AND(J42="Alta",L42="Mayor"),AND(J42="Muy Alta",L42="Leve"),AND(J42="Muy Alta",L42="Menor"),AND(J42="Muy Alta",L42="Moderado"),AND(J42="Muy Alta",L42="Mayor")),"Alto",IF(OR(AND(J42="Muy Baja",L42="Catastrófico"),AND(J42="Baja",L42="Catastrófico"),AND(J42="Media",L42="Catastrófico"),AND(J42="Alta",L42="Catastrófico"),AND(J42="Muy Alta",L42="Catastrófico")),"Extremo",""))))</f>
        <v>Moderado</v>
      </c>
      <c r="O42" s="117">
        <v>1</v>
      </c>
      <c r="P42" s="118" t="s">
        <v>432</v>
      </c>
      <c r="Q42" s="25" t="str">
        <f>IF(OR(R42="Preventivo",R42="Detectivo"),"Probabilidad",IF(R42="Correctivo","Impacto",""))</f>
        <v>Probabilidad</v>
      </c>
      <c r="R42" s="119" t="s">
        <v>12</v>
      </c>
      <c r="S42" s="119" t="s">
        <v>7</v>
      </c>
      <c r="T42" s="26" t="str">
        <f>IF(AND(R42="Preventivo",S42="Automático"),"50%",IF(AND(R42="Preventivo",S42="Manual"),"40%",IF(AND(R42="Detectivo",S42="Automático"),"40%",IF(AND(R42="Detectivo",S42="Manual"),"30%",IF(AND(R42="Correctivo",S42="Automático"),"35%",IF(AND(R42="Correctivo",S42="Manual"),"25%",""))))))</f>
        <v>40%</v>
      </c>
      <c r="U42" s="119"/>
      <c r="V42" s="119"/>
      <c r="W42" s="119"/>
      <c r="X42" s="115" t="s">
        <v>433</v>
      </c>
      <c r="Y42" s="120">
        <f>IFERROR(IF(Q42="Probabilidad",(K42-(+K42*T42)),IF(Q42="Impacto",K42,"")),"")</f>
        <v>0.24</v>
      </c>
      <c r="Z42" s="106" t="str">
        <f t="shared" si="0"/>
        <v>Baja</v>
      </c>
      <c r="AA42" s="26">
        <f>+Y42</f>
        <v>0.24</v>
      </c>
      <c r="AB42" s="106" t="str">
        <f>IFERROR(IF(AC42="","",IF(AC42&lt;=0.2,"Leve",IF(AC42&lt;=0.4,"Menor",IF(AC42&lt;=0.6,"Moderado",IF(AC42&lt;=0.8,"Mayor","Catastrófico"))))),"")</f>
        <v>Moderado</v>
      </c>
      <c r="AC42" s="26">
        <f>IFERROR(IF(Q42="Impacto",(M42-(+M42*T42)),IF(Q42="Probabilidad",M42,"")),"")</f>
        <v>0.6</v>
      </c>
      <c r="AD42" s="302" t="str">
        <f>IFERROR(IF(AE42=0,"",IF(AND(AE42&gt;0,AE42&lt;=0.2),"Muy Baja",IF(AE42&lt;=0.4,"Baja",IF(AE42&lt;=0.6,"Media",IF(AE42&lt;=0.8,"Alta","Muy Alta"))))),"")</f>
        <v>Muy Baja</v>
      </c>
      <c r="AE42" s="304">
        <f>MIN(Y42:Y45)</f>
        <v>8.6399999999999991E-2</v>
      </c>
      <c r="AF42" s="302" t="str">
        <f>IFERROR(IF(AG42=0,"",IF(AND(AG42&gt;0,AG42&lt;=0.2),"Leve",IF(AG42&lt;=0.4,"Menor",IF(AG42&lt;=0.6,"Moderado",IF(AG42&lt;=0.8,"Mayor","Catastrófico"))))),"")</f>
        <v>Moderado</v>
      </c>
      <c r="AG42" s="304">
        <f>MIN(AC42:AC45)</f>
        <v>0.44999999999999996</v>
      </c>
      <c r="AH42" s="306" t="str">
        <f>IFERROR(IF(OR(AND(AD42="Muy Baja",AF42="Leve"),AND(AD42="Muy Baja",AF42="Menor"),AND(AD42="Baja",AF42="Leve")),"Bajo",IF(OR(AND(AD42="Muy Baja",AF42="Moderado"),AND(AD42="Baja",AF42="Menor"),AND(AD42="Baja",AF42="Moderado"),AND(AD42="Media",AF42="Leve"),AND(AD42="Media",AF42="Menor"),AND(AD42="Media",AF42="Moderado"),AND(AD42="Alta",AF42="Leve"),AND(AD42="Alta",AF42="Menor")),"Moderado",IF(OR(AND(AD42="Muy Baja",AF42="Mayor"),AND(AD42="Baja",AF42="Mayor"),AND(AD42="Media",AF42="Mayor"),AND(AD42="Alta",AF42="Moderado"),AND(AD42="Alta",AF42="Mayor"),AND(AD42="Muy Alta",AF42="Leve"),AND(AD42="Muy Alta",AF42="Menor"),AND(AD42="Muy Alta",AF42="Moderado"),AND(AD42="Muy Alta",AF42="Mayor")),"Alto",IF(OR(AND(AD42="Muy Baja",AF42="Catastrófico"),AND(AD42="Baja",AF42="Catastrófico"),AND(AD42="Media",AF42="Catastrófico"),AND(AD42="Alta",AF42="Catastrófico"),AND(AD42="Muy Alta",AF42="Catastrófico")),"Extremo","")))),"")</f>
        <v>Moderado</v>
      </c>
      <c r="AI42" s="308" t="s">
        <v>92</v>
      </c>
      <c r="AJ42" s="121"/>
      <c r="AK42" s="280" t="s">
        <v>504</v>
      </c>
      <c r="AL42" s="282" t="s">
        <v>501</v>
      </c>
      <c r="AM42" s="282" t="s">
        <v>549</v>
      </c>
      <c r="AN42" s="282" t="s">
        <v>329</v>
      </c>
      <c r="AO42" s="280" t="s">
        <v>485</v>
      </c>
      <c r="AP42" s="282"/>
      <c r="AQ42" s="280" t="s">
        <v>485</v>
      </c>
      <c r="AR42" s="282"/>
    </row>
    <row r="43" spans="1:44" s="122" customFormat="1" ht="72.599999999999994" customHeight="1" x14ac:dyDescent="0.25">
      <c r="A43" s="293"/>
      <c r="B43" s="294"/>
      <c r="C43" s="294"/>
      <c r="D43" s="297"/>
      <c r="E43" s="297"/>
      <c r="F43" s="297"/>
      <c r="G43" s="405"/>
      <c r="H43" s="116" t="s">
        <v>434</v>
      </c>
      <c r="I43" s="297"/>
      <c r="J43" s="299"/>
      <c r="K43" s="300"/>
      <c r="L43" s="299"/>
      <c r="M43" s="300"/>
      <c r="N43" s="301"/>
      <c r="O43" s="117">
        <v>2</v>
      </c>
      <c r="P43" s="118" t="s">
        <v>435</v>
      </c>
      <c r="Q43" s="25" t="str">
        <f>IF(OR(R43="Preventivo",R43="Detectivo"),"Probabilidad",IF(R43="Correctivo","Impacto",""))</f>
        <v>Probabilidad</v>
      </c>
      <c r="R43" s="119" t="s">
        <v>12</v>
      </c>
      <c r="S43" s="119" t="s">
        <v>7</v>
      </c>
      <c r="T43" s="26" t="str">
        <f t="shared" ref="T43:T48" si="41">IF(AND(R43="Preventivo",S43="Automático"),"50%",IF(AND(R43="Preventivo",S43="Manual"),"40%",IF(AND(R43="Detectivo",S43="Automático"),"40%",IF(AND(R43="Detectivo",S43="Manual"),"30%",IF(AND(R43="Correctivo",S43="Automático"),"35%",IF(AND(R43="Correctivo",S43="Manual"),"25%",""))))))</f>
        <v>40%</v>
      </c>
      <c r="U43" s="119" t="s">
        <v>17</v>
      </c>
      <c r="V43" s="119" t="s">
        <v>21</v>
      </c>
      <c r="W43" s="119" t="s">
        <v>84</v>
      </c>
      <c r="X43" s="117" t="s">
        <v>436</v>
      </c>
      <c r="Y43" s="120">
        <f>IFERROR(IF(AND(Q42="Probabilidad",Q43="Probabilidad"),(AA42-(+AA42*T43)),IF(Q43="Probabilidad",(K42-(+K42*T43)),IF(Q43="Impacto",AA42,""))),"")</f>
        <v>0.14399999999999999</v>
      </c>
      <c r="Z43" s="106" t="str">
        <f t="shared" si="0"/>
        <v>Muy Baja</v>
      </c>
      <c r="AA43" s="26">
        <f t="shared" ref="AA43:AA45" si="42">+Y43</f>
        <v>0.14399999999999999</v>
      </c>
      <c r="AB43" s="106" t="str">
        <f t="shared" ref="AB43:AB45" si="43">IFERROR(IF(AC43="","",IF(AC43&lt;=0.2,"Leve",IF(AC43&lt;=0.4,"Menor",IF(AC43&lt;=0.6,"Moderado",IF(AC43&lt;=0.8,"Mayor","Catastrófico"))))),"")</f>
        <v>Moderado</v>
      </c>
      <c r="AC43" s="26">
        <f>IFERROR(IF(AND(Q42="Impacto",Q43="Impacto"),(AC42-(+AC42*T43)),IF(Q43="Impacto",(#REF!-(+#REF!*T43)),IF(Q43="Probabilidad",AC42,""))),"")</f>
        <v>0.6</v>
      </c>
      <c r="AD43" s="303"/>
      <c r="AE43" s="305"/>
      <c r="AF43" s="303"/>
      <c r="AG43" s="305"/>
      <c r="AH43" s="307"/>
      <c r="AI43" s="309"/>
      <c r="AJ43" s="123"/>
      <c r="AK43" s="281"/>
      <c r="AL43" s="283"/>
      <c r="AM43" s="283"/>
      <c r="AN43" s="283"/>
      <c r="AO43" s="281"/>
      <c r="AP43" s="283"/>
      <c r="AQ43" s="281"/>
      <c r="AR43" s="283"/>
    </row>
    <row r="44" spans="1:44" s="122" customFormat="1" ht="72" customHeight="1" x14ac:dyDescent="0.25">
      <c r="A44" s="293"/>
      <c r="B44" s="294"/>
      <c r="C44" s="294"/>
      <c r="D44" s="297"/>
      <c r="E44" s="297"/>
      <c r="F44" s="297"/>
      <c r="G44" s="405"/>
      <c r="H44" s="116" t="s">
        <v>437</v>
      </c>
      <c r="I44" s="297"/>
      <c r="J44" s="299"/>
      <c r="K44" s="300"/>
      <c r="L44" s="299"/>
      <c r="M44" s="300"/>
      <c r="N44" s="301"/>
      <c r="O44" s="117">
        <v>3</v>
      </c>
      <c r="P44" s="118" t="s">
        <v>438</v>
      </c>
      <c r="Q44" s="25" t="str">
        <f t="shared" ref="Q44:Q45" si="44">IF(OR(R44="Preventivo",R44="Detectivo"),"Probabilidad",IF(R44="Correctivo","Impacto",""))</f>
        <v>Probabilidad</v>
      </c>
      <c r="R44" s="119" t="s">
        <v>12</v>
      </c>
      <c r="S44" s="119" t="s">
        <v>7</v>
      </c>
      <c r="T44" s="26" t="str">
        <f t="shared" si="41"/>
        <v>40%</v>
      </c>
      <c r="U44" s="119" t="s">
        <v>18</v>
      </c>
      <c r="V44" s="119" t="s">
        <v>21</v>
      </c>
      <c r="W44" s="119" t="s">
        <v>84</v>
      </c>
      <c r="X44" s="115" t="s">
        <v>439</v>
      </c>
      <c r="Y44" s="120">
        <f>IFERROR(IF(AND(Q43="Probabilidad",Q44="Probabilidad"),(AA43-(+AA43*T44)),IF(AND(Q43="Impacto",Q44="Probabilidad"),(AA42-(+AA42*T44)),IF(Q44="Impacto",AA43,""))),"")</f>
        <v>8.6399999999999991E-2</v>
      </c>
      <c r="Z44" s="106" t="str">
        <f t="shared" si="0"/>
        <v>Muy Baja</v>
      </c>
      <c r="AA44" s="26">
        <f t="shared" si="42"/>
        <v>8.6399999999999991E-2</v>
      </c>
      <c r="AB44" s="106" t="str">
        <f t="shared" si="43"/>
        <v>Moderado</v>
      </c>
      <c r="AC44" s="26">
        <f>IFERROR(IF(AND(Q43="Impacto",Q44="Impacto"),(AC43-(+AC43*T44)),IF(AND(Q43="Probabilidad",Q44="Impacto"),(AC42-(+AC42*T44)),IF(Q44="Probabilidad",AC43,""))),"")</f>
        <v>0.6</v>
      </c>
      <c r="AD44" s="303"/>
      <c r="AE44" s="305"/>
      <c r="AF44" s="303"/>
      <c r="AG44" s="305"/>
      <c r="AH44" s="307"/>
      <c r="AI44" s="309"/>
      <c r="AJ44" s="123"/>
      <c r="AK44" s="281"/>
      <c r="AL44" s="283"/>
      <c r="AM44" s="283"/>
      <c r="AN44" s="283"/>
      <c r="AO44" s="281"/>
      <c r="AP44" s="283"/>
      <c r="AQ44" s="281"/>
      <c r="AR44" s="283"/>
    </row>
    <row r="45" spans="1:44" s="122" customFormat="1" ht="60" customHeight="1" x14ac:dyDescent="0.25">
      <c r="A45" s="293"/>
      <c r="B45" s="294"/>
      <c r="C45" s="294"/>
      <c r="D45" s="297"/>
      <c r="E45" s="297"/>
      <c r="F45" s="297"/>
      <c r="G45" s="405"/>
      <c r="H45" s="116"/>
      <c r="I45" s="297"/>
      <c r="J45" s="299"/>
      <c r="K45" s="300"/>
      <c r="L45" s="299"/>
      <c r="M45" s="300"/>
      <c r="N45" s="301"/>
      <c r="O45" s="117">
        <v>4</v>
      </c>
      <c r="P45" s="118" t="s">
        <v>440</v>
      </c>
      <c r="Q45" s="25" t="str">
        <f t="shared" si="44"/>
        <v>Impacto</v>
      </c>
      <c r="R45" s="119" t="s">
        <v>14</v>
      </c>
      <c r="S45" s="119" t="s">
        <v>7</v>
      </c>
      <c r="T45" s="26" t="str">
        <f t="shared" si="41"/>
        <v>25%</v>
      </c>
      <c r="U45" s="119" t="s">
        <v>17</v>
      </c>
      <c r="V45" s="119" t="s">
        <v>21</v>
      </c>
      <c r="W45" s="119" t="s">
        <v>84</v>
      </c>
      <c r="X45" s="117" t="s">
        <v>441</v>
      </c>
      <c r="Y45" s="120">
        <f>IFERROR(IF(AND(Q44="Probabilidad",Q45="Probabilidad"),(AA44-(+AA44*T45)),IF(AND(Q44="Impacto",Q45="Probabilidad"),(AA43-(+AA43*T45)),IF(Q45="Impacto",AA44,""))),"")</f>
        <v>8.6399999999999991E-2</v>
      </c>
      <c r="Z45" s="106" t="str">
        <f t="shared" si="0"/>
        <v>Muy Baja</v>
      </c>
      <c r="AA45" s="26">
        <f t="shared" si="42"/>
        <v>8.6399999999999991E-2</v>
      </c>
      <c r="AB45" s="106" t="str">
        <f t="shared" si="43"/>
        <v>Moderado</v>
      </c>
      <c r="AC45" s="26">
        <f>IFERROR(IF(AND(Q44="Impacto",Q45="Impacto"),(AC44-(+AC44*T45)),IF(AND(Q44="Probabilidad",Q45="Impacto"),(AC43-(+AC43*T45)),IF(Q45="Probabilidad",AC44,""))),"")</f>
        <v>0.44999999999999996</v>
      </c>
      <c r="AD45" s="303"/>
      <c r="AE45" s="305"/>
      <c r="AF45" s="303"/>
      <c r="AG45" s="305"/>
      <c r="AH45" s="307"/>
      <c r="AI45" s="309"/>
      <c r="AJ45" s="123"/>
      <c r="AK45" s="281"/>
      <c r="AL45" s="283"/>
      <c r="AM45" s="283"/>
      <c r="AN45" s="283"/>
      <c r="AO45" s="281"/>
      <c r="AP45" s="283"/>
      <c r="AQ45" s="281"/>
      <c r="AR45" s="283"/>
    </row>
    <row r="46" spans="1:44" s="122" customFormat="1" ht="82.2" customHeight="1" x14ac:dyDescent="0.25">
      <c r="A46" s="293" t="s">
        <v>456</v>
      </c>
      <c r="B46" s="294" t="s">
        <v>392</v>
      </c>
      <c r="C46" s="294" t="s">
        <v>318</v>
      </c>
      <c r="D46" s="294" t="s">
        <v>393</v>
      </c>
      <c r="E46" s="294" t="s">
        <v>442</v>
      </c>
      <c r="F46" s="294" t="s">
        <v>443</v>
      </c>
      <c r="G46" s="295" t="s">
        <v>444</v>
      </c>
      <c r="H46" s="116" t="s">
        <v>445</v>
      </c>
      <c r="I46" s="296" t="s">
        <v>462</v>
      </c>
      <c r="J46" s="298" t="s">
        <v>41</v>
      </c>
      <c r="K46" s="300">
        <f t="shared" ref="K46" si="45">IF(J46="","",IF(J46="Muy Baja",0.2,IF(J46="Baja",0.4,IF(J46="Media",0.6,IF(J46="Alta",0.8,IF(J46="Muy Alta",1,))))))</f>
        <v>0.4</v>
      </c>
      <c r="L46" s="298" t="s">
        <v>5</v>
      </c>
      <c r="M46" s="300">
        <f t="shared" ref="M46" si="46">IF(L46="","",IF(L46="Leve",0.2,IF(L46="Menor",0.4,IF(L46="Moderado",0.6,IF(L46="Mayor",0.8,IF(L46="Catastrófico",1,))))))</f>
        <v>0.8</v>
      </c>
      <c r="N46" s="301" t="str">
        <f t="shared" ref="N46" si="47">IF(OR(AND(J46="Muy Baja",L46="Leve"),AND(J46="Muy Baja",L46="Menor"),AND(J46="Baja",L46="Leve")),"Bajo",IF(OR(AND(J46="Muy baja",L46="Moderado"),AND(J46="Baja",L46="Menor"),AND(J46="Baja",L46="Moderado"),AND(J46="Media",L46="Leve"),AND(J46="Media",L46="Menor"),AND(J46="Media",L46="Moderado"),AND(J46="Alta",L46="Leve"),AND(J46="Alta",L46="Menor")),"Moderado",IF(OR(AND(J46="Muy Baja",L46="Mayor"),AND(J46="Baja",L46="Mayor"),AND(J46="Media",L46="Mayor"),AND(J46="Alta",L46="Moderado"),AND(J46="Alta",L46="Mayor"),AND(J46="Muy Alta",L46="Leve"),AND(J46="Muy Alta",L46="Menor"),AND(J46="Muy Alta",L46="Moderado"),AND(J46="Muy Alta",L46="Mayor")),"Alto",IF(OR(AND(J46="Muy Baja",L46="Catastrófico"),AND(J46="Baja",L46="Catastrófico"),AND(J46="Media",L46="Catastrófico"),AND(J46="Alta",L46="Catastrófico"),AND(J46="Muy Alta",L46="Catastrófico")),"Extremo",""))))</f>
        <v>Alto</v>
      </c>
      <c r="O46" s="117">
        <v>1</v>
      </c>
      <c r="P46" s="118" t="s">
        <v>446</v>
      </c>
      <c r="Q46" s="25" t="str">
        <f>IF(OR(R46="Preventivo",R46="Detectivo"),"Probabilidad",IF(R46="Correctivo","Impacto",""))</f>
        <v>Impacto</v>
      </c>
      <c r="R46" s="119" t="s">
        <v>14</v>
      </c>
      <c r="S46" s="119" t="s">
        <v>7</v>
      </c>
      <c r="T46" s="26" t="str">
        <f t="shared" si="41"/>
        <v>25%</v>
      </c>
      <c r="U46" s="119" t="s">
        <v>18</v>
      </c>
      <c r="V46" s="119" t="s">
        <v>21</v>
      </c>
      <c r="W46" s="119" t="s">
        <v>84</v>
      </c>
      <c r="X46" s="115" t="s">
        <v>447</v>
      </c>
      <c r="Y46" s="120">
        <f>IFERROR(IF(Q46="Probabilidad",(K46-(+K46*T46)),IF(Q46="Impacto",K46,"")),"")</f>
        <v>0.4</v>
      </c>
      <c r="Z46" s="106" t="str">
        <f t="shared" si="0"/>
        <v>Baja</v>
      </c>
      <c r="AA46" s="26">
        <f>+Y46</f>
        <v>0.4</v>
      </c>
      <c r="AB46" s="106" t="str">
        <f>IFERROR(IF(AC46="","",IF(AC46&lt;=0.2,"Leve",IF(AC46&lt;=0.4,"Menor",IF(AC46&lt;=0.6,"Moderado",IF(AC46&lt;=0.8,"Mayor","Catastrófico"))))),"")</f>
        <v>Moderado</v>
      </c>
      <c r="AC46" s="26">
        <f>IFERROR(IF(Q46="Impacto",(M46-(+M46*T46)),IF(Q46="Probabilidad",M46,"")),"")</f>
        <v>0.60000000000000009</v>
      </c>
      <c r="AD46" s="302" t="str">
        <f t="shared" ref="AD46" si="48">IFERROR(IF(AE46=0,"",IF(AND(AE46&gt;0,AE46&lt;=0.2),"Muy Baja",IF(AE46&lt;=0.4,"Baja",IF(AE46&lt;=0.6,"Media",IF(AE46&lt;=0.8,"Alta","Muy Alta"))))),"")</f>
        <v>Baja</v>
      </c>
      <c r="AE46" s="304">
        <f>MIN(Y46:Y48)</f>
        <v>0.4</v>
      </c>
      <c r="AF46" s="302" t="str">
        <f t="shared" ref="AF46" si="49">IFERROR(IF(AG46=0,"",IF(AND(AG46&gt;0,AG46&lt;=0.2),"Leve",IF(AG46&lt;=0.4,"Menor",IF(AG46&lt;=0.6,"Moderado",IF(AG46&lt;=0.8,"Mayor","Catastrófico"))))),"")</f>
        <v>Menor</v>
      </c>
      <c r="AG46" s="304">
        <f>MIN(AC46:AC48)</f>
        <v>0.33750000000000002</v>
      </c>
      <c r="AH46" s="306" t="str">
        <f t="shared" ref="AH46" si="50">IFERROR(IF(OR(AND(AD46="Muy Baja",AF46="Leve"),AND(AD46="Muy Baja",AF46="Menor"),AND(AD46="Baja",AF46="Leve")),"Bajo",IF(OR(AND(AD46="Muy Baja",AF46="Moderado"),AND(AD46="Baja",AF46="Menor"),AND(AD46="Baja",AF46="Moderado"),AND(AD46="Media",AF46="Leve"),AND(AD46="Media",AF46="Menor"),AND(AD46="Media",AF46="Moderado"),AND(AD46="Alta",AF46="Leve"),AND(AD46="Alta",AF46="Menor")),"Moderado",IF(OR(AND(AD46="Muy Baja",AF46="Mayor"),AND(AD46="Baja",AF46="Mayor"),AND(AD46="Media",AF46="Mayor"),AND(AD46="Alta",AF46="Moderado"),AND(AD46="Alta",AF46="Mayor"),AND(AD46="Muy Alta",AF46="Leve"),AND(AD46="Muy Alta",AF46="Menor"),AND(AD46="Muy Alta",AF46="Moderado"),AND(AD46="Muy Alta",AF46="Mayor")),"Alto",IF(OR(AND(AD46="Muy Baja",AF46="Catastrófico"),AND(AD46="Baja",AF46="Catastrófico"),AND(AD46="Media",AF46="Catastrófico"),AND(AD46="Alta",AF46="Catastrófico"),AND(AD46="Muy Alta",AF46="Catastrófico")),"Extremo","")))),"")</f>
        <v>Moderado</v>
      </c>
      <c r="AI46" s="308"/>
      <c r="AJ46" s="124" t="s">
        <v>448</v>
      </c>
      <c r="AK46" s="280" t="s">
        <v>505</v>
      </c>
      <c r="AL46" s="282" t="s">
        <v>501</v>
      </c>
      <c r="AM46" s="282" t="s">
        <v>550</v>
      </c>
      <c r="AN46" s="282" t="s">
        <v>547</v>
      </c>
      <c r="AO46" s="280" t="s">
        <v>485</v>
      </c>
      <c r="AP46" s="282"/>
      <c r="AQ46" s="280" t="s">
        <v>485</v>
      </c>
      <c r="AR46" s="282"/>
    </row>
    <row r="47" spans="1:44" s="122" customFormat="1" ht="78.599999999999994" customHeight="1" x14ac:dyDescent="0.25">
      <c r="A47" s="293"/>
      <c r="B47" s="294"/>
      <c r="C47" s="294"/>
      <c r="D47" s="294"/>
      <c r="E47" s="294"/>
      <c r="F47" s="294"/>
      <c r="G47" s="295"/>
      <c r="H47" s="116" t="s">
        <v>449</v>
      </c>
      <c r="I47" s="297"/>
      <c r="J47" s="299"/>
      <c r="K47" s="300"/>
      <c r="L47" s="299"/>
      <c r="M47" s="300"/>
      <c r="N47" s="301"/>
      <c r="O47" s="117">
        <v>2</v>
      </c>
      <c r="P47" s="118" t="s">
        <v>450</v>
      </c>
      <c r="Q47" s="25" t="str">
        <f>IF(OR(R47="Preventivo",R47="Detectivo"),"Probabilidad",IF(R47="Correctivo","Impacto",""))</f>
        <v>Impacto</v>
      </c>
      <c r="R47" s="119" t="s">
        <v>14</v>
      </c>
      <c r="S47" s="119" t="s">
        <v>7</v>
      </c>
      <c r="T47" s="26" t="str">
        <f t="shared" si="41"/>
        <v>25%</v>
      </c>
      <c r="U47" s="119" t="s">
        <v>18</v>
      </c>
      <c r="V47" s="119" t="s">
        <v>21</v>
      </c>
      <c r="W47" s="119" t="s">
        <v>84</v>
      </c>
      <c r="X47" s="115" t="s">
        <v>451</v>
      </c>
      <c r="Y47" s="120">
        <f>IFERROR(IF(AND(Q46="Probabilidad",Q47="Probabilidad"),(AA46-(+AA46*T47)),IF(Q47="Probabilidad",(K46-(+K46*T47)),IF(Q47="Impacto",AA46,""))),"")</f>
        <v>0.4</v>
      </c>
      <c r="Z47" s="106" t="str">
        <f t="shared" si="0"/>
        <v>Baja</v>
      </c>
      <c r="AA47" s="26">
        <f t="shared" ref="AA47:AA48" si="51">+Y47</f>
        <v>0.4</v>
      </c>
      <c r="AB47" s="106" t="str">
        <f t="shared" ref="AB47:AB48" si="52">IFERROR(IF(AC47="","",IF(AC47&lt;=0.2,"Leve",IF(AC47&lt;=0.4,"Menor",IF(AC47&lt;=0.6,"Moderado",IF(AC47&lt;=0.8,"Mayor","Catastrófico"))))),"")</f>
        <v>Moderado</v>
      </c>
      <c r="AC47" s="26">
        <f>IFERROR(IF(AND(Q46="Impacto",Q47="Impacto"),(AC46-(+AC46*T47)),IF(Q47="Impacto",(#REF!-(+#REF!*T47)),IF(Q47="Probabilidad",AC46,""))),"")</f>
        <v>0.45000000000000007</v>
      </c>
      <c r="AD47" s="303"/>
      <c r="AE47" s="305"/>
      <c r="AF47" s="303"/>
      <c r="AG47" s="305"/>
      <c r="AH47" s="307"/>
      <c r="AI47" s="309"/>
      <c r="AJ47" s="123"/>
      <c r="AK47" s="281"/>
      <c r="AL47" s="283"/>
      <c r="AM47" s="283"/>
      <c r="AN47" s="283"/>
      <c r="AO47" s="281"/>
      <c r="AP47" s="283"/>
      <c r="AQ47" s="281"/>
      <c r="AR47" s="283"/>
    </row>
    <row r="48" spans="1:44" s="122" customFormat="1" ht="103.2" customHeight="1" x14ac:dyDescent="0.25">
      <c r="A48" s="293"/>
      <c r="B48" s="294"/>
      <c r="C48" s="294"/>
      <c r="D48" s="294"/>
      <c r="E48" s="294"/>
      <c r="F48" s="294"/>
      <c r="G48" s="295"/>
      <c r="H48" s="116" t="s">
        <v>452</v>
      </c>
      <c r="I48" s="297"/>
      <c r="J48" s="299"/>
      <c r="K48" s="300"/>
      <c r="L48" s="299"/>
      <c r="M48" s="300"/>
      <c r="N48" s="301"/>
      <c r="O48" s="117">
        <v>3</v>
      </c>
      <c r="P48" s="125" t="s">
        <v>453</v>
      </c>
      <c r="Q48" s="25" t="str">
        <f>IF(OR(R48="Preventivo",R48="Detectivo"),"Probabilidad",IF(R48="Correctivo","Impacto",""))</f>
        <v>Impacto</v>
      </c>
      <c r="R48" s="119" t="s">
        <v>14</v>
      </c>
      <c r="S48" s="119" t="s">
        <v>7</v>
      </c>
      <c r="T48" s="26" t="str">
        <f t="shared" si="41"/>
        <v>25%</v>
      </c>
      <c r="U48" s="119" t="s">
        <v>18</v>
      </c>
      <c r="V48" s="119" t="s">
        <v>21</v>
      </c>
      <c r="W48" s="119" t="s">
        <v>84</v>
      </c>
      <c r="X48" s="115" t="s">
        <v>454</v>
      </c>
      <c r="Y48" s="120">
        <f>IFERROR(IF(AND(Q47="Probabilidad",Q48="Probabilidad"),(AA47-(+AA47*T48)),IF(AND(Q47="Impacto",Q48="Probabilidad"),(AA46-(+AA46*T48)),IF(Q48="Impacto",AA47,""))),"")</f>
        <v>0.4</v>
      </c>
      <c r="Z48" s="106" t="str">
        <f t="shared" si="0"/>
        <v>Baja</v>
      </c>
      <c r="AA48" s="26">
        <f t="shared" si="51"/>
        <v>0.4</v>
      </c>
      <c r="AB48" s="106" t="str">
        <f t="shared" si="52"/>
        <v>Menor</v>
      </c>
      <c r="AC48" s="26">
        <f>IFERROR(IF(AND(Q47="Impacto",Q48="Impacto"),(AC47-(+AC47*T48)),IF(AND(Q47="Probabilidad",Q48="Impacto"),(AC46-(+AC46*T48)),IF(Q48="Probabilidad",AC47,""))),"")</f>
        <v>0.33750000000000002</v>
      </c>
      <c r="AD48" s="303"/>
      <c r="AE48" s="305"/>
      <c r="AF48" s="303"/>
      <c r="AG48" s="305"/>
      <c r="AH48" s="307"/>
      <c r="AI48" s="309"/>
      <c r="AJ48" s="123"/>
      <c r="AK48" s="281"/>
      <c r="AL48" s="283"/>
      <c r="AM48" s="283"/>
      <c r="AN48" s="283"/>
      <c r="AO48" s="281"/>
      <c r="AP48" s="283"/>
      <c r="AQ48" s="281"/>
      <c r="AR48" s="283"/>
    </row>
    <row r="49" spans="1:44" s="101" customFormat="1" ht="138" customHeight="1" x14ac:dyDescent="0.3">
      <c r="A49" s="386" t="s">
        <v>217</v>
      </c>
      <c r="B49" s="370" t="s">
        <v>317</v>
      </c>
      <c r="C49" s="389" t="s">
        <v>349</v>
      </c>
      <c r="D49" s="313" t="s">
        <v>271</v>
      </c>
      <c r="E49" s="313" t="s">
        <v>350</v>
      </c>
      <c r="F49" s="313" t="s">
        <v>351</v>
      </c>
      <c r="G49" s="313" t="s">
        <v>352</v>
      </c>
      <c r="H49" s="313" t="s">
        <v>353</v>
      </c>
      <c r="I49" s="370" t="s">
        <v>461</v>
      </c>
      <c r="J49" s="302" t="s">
        <v>82</v>
      </c>
      <c r="K49" s="300">
        <f>IF(J49="","",IF(J49="Muy Baja",0.2,IF(J49="Baja",0.4,IF(J49="Media",0.6,IF(J49="Alta",0.8,IF(J49="Muy Alta",1,))))))</f>
        <v>0.6</v>
      </c>
      <c r="L49" s="302" t="s">
        <v>5</v>
      </c>
      <c r="M49" s="300">
        <f>IF(L49="","",IF(L49="Leve",0.2,IF(L49="Menor",0.4,IF(L49="Moderado",0.6,IF(L49="Mayor",0.8,IF(L49="Catastrófico",1,))))))</f>
        <v>0.8</v>
      </c>
      <c r="N49" s="301" t="str">
        <f>IF(OR(AND(J49="Muy Baja",L49="Leve"),AND(J49="Muy Baja",L49="Menor"),AND(J49="Baja",L49="Leve")),"Bajo",IF(OR(AND(J49="Muy Baja",L49="Moderado"),AND(J49="Baja",L49="Menor"),AND(J49="Baja",L49="Moderado"),AND(J49="Media",L49="Leve"),AND(J49="Media",L49="Menor"),AND(J49="Media",L49="Moderado"),AND(J49="Alta",L49="Leve"),AND(J49="Alta",L49="Menor")),"Moderado",IF(OR(AND(J49="Muy Baja",L49="Mayor"),AND(J49="Baja",L49="Mayor"),AND(J49="Media",L49="Mayor"),AND(J49="Alta",L49="Moderado"),AND(J49="Alta",L49="Mayor"),AND(J49="Muy Alta",L49="Leve"),AND(J49="Muy Alta",L49="Menor"),AND(J49="Muy Alta",L49="Moderado"),AND(J49="Muy Alta",L49="Mayor")),"Alto",IF(OR(AND(J49="Muy Baja",L49="Catastrófico"),AND(J49="Baja",L49="Catastrófico"),AND(J49="Media",L49="Catastrófico"),AND(J49="Alta",L49="Catastrófico"),AND(J49="Muy Alta",L49="Catastrófico")),"Extremo",""))))</f>
        <v>Alto</v>
      </c>
      <c r="O49" s="25">
        <v>1</v>
      </c>
      <c r="P49" s="74" t="s">
        <v>354</v>
      </c>
      <c r="Q49" s="25" t="str">
        <f>IF(OR(R49="Preventivo",R49="Detectivo"),"Probabilidad",IF(R49="Correctivo","Impacto",""))</f>
        <v>Probabilidad</v>
      </c>
      <c r="R49" s="94" t="s">
        <v>13</v>
      </c>
      <c r="S49" s="94" t="s">
        <v>7</v>
      </c>
      <c r="T49" s="26" t="str">
        <f>IF(AND(R49="Preventivo",S49="Automático"),"50%",IF(AND(R49="Preventivo",S49="Manual"),"40%",IF(AND(R49="Detectivo",S49="Automático"),"40%",IF(AND(R49="Detectivo",S49="Manual"),"30%",IF(AND(R49="Correctivo",S49="Automático"),"35%",IF(AND(R49="Correctivo",S49="Manual"),"25%",""))))))</f>
        <v>30%</v>
      </c>
      <c r="U49" s="94" t="s">
        <v>17</v>
      </c>
      <c r="V49" s="94" t="s">
        <v>20</v>
      </c>
      <c r="W49" s="94" t="s">
        <v>84</v>
      </c>
      <c r="X49" s="95" t="s">
        <v>355</v>
      </c>
      <c r="Y49" s="72">
        <f>IFERROR(IF(Q49="Probabilidad",(K49-(+K49*T49)),IF(Q49="Impacto",K49,"")),"")</f>
        <v>0.42</v>
      </c>
      <c r="Z49" s="106" t="str">
        <f t="shared" si="0"/>
        <v>Media</v>
      </c>
      <c r="AA49" s="26">
        <f>+Y49</f>
        <v>0.42</v>
      </c>
      <c r="AB49" s="106" t="str">
        <f>IFERROR(IF(AC49="","",IF(AC49&lt;=0.2,"Leve",IF(AC49&lt;=0.4,"Menor",IF(AC49&lt;=0.6,"Moderado",IF(AC49&lt;=0.8,"Mayor","Catastrófico"))))),"")</f>
        <v>Mayor</v>
      </c>
      <c r="AC49" s="26">
        <f>IFERROR(IF(Q49="Impacto",(M49-(+M49*T49)),IF(Q49="Probabilidad",M49,"")),"")</f>
        <v>0.8</v>
      </c>
      <c r="AD49" s="302" t="str">
        <f>IFERROR(IF(AE49=0,"",IF(AND(AE49&gt;0,AE49&lt;=0.2),"Muy Baja",IF(AE49&lt;=0.4,"Baja",IF(AE49&lt;=0.6,"Media",IF(AE49&lt;=0.8,"Alta","Muy Alta"))))),"")</f>
        <v>Baja</v>
      </c>
      <c r="AE49" s="304">
        <f>MIN(Y49:Y50)</f>
        <v>0.29399999999999998</v>
      </c>
      <c r="AF49" s="302" t="str">
        <f>IFERROR(IF(AG49=0,"",IF(AND(AG49&gt;0,AG49&lt;=0.2),"Leve",IF(AG49&lt;=0.4,"Menor",IF(AG49&lt;=0.6,"Moderado",IF(AG49&lt;=0.8,"Mayor","Catastrófico"))))),"")</f>
        <v>Mayor</v>
      </c>
      <c r="AG49" s="304">
        <f>MIN(AC49:AC50)</f>
        <v>0.8</v>
      </c>
      <c r="AH49" s="306" t="str">
        <f>IFERROR(IF(OR(AND(AD49="Muy Baja",AF49="Leve"),AND(AD49="Muy Baja",AF49="Menor"),AND(AD49="Baja",AF49="Leve")),"Bajo",IF(OR(AND(AD49="Muy Baja",AF49="Moderado"),AND(AD49="Baja",AF49="Menor"),AND(AD49="Baja",AF49="Moderado"),AND(AD49="Media",AF49="Leve"),AND(AD49="Media",AF49="Menor"),AND(AD49="Media",AF49="Moderado"),AND(AD49="Alta",AF49="Leve"),AND(AD49="Alta",AF49="Menor")),"Moderado",IF(OR(AND(AD49="Muy Baja",AF49="Mayor"),AND(AD49="Baja",AF49="Mayor"),AND(AD49="Media",AF49="Mayor"),AND(AD49="Alta",AF49="Moderado"),AND(AD49="Alta",AF49="Mayor"),AND(AD49="Muy Alta",AF49="Leve"),AND(AD49="Muy Alta",AF49="Menor"),AND(AD49="Muy Alta",AF49="Moderado"),AND(AD49="Muy Alta",AF49="Mayor")),"Alto",IF(OR(AND(AD49="Muy Baja",AF49="Catastrófico"),AND(AD49="Baja",AF49="Catastrófico"),AND(AD49="Media",AF49="Catastrófico"),AND(AD49="Alta",AF49="Catastrófico"),AND(AD49="Muy Alta",AF49="Catastrófico")),"Extremo","")))),"")</f>
        <v>Alto</v>
      </c>
      <c r="AI49" s="318" t="s">
        <v>92</v>
      </c>
      <c r="AJ49" s="71"/>
      <c r="AK49" s="284" t="s">
        <v>486</v>
      </c>
      <c r="AL49" s="284" t="s">
        <v>487</v>
      </c>
      <c r="AM49" s="284" t="s">
        <v>551</v>
      </c>
      <c r="AN49" s="282" t="s">
        <v>552</v>
      </c>
      <c r="AO49" s="284" t="s">
        <v>485</v>
      </c>
      <c r="AP49" s="407"/>
      <c r="AQ49" s="284" t="s">
        <v>485</v>
      </c>
      <c r="AR49" s="286"/>
    </row>
    <row r="50" spans="1:44" s="101" customFormat="1" ht="228" customHeight="1" x14ac:dyDescent="0.3">
      <c r="A50" s="386"/>
      <c r="B50" s="397"/>
      <c r="C50" s="390"/>
      <c r="D50" s="314"/>
      <c r="E50" s="314"/>
      <c r="F50" s="314"/>
      <c r="G50" s="314"/>
      <c r="H50" s="315"/>
      <c r="I50" s="397"/>
      <c r="J50" s="303"/>
      <c r="K50" s="300"/>
      <c r="L50" s="303"/>
      <c r="M50" s="300"/>
      <c r="N50" s="301"/>
      <c r="O50" s="25">
        <v>2</v>
      </c>
      <c r="P50" s="74" t="s">
        <v>356</v>
      </c>
      <c r="Q50" s="25" t="str">
        <f>IF(OR(R50="Preventivo",R50="Detectivo"),"Probabilidad",IF(R50="Correctivo","Impacto",""))</f>
        <v>Probabilidad</v>
      </c>
      <c r="R50" s="94" t="s">
        <v>13</v>
      </c>
      <c r="S50" s="94" t="s">
        <v>7</v>
      </c>
      <c r="T50" s="26" t="str">
        <f t="shared" ref="T50:T59" si="53">IF(AND(R50="Preventivo",S50="Automático"),"50%",IF(AND(R50="Preventivo",S50="Manual"),"40%",IF(AND(R50="Detectivo",S50="Automático"),"40%",IF(AND(R50="Detectivo",S50="Manual"),"30%",IF(AND(R50="Correctivo",S50="Automático"),"35%",IF(AND(R50="Correctivo",S50="Manual"),"25%",""))))))</f>
        <v>30%</v>
      </c>
      <c r="U50" s="94" t="s">
        <v>18</v>
      </c>
      <c r="V50" s="94" t="s">
        <v>20</v>
      </c>
      <c r="W50" s="94" t="s">
        <v>84</v>
      </c>
      <c r="X50" s="25" t="s">
        <v>357</v>
      </c>
      <c r="Y50" s="72">
        <f>IFERROR(IF(AND(Q49="Probabilidad",Q50="Probabilidad"),(AA49-(+AA49*T50)),IF(Q50="Probabilidad",(K49-(+K49*T50)),IF(Q50="Impacto",AA49,""))),"")</f>
        <v>0.29399999999999998</v>
      </c>
      <c r="Z50" s="106" t="str">
        <f t="shared" si="0"/>
        <v>Baja</v>
      </c>
      <c r="AA50" s="26">
        <f t="shared" ref="AA50" si="54">+Y50</f>
        <v>0.29399999999999998</v>
      </c>
      <c r="AB50" s="106" t="str">
        <f t="shared" ref="AB50" si="55">IFERROR(IF(AC50="","",IF(AC50&lt;=0.2,"Leve",IF(AC50&lt;=0.4,"Menor",IF(AC50&lt;=0.6,"Moderado",IF(AC50&lt;=0.8,"Mayor","Catastrófico"))))),"")</f>
        <v>Mayor</v>
      </c>
      <c r="AC50" s="26">
        <f>IFERROR(IF(AND(Q49="Impacto",Q50="Impacto"),(AC49-(+AC49*T50)),IF(Q50="Impacto",(#REF!-(+#REF!*T50)),IF(Q50="Probabilidad",AC49,""))),"")</f>
        <v>0.8</v>
      </c>
      <c r="AD50" s="303"/>
      <c r="AE50" s="305"/>
      <c r="AF50" s="303"/>
      <c r="AG50" s="305"/>
      <c r="AH50" s="307"/>
      <c r="AI50" s="319"/>
      <c r="AJ50" s="71"/>
      <c r="AK50" s="285"/>
      <c r="AL50" s="285"/>
      <c r="AM50" s="285"/>
      <c r="AN50" s="288"/>
      <c r="AO50" s="285"/>
      <c r="AP50" s="407"/>
      <c r="AQ50" s="285"/>
      <c r="AR50" s="286"/>
    </row>
    <row r="51" spans="1:44" ht="210.75" customHeight="1" x14ac:dyDescent="0.25">
      <c r="A51" s="318" t="s">
        <v>412</v>
      </c>
      <c r="B51" s="370" t="s">
        <v>358</v>
      </c>
      <c r="C51" s="370" t="s">
        <v>359</v>
      </c>
      <c r="D51" s="370" t="s">
        <v>360</v>
      </c>
      <c r="E51" s="370" t="s">
        <v>361</v>
      </c>
      <c r="F51" s="370" t="s">
        <v>362</v>
      </c>
      <c r="G51" s="370" t="s">
        <v>363</v>
      </c>
      <c r="H51" s="96" t="s">
        <v>364</v>
      </c>
      <c r="I51" s="371" t="s">
        <v>461</v>
      </c>
      <c r="J51" s="302" t="s">
        <v>39</v>
      </c>
      <c r="K51" s="300">
        <f>IF(J51="","",IF(J51="Muy Baja",0.2,IF(J51="Baja",0.4,IF(J51="Media",0.6,IF(J51="Alta",0.8,IF(J51="Muy Alta",1,))))))</f>
        <v>0.2</v>
      </c>
      <c r="L51" s="302" t="s">
        <v>365</v>
      </c>
      <c r="M51" s="300">
        <f>IF(L51="","",IF(L51="Leve",0.2,IF(L51="Menor",0.4,IF(L51="Moderado",0.6,IF(L51="Mayor",0.8,IF(L51="Catastrófico",1,))))))</f>
        <v>0.8</v>
      </c>
      <c r="N51" s="301" t="str">
        <f>IF(OR(AND(J51="Muy Baja",L51="Leve"),AND(J51="Muy Baja",L51="Menor"),AND(J51="Baja",L51="Leve")),"Bajo",IF(OR(AND(J51="Muy baja",L51="Moderado"),AND(J51="Baja",L51="Menor"),AND(J51="Baja",L51="Moderado"),AND(J51="Media",L51="Leve"),AND(J51="Media",L51="Menor"),AND(J51="Media",L51="Moderado"),AND(J51="Alta",L51="Leve"),AND(J51="Alta",L51="Menor")),"Moderado",IF(OR(AND(J51="Muy Baja",L51="Mayor"),AND(J51="Baja",L51="Mayor"),AND(J51="Media",L51="Mayor"),AND(J51="Alta",L51="Moderado"),AND(J51="Alta",L51="Mayor"),AND(J51="Muy Alta",L51="Leve"),AND(J51="Muy Alta",L51="Menor"),AND(J51="Muy Alta",L51="Moderado"),AND(J51="Muy Alta",L51="Mayor")),"Alto",IF(OR(AND(J51="Muy Baja",L51="Catastrófico"),AND(J51="Baja",L51="Catastrófico"),AND(J51="Media",L51="Catastrófico"),AND(J51="Alta",L51="Catastrófico"),AND(J51="Muy Alta",L51="Catastrófico")),"Extremo",""))))</f>
        <v>Alto</v>
      </c>
      <c r="O51" s="25">
        <v>1</v>
      </c>
      <c r="P51" s="102" t="s">
        <v>366</v>
      </c>
      <c r="Q51" s="25" t="str">
        <f t="shared" ref="Q51:Q52" si="56">IF(OR(R51="Preventivo",R51="Detectivo"),"Probabilidad",IF(R51="Correctivo","Impacto",""))</f>
        <v>Probabilidad</v>
      </c>
      <c r="R51" s="94" t="s">
        <v>12</v>
      </c>
      <c r="S51" s="94" t="s">
        <v>7</v>
      </c>
      <c r="T51" s="26" t="str">
        <f t="shared" si="53"/>
        <v>40%</v>
      </c>
      <c r="U51" s="94" t="s">
        <v>18</v>
      </c>
      <c r="V51" s="94" t="s">
        <v>21</v>
      </c>
      <c r="W51" s="94" t="s">
        <v>84</v>
      </c>
      <c r="X51" s="71" t="s">
        <v>367</v>
      </c>
      <c r="Y51" s="72">
        <f>IFERROR(IF(Q51="Probabilidad",(K51-(+K51*T51)),IF(Q51="Impacto",K51,"")),"")</f>
        <v>0.12</v>
      </c>
      <c r="Z51" s="106" t="str">
        <f t="shared" si="0"/>
        <v>Muy Baja</v>
      </c>
      <c r="AA51" s="26">
        <f>+Y51</f>
        <v>0.12</v>
      </c>
      <c r="AB51" s="106" t="str">
        <f>IFERROR(IF(AC51="","",IF(AC51&lt;=0.2,"Leve",IF(AC51&lt;=0.4,"Menor",IF(AC51&lt;=0.6,"Moderado",IF(AC51&lt;=0.8,"Mayor","Catastrófico"))))),"")</f>
        <v>Mayor</v>
      </c>
      <c r="AC51" s="26">
        <f>IFERROR(IF(Q51="Impacto",(M51-(+M51*T51)),IF(Q51="Probabilidad",M51,"")),"")</f>
        <v>0.8</v>
      </c>
      <c r="AD51" s="302" t="str">
        <f t="shared" ref="AD51" si="57">IFERROR(IF(AE51=0,"",IF(AND(AE51&gt;0,AE51&lt;=0.2),"Muy Baja",IF(AE51&lt;=0.4,"Baja",IF(AE51&lt;=0.6,"Media",IF(AE51&lt;=0.8,"Alta","Muy Alta"))))),"")</f>
        <v>Muy Baja</v>
      </c>
      <c r="AE51" s="304">
        <f>MIN(Y51:Y52)</f>
        <v>0.12</v>
      </c>
      <c r="AF51" s="302" t="str">
        <f t="shared" ref="AF51" si="58">IFERROR(IF(AG51=0,"",IF(AND(AG51&gt;0,AG51&lt;=0.2),"Leve",IF(AG51&lt;=0.4,"Menor",IF(AG51&lt;=0.6,"Moderado",IF(AG51&lt;=0.8,"Mayor","Catastrófico"))))),"")</f>
        <v>Moderado</v>
      </c>
      <c r="AG51" s="304">
        <f>MIN(AC51:AC52)</f>
        <v>0.44999999999999996</v>
      </c>
      <c r="AH51" s="306" t="str">
        <f t="shared" ref="AH51" si="59">IFERROR(IF(OR(AND(AD51="Muy Baja",AF51="Leve"),AND(AD51="Muy Baja",AF51="Menor"),AND(AD51="Baja",AF51="Leve")),"Bajo",IF(OR(AND(AD51="Muy Baja",AF51="Moderado"),AND(AD51="Baja",AF51="Menor"),AND(AD51="Baja",AF51="Moderado"),AND(AD51="Media",AF51="Leve"),AND(AD51="Media",AF51="Menor"),AND(AD51="Media",AF51="Moderado"),AND(AD51="Alta",AF51="Leve"),AND(AD51="Alta",AF51="Menor")),"Moderado",IF(OR(AND(AD51="Muy Baja",AF51="Mayor"),AND(AD51="Baja",AF51="Mayor"),AND(AD51="Media",AF51="Mayor"),AND(AD51="Alta",AF51="Moderado"),AND(AD51="Alta",AF51="Mayor"),AND(AD51="Muy Alta",AF51="Leve"),AND(AD51="Muy Alta",AF51="Menor"),AND(AD51="Muy Alta",AF51="Moderado"),AND(AD51="Muy Alta",AF51="Mayor")),"Alto",IF(OR(AND(AD51="Muy Baja",AF51="Catastrófico"),AND(AD51="Baja",AF51="Catastrófico"),AND(AD51="Media",AF51="Catastrófico"),AND(AD51="Alta",AF51="Catastrófico"),AND(AD51="Muy Alta",AF51="Catastrófico")),"Extremo","")))),"")</f>
        <v>Moderado</v>
      </c>
      <c r="AI51" s="91"/>
      <c r="AJ51" s="108"/>
      <c r="AK51" s="282" t="s">
        <v>497</v>
      </c>
      <c r="AL51" s="282" t="s">
        <v>329</v>
      </c>
      <c r="AM51" s="282" t="s">
        <v>553</v>
      </c>
      <c r="AN51" s="282" t="s">
        <v>329</v>
      </c>
      <c r="AO51" s="282" t="s">
        <v>485</v>
      </c>
      <c r="AP51" s="282"/>
      <c r="AQ51" s="282" t="s">
        <v>485</v>
      </c>
      <c r="AR51" s="282"/>
    </row>
    <row r="52" spans="1:44" ht="159.15" customHeight="1" x14ac:dyDescent="0.25">
      <c r="A52" s="388"/>
      <c r="B52" s="397"/>
      <c r="C52" s="397"/>
      <c r="D52" s="397"/>
      <c r="E52" s="397"/>
      <c r="F52" s="397"/>
      <c r="G52" s="397"/>
      <c r="H52" s="96" t="s">
        <v>368</v>
      </c>
      <c r="I52" s="397"/>
      <c r="J52" s="303"/>
      <c r="K52" s="300"/>
      <c r="L52" s="303"/>
      <c r="M52" s="300"/>
      <c r="N52" s="301"/>
      <c r="O52" s="25" t="s">
        <v>369</v>
      </c>
      <c r="P52" s="102" t="s">
        <v>370</v>
      </c>
      <c r="Q52" s="25" t="str">
        <f t="shared" si="56"/>
        <v>Impacto</v>
      </c>
      <c r="R52" s="94" t="s">
        <v>14</v>
      </c>
      <c r="S52" s="94" t="s">
        <v>7</v>
      </c>
      <c r="T52" s="26" t="str">
        <f t="shared" si="53"/>
        <v>25%</v>
      </c>
      <c r="U52" s="94" t="s">
        <v>18</v>
      </c>
      <c r="V52" s="94" t="s">
        <v>21</v>
      </c>
      <c r="W52" s="94" t="s">
        <v>84</v>
      </c>
      <c r="X52" s="71" t="s">
        <v>371</v>
      </c>
      <c r="Y52" s="72">
        <f>IFERROR(IF(AND(Q51="Probabilidad",Q52="Probabilidad"),(AA51-(+AA51*T52)),IF(Q52="Probabilidad",(K51-(+K51*T52)),IF(Q52="Impacto",AA51,""))),"")</f>
        <v>0.12</v>
      </c>
      <c r="Z52" s="106" t="str">
        <f t="shared" si="0"/>
        <v>Muy Baja</v>
      </c>
      <c r="AA52" s="26">
        <f t="shared" ref="AA52" si="60">+Y52</f>
        <v>0.12</v>
      </c>
      <c r="AB52" s="106" t="str">
        <f t="shared" ref="AB52" si="61">IFERROR(IF(AC52="","",IF(AC52&lt;=0.2,"Leve",IF(AC52&lt;=0.4,"Menor",IF(AC52&lt;=0.6,"Moderado",IF(AC52&lt;=0.8,"Mayor","Catastrófico"))))),"")</f>
        <v>Moderado</v>
      </c>
      <c r="AC52" s="26">
        <f>IFERROR(IF(AND(Q51="Impacto",Q52="Impacto"),(AC51-(+AC51*T52)),IF(Q52="Impacto",($M$15-(+$M$15*T52)),IF(Q52="Probabilidad",AC51,""))),"")</f>
        <v>0.44999999999999996</v>
      </c>
      <c r="AD52" s="303"/>
      <c r="AE52" s="305"/>
      <c r="AF52" s="303"/>
      <c r="AG52" s="305"/>
      <c r="AH52" s="307"/>
      <c r="AI52" s="91"/>
      <c r="AJ52" s="108"/>
      <c r="AK52" s="287"/>
      <c r="AL52" s="287"/>
      <c r="AM52" s="287"/>
      <c r="AN52" s="287"/>
      <c r="AO52" s="287"/>
      <c r="AP52" s="287"/>
      <c r="AQ52" s="287"/>
      <c r="AR52" s="287"/>
    </row>
    <row r="53" spans="1:44" ht="69" customHeight="1" x14ac:dyDescent="0.25">
      <c r="A53" s="386" t="s">
        <v>413</v>
      </c>
      <c r="B53" s="384" t="s">
        <v>372</v>
      </c>
      <c r="C53" s="384" t="s">
        <v>359</v>
      </c>
      <c r="D53" s="370" t="s">
        <v>183</v>
      </c>
      <c r="E53" s="370" t="s">
        <v>373</v>
      </c>
      <c r="F53" s="370" t="s">
        <v>374</v>
      </c>
      <c r="G53" s="398" t="s">
        <v>375</v>
      </c>
      <c r="H53" s="96" t="s">
        <v>376</v>
      </c>
      <c r="I53" s="384" t="s">
        <v>461</v>
      </c>
      <c r="J53" s="302" t="s">
        <v>377</v>
      </c>
      <c r="K53" s="300">
        <f>IF(J53="","",IF(J53="Muy Baja",0.2,IF(J53="Baja",0.4,IF(J53="Media",0.6,IF(J53="Alta",0.8,IF(J53="Muy Alta",1,))))))</f>
        <v>0.8</v>
      </c>
      <c r="L53" s="302" t="s">
        <v>365</v>
      </c>
      <c r="M53" s="300">
        <f>IF(L53="","",IF(L53="Leve",0.2,IF(L53="Menor",0.4,IF(L53="Moderado",0.6,IF(L53="Mayor",0.8,IF(L53="Catastrófico",1,))))))</f>
        <v>0.8</v>
      </c>
      <c r="N53" s="301" t="str">
        <f>IF(OR(AND(J53="Muy Baja",L53="Leve"),AND(J53="Muy Baja",L53="Menor"),AND(J53="Baja",L53="Leve")),"Bajo",IF(OR(AND(J53="Muy baja",L53="Moderado"),AND(J53="Baja",L53="Menor"),AND(J53="Baja",L53="Moderado"),AND(J53="Media",L53="Leve"),AND(J53="Media",L53="Menor"),AND(J53="Media",L53="Moderado"),AND(J53="Alta",L53="Leve"),AND(J53="Alta",L53="Menor")),"Moderado",IF(OR(AND(J53="Muy Baja",L53="Mayor"),AND(J53="Baja",L53="Mayor"),AND(J53="Media",L53="Mayor"),AND(J53="Alta",L53="Moderado"),AND(J53="Alta",L53="Mayor"),AND(J53="Muy Alta",L53="Leve"),AND(J53="Muy Alta",L53="Menor"),AND(J53="Muy Alta",L53="Moderado"),AND(J53="Muy Alta",L53="Mayor")),"Alto",IF(OR(AND(J53="Muy Baja",L53="Catastrófico"),AND(J53="Baja",L53="Catastrófico"),AND(J53="Media",L53="Catastrófico"),AND(J53="Alta",L53="Catastrófico"),AND(J53="Muy Alta",L53="Catastrófico")),"Extremo",""))))</f>
        <v>Alto</v>
      </c>
      <c r="O53" s="25">
        <v>1</v>
      </c>
      <c r="P53" s="74" t="s">
        <v>378</v>
      </c>
      <c r="Q53" s="25" t="str">
        <f>IF(OR(R53="Preventivo",R53="Detectivo"),"Probabilidad",IF(R53="Correctivo","Impacto",""))</f>
        <v>Probabilidad</v>
      </c>
      <c r="R53" s="94" t="s">
        <v>12</v>
      </c>
      <c r="S53" s="94" t="s">
        <v>7</v>
      </c>
      <c r="T53" s="26" t="str">
        <f t="shared" si="53"/>
        <v>40%</v>
      </c>
      <c r="U53" s="94" t="s">
        <v>17</v>
      </c>
      <c r="V53" s="94" t="s">
        <v>21</v>
      </c>
      <c r="W53" s="94" t="s">
        <v>84</v>
      </c>
      <c r="X53" s="95" t="s">
        <v>379</v>
      </c>
      <c r="Y53" s="72">
        <f>IFERROR(IF(Q53="Probabilidad",(K53-(+K53*T53)),IF(Q53="Impacto",K53,"")),"")</f>
        <v>0.48</v>
      </c>
      <c r="Z53" s="106" t="str">
        <f t="shared" si="0"/>
        <v>Media</v>
      </c>
      <c r="AA53" s="26">
        <f>+Y53</f>
        <v>0.48</v>
      </c>
      <c r="AB53" s="106" t="str">
        <f>IFERROR(IF(AC53="","",IF(AC53&lt;=0.2,"Leve",IF(AC53&lt;=0.4,"Menor",IF(AC53&lt;=0.6,"Moderado",IF(AC53&lt;=0.8,"Mayor","Catastrófico"))))),"")</f>
        <v>Mayor</v>
      </c>
      <c r="AC53" s="26">
        <f>IFERROR(IF(Q53="Impacto",(M53-(+M53*T53)),IF(Q53="Probabilidad",M53,"")),"")</f>
        <v>0.8</v>
      </c>
      <c r="AD53" s="302" t="str">
        <f>IFERROR(IF(AE53=0,"",IF(AND(AE53&gt;0,AE53&lt;=0.2),"Muy Baja",IF(AE53&lt;=0.4,"Baja",IF(AE53&lt;=0.6,"Media",IF(AE53&lt;=0.8,"Alta","Muy Alta"))))),"")</f>
        <v>Baja</v>
      </c>
      <c r="AE53" s="304">
        <f>MIN(Y53:Y57)</f>
        <v>0.23519999999999996</v>
      </c>
      <c r="AF53" s="302" t="str">
        <f>IFERROR(IF(AG53=0,"",IF(AND(AG53&gt;0,AG53&lt;=0.2),"Leve",IF(AG53&lt;=0.4,"Menor",IF(AG53&lt;=0.6,"Moderado",IF(AG53&lt;=0.8,"Mayor","Catastrófico"))))),"")</f>
        <v>Moderado</v>
      </c>
      <c r="AG53" s="304">
        <f>MIN(AC53:AC57)</f>
        <v>0.45000000000000007</v>
      </c>
      <c r="AH53" s="306" t="str">
        <f>IFERROR(IF(OR(AND(AD53="Muy Baja",AF53="Leve"),AND(AD53="Muy Baja",AF53="Menor"),AND(AD53="Baja",AF53="Leve")),"Bajo",IF(OR(AND(AD53="Muy Baja",AF53="Moderado"),AND(AD53="Baja",AF53="Menor"),AND(AD53="Baja",AF53="Moderado"),AND(AD53="Media",AF53="Leve"),AND(AD53="Media",AF53="Menor"),AND(AD53="Media",AF53="Moderado"),AND(AD53="Alta",AF53="Leve"),AND(AD53="Alta",AF53="Menor")),"Moderado",IF(OR(AND(AD53="Muy Baja",AF53="Mayor"),AND(AD53="Baja",AF53="Mayor"),AND(AD53="Media",AF53="Mayor"),AND(AD53="Alta",AF53="Moderado"),AND(AD53="Alta",AF53="Mayor"),AND(AD53="Muy Alta",AF53="Leve"),AND(AD53="Muy Alta",AF53="Menor"),AND(AD53="Muy Alta",AF53="Moderado"),AND(AD53="Muy Alta",AF53="Mayor")),"Alto",IF(OR(AND(AD53="Muy Baja",AF53="Catastrófico"),AND(AD53="Baja",AF53="Catastrófico"),AND(AD53="Media",AF53="Catastrófico"),AND(AD53="Alta",AF53="Catastrófico"),AND(AD53="Muy Alta",AF53="Catastrófico")),"Extremo","")))),"")</f>
        <v>Moderado</v>
      </c>
      <c r="AI53" s="318" t="s">
        <v>92</v>
      </c>
      <c r="AJ53" s="73"/>
      <c r="AK53" s="282" t="s">
        <v>498</v>
      </c>
      <c r="AL53" s="282" t="s">
        <v>329</v>
      </c>
      <c r="AM53" s="282" t="s">
        <v>554</v>
      </c>
      <c r="AN53" s="282" t="s">
        <v>329</v>
      </c>
      <c r="AO53" s="282" t="s">
        <v>485</v>
      </c>
      <c r="AP53" s="282"/>
      <c r="AQ53" s="282" t="s">
        <v>485</v>
      </c>
      <c r="AR53" s="282"/>
    </row>
    <row r="54" spans="1:44" ht="76.2" customHeight="1" x14ac:dyDescent="0.25">
      <c r="A54" s="386"/>
      <c r="B54" s="384"/>
      <c r="C54" s="384"/>
      <c r="D54" s="371"/>
      <c r="E54" s="371"/>
      <c r="F54" s="371"/>
      <c r="G54" s="399"/>
      <c r="H54" s="96" t="s">
        <v>380</v>
      </c>
      <c r="I54" s="384"/>
      <c r="J54" s="303"/>
      <c r="K54" s="300"/>
      <c r="L54" s="303"/>
      <c r="M54" s="300"/>
      <c r="N54" s="301"/>
      <c r="O54" s="25">
        <v>2</v>
      </c>
      <c r="P54" s="74" t="s">
        <v>381</v>
      </c>
      <c r="Q54" s="25" t="str">
        <f>IF(OR(R54="Preventivo",R54="Detectivo"),"Probabilidad",IF(R54="Correctivo","Impacto",""))</f>
        <v>Probabilidad</v>
      </c>
      <c r="R54" s="94" t="s">
        <v>13</v>
      </c>
      <c r="S54" s="94" t="s">
        <v>7</v>
      </c>
      <c r="T54" s="26" t="str">
        <f t="shared" si="53"/>
        <v>30%</v>
      </c>
      <c r="U54" s="94" t="s">
        <v>18</v>
      </c>
      <c r="V54" s="94" t="s">
        <v>21</v>
      </c>
      <c r="W54" s="94" t="s">
        <v>84</v>
      </c>
      <c r="X54" s="95" t="s">
        <v>382</v>
      </c>
      <c r="Y54" s="72">
        <f>IFERROR(IF(AND(Q53="Probabilidad",Q54="Probabilidad"),(AA53-(+AA53*T54)),IF(Q54="Probabilidad",(K53-(+K53*T54)),IF(Q54="Impacto",AA53,""))),"")</f>
        <v>0.33599999999999997</v>
      </c>
      <c r="Z54" s="106" t="str">
        <f t="shared" si="0"/>
        <v>Baja</v>
      </c>
      <c r="AA54" s="26">
        <f t="shared" ref="AA54:AA57" si="62">+Y54</f>
        <v>0.33599999999999997</v>
      </c>
      <c r="AB54" s="106" t="str">
        <f t="shared" ref="AB54:AB57" si="63">IFERROR(IF(AC54="","",IF(AC54&lt;=0.2,"Leve",IF(AC54&lt;=0.4,"Menor",IF(AC54&lt;=0.6,"Moderado",IF(AC54&lt;=0.8,"Mayor","Catastrófico"))))),"")</f>
        <v>Mayor</v>
      </c>
      <c r="AC54" s="26">
        <f>IFERROR(IF(AND(Q53="Impacto",Q54="Impacto"),(AC53-(+AC53*T54)),IF(Q54="Impacto",($M$15-(+$M$15*T54)),IF(Q54="Probabilidad",AC53,""))),"")</f>
        <v>0.8</v>
      </c>
      <c r="AD54" s="303"/>
      <c r="AE54" s="305"/>
      <c r="AF54" s="303"/>
      <c r="AG54" s="305"/>
      <c r="AH54" s="307"/>
      <c r="AI54" s="319"/>
      <c r="AJ54" s="75"/>
      <c r="AK54" s="283"/>
      <c r="AL54" s="283"/>
      <c r="AM54" s="283"/>
      <c r="AN54" s="283"/>
      <c r="AO54" s="283"/>
      <c r="AP54" s="283"/>
      <c r="AQ54" s="283"/>
      <c r="AR54" s="283"/>
    </row>
    <row r="55" spans="1:44" ht="78.599999999999994" customHeight="1" x14ac:dyDescent="0.25">
      <c r="A55" s="386"/>
      <c r="B55" s="384"/>
      <c r="C55" s="384"/>
      <c r="D55" s="371"/>
      <c r="E55" s="371"/>
      <c r="F55" s="371"/>
      <c r="G55" s="399"/>
      <c r="H55" s="398" t="s">
        <v>383</v>
      </c>
      <c r="I55" s="384"/>
      <c r="J55" s="303"/>
      <c r="K55" s="300"/>
      <c r="L55" s="303"/>
      <c r="M55" s="300"/>
      <c r="N55" s="301"/>
      <c r="O55" s="25" t="s">
        <v>384</v>
      </c>
      <c r="P55" s="76" t="s">
        <v>385</v>
      </c>
      <c r="Q55" s="25" t="str">
        <f t="shared" ref="Q55:Q57" si="64">IF(OR(R55="Preventivo",R55="Detectivo"),"Probabilidad",IF(R55="Correctivo","Impacto",""))</f>
        <v>Probabilidad</v>
      </c>
      <c r="R55" s="94" t="s">
        <v>13</v>
      </c>
      <c r="S55" s="94" t="s">
        <v>7</v>
      </c>
      <c r="T55" s="26" t="str">
        <f t="shared" si="53"/>
        <v>30%</v>
      </c>
      <c r="U55" s="94" t="s">
        <v>18</v>
      </c>
      <c r="V55" s="94" t="s">
        <v>21</v>
      </c>
      <c r="W55" s="94" t="s">
        <v>84</v>
      </c>
      <c r="X55" s="95" t="s">
        <v>386</v>
      </c>
      <c r="Y55" s="72">
        <f>IFERROR(IF(AND(Q54="Probabilidad",Q55="Probabilidad"),(AA54-(+AA54*T55)),IF(AND(Q54="Impacto",Q55="Probabilidad"),(AA53-(+AA53*T55)),IF(Q55="Impacto",AA54,""))),"")</f>
        <v>0.23519999999999996</v>
      </c>
      <c r="Z55" s="106" t="str">
        <f t="shared" si="0"/>
        <v>Baja</v>
      </c>
      <c r="AA55" s="26">
        <f t="shared" si="62"/>
        <v>0.23519999999999996</v>
      </c>
      <c r="AB55" s="106" t="str">
        <f t="shared" si="63"/>
        <v>Mayor</v>
      </c>
      <c r="AC55" s="26">
        <f>IFERROR(IF(AND(Q54="Impacto",Q55="Impacto"),(AC54-(+AC54*T55)),IF(AND(Q54="Probabilidad",Q55="Impacto"),(AC53-(+AC53*T55)),IF(Q55="Probabilidad",AC54,""))),"")</f>
        <v>0.8</v>
      </c>
      <c r="AD55" s="303"/>
      <c r="AE55" s="305"/>
      <c r="AF55" s="303"/>
      <c r="AG55" s="305"/>
      <c r="AH55" s="307"/>
      <c r="AI55" s="319"/>
      <c r="AJ55" s="75"/>
      <c r="AK55" s="283"/>
      <c r="AL55" s="283"/>
      <c r="AM55" s="283"/>
      <c r="AN55" s="283"/>
      <c r="AO55" s="283"/>
      <c r="AP55" s="283"/>
      <c r="AQ55" s="283"/>
      <c r="AR55" s="283"/>
    </row>
    <row r="56" spans="1:44" ht="53.4" customHeight="1" x14ac:dyDescent="0.25">
      <c r="A56" s="386"/>
      <c r="B56" s="384"/>
      <c r="C56" s="384"/>
      <c r="D56" s="371"/>
      <c r="E56" s="371"/>
      <c r="F56" s="371"/>
      <c r="G56" s="399"/>
      <c r="H56" s="406"/>
      <c r="I56" s="384"/>
      <c r="J56" s="303"/>
      <c r="K56" s="300"/>
      <c r="L56" s="303"/>
      <c r="M56" s="300"/>
      <c r="N56" s="301"/>
      <c r="O56" s="25" t="s">
        <v>387</v>
      </c>
      <c r="P56" s="74" t="s">
        <v>388</v>
      </c>
      <c r="Q56" s="25" t="str">
        <f t="shared" si="64"/>
        <v>Impacto</v>
      </c>
      <c r="R56" s="94" t="s">
        <v>14</v>
      </c>
      <c r="S56" s="94" t="s">
        <v>337</v>
      </c>
      <c r="T56" s="26" t="str">
        <f t="shared" si="53"/>
        <v>25%</v>
      </c>
      <c r="U56" s="94" t="s">
        <v>17</v>
      </c>
      <c r="V56" s="94" t="s">
        <v>21</v>
      </c>
      <c r="W56" s="94" t="s">
        <v>84</v>
      </c>
      <c r="X56" s="95" t="s">
        <v>389</v>
      </c>
      <c r="Y56" s="72">
        <f>IFERROR(IF(AND(Q55="Probabilidad",Q56="Probabilidad"),(AA55-(+AA55*T56)),IF(AND(Q55="Impacto",Q56="Probabilidad"),(AA54-(+AA54*T56)),IF(Q56="Impacto",AA55,""))),"")</f>
        <v>0.23519999999999996</v>
      </c>
      <c r="Z56" s="106" t="str">
        <f t="shared" si="0"/>
        <v>Baja</v>
      </c>
      <c r="AA56" s="26">
        <f t="shared" si="62"/>
        <v>0.23519999999999996</v>
      </c>
      <c r="AB56" s="106" t="str">
        <f t="shared" si="63"/>
        <v>Moderado</v>
      </c>
      <c r="AC56" s="26">
        <f>IFERROR(IF(AND(Q55="Impacto",Q56="Impacto"),(AC55-(+AC55*T56)),IF(AND(Q55="Probabilidad",Q56="Impacto"),(AC54-(+AC54*T56)),IF(Q56="Probabilidad",AC55,""))),"")</f>
        <v>0.60000000000000009</v>
      </c>
      <c r="AD56" s="303"/>
      <c r="AE56" s="305"/>
      <c r="AF56" s="303"/>
      <c r="AG56" s="305"/>
      <c r="AH56" s="307"/>
      <c r="AI56" s="319"/>
      <c r="AJ56" s="75"/>
      <c r="AK56" s="283"/>
      <c r="AL56" s="283"/>
      <c r="AM56" s="283"/>
      <c r="AN56" s="283"/>
      <c r="AO56" s="283"/>
      <c r="AP56" s="283"/>
      <c r="AQ56" s="283"/>
      <c r="AR56" s="283"/>
    </row>
    <row r="57" spans="1:44" ht="176.25" customHeight="1" x14ac:dyDescent="0.25">
      <c r="A57" s="386"/>
      <c r="B57" s="384"/>
      <c r="C57" s="384"/>
      <c r="D57" s="371"/>
      <c r="E57" s="371"/>
      <c r="F57" s="371"/>
      <c r="G57" s="399"/>
      <c r="H57" s="96"/>
      <c r="I57" s="384"/>
      <c r="J57" s="303"/>
      <c r="K57" s="300"/>
      <c r="L57" s="303"/>
      <c r="M57" s="300"/>
      <c r="N57" s="301"/>
      <c r="O57" s="25"/>
      <c r="P57" s="74" t="s">
        <v>390</v>
      </c>
      <c r="Q57" s="25" t="str">
        <f t="shared" si="64"/>
        <v>Impacto</v>
      </c>
      <c r="R57" s="94" t="s">
        <v>14</v>
      </c>
      <c r="S57" s="94" t="s">
        <v>337</v>
      </c>
      <c r="T57" s="26" t="str">
        <f t="shared" si="53"/>
        <v>25%</v>
      </c>
      <c r="U57" s="94" t="s">
        <v>17</v>
      </c>
      <c r="V57" s="94" t="s">
        <v>21</v>
      </c>
      <c r="W57" s="94" t="s">
        <v>84</v>
      </c>
      <c r="X57" s="95" t="s">
        <v>391</v>
      </c>
      <c r="Y57" s="72">
        <f>IFERROR(IF(AND(Q56="Probabilidad",Q57="Probabilidad"),(AA56-(+AA56*T57)),IF(AND(Q56="Impacto",Q57="Probabilidad"),(AA55-(+AA55*T57)),IF(Q57="Impacto",AA56,""))),"")</f>
        <v>0.23519999999999996</v>
      </c>
      <c r="Z57" s="106" t="str">
        <f t="shared" si="0"/>
        <v>Baja</v>
      </c>
      <c r="AA57" s="26">
        <f t="shared" si="62"/>
        <v>0.23519999999999996</v>
      </c>
      <c r="AB57" s="106" t="str">
        <f t="shared" si="63"/>
        <v>Moderado</v>
      </c>
      <c r="AC57" s="26">
        <f>IFERROR(IF(AND(Q56="Impacto",Q57="Impacto"),(AC56-(+AC56*T57)),IF(AND(Q56="Probabilidad",Q57="Impacto"),(AC55-(+AC55*T57)),IF(Q57="Probabilidad",AC56,""))),"")</f>
        <v>0.45000000000000007</v>
      </c>
      <c r="AD57" s="303"/>
      <c r="AE57" s="305"/>
      <c r="AF57" s="303"/>
      <c r="AG57" s="305"/>
      <c r="AH57" s="307"/>
      <c r="AI57" s="319"/>
      <c r="AJ57" s="75"/>
      <c r="AK57" s="283"/>
      <c r="AL57" s="283"/>
      <c r="AM57" s="283"/>
      <c r="AN57" s="283"/>
      <c r="AO57" s="283"/>
      <c r="AP57" s="283"/>
      <c r="AQ57" s="283"/>
      <c r="AR57" s="283"/>
    </row>
    <row r="58" spans="1:44" ht="93" customHeight="1" x14ac:dyDescent="0.25">
      <c r="A58" s="386" t="s">
        <v>414</v>
      </c>
      <c r="B58" s="384" t="s">
        <v>392</v>
      </c>
      <c r="C58" s="384" t="s">
        <v>359</v>
      </c>
      <c r="D58" s="370" t="s">
        <v>393</v>
      </c>
      <c r="E58" s="370" t="s">
        <v>394</v>
      </c>
      <c r="F58" s="370" t="s">
        <v>395</v>
      </c>
      <c r="G58" s="398" t="s">
        <v>396</v>
      </c>
      <c r="H58" s="96" t="s">
        <v>397</v>
      </c>
      <c r="I58" s="370" t="s">
        <v>462</v>
      </c>
      <c r="J58" s="302" t="s">
        <v>398</v>
      </c>
      <c r="K58" s="300">
        <f>IF(J58="","",IF(J58="Muy Baja",0.2,IF(J58="Baja",0.4,IF(J58="Media",0.6,IF(J58="Alta",0.8,IF(J58="Muy Alta",1,))))))</f>
        <v>0.6</v>
      </c>
      <c r="L58" s="302" t="s">
        <v>365</v>
      </c>
      <c r="M58" s="300">
        <f>IF(L58="","",IF(L58="Leve",0.2,IF(L58="Menor",0.4,IF(L58="Moderado",0.6,IF(L58="Mayor",0.8,IF(L58="Catastrófico",1,))))))</f>
        <v>0.8</v>
      </c>
      <c r="N58" s="301" t="str">
        <f>IF(OR(AND(J58="Muy Baja",L58="Leve"),AND(J58="Muy Baja",L58="Menor"),AND(J58="Baja",L58="Leve")),"Bajo",IF(OR(AND(J58="Muy baja",L58="Moderado"),AND(J58="Baja",L58="Menor"),AND(J58="Baja",L58="Moderado"),AND(J58="Media",L58="Leve"),AND(J58="Media",L58="Menor"),AND(J58="Media",L58="Moderado"),AND(J58="Alta",L58="Leve"),AND(J58="Alta",L58="Menor")),"Moderado",IF(OR(AND(J58="Muy Baja",L58="Mayor"),AND(J58="Baja",L58="Mayor"),AND(J58="Media",L58="Mayor"),AND(J58="Alta",L58="Moderado"),AND(J58="Alta",L58="Mayor"),AND(J58="Muy Alta",L58="Leve"),AND(J58="Muy Alta",L58="Menor"),AND(J58="Muy Alta",L58="Moderado"),AND(J58="Muy Alta",L58="Mayor")),"Alto",IF(OR(AND(J58="Muy Baja",L58="Catastrófico"),AND(J58="Baja",L58="Catastrófico"),AND(J58="Media",L58="Catastrófico"),AND(J58="Alta",L58="Catastrófico"),AND(J58="Muy Alta",L58="Catastrófico")),"Extremo",""))))</f>
        <v>Alto</v>
      </c>
      <c r="O58" s="25">
        <v>1</v>
      </c>
      <c r="P58" s="74" t="s">
        <v>378</v>
      </c>
      <c r="Q58" s="25" t="str">
        <f>IF(OR(R58="Preventivo",R58="Detectivo"),"Probabilidad",IF(R58="Correctivo","Impacto",""))</f>
        <v>Probabilidad</v>
      </c>
      <c r="R58" s="94" t="s">
        <v>12</v>
      </c>
      <c r="S58" s="94" t="s">
        <v>7</v>
      </c>
      <c r="T58" s="26" t="str">
        <f t="shared" si="53"/>
        <v>40%</v>
      </c>
      <c r="U58" s="94" t="s">
        <v>17</v>
      </c>
      <c r="V58" s="94" t="s">
        <v>21</v>
      </c>
      <c r="W58" s="94" t="s">
        <v>84</v>
      </c>
      <c r="X58" s="95" t="s">
        <v>379</v>
      </c>
      <c r="Y58" s="72">
        <f>IFERROR(IF(Q58="Probabilidad",(K58-(+K58*T58)),IF(Q58="Impacto",K58,"")),"")</f>
        <v>0.36</v>
      </c>
      <c r="Z58" s="106" t="str">
        <f t="shared" si="0"/>
        <v>Baja</v>
      </c>
      <c r="AA58" s="26">
        <f>+Y58</f>
        <v>0.36</v>
      </c>
      <c r="AB58" s="106" t="str">
        <f>IFERROR(IF(AC58="","",IF(AC58&lt;=0.2,"Leve",IF(AC58&lt;=0.4,"Menor",IF(AC58&lt;=0.6,"Moderado",IF(AC58&lt;=0.8,"Mayor","Catastrófico"))))),"")</f>
        <v>Mayor</v>
      </c>
      <c r="AC58" s="26">
        <f>IFERROR(IF(Q58="Impacto",(M58-(+M58*T58)),IF(Q58="Probabilidad",M58,"")),"")</f>
        <v>0.8</v>
      </c>
      <c r="AD58" s="302" t="str">
        <f>IFERROR(IF(AE58=0,"",IF(AND(AE58&gt;0,AE58&lt;=0.2),"Muy Baja",IF(AE58&lt;=0.4,"Baja",IF(AE58&lt;=0.6,"Media",IF(AE58&lt;=0.8,"Alta","Muy Alta"))))),"")</f>
        <v>Baja</v>
      </c>
      <c r="AE58" s="304">
        <f>MIN(Y58:Y59)</f>
        <v>0.36</v>
      </c>
      <c r="AF58" s="302" t="str">
        <f>IFERROR(IF(AG58=0,"",IF(AND(AG58&gt;0,AG58&lt;=0.2),"Leve",IF(AG58&lt;=0.4,"Menor",IF(AG58&lt;=0.6,"Moderado",IF(AG58&lt;=0.8,"Mayor","Catastrófico"))))),"")</f>
        <v>Moderado</v>
      </c>
      <c r="AG58" s="304">
        <f>MIN(AC58:AC59)</f>
        <v>0.44999999999999996</v>
      </c>
      <c r="AH58" s="306" t="str">
        <f>IFERROR(IF(OR(AND(AD58="Muy Baja",AF58="Leve"),AND(AD58="Muy Baja",AF58="Menor"),AND(AD58="Baja",AF58="Leve")),"Bajo",IF(OR(AND(AD58="Muy Baja",AF58="Moderado"),AND(AD58="Baja",AF58="Menor"),AND(AD58="Baja",AF58="Moderado"),AND(AD58="Media",AF58="Leve"),AND(AD58="Media",AF58="Menor"),AND(AD58="Media",AF58="Moderado"),AND(AD58="Alta",AF58="Leve"),AND(AD58="Alta",AF58="Menor")),"Moderado",IF(OR(AND(AD58="Muy Baja",AF58="Mayor"),AND(AD58="Baja",AF58="Mayor"),AND(AD58="Media",AF58="Mayor"),AND(AD58="Alta",AF58="Moderado"),AND(AD58="Alta",AF58="Mayor"),AND(AD58="Muy Alta",AF58="Leve"),AND(AD58="Muy Alta",AF58="Menor"),AND(AD58="Muy Alta",AF58="Moderado"),AND(AD58="Muy Alta",AF58="Mayor")),"Alto",IF(OR(AND(AD58="Muy Baja",AF58="Catastrófico"),AND(AD58="Baja",AF58="Catastrófico"),AND(AD58="Media",AF58="Catastrófico"),AND(AD58="Alta",AF58="Catastrófico"),AND(AD58="Muy Alta",AF58="Catastrófico")),"Extremo","")))),"")</f>
        <v>Moderado</v>
      </c>
      <c r="AI58" s="318"/>
      <c r="AJ58" s="73"/>
      <c r="AK58" s="284" t="s">
        <v>499</v>
      </c>
      <c r="AL58" s="284" t="s">
        <v>329</v>
      </c>
      <c r="AM58" s="284" t="s">
        <v>555</v>
      </c>
      <c r="AN58" s="284" t="s">
        <v>329</v>
      </c>
      <c r="AO58" s="284" t="s">
        <v>485</v>
      </c>
      <c r="AP58" s="284"/>
      <c r="AQ58" s="284" t="s">
        <v>485</v>
      </c>
      <c r="AR58" s="284"/>
    </row>
    <row r="59" spans="1:44" ht="262.5" customHeight="1" x14ac:dyDescent="0.25">
      <c r="A59" s="386"/>
      <c r="B59" s="384"/>
      <c r="C59" s="384"/>
      <c r="D59" s="371"/>
      <c r="E59" s="371"/>
      <c r="F59" s="371"/>
      <c r="G59" s="399"/>
      <c r="H59" s="96" t="s">
        <v>268</v>
      </c>
      <c r="I59" s="371"/>
      <c r="J59" s="303"/>
      <c r="K59" s="300"/>
      <c r="L59" s="303"/>
      <c r="M59" s="300"/>
      <c r="N59" s="301"/>
      <c r="O59" s="25">
        <v>2</v>
      </c>
      <c r="P59" s="74" t="s">
        <v>399</v>
      </c>
      <c r="Q59" s="25" t="str">
        <f>IF(OR(R59="Preventivo",R59="Detectivo"),"Probabilidad",IF(R59="Correctivo","Impacto",""))</f>
        <v>Impacto</v>
      </c>
      <c r="R59" s="94" t="s">
        <v>14</v>
      </c>
      <c r="S59" s="94" t="s">
        <v>7</v>
      </c>
      <c r="T59" s="26" t="str">
        <f t="shared" si="53"/>
        <v>25%</v>
      </c>
      <c r="U59" s="94" t="s">
        <v>18</v>
      </c>
      <c r="V59" s="94" t="s">
        <v>21</v>
      </c>
      <c r="W59" s="94" t="s">
        <v>84</v>
      </c>
      <c r="X59" s="95" t="s">
        <v>400</v>
      </c>
      <c r="Y59" s="72">
        <f>IFERROR(IF(AND(Q58="Probabilidad",Q59="Probabilidad"),(AA58-(+AA58*T59)),IF(Q59="Probabilidad",(K58-(+K58*T59)),IF(Q59="Impacto",AA58,""))),"")</f>
        <v>0.36</v>
      </c>
      <c r="Z59" s="106" t="str">
        <f t="shared" si="0"/>
        <v>Baja</v>
      </c>
      <c r="AA59" s="26">
        <f t="shared" ref="AA59" si="65">+Y59</f>
        <v>0.36</v>
      </c>
      <c r="AB59" s="106" t="str">
        <f t="shared" ref="AB59" si="66">IFERROR(IF(AC59="","",IF(AC59&lt;=0.2,"Leve",IF(AC59&lt;=0.4,"Menor",IF(AC59&lt;=0.6,"Moderado",IF(AC59&lt;=0.8,"Mayor","Catastrófico"))))),"")</f>
        <v>Moderado</v>
      </c>
      <c r="AC59" s="26">
        <f>IFERROR(IF(AND(Q58="Impacto",Q59="Impacto"),(AC58-(+AC58*T59)),IF(Q59="Impacto",($M$15-(+$M$15*T59)),IF(Q59="Probabilidad",AC58,""))),"")</f>
        <v>0.44999999999999996</v>
      </c>
      <c r="AD59" s="303"/>
      <c r="AE59" s="305"/>
      <c r="AF59" s="303"/>
      <c r="AG59" s="305"/>
      <c r="AH59" s="307"/>
      <c r="AI59" s="319"/>
      <c r="AJ59" s="75"/>
      <c r="AK59" s="284"/>
      <c r="AL59" s="284"/>
      <c r="AM59" s="284"/>
      <c r="AN59" s="284"/>
      <c r="AO59" s="284"/>
      <c r="AP59" s="284"/>
      <c r="AQ59" s="284"/>
      <c r="AR59" s="284"/>
    </row>
    <row r="60" spans="1:44" ht="49.5" customHeight="1" x14ac:dyDescent="0.25">
      <c r="A60" s="381" t="s">
        <v>88</v>
      </c>
      <c r="B60" s="382"/>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c r="AD60" s="382"/>
      <c r="AE60" s="382"/>
      <c r="AF60" s="382"/>
      <c r="AG60" s="382"/>
      <c r="AH60" s="382"/>
      <c r="AI60" s="383"/>
      <c r="AK60" s="82"/>
      <c r="AL60" s="82"/>
    </row>
    <row r="62" spans="1:44" x14ac:dyDescent="0.25">
      <c r="A62" s="77" t="s">
        <v>95</v>
      </c>
      <c r="B62" s="77"/>
      <c r="C62" s="63"/>
      <c r="D62" s="63"/>
      <c r="E62" s="63"/>
      <c r="F62" s="63"/>
      <c r="I62" s="63"/>
    </row>
    <row r="65" spans="1:9" ht="16.5" hidden="1" customHeight="1" x14ac:dyDescent="0.25">
      <c r="A65" s="372" t="s">
        <v>200</v>
      </c>
      <c r="B65" s="373"/>
      <c r="C65" s="373"/>
      <c r="D65" s="373"/>
      <c r="E65" s="373"/>
      <c r="F65" s="373"/>
      <c r="G65" s="373"/>
      <c r="H65" s="373"/>
      <c r="I65" s="374"/>
    </row>
    <row r="66" spans="1:9" ht="16.5" hidden="1" customHeight="1" x14ac:dyDescent="0.25">
      <c r="A66" s="375"/>
      <c r="B66" s="376"/>
      <c r="C66" s="376"/>
      <c r="D66" s="376"/>
      <c r="E66" s="376"/>
      <c r="F66" s="376"/>
      <c r="G66" s="376"/>
      <c r="H66" s="376"/>
      <c r="I66" s="377"/>
    </row>
    <row r="67" spans="1:9" ht="16.5" hidden="1" customHeight="1" x14ac:dyDescent="0.25">
      <c r="A67" s="375"/>
      <c r="B67" s="376"/>
      <c r="C67" s="376"/>
      <c r="D67" s="376"/>
      <c r="E67" s="376"/>
      <c r="F67" s="376"/>
      <c r="G67" s="376"/>
      <c r="H67" s="376"/>
      <c r="I67" s="377"/>
    </row>
    <row r="68" spans="1:9" ht="16.5" hidden="1" customHeight="1" x14ac:dyDescent="0.25">
      <c r="A68" s="375"/>
      <c r="B68" s="376"/>
      <c r="C68" s="376"/>
      <c r="D68" s="376"/>
      <c r="E68" s="376"/>
      <c r="F68" s="376"/>
      <c r="G68" s="376"/>
      <c r="H68" s="376"/>
      <c r="I68" s="377"/>
    </row>
    <row r="69" spans="1:9" ht="16.5" hidden="1" customHeight="1" x14ac:dyDescent="0.25">
      <c r="A69" s="375"/>
      <c r="B69" s="376"/>
      <c r="C69" s="376"/>
      <c r="D69" s="376"/>
      <c r="E69" s="376"/>
      <c r="F69" s="376"/>
      <c r="G69" s="376"/>
      <c r="H69" s="376"/>
      <c r="I69" s="377"/>
    </row>
    <row r="70" spans="1:9" ht="16.5" hidden="1" customHeight="1" x14ac:dyDescent="0.25">
      <c r="A70" s="375"/>
      <c r="B70" s="376"/>
      <c r="C70" s="376"/>
      <c r="D70" s="376"/>
      <c r="E70" s="376"/>
      <c r="F70" s="376"/>
      <c r="G70" s="376"/>
      <c r="H70" s="376"/>
      <c r="I70" s="377"/>
    </row>
    <row r="71" spans="1:9" ht="16.5" hidden="1" customHeight="1" x14ac:dyDescent="0.25">
      <c r="A71" s="375"/>
      <c r="B71" s="376"/>
      <c r="C71" s="376"/>
      <c r="D71" s="376"/>
      <c r="E71" s="376"/>
      <c r="F71" s="376"/>
      <c r="G71" s="376"/>
      <c r="H71" s="376"/>
      <c r="I71" s="377"/>
    </row>
    <row r="72" spans="1:9" ht="16.5" hidden="1" customHeight="1" x14ac:dyDescent="0.25">
      <c r="A72" s="375"/>
      <c r="B72" s="376"/>
      <c r="C72" s="376"/>
      <c r="D72" s="376"/>
      <c r="E72" s="376"/>
      <c r="F72" s="376"/>
      <c r="G72" s="376"/>
      <c r="H72" s="376"/>
      <c r="I72" s="377"/>
    </row>
    <row r="73" spans="1:9" ht="16.5" hidden="1" customHeight="1" x14ac:dyDescent="0.25">
      <c r="A73" s="375"/>
      <c r="B73" s="376"/>
      <c r="C73" s="376"/>
      <c r="D73" s="376"/>
      <c r="E73" s="376"/>
      <c r="F73" s="376"/>
      <c r="G73" s="376"/>
      <c r="H73" s="376"/>
      <c r="I73" s="377"/>
    </row>
    <row r="74" spans="1:9" ht="16.5" hidden="1" customHeight="1" x14ac:dyDescent="0.25">
      <c r="A74" s="375"/>
      <c r="B74" s="376"/>
      <c r="C74" s="376"/>
      <c r="D74" s="376"/>
      <c r="E74" s="376"/>
      <c r="F74" s="376"/>
      <c r="G74" s="376"/>
      <c r="H74" s="376"/>
      <c r="I74" s="377"/>
    </row>
    <row r="75" spans="1:9" ht="16.5" hidden="1" customHeight="1" x14ac:dyDescent="0.25">
      <c r="A75" s="375"/>
      <c r="B75" s="376"/>
      <c r="C75" s="376"/>
      <c r="D75" s="376"/>
      <c r="E75" s="376"/>
      <c r="F75" s="376"/>
      <c r="G75" s="376"/>
      <c r="H75" s="376"/>
      <c r="I75" s="377"/>
    </row>
    <row r="76" spans="1:9" ht="16.5" hidden="1" customHeight="1" x14ac:dyDescent="0.25">
      <c r="A76" s="375"/>
      <c r="B76" s="376"/>
      <c r="C76" s="376"/>
      <c r="D76" s="376"/>
      <c r="E76" s="376"/>
      <c r="F76" s="376"/>
      <c r="G76" s="376"/>
      <c r="H76" s="376"/>
      <c r="I76" s="377"/>
    </row>
    <row r="77" spans="1:9" ht="17.25" hidden="1" customHeight="1" x14ac:dyDescent="0.25">
      <c r="A77" s="378"/>
      <c r="B77" s="379"/>
      <c r="C77" s="379"/>
      <c r="D77" s="379"/>
      <c r="E77" s="379"/>
      <c r="F77" s="379"/>
      <c r="G77" s="379"/>
      <c r="H77" s="379"/>
      <c r="I77" s="380"/>
    </row>
    <row r="79" spans="1:9" x14ac:dyDescent="0.25">
      <c r="C79" s="67" t="s">
        <v>208</v>
      </c>
      <c r="D79" s="67"/>
      <c r="F79" s="63"/>
    </row>
    <row r="80" spans="1:9" x14ac:dyDescent="0.25">
      <c r="G80" s="78"/>
    </row>
    <row r="81" spans="1:9" x14ac:dyDescent="0.25">
      <c r="C81" s="83" t="s">
        <v>209</v>
      </c>
      <c r="D81" s="98" t="s">
        <v>210</v>
      </c>
      <c r="E81" s="385" t="s">
        <v>211</v>
      </c>
      <c r="F81" s="385"/>
      <c r="G81" s="385"/>
      <c r="H81" s="385"/>
    </row>
    <row r="82" spans="1:9" s="81" customFormat="1" ht="129.75" customHeight="1" x14ac:dyDescent="0.3">
      <c r="A82" s="80"/>
      <c r="B82" s="80"/>
      <c r="C82" s="95" t="s">
        <v>212</v>
      </c>
      <c r="D82" s="84">
        <v>44692</v>
      </c>
      <c r="E82" s="292" t="s">
        <v>219</v>
      </c>
      <c r="F82" s="292"/>
      <c r="G82" s="292"/>
      <c r="H82" s="292"/>
      <c r="I82" s="80"/>
    </row>
    <row r="83" spans="1:9" s="81" customFormat="1" ht="122.25" customHeight="1" x14ac:dyDescent="0.3">
      <c r="A83" s="80"/>
      <c r="B83" s="80"/>
      <c r="C83" s="95" t="s">
        <v>221</v>
      </c>
      <c r="D83" s="84">
        <v>44706</v>
      </c>
      <c r="E83" s="292" t="s">
        <v>222</v>
      </c>
      <c r="F83" s="292"/>
      <c r="G83" s="292"/>
      <c r="H83" s="292"/>
      <c r="I83" s="80"/>
    </row>
    <row r="84" spans="1:9" s="81" customFormat="1" ht="42" customHeight="1" x14ac:dyDescent="0.3">
      <c r="A84" s="80"/>
      <c r="B84" s="80"/>
      <c r="C84" s="95" t="s">
        <v>223</v>
      </c>
      <c r="D84" s="84">
        <v>44826</v>
      </c>
      <c r="E84" s="292" t="s">
        <v>224</v>
      </c>
      <c r="F84" s="292"/>
      <c r="G84" s="292"/>
      <c r="H84" s="292"/>
      <c r="I84" s="80"/>
    </row>
    <row r="85" spans="1:9" s="81" customFormat="1" ht="42" customHeight="1" x14ac:dyDescent="0.3">
      <c r="A85" s="80"/>
      <c r="B85" s="80"/>
      <c r="C85" s="95" t="s">
        <v>213</v>
      </c>
      <c r="D85" s="84">
        <v>44826</v>
      </c>
      <c r="E85" s="292" t="s">
        <v>225</v>
      </c>
      <c r="F85" s="292"/>
      <c r="G85" s="292"/>
      <c r="H85" s="292"/>
      <c r="I85" s="80"/>
    </row>
    <row r="86" spans="1:9" s="81" customFormat="1" ht="42" customHeight="1" x14ac:dyDescent="0.3">
      <c r="A86" s="80"/>
      <c r="B86" s="80"/>
      <c r="C86" s="95" t="s">
        <v>214</v>
      </c>
      <c r="D86" s="84">
        <v>44826</v>
      </c>
      <c r="E86" s="292" t="s">
        <v>226</v>
      </c>
      <c r="F86" s="292"/>
      <c r="G86" s="292"/>
      <c r="H86" s="292"/>
      <c r="I86" s="80"/>
    </row>
    <row r="87" spans="1:9" ht="46.5" customHeight="1" x14ac:dyDescent="0.25">
      <c r="C87" s="95" t="s">
        <v>215</v>
      </c>
      <c r="D87" s="84">
        <v>44826</v>
      </c>
      <c r="E87" s="292" t="s">
        <v>227</v>
      </c>
      <c r="F87" s="292"/>
      <c r="G87" s="292"/>
      <c r="H87" s="292"/>
    </row>
    <row r="88" spans="1:9" ht="84" customHeight="1" x14ac:dyDescent="0.25">
      <c r="C88" s="95" t="s">
        <v>216</v>
      </c>
      <c r="D88" s="84">
        <v>44826</v>
      </c>
      <c r="E88" s="292" t="s">
        <v>228</v>
      </c>
      <c r="F88" s="292"/>
      <c r="G88" s="292"/>
      <c r="H88" s="292"/>
    </row>
    <row r="89" spans="1:9" ht="60" customHeight="1" x14ac:dyDescent="0.25">
      <c r="C89" s="95" t="s">
        <v>216</v>
      </c>
      <c r="D89" s="84">
        <v>44826</v>
      </c>
      <c r="E89" s="292" t="s">
        <v>229</v>
      </c>
      <c r="F89" s="292"/>
      <c r="G89" s="292"/>
      <c r="H89" s="292"/>
    </row>
    <row r="90" spans="1:9" ht="34.5" customHeight="1" x14ac:dyDescent="0.25">
      <c r="C90" s="95" t="s">
        <v>217</v>
      </c>
      <c r="D90" s="84">
        <v>45175</v>
      </c>
      <c r="E90" s="292" t="s">
        <v>235</v>
      </c>
      <c r="F90" s="292"/>
      <c r="G90" s="292"/>
      <c r="H90" s="292"/>
    </row>
    <row r="91" spans="1:9" ht="34.5" customHeight="1" x14ac:dyDescent="0.25">
      <c r="C91" s="95" t="s">
        <v>236</v>
      </c>
      <c r="D91" s="84">
        <v>45194</v>
      </c>
      <c r="E91" s="292" t="s">
        <v>237</v>
      </c>
      <c r="F91" s="292"/>
      <c r="G91" s="292"/>
      <c r="H91" s="292"/>
    </row>
    <row r="92" spans="1:9" ht="36" customHeight="1" x14ac:dyDescent="0.25">
      <c r="C92" s="95" t="s">
        <v>405</v>
      </c>
      <c r="D92" s="84">
        <v>45548</v>
      </c>
      <c r="E92" s="292" t="s">
        <v>415</v>
      </c>
      <c r="F92" s="292"/>
      <c r="G92" s="292"/>
      <c r="H92" s="292"/>
    </row>
    <row r="93" spans="1:9" ht="37.950000000000003" customHeight="1" x14ac:dyDescent="0.25">
      <c r="C93" s="95" t="s">
        <v>406</v>
      </c>
      <c r="D93" s="84">
        <v>45548</v>
      </c>
      <c r="E93" s="292" t="s">
        <v>416</v>
      </c>
      <c r="F93" s="292"/>
      <c r="G93" s="292"/>
      <c r="H93" s="292"/>
    </row>
    <row r="94" spans="1:9" ht="26.4" customHeight="1" x14ac:dyDescent="0.25">
      <c r="C94" s="95" t="s">
        <v>407</v>
      </c>
      <c r="D94" s="84">
        <v>45548</v>
      </c>
      <c r="E94" s="292" t="s">
        <v>417</v>
      </c>
      <c r="F94" s="292"/>
      <c r="G94" s="292"/>
      <c r="H94" s="292"/>
    </row>
    <row r="95" spans="1:9" ht="34.950000000000003" customHeight="1" x14ac:dyDescent="0.25">
      <c r="C95" s="95" t="s">
        <v>408</v>
      </c>
      <c r="D95" s="84">
        <v>45548</v>
      </c>
      <c r="E95" s="292" t="s">
        <v>418</v>
      </c>
      <c r="F95" s="292"/>
      <c r="G95" s="292"/>
      <c r="H95" s="292"/>
    </row>
    <row r="96" spans="1:9" ht="36" customHeight="1" x14ac:dyDescent="0.25">
      <c r="C96" s="95" t="s">
        <v>411</v>
      </c>
      <c r="D96" s="84">
        <v>45548</v>
      </c>
      <c r="E96" s="292" t="s">
        <v>419</v>
      </c>
      <c r="F96" s="292"/>
      <c r="G96" s="292"/>
      <c r="H96" s="292"/>
    </row>
    <row r="97" spans="3:8" ht="36" customHeight="1" x14ac:dyDescent="0.25">
      <c r="C97" s="95" t="s">
        <v>412</v>
      </c>
      <c r="D97" s="84">
        <v>45561</v>
      </c>
      <c r="E97" s="292" t="s">
        <v>420</v>
      </c>
      <c r="F97" s="292"/>
      <c r="G97" s="292"/>
      <c r="H97" s="292"/>
    </row>
    <row r="98" spans="3:8" ht="29.4" customHeight="1" x14ac:dyDescent="0.25">
      <c r="C98" s="95" t="s">
        <v>413</v>
      </c>
      <c r="D98" s="84">
        <v>45561</v>
      </c>
      <c r="E98" s="292" t="s">
        <v>421</v>
      </c>
      <c r="F98" s="292"/>
      <c r="G98" s="292"/>
      <c r="H98" s="292"/>
    </row>
    <row r="99" spans="3:8" ht="29.4" customHeight="1" x14ac:dyDescent="0.25">
      <c r="C99" s="95" t="s">
        <v>414</v>
      </c>
      <c r="D99" s="84">
        <v>45561</v>
      </c>
      <c r="E99" s="292" t="s">
        <v>422</v>
      </c>
      <c r="F99" s="292"/>
      <c r="G99" s="292"/>
      <c r="H99" s="292"/>
    </row>
    <row r="100" spans="3:8" ht="29.4" customHeight="1" x14ac:dyDescent="0.25">
      <c r="C100" s="95" t="s">
        <v>236</v>
      </c>
      <c r="D100" s="84">
        <v>45561</v>
      </c>
      <c r="E100" s="292" t="s">
        <v>423</v>
      </c>
      <c r="F100" s="292"/>
      <c r="G100" s="292"/>
      <c r="H100" s="292"/>
    </row>
    <row r="101" spans="3:8" ht="29.4" customHeight="1" x14ac:dyDescent="0.25">
      <c r="C101" s="95" t="s">
        <v>215</v>
      </c>
      <c r="D101" s="84">
        <v>45561</v>
      </c>
      <c r="E101" s="292" t="s">
        <v>423</v>
      </c>
      <c r="F101" s="292"/>
      <c r="G101" s="292"/>
      <c r="H101" s="292"/>
    </row>
    <row r="102" spans="3:8" ht="29.4" customHeight="1" x14ac:dyDescent="0.25">
      <c r="C102" s="95" t="s">
        <v>214</v>
      </c>
      <c r="D102" s="84">
        <v>45561</v>
      </c>
      <c r="E102" s="292" t="s">
        <v>424</v>
      </c>
      <c r="F102" s="292"/>
      <c r="G102" s="292"/>
      <c r="H102" s="292"/>
    </row>
    <row r="103" spans="3:8" ht="29.4" customHeight="1" x14ac:dyDescent="0.25">
      <c r="C103" s="95" t="s">
        <v>213</v>
      </c>
      <c r="D103" s="84">
        <v>45561</v>
      </c>
      <c r="E103" s="292" t="s">
        <v>424</v>
      </c>
      <c r="F103" s="292"/>
      <c r="G103" s="292"/>
      <c r="H103" s="292"/>
    </row>
    <row r="104" spans="3:8" ht="29.4" customHeight="1" x14ac:dyDescent="0.25">
      <c r="C104" s="95" t="s">
        <v>425</v>
      </c>
      <c r="D104" s="84">
        <v>45561</v>
      </c>
      <c r="E104" s="292" t="s">
        <v>424</v>
      </c>
      <c r="F104" s="292"/>
      <c r="G104" s="292"/>
      <c r="H104" s="292"/>
    </row>
    <row r="105" spans="3:8" ht="29.4" customHeight="1" x14ac:dyDescent="0.25">
      <c r="C105" s="95" t="s">
        <v>212</v>
      </c>
      <c r="D105" s="84">
        <v>45561</v>
      </c>
      <c r="E105" s="292" t="s">
        <v>424</v>
      </c>
      <c r="F105" s="292"/>
      <c r="G105" s="292"/>
      <c r="H105" s="292"/>
    </row>
    <row r="106" spans="3:8" ht="29.4" customHeight="1" x14ac:dyDescent="0.25">
      <c r="C106" s="95" t="s">
        <v>426</v>
      </c>
      <c r="D106" s="84">
        <v>45561</v>
      </c>
      <c r="E106" s="292" t="s">
        <v>427</v>
      </c>
      <c r="F106" s="292"/>
      <c r="G106" s="292"/>
      <c r="H106" s="292"/>
    </row>
    <row r="107" spans="3:8" ht="40.200000000000003" customHeight="1" x14ac:dyDescent="0.25">
      <c r="C107" s="95" t="s">
        <v>455</v>
      </c>
      <c r="D107" s="84">
        <v>45624</v>
      </c>
      <c r="E107" s="292" t="s">
        <v>457</v>
      </c>
      <c r="F107" s="292"/>
      <c r="G107" s="292"/>
      <c r="H107" s="292"/>
    </row>
    <row r="108" spans="3:8" ht="45" customHeight="1" x14ac:dyDescent="0.25">
      <c r="C108" s="95" t="s">
        <v>455</v>
      </c>
      <c r="D108" s="84">
        <v>45624</v>
      </c>
      <c r="E108" s="292" t="s">
        <v>458</v>
      </c>
      <c r="F108" s="292"/>
      <c r="G108" s="292"/>
      <c r="H108" s="292"/>
    </row>
  </sheetData>
  <sheetProtection algorithmName="SHA-512" hashValue="M49ZjuvnXWIns40il+zxi3G8LSznKLBGdH63nJQBAjX8TZNyRSY9CrPGshSpcs/q7iB6ghDVqM034rlT0Nfmvg==" saltValue="f9D513n/uCESQU94wguIbg==" spinCount="100000" sheet="1" formatCells="0" formatColumns="0" formatRows="0"/>
  <dataConsolidate/>
  <mergeCells count="472">
    <mergeCell ref="AO46:AO48"/>
    <mergeCell ref="AP46:AP48"/>
    <mergeCell ref="AO49:AO50"/>
    <mergeCell ref="AP49:AP50"/>
    <mergeCell ref="AO51:AO52"/>
    <mergeCell ref="AP51:AP52"/>
    <mergeCell ref="AO53:AO57"/>
    <mergeCell ref="AP53:AP57"/>
    <mergeCell ref="AO58:AO59"/>
    <mergeCell ref="AP58:AP59"/>
    <mergeCell ref="AO30:AO32"/>
    <mergeCell ref="AP30:AP32"/>
    <mergeCell ref="AO34:AO35"/>
    <mergeCell ref="AP34:AP35"/>
    <mergeCell ref="AO36:AO38"/>
    <mergeCell ref="AP36:AP38"/>
    <mergeCell ref="AO40:AO41"/>
    <mergeCell ref="AP40:AP41"/>
    <mergeCell ref="AO42:AO45"/>
    <mergeCell ref="AP42:AP45"/>
    <mergeCell ref="AO11:AO14"/>
    <mergeCell ref="AP11:AP14"/>
    <mergeCell ref="AO15:AO19"/>
    <mergeCell ref="AP15:AP19"/>
    <mergeCell ref="AO20:AO23"/>
    <mergeCell ref="AP20:AP23"/>
    <mergeCell ref="AO24:AO26"/>
    <mergeCell ref="AP24:AP26"/>
    <mergeCell ref="AO27:AO29"/>
    <mergeCell ref="AP27:AP29"/>
    <mergeCell ref="AM46:AM48"/>
    <mergeCell ref="AN46:AN48"/>
    <mergeCell ref="AM49:AM50"/>
    <mergeCell ref="AN49:AN50"/>
    <mergeCell ref="AM51:AM52"/>
    <mergeCell ref="AN51:AN52"/>
    <mergeCell ref="AM53:AM57"/>
    <mergeCell ref="AN53:AN57"/>
    <mergeCell ref="AM58:AM59"/>
    <mergeCell ref="AN58:AN59"/>
    <mergeCell ref="AM30:AM32"/>
    <mergeCell ref="AN30:AN32"/>
    <mergeCell ref="AM34:AM35"/>
    <mergeCell ref="AN34:AN35"/>
    <mergeCell ref="AM36:AM38"/>
    <mergeCell ref="AN36:AN38"/>
    <mergeCell ref="AM40:AM41"/>
    <mergeCell ref="AN40:AN41"/>
    <mergeCell ref="AM42:AM45"/>
    <mergeCell ref="AN42:AN45"/>
    <mergeCell ref="AM11:AM14"/>
    <mergeCell ref="AN11:AN14"/>
    <mergeCell ref="AM15:AM19"/>
    <mergeCell ref="AN15:AN19"/>
    <mergeCell ref="AM20:AM23"/>
    <mergeCell ref="AN20:AN23"/>
    <mergeCell ref="AM24:AM26"/>
    <mergeCell ref="AN24:AN26"/>
    <mergeCell ref="AM27:AM29"/>
    <mergeCell ref="AN27:AN29"/>
    <mergeCell ref="AK58:AK59"/>
    <mergeCell ref="AL58:AL59"/>
    <mergeCell ref="N58:N59"/>
    <mergeCell ref="AD58:AD59"/>
    <mergeCell ref="AE58:AE59"/>
    <mergeCell ref="AF58:AF59"/>
    <mergeCell ref="AG58:AG59"/>
    <mergeCell ref="AK53:AK57"/>
    <mergeCell ref="AL53:AL57"/>
    <mergeCell ref="H55:H56"/>
    <mergeCell ref="A58:A59"/>
    <mergeCell ref="B58:B59"/>
    <mergeCell ref="C58:C59"/>
    <mergeCell ref="D58:D59"/>
    <mergeCell ref="E58:E59"/>
    <mergeCell ref="F58:F59"/>
    <mergeCell ref="G58:G59"/>
    <mergeCell ref="I58:I59"/>
    <mergeCell ref="F53:F57"/>
    <mergeCell ref="G53:G57"/>
    <mergeCell ref="I53:I57"/>
    <mergeCell ref="A53:A57"/>
    <mergeCell ref="B53:B57"/>
    <mergeCell ref="C53:C57"/>
    <mergeCell ref="D53:D57"/>
    <mergeCell ref="E53:E57"/>
    <mergeCell ref="J58:J59"/>
    <mergeCell ref="K58:K59"/>
    <mergeCell ref="L58:L59"/>
    <mergeCell ref="M58:M59"/>
    <mergeCell ref="AF53:AF57"/>
    <mergeCell ref="AG53:AG57"/>
    <mergeCell ref="AH53:AH57"/>
    <mergeCell ref="AI53:AI57"/>
    <mergeCell ref="L53:L57"/>
    <mergeCell ref="M53:M57"/>
    <mergeCell ref="N53:N57"/>
    <mergeCell ref="AH58:AH59"/>
    <mergeCell ref="AI58:AI59"/>
    <mergeCell ref="AD53:AD57"/>
    <mergeCell ref="AE53:AE57"/>
    <mergeCell ref="J53:J57"/>
    <mergeCell ref="K53:K57"/>
    <mergeCell ref="AH40:AH41"/>
    <mergeCell ref="AI40:AI41"/>
    <mergeCell ref="AD51:AD52"/>
    <mergeCell ref="AE51:AE52"/>
    <mergeCell ref="AF51:AF52"/>
    <mergeCell ref="AG51:AG52"/>
    <mergeCell ref="AH51:AH52"/>
    <mergeCell ref="AL49:AL50"/>
    <mergeCell ref="A51:A52"/>
    <mergeCell ref="B51:B52"/>
    <mergeCell ref="C51:C52"/>
    <mergeCell ref="D51:D52"/>
    <mergeCell ref="E51:E52"/>
    <mergeCell ref="F51:F52"/>
    <mergeCell ref="G51:G52"/>
    <mergeCell ref="I51:I52"/>
    <mergeCell ref="J51:J52"/>
    <mergeCell ref="K51:K52"/>
    <mergeCell ref="L51:L52"/>
    <mergeCell ref="M51:M52"/>
    <mergeCell ref="N51:N52"/>
    <mergeCell ref="AG49:AG50"/>
    <mergeCell ref="AH49:AH50"/>
    <mergeCell ref="AI49:AI50"/>
    <mergeCell ref="M40:M41"/>
    <mergeCell ref="N40:N41"/>
    <mergeCell ref="AD40:AD41"/>
    <mergeCell ref="AE40:AE41"/>
    <mergeCell ref="AI36:AI38"/>
    <mergeCell ref="AK36:AK38"/>
    <mergeCell ref="AL36:AL38"/>
    <mergeCell ref="A49:A50"/>
    <mergeCell ref="B49:B50"/>
    <mergeCell ref="C49:C50"/>
    <mergeCell ref="D49:D50"/>
    <mergeCell ref="E49:E50"/>
    <mergeCell ref="F49:F50"/>
    <mergeCell ref="G49:G50"/>
    <mergeCell ref="H49:H50"/>
    <mergeCell ref="I49:I50"/>
    <mergeCell ref="AK49:AK50"/>
    <mergeCell ref="M49:M50"/>
    <mergeCell ref="N49:N50"/>
    <mergeCell ref="AD49:AD50"/>
    <mergeCell ref="AE49:AE50"/>
    <mergeCell ref="AF49:AF50"/>
    <mergeCell ref="AF40:AF41"/>
    <mergeCell ref="AG40:AG41"/>
    <mergeCell ref="J49:J50"/>
    <mergeCell ref="K49:K50"/>
    <mergeCell ref="L49:L50"/>
    <mergeCell ref="A40:A41"/>
    <mergeCell ref="B40:B41"/>
    <mergeCell ref="C40:C41"/>
    <mergeCell ref="D40:D41"/>
    <mergeCell ref="E40:E41"/>
    <mergeCell ref="F40:F41"/>
    <mergeCell ref="G40:G41"/>
    <mergeCell ref="I40:I41"/>
    <mergeCell ref="J40:J41"/>
    <mergeCell ref="K40:K41"/>
    <mergeCell ref="L40:L41"/>
    <mergeCell ref="A42:A45"/>
    <mergeCell ref="B42:B45"/>
    <mergeCell ref="C42:C45"/>
    <mergeCell ref="D42:D45"/>
    <mergeCell ref="E42:E45"/>
    <mergeCell ref="F42:F45"/>
    <mergeCell ref="G42:G45"/>
    <mergeCell ref="I42:I45"/>
    <mergeCell ref="J42:J45"/>
    <mergeCell ref="K42:K45"/>
    <mergeCell ref="AD36:AD38"/>
    <mergeCell ref="AE36:AE38"/>
    <mergeCell ref="AF36:AF38"/>
    <mergeCell ref="AG36:AG38"/>
    <mergeCell ref="AH36:AH38"/>
    <mergeCell ref="AK34:AK35"/>
    <mergeCell ref="AL34:AL35"/>
    <mergeCell ref="A36:A38"/>
    <mergeCell ref="B36:B38"/>
    <mergeCell ref="C36:C38"/>
    <mergeCell ref="D36:D38"/>
    <mergeCell ref="E36:E38"/>
    <mergeCell ref="F36:F38"/>
    <mergeCell ref="G36:G38"/>
    <mergeCell ref="I36:I38"/>
    <mergeCell ref="J36:J38"/>
    <mergeCell ref="K36:K38"/>
    <mergeCell ref="L36:L38"/>
    <mergeCell ref="M36:M38"/>
    <mergeCell ref="N36:N38"/>
    <mergeCell ref="AF34:AF35"/>
    <mergeCell ref="AG34:AG35"/>
    <mergeCell ref="AH34:AH35"/>
    <mergeCell ref="AI34:AI35"/>
    <mergeCell ref="A34:A35"/>
    <mergeCell ref="B34:B35"/>
    <mergeCell ref="C34:C35"/>
    <mergeCell ref="D34:D35"/>
    <mergeCell ref="E34:E35"/>
    <mergeCell ref="F34:F35"/>
    <mergeCell ref="G34:G35"/>
    <mergeCell ref="I34:I35"/>
    <mergeCell ref="J34:J35"/>
    <mergeCell ref="K34:K35"/>
    <mergeCell ref="L34:L35"/>
    <mergeCell ref="M34:M35"/>
    <mergeCell ref="N34:N35"/>
    <mergeCell ref="AD34:AD35"/>
    <mergeCell ref="AE34:AE35"/>
    <mergeCell ref="AH27:AH29"/>
    <mergeCell ref="AI27:AI29"/>
    <mergeCell ref="AD30:AD32"/>
    <mergeCell ref="AE30:AE32"/>
    <mergeCell ref="AF30:AF32"/>
    <mergeCell ref="AG30:AG32"/>
    <mergeCell ref="AH20:AH23"/>
    <mergeCell ref="AI20:AI23"/>
    <mergeCell ref="N20:N23"/>
    <mergeCell ref="K27:K29"/>
    <mergeCell ref="L27:L29"/>
    <mergeCell ref="M27:M29"/>
    <mergeCell ref="N27:N29"/>
    <mergeCell ref="AD27:AD29"/>
    <mergeCell ref="AI24:AI26"/>
    <mergeCell ref="AD24:AD26"/>
    <mergeCell ref="AE24:AE26"/>
    <mergeCell ref="AF24:AF26"/>
    <mergeCell ref="AE27:AE29"/>
    <mergeCell ref="AF27:AF29"/>
    <mergeCell ref="AG27:AG29"/>
    <mergeCell ref="AG24:AG26"/>
    <mergeCell ref="AH24:AH26"/>
    <mergeCell ref="K24:K26"/>
    <mergeCell ref="L24:L26"/>
    <mergeCell ref="M24:M26"/>
    <mergeCell ref="N24:N26"/>
    <mergeCell ref="AD20:AD23"/>
    <mergeCell ref="AE20:AE23"/>
    <mergeCell ref="AF20:AF23"/>
    <mergeCell ref="I27:I29"/>
    <mergeCell ref="J27:J29"/>
    <mergeCell ref="I30:I32"/>
    <mergeCell ref="J30:J32"/>
    <mergeCell ref="K30:K32"/>
    <mergeCell ref="L30:L32"/>
    <mergeCell ref="M30:M32"/>
    <mergeCell ref="AH30:AH32"/>
    <mergeCell ref="AI30:AI32"/>
    <mergeCell ref="N30:N32"/>
    <mergeCell ref="A24:A26"/>
    <mergeCell ref="B24:B26"/>
    <mergeCell ref="C24:C26"/>
    <mergeCell ref="D24:D26"/>
    <mergeCell ref="E24:E26"/>
    <mergeCell ref="F24:F26"/>
    <mergeCell ref="G24:G26"/>
    <mergeCell ref="I24:I26"/>
    <mergeCell ref="J24:J26"/>
    <mergeCell ref="AG20:AG23"/>
    <mergeCell ref="J20:J23"/>
    <mergeCell ref="K20:K23"/>
    <mergeCell ref="L20:L23"/>
    <mergeCell ref="M20:M23"/>
    <mergeCell ref="C20:C23"/>
    <mergeCell ref="D20:D23"/>
    <mergeCell ref="E20:E23"/>
    <mergeCell ref="F20:F23"/>
    <mergeCell ref="H20:H22"/>
    <mergeCell ref="I20:I23"/>
    <mergeCell ref="G20:G23"/>
    <mergeCell ref="A30:A32"/>
    <mergeCell ref="B30:B32"/>
    <mergeCell ref="C30:C32"/>
    <mergeCell ref="D30:D32"/>
    <mergeCell ref="E30:E32"/>
    <mergeCell ref="F30:F32"/>
    <mergeCell ref="G30:G32"/>
    <mergeCell ref="A27:A29"/>
    <mergeCell ref="B27:B29"/>
    <mergeCell ref="C27:C29"/>
    <mergeCell ref="D27:D29"/>
    <mergeCell ref="E27:E29"/>
    <mergeCell ref="F27:F29"/>
    <mergeCell ref="G27:G29"/>
    <mergeCell ref="I15:I19"/>
    <mergeCell ref="E90:H90"/>
    <mergeCell ref="E91:H91"/>
    <mergeCell ref="A65:I77"/>
    <mergeCell ref="A60:AI60"/>
    <mergeCell ref="C15:C19"/>
    <mergeCell ref="J15:J19"/>
    <mergeCell ref="B15:B19"/>
    <mergeCell ref="E89:H89"/>
    <mergeCell ref="E81:H81"/>
    <mergeCell ref="E82:H82"/>
    <mergeCell ref="E83:H83"/>
    <mergeCell ref="E84:H84"/>
    <mergeCell ref="E85:H85"/>
    <mergeCell ref="E86:H86"/>
    <mergeCell ref="E87:H87"/>
    <mergeCell ref="A15:A19"/>
    <mergeCell ref="D15:D19"/>
    <mergeCell ref="E15:E19"/>
    <mergeCell ref="F15:F19"/>
    <mergeCell ref="G15:G19"/>
    <mergeCell ref="E88:H88"/>
    <mergeCell ref="A20:A23"/>
    <mergeCell ref="B20:B23"/>
    <mergeCell ref="A1:C4"/>
    <mergeCell ref="D1:AF4"/>
    <mergeCell ref="A6:C7"/>
    <mergeCell ref="A9:C9"/>
    <mergeCell ref="H6:I6"/>
    <mergeCell ref="H7:I7"/>
    <mergeCell ref="F6:G6"/>
    <mergeCell ref="F7:G7"/>
    <mergeCell ref="D8:I8"/>
    <mergeCell ref="D9:I9"/>
    <mergeCell ref="A8:C8"/>
    <mergeCell ref="AG1:AI1"/>
    <mergeCell ref="AG2:AI2"/>
    <mergeCell ref="AG3:AI3"/>
    <mergeCell ref="AG4:AI4"/>
    <mergeCell ref="G12:G14"/>
    <mergeCell ref="H12:H14"/>
    <mergeCell ref="I12:I14"/>
    <mergeCell ref="J13:J14"/>
    <mergeCell ref="D6:E7"/>
    <mergeCell ref="AI11:AJ11"/>
    <mergeCell ref="A11:I11"/>
    <mergeCell ref="J11:AH11"/>
    <mergeCell ref="B12:B14"/>
    <mergeCell ref="J12:N12"/>
    <mergeCell ref="K13:K14"/>
    <mergeCell ref="L13:L14"/>
    <mergeCell ref="M13:M14"/>
    <mergeCell ref="N13:N14"/>
    <mergeCell ref="A12:A14"/>
    <mergeCell ref="C12:C14"/>
    <mergeCell ref="D12:D14"/>
    <mergeCell ref="E12:E14"/>
    <mergeCell ref="F12:F14"/>
    <mergeCell ref="AI12:AI14"/>
    <mergeCell ref="AD12:AH12"/>
    <mergeCell ref="O12:X12"/>
    <mergeCell ref="AH13:AH14"/>
    <mergeCell ref="AG13:AG14"/>
    <mergeCell ref="R13:X13"/>
    <mergeCell ref="O13:O14"/>
    <mergeCell ref="P13:P14"/>
    <mergeCell ref="Q13:Q14"/>
    <mergeCell ref="Y13:Y14"/>
    <mergeCell ref="Z13:Z14"/>
    <mergeCell ref="AA13:AA14"/>
    <mergeCell ref="AB13:AB14"/>
    <mergeCell ref="AC13:AC14"/>
    <mergeCell ref="AD13:AD14"/>
    <mergeCell ref="AE13:AE14"/>
    <mergeCell ref="AF13:AF14"/>
    <mergeCell ref="K15:K19"/>
    <mergeCell ref="N15:N19"/>
    <mergeCell ref="AD15:AD19"/>
    <mergeCell ref="AE15:AE19"/>
    <mergeCell ref="AF15:AF19"/>
    <mergeCell ref="AG15:AG19"/>
    <mergeCell ref="AH15:AH19"/>
    <mergeCell ref="AI15:AI19"/>
    <mergeCell ref="M15:M19"/>
    <mergeCell ref="L15:L19"/>
    <mergeCell ref="AK51:AK52"/>
    <mergeCell ref="AL51:AL52"/>
    <mergeCell ref="AK15:AK19"/>
    <mergeCell ref="AL11:AL14"/>
    <mergeCell ref="AL15:AL19"/>
    <mergeCell ref="AK11:AK14"/>
    <mergeCell ref="AJ20:AJ23"/>
    <mergeCell ref="AK20:AK23"/>
    <mergeCell ref="AL20:AL23"/>
    <mergeCell ref="AK40:AK41"/>
    <mergeCell ref="AL40:AL41"/>
    <mergeCell ref="AJ24:AJ26"/>
    <mergeCell ref="AK24:AK26"/>
    <mergeCell ref="AL24:AL26"/>
    <mergeCell ref="AK27:AK29"/>
    <mergeCell ref="AL27:AL29"/>
    <mergeCell ref="AK30:AK32"/>
    <mergeCell ref="AL30:AL32"/>
    <mergeCell ref="AJ13:AJ14"/>
    <mergeCell ref="AK42:AK45"/>
    <mergeCell ref="AL42:AL45"/>
    <mergeCell ref="AG46:AG48"/>
    <mergeCell ref="AH46:AH48"/>
    <mergeCell ref="AI46:AI48"/>
    <mergeCell ref="AK46:AK48"/>
    <mergeCell ref="AL46:AL48"/>
    <mergeCell ref="L42:L45"/>
    <mergeCell ref="M42:M45"/>
    <mergeCell ref="N42:N45"/>
    <mergeCell ref="AD42:AD45"/>
    <mergeCell ref="AE42:AE45"/>
    <mergeCell ref="AF42:AF45"/>
    <mergeCell ref="AG42:AG45"/>
    <mergeCell ref="AH42:AH45"/>
    <mergeCell ref="AI42:AI45"/>
    <mergeCell ref="I46:I48"/>
    <mergeCell ref="J46:J48"/>
    <mergeCell ref="K46:K48"/>
    <mergeCell ref="L46:L48"/>
    <mergeCell ref="M46:M48"/>
    <mergeCell ref="N46:N48"/>
    <mergeCell ref="AD46:AD48"/>
    <mergeCell ref="AE46:AE48"/>
    <mergeCell ref="AF46:AF48"/>
    <mergeCell ref="E107:H107"/>
    <mergeCell ref="E108:H108"/>
    <mergeCell ref="A46:A48"/>
    <mergeCell ref="B46:B48"/>
    <mergeCell ref="C46:C48"/>
    <mergeCell ref="D46:D48"/>
    <mergeCell ref="E46:E48"/>
    <mergeCell ref="F46:F48"/>
    <mergeCell ref="G46:G48"/>
    <mergeCell ref="E102:H102"/>
    <mergeCell ref="E103:H103"/>
    <mergeCell ref="E104:H104"/>
    <mergeCell ref="E105:H105"/>
    <mergeCell ref="E106:H106"/>
    <mergeCell ref="E98:H98"/>
    <mergeCell ref="E92:H92"/>
    <mergeCell ref="E93:H93"/>
    <mergeCell ref="E94:H94"/>
    <mergeCell ref="E95:H95"/>
    <mergeCell ref="E96:H96"/>
    <mergeCell ref="E97:H97"/>
    <mergeCell ref="E99:H99"/>
    <mergeCell ref="E100:H100"/>
    <mergeCell ref="E101:H101"/>
    <mergeCell ref="AQ11:AQ14"/>
    <mergeCell ref="AR11:AR14"/>
    <mergeCell ref="AQ15:AQ19"/>
    <mergeCell ref="AR15:AR19"/>
    <mergeCell ref="AQ20:AQ23"/>
    <mergeCell ref="AR20:AR23"/>
    <mergeCell ref="AQ24:AQ26"/>
    <mergeCell ref="AR24:AR26"/>
    <mergeCell ref="AQ27:AQ29"/>
    <mergeCell ref="AR27:AR29"/>
    <mergeCell ref="AQ30:AQ32"/>
    <mergeCell ref="AR30:AR32"/>
    <mergeCell ref="AQ34:AQ35"/>
    <mergeCell ref="AR34:AR35"/>
    <mergeCell ref="AQ36:AQ38"/>
    <mergeCell ref="AR36:AR38"/>
    <mergeCell ref="AQ40:AQ41"/>
    <mergeCell ref="AR40:AR41"/>
    <mergeCell ref="AQ42:AQ45"/>
    <mergeCell ref="AR42:AR45"/>
    <mergeCell ref="AQ46:AQ48"/>
    <mergeCell ref="AR46:AR48"/>
    <mergeCell ref="AQ49:AQ50"/>
    <mergeCell ref="AR49:AR50"/>
    <mergeCell ref="AQ51:AQ52"/>
    <mergeCell ref="AR51:AR52"/>
    <mergeCell ref="AQ53:AQ57"/>
    <mergeCell ref="AR53:AR57"/>
    <mergeCell ref="AQ58:AQ59"/>
    <mergeCell ref="AR58:AR59"/>
  </mergeCells>
  <phoneticPr fontId="46" type="noConversion"/>
  <conditionalFormatting sqref="J15">
    <cfRule type="cellIs" dxfId="427" priority="679" operator="equal">
      <formula>"Muy Baja"</formula>
    </cfRule>
    <cfRule type="cellIs" dxfId="426" priority="677" operator="equal">
      <formula>"Media"</formula>
    </cfRule>
    <cfRule type="cellIs" dxfId="425" priority="678" operator="equal">
      <formula>"Baja"</formula>
    </cfRule>
    <cfRule type="cellIs" dxfId="424" priority="675" operator="equal">
      <formula>"Muy Alta"</formula>
    </cfRule>
    <cfRule type="cellIs" dxfId="423" priority="676" operator="equal">
      <formula>"Alta"</formula>
    </cfRule>
  </conditionalFormatting>
  <conditionalFormatting sqref="J20">
    <cfRule type="cellIs" dxfId="422" priority="519" operator="equal">
      <formula>"Baja"</formula>
    </cfRule>
    <cfRule type="cellIs" dxfId="421" priority="520" operator="equal">
      <formula>"Muy Baja"</formula>
    </cfRule>
    <cfRule type="cellIs" dxfId="420" priority="516" operator="equal">
      <formula>"Muy Alta"</formula>
    </cfRule>
    <cfRule type="cellIs" dxfId="419" priority="517" operator="equal">
      <formula>"Alta"</formula>
    </cfRule>
    <cfRule type="cellIs" dxfId="418" priority="518" operator="equal">
      <formula>"Media"</formula>
    </cfRule>
  </conditionalFormatting>
  <conditionalFormatting sqref="J24:J25 J27">
    <cfRule type="cellIs" dxfId="417" priority="491" operator="equal">
      <formula>"Baja"</formula>
    </cfRule>
    <cfRule type="cellIs" dxfId="416" priority="492" operator="equal">
      <formula>"Muy Baja"</formula>
    </cfRule>
    <cfRule type="cellIs" dxfId="415" priority="488" operator="equal">
      <formula>"Muy Alta"</formula>
    </cfRule>
    <cfRule type="cellIs" dxfId="414" priority="489" operator="equal">
      <formula>"Alta"</formula>
    </cfRule>
    <cfRule type="cellIs" dxfId="413" priority="490" operator="equal">
      <formula>"Media"</formula>
    </cfRule>
  </conditionalFormatting>
  <conditionalFormatting sqref="J30">
    <cfRule type="cellIs" dxfId="412" priority="394" operator="equal">
      <formula>"Muy Alta"</formula>
    </cfRule>
    <cfRule type="cellIs" dxfId="411" priority="395" operator="equal">
      <formula>"Alta"</formula>
    </cfRule>
    <cfRule type="cellIs" dxfId="410" priority="396" operator="equal">
      <formula>"Media"</formula>
    </cfRule>
    <cfRule type="cellIs" dxfId="409" priority="397" operator="equal">
      <formula>"Baja"</formula>
    </cfRule>
    <cfRule type="cellIs" dxfId="408" priority="398" operator="equal">
      <formula>"Muy Baja"</formula>
    </cfRule>
  </conditionalFormatting>
  <conditionalFormatting sqref="J33:J34">
    <cfRule type="cellIs" dxfId="407" priority="356" operator="equal">
      <formula>"Muy Baja"</formula>
    </cfRule>
    <cfRule type="cellIs" dxfId="406" priority="355" operator="equal">
      <formula>"Baja"</formula>
    </cfRule>
    <cfRule type="cellIs" dxfId="405" priority="354" operator="equal">
      <formula>"Media"</formula>
    </cfRule>
    <cfRule type="cellIs" dxfId="404" priority="353" operator="equal">
      <formula>"Alta"</formula>
    </cfRule>
    <cfRule type="cellIs" dxfId="403" priority="352" operator="equal">
      <formula>"Muy Alta"</formula>
    </cfRule>
  </conditionalFormatting>
  <conditionalFormatting sqref="J36">
    <cfRule type="cellIs" dxfId="402" priority="259" operator="equal">
      <formula>"Baja"</formula>
    </cfRule>
    <cfRule type="cellIs" dxfId="401" priority="257" operator="equal">
      <formula>"Alta"</formula>
    </cfRule>
    <cfRule type="cellIs" dxfId="400" priority="258" operator="equal">
      <formula>"Media"</formula>
    </cfRule>
    <cfRule type="cellIs" dxfId="399" priority="256" operator="equal">
      <formula>"Muy Alta"</formula>
    </cfRule>
    <cfRule type="cellIs" dxfId="398" priority="260" operator="equal">
      <formula>"Muy Baja"</formula>
    </cfRule>
  </conditionalFormatting>
  <conditionalFormatting sqref="J39:J40">
    <cfRule type="cellIs" dxfId="397" priority="230" operator="equal">
      <formula>"Media"</formula>
    </cfRule>
    <cfRule type="cellIs" dxfId="396" priority="229" operator="equal">
      <formula>"Alta"</formula>
    </cfRule>
    <cfRule type="cellIs" dxfId="395" priority="228" operator="equal">
      <formula>"Muy Alta"</formula>
    </cfRule>
    <cfRule type="cellIs" dxfId="394" priority="232" operator="equal">
      <formula>"Muy Baja"</formula>
    </cfRule>
    <cfRule type="cellIs" dxfId="393" priority="231" operator="equal">
      <formula>"Baja"</formula>
    </cfRule>
  </conditionalFormatting>
  <conditionalFormatting sqref="J42 J46">
    <cfRule type="cellIs" dxfId="392" priority="42" operator="equal">
      <formula>"Muy Alta"</formula>
    </cfRule>
    <cfRule type="cellIs" dxfId="391" priority="44" operator="equal">
      <formula>"Media"</formula>
    </cfRule>
    <cfRule type="cellIs" dxfId="390" priority="45" operator="equal">
      <formula>"Baja"</formula>
    </cfRule>
    <cfRule type="cellIs" dxfId="389" priority="46" operator="equal">
      <formula>"Muy Baja"</formula>
    </cfRule>
    <cfRule type="cellIs" dxfId="388" priority="43" operator="equal">
      <formula>"Alta"</formula>
    </cfRule>
  </conditionalFormatting>
  <conditionalFormatting sqref="J49">
    <cfRule type="cellIs" dxfId="387" priority="164" operator="equal">
      <formula>"Baja"</formula>
    </cfRule>
    <cfRule type="cellIs" dxfId="386" priority="163" operator="equal">
      <formula>"Media"</formula>
    </cfRule>
    <cfRule type="cellIs" dxfId="385" priority="162" operator="equal">
      <formula>"Alta"</formula>
    </cfRule>
    <cfRule type="cellIs" dxfId="384" priority="165" operator="equal">
      <formula>"Muy Baja"</formula>
    </cfRule>
    <cfRule type="cellIs" dxfId="383" priority="161" operator="equal">
      <formula>"Muy Alta"</formula>
    </cfRule>
  </conditionalFormatting>
  <conditionalFormatting sqref="J51">
    <cfRule type="cellIs" dxfId="382" priority="70" operator="equal">
      <formula>"Muy Baja"</formula>
    </cfRule>
    <cfRule type="cellIs" dxfId="381" priority="69" operator="equal">
      <formula>"Baja"</formula>
    </cfRule>
    <cfRule type="cellIs" dxfId="380" priority="68" operator="equal">
      <formula>"Media"</formula>
    </cfRule>
    <cfRule type="cellIs" dxfId="379" priority="67" operator="equal">
      <formula>"Alta"</formula>
    </cfRule>
    <cfRule type="cellIs" dxfId="378" priority="66" operator="equal">
      <formula>"Muy Alta"</formula>
    </cfRule>
  </conditionalFormatting>
  <conditionalFormatting sqref="J53">
    <cfRule type="cellIs" dxfId="377" priority="147" operator="equal">
      <formula>"Alta"</formula>
    </cfRule>
    <cfRule type="cellIs" dxfId="376" priority="150" operator="equal">
      <formula>"Muy Baja"</formula>
    </cfRule>
    <cfRule type="cellIs" dxfId="375" priority="149" operator="equal">
      <formula>"Baja"</formula>
    </cfRule>
    <cfRule type="cellIs" dxfId="374" priority="148" operator="equal">
      <formula>"Media"</formula>
    </cfRule>
    <cfRule type="cellIs" dxfId="373" priority="146" operator="equal">
      <formula>"Muy Alta"</formula>
    </cfRule>
  </conditionalFormatting>
  <conditionalFormatting sqref="J58">
    <cfRule type="cellIs" dxfId="372" priority="105" operator="equal">
      <formula>"Alta"</formula>
    </cfRule>
    <cfRule type="cellIs" dxfId="371" priority="106" operator="equal">
      <formula>"Media"</formula>
    </cfRule>
    <cfRule type="cellIs" dxfId="370" priority="107" operator="equal">
      <formula>"Baja"</formula>
    </cfRule>
    <cfRule type="cellIs" dxfId="369" priority="108" operator="equal">
      <formula>"Muy Baja"</formula>
    </cfRule>
    <cfRule type="cellIs" dxfId="368" priority="104" operator="equal">
      <formula>"Muy Alta"</formula>
    </cfRule>
  </conditionalFormatting>
  <conditionalFormatting sqref="L15">
    <cfRule type="cellIs" dxfId="367" priority="670" operator="equal">
      <formula>"Catastrófico"</formula>
    </cfRule>
    <cfRule type="cellIs" dxfId="366" priority="672" operator="equal">
      <formula>"Moderado"</formula>
    </cfRule>
    <cfRule type="cellIs" dxfId="365" priority="671" operator="equal">
      <formula>"Mayor"</formula>
    </cfRule>
    <cfRule type="cellIs" dxfId="364" priority="673" operator="equal">
      <formula>"Menor"</formula>
    </cfRule>
    <cfRule type="cellIs" dxfId="363" priority="674" operator="equal">
      <formula>"Leve"</formula>
    </cfRule>
  </conditionalFormatting>
  <conditionalFormatting sqref="L20">
    <cfRule type="cellIs" dxfId="362" priority="513" operator="equal">
      <formula>"Moderado"</formula>
    </cfRule>
    <cfRule type="cellIs" dxfId="361" priority="514" operator="equal">
      <formula>"Menor"</formula>
    </cfRule>
    <cfRule type="cellIs" dxfId="360" priority="515" operator="equal">
      <formula>"Leve"</formula>
    </cfRule>
    <cfRule type="cellIs" dxfId="359" priority="512" operator="equal">
      <formula>"Mayor"</formula>
    </cfRule>
    <cfRule type="cellIs" dxfId="358" priority="511" operator="equal">
      <formula>"Catastrófico"</formula>
    </cfRule>
  </conditionalFormatting>
  <conditionalFormatting sqref="L24:L25 L27">
    <cfRule type="cellIs" dxfId="357" priority="485" operator="equal">
      <formula>"Moderado"</formula>
    </cfRule>
    <cfRule type="cellIs" dxfId="356" priority="487" operator="equal">
      <formula>"Leve"</formula>
    </cfRule>
    <cfRule type="cellIs" dxfId="355" priority="486" operator="equal">
      <formula>"Menor"</formula>
    </cfRule>
    <cfRule type="cellIs" dxfId="354" priority="484" operator="equal">
      <formula>"Mayor"</formula>
    </cfRule>
    <cfRule type="cellIs" dxfId="353" priority="483" operator="equal">
      <formula>"Catastrófico"</formula>
    </cfRule>
  </conditionalFormatting>
  <conditionalFormatting sqref="L30">
    <cfRule type="cellIs" dxfId="352" priority="393" operator="equal">
      <formula>"Leve"</formula>
    </cfRule>
    <cfRule type="cellIs" dxfId="351" priority="391" operator="equal">
      <formula>"Moderado"</formula>
    </cfRule>
    <cfRule type="cellIs" dxfId="350" priority="390" operator="equal">
      <formula>"Mayor"</formula>
    </cfRule>
    <cfRule type="cellIs" dxfId="349" priority="389" operator="equal">
      <formula>"Catastrófico"</formula>
    </cfRule>
    <cfRule type="cellIs" dxfId="348" priority="392" operator="equal">
      <formula>"Menor"</formula>
    </cfRule>
  </conditionalFormatting>
  <conditionalFormatting sqref="L33:L34">
    <cfRule type="cellIs" dxfId="347" priority="349" operator="equal">
      <formula>"Moderado"</formula>
    </cfRule>
    <cfRule type="cellIs" dxfId="346" priority="350" operator="equal">
      <formula>"Menor"</formula>
    </cfRule>
    <cfRule type="cellIs" dxfId="345" priority="351" operator="equal">
      <formula>"Leve"</formula>
    </cfRule>
    <cfRule type="cellIs" dxfId="344" priority="348" operator="equal">
      <formula>"Mayor"</formula>
    </cfRule>
    <cfRule type="cellIs" dxfId="343" priority="347" operator="equal">
      <formula>"Catastrófico"</formula>
    </cfRule>
  </conditionalFormatting>
  <conditionalFormatting sqref="L36">
    <cfRule type="cellIs" dxfId="342" priority="254" operator="equal">
      <formula>"Menor"</formula>
    </cfRule>
    <cfRule type="cellIs" dxfId="341" priority="252" operator="equal">
      <formula>"Mayor"</formula>
    </cfRule>
    <cfRule type="cellIs" dxfId="340" priority="253" operator="equal">
      <formula>"Moderado"</formula>
    </cfRule>
    <cfRule type="cellIs" dxfId="339" priority="251" operator="equal">
      <formula>"Catastrófico"</formula>
    </cfRule>
    <cfRule type="cellIs" dxfId="338" priority="255" operator="equal">
      <formula>"Leve"</formula>
    </cfRule>
  </conditionalFormatting>
  <conditionalFormatting sqref="L39:L40">
    <cfRule type="cellIs" dxfId="337" priority="224" operator="equal">
      <formula>"Mayor"</formula>
    </cfRule>
    <cfRule type="cellIs" dxfId="336" priority="225" operator="equal">
      <formula>"Moderado"</formula>
    </cfRule>
    <cfRule type="cellIs" dxfId="335" priority="223" operator="equal">
      <formula>"Catastrófico"</formula>
    </cfRule>
    <cfRule type="cellIs" dxfId="334" priority="227" operator="equal">
      <formula>"Leve"</formula>
    </cfRule>
    <cfRule type="cellIs" dxfId="333" priority="226" operator="equal">
      <formula>"Menor"</formula>
    </cfRule>
  </conditionalFormatting>
  <conditionalFormatting sqref="L42 L46">
    <cfRule type="cellIs" dxfId="332" priority="39" operator="equal">
      <formula>"Moderado"</formula>
    </cfRule>
    <cfRule type="cellIs" dxfId="331" priority="38" operator="equal">
      <formula>"Mayor"</formula>
    </cfRule>
    <cfRule type="cellIs" dxfId="330" priority="37" operator="equal">
      <formula>"Catastrófico"</formula>
    </cfRule>
    <cfRule type="cellIs" dxfId="329" priority="41" operator="equal">
      <formula>"Leve"</formula>
    </cfRule>
    <cfRule type="cellIs" dxfId="328" priority="40" operator="equal">
      <formula>"Menor"</formula>
    </cfRule>
  </conditionalFormatting>
  <conditionalFormatting sqref="L49">
    <cfRule type="cellIs" dxfId="327" priority="187" operator="equal">
      <formula>"Menor"</formula>
    </cfRule>
    <cfRule type="cellIs" dxfId="326" priority="188" operator="equal">
      <formula>"Leve"</formula>
    </cfRule>
    <cfRule type="cellIs" dxfId="325" priority="186" operator="equal">
      <formula>"Moderado"</formula>
    </cfRule>
    <cfRule type="cellIs" dxfId="324" priority="185" operator="equal">
      <formula>"Mayor"</formula>
    </cfRule>
    <cfRule type="cellIs" dxfId="323" priority="184" operator="equal">
      <formula>"Catastrófico"</formula>
    </cfRule>
  </conditionalFormatting>
  <conditionalFormatting sqref="L51">
    <cfRule type="cellIs" dxfId="322" priority="61" operator="equal">
      <formula>"Catastrófico"</formula>
    </cfRule>
    <cfRule type="cellIs" dxfId="321" priority="62" operator="equal">
      <formula>"Mayor"</formula>
    </cfRule>
    <cfRule type="cellIs" dxfId="320" priority="63" operator="equal">
      <formula>"Moderado"</formula>
    </cfRule>
    <cfRule type="cellIs" dxfId="319" priority="65" operator="equal">
      <formula>"Leve"</formula>
    </cfRule>
    <cfRule type="cellIs" dxfId="318" priority="64" operator="equal">
      <formula>"Menor"</formula>
    </cfRule>
  </conditionalFormatting>
  <conditionalFormatting sqref="L53">
    <cfRule type="cellIs" dxfId="317" priority="143" operator="equal">
      <formula>"Moderado"</formula>
    </cfRule>
    <cfRule type="cellIs" dxfId="316" priority="144" operator="equal">
      <formula>"Menor"</formula>
    </cfRule>
    <cfRule type="cellIs" dxfId="315" priority="145" operator="equal">
      <formula>"Leve"</formula>
    </cfRule>
    <cfRule type="cellIs" dxfId="314" priority="142" operator="equal">
      <formula>"Mayor"</formula>
    </cfRule>
    <cfRule type="cellIs" dxfId="313" priority="141" operator="equal">
      <formula>"Catastrófico"</formula>
    </cfRule>
  </conditionalFormatting>
  <conditionalFormatting sqref="L58">
    <cfRule type="cellIs" dxfId="312" priority="103" operator="equal">
      <formula>"Leve"</formula>
    </cfRule>
    <cfRule type="cellIs" dxfId="311" priority="102" operator="equal">
      <formula>"Menor"</formula>
    </cfRule>
    <cfRule type="cellIs" dxfId="310" priority="101" operator="equal">
      <formula>"Moderado"</formula>
    </cfRule>
    <cfRule type="cellIs" dxfId="309" priority="100" operator="equal">
      <formula>"Mayor"</formula>
    </cfRule>
    <cfRule type="cellIs" dxfId="308" priority="99" operator="equal">
      <formula>"Catastrófico"</formula>
    </cfRule>
  </conditionalFormatting>
  <conditionalFormatting sqref="N15">
    <cfRule type="cellIs" dxfId="307" priority="669" operator="equal">
      <formula>"Bajo"</formula>
    </cfRule>
    <cfRule type="cellIs" dxfId="306" priority="668" operator="equal">
      <formula>"Moderado"</formula>
    </cfRule>
    <cfRule type="cellIs" dxfId="305" priority="667" operator="equal">
      <formula>"Alto"</formula>
    </cfRule>
    <cfRule type="cellIs" dxfId="304" priority="666" operator="equal">
      <formula>"Extremo"</formula>
    </cfRule>
  </conditionalFormatting>
  <conditionalFormatting sqref="N20">
    <cfRule type="cellIs" dxfId="303" priority="508" operator="equal">
      <formula>"Alto"</formula>
    </cfRule>
    <cfRule type="cellIs" dxfId="302" priority="507" operator="equal">
      <formula>"Extremo"</formula>
    </cfRule>
    <cfRule type="cellIs" dxfId="301" priority="509" operator="equal">
      <formula>"Moderado"</formula>
    </cfRule>
    <cfRule type="cellIs" dxfId="300" priority="510" operator="equal">
      <formula>"Bajo"</formula>
    </cfRule>
  </conditionalFormatting>
  <conditionalFormatting sqref="N24:N25">
    <cfRule type="cellIs" dxfId="299" priority="481" operator="equal">
      <formula>"Moderado"</formula>
    </cfRule>
    <cfRule type="cellIs" dxfId="298" priority="482" operator="equal">
      <formula>"Bajo"</formula>
    </cfRule>
    <cfRule type="cellIs" dxfId="297" priority="480" operator="equal">
      <formula>"Alto"</formula>
    </cfRule>
    <cfRule type="cellIs" dxfId="296" priority="479" operator="equal">
      <formula>"Extremo"</formula>
    </cfRule>
  </conditionalFormatting>
  <conditionalFormatting sqref="N27">
    <cfRule type="cellIs" dxfId="295" priority="477" operator="equal">
      <formula>"Moderado"</formula>
    </cfRule>
    <cfRule type="cellIs" dxfId="294" priority="478" operator="equal">
      <formula>"Bajo"</formula>
    </cfRule>
    <cfRule type="cellIs" dxfId="293" priority="476" operator="equal">
      <formula>"Alto"</formula>
    </cfRule>
    <cfRule type="cellIs" dxfId="292" priority="475" operator="equal">
      <formula>"Extremo"</formula>
    </cfRule>
  </conditionalFormatting>
  <conditionalFormatting sqref="N30">
    <cfRule type="cellIs" dxfId="291" priority="388" operator="equal">
      <formula>"Bajo"</formula>
    </cfRule>
    <cfRule type="cellIs" dxfId="290" priority="387" operator="equal">
      <formula>"Moderado"</formula>
    </cfRule>
    <cfRule type="cellIs" dxfId="289" priority="386" operator="equal">
      <formula>"Alto"</formula>
    </cfRule>
    <cfRule type="cellIs" dxfId="288" priority="385" operator="equal">
      <formula>"Extremo"</formula>
    </cfRule>
  </conditionalFormatting>
  <conditionalFormatting sqref="N33:N34">
    <cfRule type="cellIs" dxfId="287" priority="345" operator="equal">
      <formula>"Moderado"</formula>
    </cfRule>
    <cfRule type="cellIs" dxfId="286" priority="343" operator="equal">
      <formula>"Extremo"</formula>
    </cfRule>
    <cfRule type="cellIs" dxfId="285" priority="344" operator="equal">
      <formula>"Alto"</formula>
    </cfRule>
    <cfRule type="cellIs" dxfId="284" priority="346" operator="equal">
      <formula>"Bajo"</formula>
    </cfRule>
  </conditionalFormatting>
  <conditionalFormatting sqref="N36">
    <cfRule type="cellIs" dxfId="283" priority="250" operator="equal">
      <formula>"Bajo"</formula>
    </cfRule>
    <cfRule type="cellIs" dxfId="282" priority="249" operator="equal">
      <formula>"Moderado"</formula>
    </cfRule>
    <cfRule type="cellIs" dxfId="281" priority="248" operator="equal">
      <formula>"Alto"</formula>
    </cfRule>
    <cfRule type="cellIs" dxfId="280" priority="247" operator="equal">
      <formula>"Extremo"</formula>
    </cfRule>
  </conditionalFormatting>
  <conditionalFormatting sqref="N39:N40">
    <cfRule type="cellIs" dxfId="279" priority="222" operator="equal">
      <formula>"Bajo"</formula>
    </cfRule>
    <cfRule type="cellIs" dxfId="278" priority="221" operator="equal">
      <formula>"Moderado"</formula>
    </cfRule>
    <cfRule type="cellIs" dxfId="277" priority="220" operator="equal">
      <formula>"Alto"</formula>
    </cfRule>
    <cfRule type="cellIs" dxfId="276" priority="219" operator="equal">
      <formula>"Extremo"</formula>
    </cfRule>
  </conditionalFormatting>
  <conditionalFormatting sqref="N42">
    <cfRule type="cellIs" dxfId="275" priority="33" operator="equal">
      <formula>"Extremo"</formula>
    </cfRule>
    <cfRule type="cellIs" dxfId="274" priority="36" operator="equal">
      <formula>"Bajo"</formula>
    </cfRule>
    <cfRule type="cellIs" dxfId="273" priority="35" operator="equal">
      <formula>"Moderado"</formula>
    </cfRule>
    <cfRule type="cellIs" dxfId="272" priority="34" operator="equal">
      <formula>"Alto"</formula>
    </cfRule>
  </conditionalFormatting>
  <conditionalFormatting sqref="N46">
    <cfRule type="cellIs" dxfId="271" priority="2" operator="equal">
      <formula>"Alto"</formula>
    </cfRule>
    <cfRule type="cellIs" dxfId="270" priority="3" operator="equal">
      <formula>"Moderado"</formula>
    </cfRule>
    <cfRule type="cellIs" dxfId="269" priority="4" operator="equal">
      <formula>"Bajo"</formula>
    </cfRule>
    <cfRule type="cellIs" dxfId="268" priority="1" operator="equal">
      <formula>"Extremo"</formula>
    </cfRule>
  </conditionalFormatting>
  <conditionalFormatting sqref="N49">
    <cfRule type="cellIs" dxfId="267" priority="181" operator="equal">
      <formula>"Alto"</formula>
    </cfRule>
    <cfRule type="cellIs" dxfId="266" priority="183" operator="equal">
      <formula>"Bajo"</formula>
    </cfRule>
    <cfRule type="cellIs" dxfId="265" priority="182" operator="equal">
      <formula>"Moderado"</formula>
    </cfRule>
    <cfRule type="cellIs" dxfId="264" priority="180" operator="equal">
      <formula>"Extremo"</formula>
    </cfRule>
  </conditionalFormatting>
  <conditionalFormatting sqref="N51">
    <cfRule type="cellIs" dxfId="263" priority="60" operator="equal">
      <formula>"Bajo"</formula>
    </cfRule>
    <cfRule type="cellIs" dxfId="262" priority="57" operator="equal">
      <formula>"Extremo"</formula>
    </cfRule>
    <cfRule type="cellIs" dxfId="261" priority="58" operator="equal">
      <formula>"Alto"</formula>
    </cfRule>
    <cfRule type="cellIs" dxfId="260" priority="59" operator="equal">
      <formula>"Moderado"</formula>
    </cfRule>
  </conditionalFormatting>
  <conditionalFormatting sqref="N53">
    <cfRule type="cellIs" dxfId="259" priority="139" operator="equal">
      <formula>"Moderado"</formula>
    </cfRule>
    <cfRule type="cellIs" dxfId="258" priority="138" operator="equal">
      <formula>"Alto"</formula>
    </cfRule>
    <cfRule type="cellIs" dxfId="257" priority="137" operator="equal">
      <formula>"Extremo"</formula>
    </cfRule>
    <cfRule type="cellIs" dxfId="256" priority="140" operator="equal">
      <formula>"Bajo"</formula>
    </cfRule>
  </conditionalFormatting>
  <conditionalFormatting sqref="N58">
    <cfRule type="cellIs" dxfId="255" priority="97" operator="equal">
      <formula>"Moderado"</formula>
    </cfRule>
    <cfRule type="cellIs" dxfId="254" priority="95" operator="equal">
      <formula>"Extremo"</formula>
    </cfRule>
    <cfRule type="cellIs" dxfId="253" priority="96" operator="equal">
      <formula>"Alto"</formula>
    </cfRule>
    <cfRule type="cellIs" dxfId="252" priority="98" operator="equal">
      <formula>"Bajo"</formula>
    </cfRule>
  </conditionalFormatting>
  <conditionalFormatting sqref="Z15:Z59">
    <cfRule type="cellIs" dxfId="251" priority="52" operator="equal">
      <formula>"Muy Alta"</formula>
    </cfRule>
    <cfRule type="cellIs" dxfId="250" priority="53" operator="equal">
      <formula>"Alta"</formula>
    </cfRule>
    <cfRule type="cellIs" dxfId="249" priority="54" operator="equal">
      <formula>"Media"</formula>
    </cfRule>
    <cfRule type="cellIs" dxfId="248" priority="56" operator="equal">
      <formula>"Muy Baja"</formula>
    </cfRule>
    <cfRule type="cellIs" dxfId="247" priority="55" operator="equal">
      <formula>"Baja"</formula>
    </cfRule>
  </conditionalFormatting>
  <conditionalFormatting sqref="AB15:AB59">
    <cfRule type="cellIs" dxfId="246" priority="51" operator="equal">
      <formula>"Leve"</formula>
    </cfRule>
    <cfRule type="cellIs" dxfId="245" priority="50" operator="equal">
      <formula>"Menor"</formula>
    </cfRule>
    <cfRule type="cellIs" dxfId="244" priority="47" operator="equal">
      <formula>"Catastrófico"</formula>
    </cfRule>
    <cfRule type="cellIs" dxfId="243" priority="49" operator="equal">
      <formula>"Moderado"</formula>
    </cfRule>
    <cfRule type="cellIs" dxfId="242" priority="48" operator="equal">
      <formula>"Mayor"</formula>
    </cfRule>
  </conditionalFormatting>
  <conditionalFormatting sqref="AD15">
    <cfRule type="cellIs" dxfId="241" priority="661" operator="equal">
      <formula>"Muy Alta"</formula>
    </cfRule>
    <cfRule type="cellIs" dxfId="240" priority="662" operator="equal">
      <formula>"Alta"</formula>
    </cfRule>
    <cfRule type="cellIs" dxfId="239" priority="663" operator="equal">
      <formula>"Media"</formula>
    </cfRule>
    <cfRule type="cellIs" dxfId="238" priority="664" operator="equal">
      <formula>"Baja"</formula>
    </cfRule>
    <cfRule type="cellIs" dxfId="237" priority="665" operator="equal">
      <formula>"Muy Baja"</formula>
    </cfRule>
  </conditionalFormatting>
  <conditionalFormatting sqref="AD20">
    <cfRule type="cellIs" dxfId="236" priority="500" operator="equal">
      <formula>"Media"</formula>
    </cfRule>
    <cfRule type="cellIs" dxfId="235" priority="501" operator="equal">
      <formula>"Baja"</formula>
    </cfRule>
    <cfRule type="cellIs" dxfId="234" priority="502" operator="equal">
      <formula>"Muy Baja"</formula>
    </cfRule>
    <cfRule type="cellIs" dxfId="233" priority="498" operator="equal">
      <formula>"Muy Alta"</formula>
    </cfRule>
    <cfRule type="cellIs" dxfId="232" priority="499" operator="equal">
      <formula>"Alta"</formula>
    </cfRule>
  </conditionalFormatting>
  <conditionalFormatting sqref="AD24:AD25">
    <cfRule type="cellIs" dxfId="231" priority="472" operator="equal">
      <formula>"Media"</formula>
    </cfRule>
    <cfRule type="cellIs" dxfId="230" priority="470" operator="equal">
      <formula>"Muy Alta"</formula>
    </cfRule>
    <cfRule type="cellIs" dxfId="229" priority="471" operator="equal">
      <formula>"Alta"</formula>
    </cfRule>
    <cfRule type="cellIs" dxfId="228" priority="473" operator="equal">
      <formula>"Baja"</formula>
    </cfRule>
    <cfRule type="cellIs" dxfId="227" priority="474" operator="equal">
      <formula>"Muy Baja"</formula>
    </cfRule>
  </conditionalFormatting>
  <conditionalFormatting sqref="AD27">
    <cfRule type="cellIs" dxfId="226" priority="460" operator="equal">
      <formula>"Muy Alta"</formula>
    </cfRule>
    <cfRule type="cellIs" dxfId="225" priority="461" operator="equal">
      <formula>"Alta"</formula>
    </cfRule>
    <cfRule type="cellIs" dxfId="224" priority="462" operator="equal">
      <formula>"Media"</formula>
    </cfRule>
    <cfRule type="cellIs" dxfId="223" priority="463" operator="equal">
      <formula>"Baja"</formula>
    </cfRule>
    <cfRule type="cellIs" dxfId="222" priority="464" operator="equal">
      <formula>"Muy Baja"</formula>
    </cfRule>
  </conditionalFormatting>
  <conditionalFormatting sqref="AD30">
    <cfRule type="cellIs" dxfId="221" priority="418" operator="equal">
      <formula>"Muy Alta"</formula>
    </cfRule>
    <cfRule type="cellIs" dxfId="220" priority="420" operator="equal">
      <formula>"Media"</formula>
    </cfRule>
    <cfRule type="cellIs" dxfId="219" priority="419" operator="equal">
      <formula>"Alta"</formula>
    </cfRule>
    <cfRule type="cellIs" dxfId="218" priority="422" operator="equal">
      <formula>"Muy Baja"</formula>
    </cfRule>
    <cfRule type="cellIs" dxfId="217" priority="421" operator="equal">
      <formula>"Baja"</formula>
    </cfRule>
  </conditionalFormatting>
  <conditionalFormatting sqref="AD33:AD34">
    <cfRule type="cellIs" dxfId="216" priority="362" operator="equal">
      <formula>"Muy Alta"</formula>
    </cfRule>
    <cfRule type="cellIs" dxfId="215" priority="363" operator="equal">
      <formula>"Alta"</formula>
    </cfRule>
    <cfRule type="cellIs" dxfId="214" priority="366" operator="equal">
      <formula>"Muy Baja"</formula>
    </cfRule>
    <cfRule type="cellIs" dxfId="213" priority="365" operator="equal">
      <formula>"Baja"</formula>
    </cfRule>
    <cfRule type="cellIs" dxfId="212" priority="364" operator="equal">
      <formula>"Media"</formula>
    </cfRule>
  </conditionalFormatting>
  <conditionalFormatting sqref="AD36">
    <cfRule type="cellIs" dxfId="211" priority="304" operator="equal">
      <formula>"Muy Alta"</formula>
    </cfRule>
    <cfRule type="cellIs" dxfId="210" priority="305" operator="equal">
      <formula>"Alta"</formula>
    </cfRule>
    <cfRule type="cellIs" dxfId="209" priority="308" operator="equal">
      <formula>"Muy Baja"</formula>
    </cfRule>
    <cfRule type="cellIs" dxfId="208" priority="307" operator="equal">
      <formula>"Baja"</formula>
    </cfRule>
    <cfRule type="cellIs" dxfId="207" priority="306" operator="equal">
      <formula>"Media"</formula>
    </cfRule>
  </conditionalFormatting>
  <conditionalFormatting sqref="AD39:AD40">
    <cfRule type="cellIs" dxfId="206" priority="266" operator="equal">
      <formula>"Muy Alta"</formula>
    </cfRule>
    <cfRule type="cellIs" dxfId="205" priority="267" operator="equal">
      <formula>"Alta"</formula>
    </cfRule>
    <cfRule type="cellIs" dxfId="204" priority="268" operator="equal">
      <formula>"Media"</formula>
    </cfRule>
    <cfRule type="cellIs" dxfId="203" priority="269" operator="equal">
      <formula>"Baja"</formula>
    </cfRule>
    <cfRule type="cellIs" dxfId="202" priority="270" operator="equal">
      <formula>"Muy Baja"</formula>
    </cfRule>
  </conditionalFormatting>
  <conditionalFormatting sqref="AD42">
    <cfRule type="cellIs" dxfId="201" priority="30" operator="equal">
      <formula>"Media"</formula>
    </cfRule>
    <cfRule type="cellIs" dxfId="200" priority="31" operator="equal">
      <formula>"Baja"</formula>
    </cfRule>
    <cfRule type="cellIs" dxfId="199" priority="32" operator="equal">
      <formula>"Muy Baja"</formula>
    </cfRule>
    <cfRule type="cellIs" dxfId="198" priority="28" operator="equal">
      <formula>"Muy Alta"</formula>
    </cfRule>
    <cfRule type="cellIs" dxfId="197" priority="29" operator="equal">
      <formula>"Alta"</formula>
    </cfRule>
  </conditionalFormatting>
  <conditionalFormatting sqref="AD46">
    <cfRule type="cellIs" dxfId="196" priority="22" operator="equal">
      <formula>"Muy Baja"</formula>
    </cfRule>
    <cfRule type="cellIs" dxfId="195" priority="18" operator="equal">
      <formula>"Muy Alta"</formula>
    </cfRule>
    <cfRule type="cellIs" dxfId="194" priority="21" operator="equal">
      <formula>"Baja"</formula>
    </cfRule>
    <cfRule type="cellIs" dxfId="193" priority="20" operator="equal">
      <formula>"Media"</formula>
    </cfRule>
    <cfRule type="cellIs" dxfId="192" priority="19" operator="equal">
      <formula>"Alta"</formula>
    </cfRule>
  </conditionalFormatting>
  <conditionalFormatting sqref="AD49">
    <cfRule type="cellIs" dxfId="191" priority="172" operator="equal">
      <formula>"Alta"</formula>
    </cfRule>
    <cfRule type="cellIs" dxfId="190" priority="171" operator="equal">
      <formula>"Muy Alta"</formula>
    </cfRule>
    <cfRule type="cellIs" dxfId="189" priority="173" operator="equal">
      <formula>"Media"</formula>
    </cfRule>
    <cfRule type="cellIs" dxfId="188" priority="174" operator="equal">
      <formula>"Baja"</formula>
    </cfRule>
    <cfRule type="cellIs" dxfId="187" priority="175" operator="equal">
      <formula>"Muy Baja"</formula>
    </cfRule>
  </conditionalFormatting>
  <conditionalFormatting sqref="AD51">
    <cfRule type="cellIs" dxfId="186" priority="118" operator="equal">
      <formula>"Muy Alta"</formula>
    </cfRule>
    <cfRule type="cellIs" dxfId="185" priority="122" operator="equal">
      <formula>"Muy Baja"</formula>
    </cfRule>
    <cfRule type="cellIs" dxfId="184" priority="121" operator="equal">
      <formula>"Baja"</formula>
    </cfRule>
    <cfRule type="cellIs" dxfId="183" priority="120" operator="equal">
      <formula>"Media"</formula>
    </cfRule>
    <cfRule type="cellIs" dxfId="182" priority="119" operator="equal">
      <formula>"Alta"</formula>
    </cfRule>
  </conditionalFormatting>
  <conditionalFormatting sqref="AD53">
    <cfRule type="cellIs" dxfId="181" priority="136" operator="equal">
      <formula>"Muy Baja"</formula>
    </cfRule>
    <cfRule type="cellIs" dxfId="180" priority="135" operator="equal">
      <formula>"Baja"</formula>
    </cfRule>
    <cfRule type="cellIs" dxfId="179" priority="134" operator="equal">
      <formula>"Media"</formula>
    </cfRule>
    <cfRule type="cellIs" dxfId="178" priority="133" operator="equal">
      <formula>"Alta"</formula>
    </cfRule>
    <cfRule type="cellIs" dxfId="177" priority="132" operator="equal">
      <formula>"Muy Alta"</formula>
    </cfRule>
  </conditionalFormatting>
  <conditionalFormatting sqref="AD58">
    <cfRule type="cellIs" dxfId="176" priority="90" operator="equal">
      <formula>"Muy Alta"</formula>
    </cfRule>
    <cfRule type="cellIs" dxfId="175" priority="91" operator="equal">
      <formula>"Alta"</formula>
    </cfRule>
    <cfRule type="cellIs" dxfId="174" priority="92" operator="equal">
      <formula>"Media"</formula>
    </cfRule>
    <cfRule type="cellIs" dxfId="173" priority="93" operator="equal">
      <formula>"Baja"</formula>
    </cfRule>
    <cfRule type="cellIs" dxfId="172" priority="94" operator="equal">
      <formula>"Muy Baja"</formula>
    </cfRule>
  </conditionalFormatting>
  <conditionalFormatting sqref="AF15">
    <cfRule type="cellIs" dxfId="171" priority="657" operator="equal">
      <formula>"Mayor"</formula>
    </cfRule>
    <cfRule type="cellIs" dxfId="170" priority="658" operator="equal">
      <formula>"Moderado"</formula>
    </cfRule>
    <cfRule type="cellIs" dxfId="169" priority="656" operator="equal">
      <formula>"Catastrófico"</formula>
    </cfRule>
    <cfRule type="cellIs" dxfId="168" priority="659" operator="equal">
      <formula>"Menor"</formula>
    </cfRule>
    <cfRule type="cellIs" dxfId="167" priority="660" operator="equal">
      <formula>"Leve"</formula>
    </cfRule>
  </conditionalFormatting>
  <conditionalFormatting sqref="AF20">
    <cfRule type="cellIs" dxfId="166" priority="493" operator="equal">
      <formula>"Catastrófico"</formula>
    </cfRule>
    <cfRule type="cellIs" dxfId="165" priority="497" operator="equal">
      <formula>"Leve"</formula>
    </cfRule>
    <cfRule type="cellIs" dxfId="164" priority="496" operator="equal">
      <formula>"Menor"</formula>
    </cfRule>
    <cfRule type="cellIs" dxfId="163" priority="494" operator="equal">
      <formula>"Mayor"</formula>
    </cfRule>
    <cfRule type="cellIs" dxfId="162" priority="495" operator="equal">
      <formula>"Moderado"</formula>
    </cfRule>
  </conditionalFormatting>
  <conditionalFormatting sqref="AF24:AF25">
    <cfRule type="cellIs" dxfId="161" priority="466" operator="equal">
      <formula>"Mayor"</formula>
    </cfRule>
    <cfRule type="cellIs" dxfId="160" priority="465" operator="equal">
      <formula>"Catastrófico"</formula>
    </cfRule>
    <cfRule type="cellIs" dxfId="159" priority="467" operator="equal">
      <formula>"Moderado"</formula>
    </cfRule>
    <cfRule type="cellIs" dxfId="158" priority="469" operator="equal">
      <formula>"Leve"</formula>
    </cfRule>
    <cfRule type="cellIs" dxfId="157" priority="468" operator="equal">
      <formula>"Menor"</formula>
    </cfRule>
  </conditionalFormatting>
  <conditionalFormatting sqref="AF27">
    <cfRule type="cellIs" dxfId="156" priority="455" operator="equal">
      <formula>"Catastrófico"</formula>
    </cfRule>
    <cfRule type="cellIs" dxfId="155" priority="456" operator="equal">
      <formula>"Mayor"</formula>
    </cfRule>
    <cfRule type="cellIs" dxfId="154" priority="457" operator="equal">
      <formula>"Moderado"</formula>
    </cfRule>
    <cfRule type="cellIs" dxfId="153" priority="458" operator="equal">
      <formula>"Menor"</formula>
    </cfRule>
    <cfRule type="cellIs" dxfId="152" priority="459" operator="equal">
      <formula>"Leve"</formula>
    </cfRule>
  </conditionalFormatting>
  <conditionalFormatting sqref="AF30">
    <cfRule type="cellIs" dxfId="151" priority="416" operator="equal">
      <formula>"Menor"</formula>
    </cfRule>
    <cfRule type="cellIs" dxfId="150" priority="415" operator="equal">
      <formula>"Moderado"</formula>
    </cfRule>
    <cfRule type="cellIs" dxfId="149" priority="413" operator="equal">
      <formula>"Catastrófico"</formula>
    </cfRule>
    <cfRule type="cellIs" dxfId="148" priority="414" operator="equal">
      <formula>"Mayor"</formula>
    </cfRule>
    <cfRule type="cellIs" dxfId="147" priority="417" operator="equal">
      <formula>"Leve"</formula>
    </cfRule>
  </conditionalFormatting>
  <conditionalFormatting sqref="AF33:AF34">
    <cfRule type="cellIs" dxfId="146" priority="361" operator="equal">
      <formula>"Leve"</formula>
    </cfRule>
    <cfRule type="cellIs" dxfId="145" priority="360" operator="equal">
      <formula>"Menor"</formula>
    </cfRule>
    <cfRule type="cellIs" dxfId="144" priority="359" operator="equal">
      <formula>"Moderado"</formula>
    </cfRule>
    <cfRule type="cellIs" dxfId="143" priority="358" operator="equal">
      <formula>"Mayor"</formula>
    </cfRule>
    <cfRule type="cellIs" dxfId="142" priority="357" operator="equal">
      <formula>"Catastrófico"</formula>
    </cfRule>
  </conditionalFormatting>
  <conditionalFormatting sqref="AF36">
    <cfRule type="cellIs" dxfId="141" priority="303" operator="equal">
      <formula>"Leve"</formula>
    </cfRule>
    <cfRule type="cellIs" dxfId="140" priority="299" operator="equal">
      <formula>"Catastrófico"</formula>
    </cfRule>
    <cfRule type="cellIs" dxfId="139" priority="300" operator="equal">
      <formula>"Mayor"</formula>
    </cfRule>
    <cfRule type="cellIs" dxfId="138" priority="301" operator="equal">
      <formula>"Moderado"</formula>
    </cfRule>
    <cfRule type="cellIs" dxfId="137" priority="302" operator="equal">
      <formula>"Menor"</formula>
    </cfRule>
  </conditionalFormatting>
  <conditionalFormatting sqref="AF39:AF40">
    <cfRule type="cellIs" dxfId="136" priority="263" operator="equal">
      <formula>"Moderado"</formula>
    </cfRule>
    <cfRule type="cellIs" dxfId="135" priority="264" operator="equal">
      <formula>"Menor"</formula>
    </cfRule>
    <cfRule type="cellIs" dxfId="134" priority="265" operator="equal">
      <formula>"Leve"</formula>
    </cfRule>
    <cfRule type="cellIs" dxfId="133" priority="261" operator="equal">
      <formula>"Catastrófico"</formula>
    </cfRule>
    <cfRule type="cellIs" dxfId="132" priority="262" operator="equal">
      <formula>"Mayor"</formula>
    </cfRule>
  </conditionalFormatting>
  <conditionalFormatting sqref="AF42">
    <cfRule type="cellIs" dxfId="131" priority="27" operator="equal">
      <formula>"Leve"</formula>
    </cfRule>
    <cfRule type="cellIs" dxfId="130" priority="23" operator="equal">
      <formula>"Catastrófico"</formula>
    </cfRule>
    <cfRule type="cellIs" dxfId="129" priority="24" operator="equal">
      <formula>"Mayor"</formula>
    </cfRule>
    <cfRule type="cellIs" dxfId="128" priority="25" operator="equal">
      <formula>"Moderado"</formula>
    </cfRule>
    <cfRule type="cellIs" dxfId="127" priority="26" operator="equal">
      <formula>"Menor"</formula>
    </cfRule>
  </conditionalFormatting>
  <conditionalFormatting sqref="AF46">
    <cfRule type="cellIs" dxfId="126" priority="16" operator="equal">
      <formula>"Menor"</formula>
    </cfRule>
    <cfRule type="cellIs" dxfId="125" priority="15" operator="equal">
      <formula>"Moderado"</formula>
    </cfRule>
    <cfRule type="cellIs" dxfId="124" priority="14" operator="equal">
      <formula>"Mayor"</formula>
    </cfRule>
    <cfRule type="cellIs" dxfId="123" priority="17" operator="equal">
      <formula>"Leve"</formula>
    </cfRule>
    <cfRule type="cellIs" dxfId="122" priority="13" operator="equal">
      <formula>"Catastrófico"</formula>
    </cfRule>
  </conditionalFormatting>
  <conditionalFormatting sqref="AF49">
    <cfRule type="cellIs" dxfId="121" priority="166" operator="equal">
      <formula>"Catastrófico"</formula>
    </cfRule>
    <cfRule type="cellIs" dxfId="120" priority="167" operator="equal">
      <formula>"Mayor"</formula>
    </cfRule>
    <cfRule type="cellIs" dxfId="119" priority="168" operator="equal">
      <formula>"Moderado"</formula>
    </cfRule>
    <cfRule type="cellIs" dxfId="118" priority="170" operator="equal">
      <formula>"Leve"</formula>
    </cfRule>
    <cfRule type="cellIs" dxfId="117" priority="169" operator="equal">
      <formula>"Menor"</formula>
    </cfRule>
  </conditionalFormatting>
  <conditionalFormatting sqref="AF51">
    <cfRule type="cellIs" dxfId="116" priority="117" operator="equal">
      <formula>"Leve"</formula>
    </cfRule>
    <cfRule type="cellIs" dxfId="115" priority="115" operator="equal">
      <formula>"Moderado"</formula>
    </cfRule>
    <cfRule type="cellIs" dxfId="114" priority="114" operator="equal">
      <formula>"Mayor"</formula>
    </cfRule>
    <cfRule type="cellIs" dxfId="113" priority="113" operator="equal">
      <formula>"Catastrófico"</formula>
    </cfRule>
    <cfRule type="cellIs" dxfId="112" priority="116" operator="equal">
      <formula>"Menor"</formula>
    </cfRule>
  </conditionalFormatting>
  <conditionalFormatting sqref="AF53">
    <cfRule type="cellIs" dxfId="111" priority="131" operator="equal">
      <formula>"Leve"</formula>
    </cfRule>
    <cfRule type="cellIs" dxfId="110" priority="130" operator="equal">
      <formula>"Menor"</formula>
    </cfRule>
    <cfRule type="cellIs" dxfId="109" priority="127" operator="equal">
      <formula>"Catastrófico"</formula>
    </cfRule>
    <cfRule type="cellIs" dxfId="108" priority="128" operator="equal">
      <formula>"Mayor"</formula>
    </cfRule>
    <cfRule type="cellIs" dxfId="107" priority="129" operator="equal">
      <formula>"Moderado"</formula>
    </cfRule>
  </conditionalFormatting>
  <conditionalFormatting sqref="AF58">
    <cfRule type="cellIs" dxfId="106" priority="88" operator="equal">
      <formula>"Menor"</formula>
    </cfRule>
    <cfRule type="cellIs" dxfId="105" priority="87" operator="equal">
      <formula>"Moderado"</formula>
    </cfRule>
    <cfRule type="cellIs" dxfId="104" priority="86" operator="equal">
      <formula>"Mayor"</formula>
    </cfRule>
    <cfRule type="cellIs" dxfId="103" priority="85" operator="equal">
      <formula>"Catastrófico"</formula>
    </cfRule>
    <cfRule type="cellIs" dxfId="102" priority="89" operator="equal">
      <formula>"Leve"</formula>
    </cfRule>
  </conditionalFormatting>
  <conditionalFormatting sqref="AH15">
    <cfRule type="cellIs" dxfId="101" priority="652" operator="equal">
      <formula>"Extremo"</formula>
    </cfRule>
    <cfRule type="cellIs" dxfId="100" priority="653" operator="equal">
      <formula>"Alto"</formula>
    </cfRule>
    <cfRule type="cellIs" dxfId="99" priority="654" operator="equal">
      <formula>"Moderado"</formula>
    </cfRule>
    <cfRule type="cellIs" dxfId="98" priority="655" operator="equal">
      <formula>"Bajo"</formula>
    </cfRule>
  </conditionalFormatting>
  <conditionalFormatting sqref="AH20">
    <cfRule type="cellIs" dxfId="97" priority="506" operator="equal">
      <formula>"Bajo"</formula>
    </cfRule>
    <cfRule type="cellIs" dxfId="96" priority="504" operator="equal">
      <formula>"Alto"</formula>
    </cfRule>
    <cfRule type="cellIs" dxfId="95" priority="503" operator="equal">
      <formula>"Extremo"</formula>
    </cfRule>
    <cfRule type="cellIs" dxfId="94" priority="505" operator="equal">
      <formula>"Moderado"</formula>
    </cfRule>
  </conditionalFormatting>
  <conditionalFormatting sqref="AH24:AH25">
    <cfRule type="cellIs" dxfId="93" priority="452" operator="equal">
      <formula>"Alto"</formula>
    </cfRule>
    <cfRule type="cellIs" dxfId="92" priority="453" operator="equal">
      <formula>"Moderado"</formula>
    </cfRule>
    <cfRule type="cellIs" dxfId="91" priority="454" operator="equal">
      <formula>"Bajo"</formula>
    </cfRule>
    <cfRule type="cellIs" dxfId="90" priority="451" operator="equal">
      <formula>"Extremo"</formula>
    </cfRule>
  </conditionalFormatting>
  <conditionalFormatting sqref="AH27">
    <cfRule type="cellIs" dxfId="89" priority="448" operator="equal">
      <formula>"Alto"</formula>
    </cfRule>
    <cfRule type="cellIs" dxfId="88" priority="447" operator="equal">
      <formula>"Extremo"</formula>
    </cfRule>
    <cfRule type="cellIs" dxfId="87" priority="449" operator="equal">
      <formula>"Moderado"</formula>
    </cfRule>
    <cfRule type="cellIs" dxfId="86" priority="450" operator="equal">
      <formula>"Bajo"</formula>
    </cfRule>
  </conditionalFormatting>
  <conditionalFormatting sqref="AH30">
    <cfRule type="cellIs" dxfId="85" priority="423" operator="equal">
      <formula>"Extremo"</formula>
    </cfRule>
    <cfRule type="cellIs" dxfId="84" priority="425" operator="equal">
      <formula>"Moderado"</formula>
    </cfRule>
    <cfRule type="cellIs" dxfId="83" priority="424" operator="equal">
      <formula>"Alto"</formula>
    </cfRule>
    <cfRule type="cellIs" dxfId="82" priority="426" operator="equal">
      <formula>"Bajo"</formula>
    </cfRule>
  </conditionalFormatting>
  <conditionalFormatting sqref="AH33:AH34">
    <cfRule type="cellIs" dxfId="81" priority="368" operator="equal">
      <formula>"Alto"</formula>
    </cfRule>
    <cfRule type="cellIs" dxfId="80" priority="367" operator="equal">
      <formula>"Extremo"</formula>
    </cfRule>
    <cfRule type="cellIs" dxfId="79" priority="370" operator="equal">
      <formula>"Bajo"</formula>
    </cfRule>
    <cfRule type="cellIs" dxfId="78" priority="369" operator="equal">
      <formula>"Moderado"</formula>
    </cfRule>
  </conditionalFormatting>
  <conditionalFormatting sqref="AH36">
    <cfRule type="cellIs" dxfId="77" priority="310" operator="equal">
      <formula>"Alto"</formula>
    </cfRule>
    <cfRule type="cellIs" dxfId="76" priority="311" operator="equal">
      <formula>"Moderado"</formula>
    </cfRule>
    <cfRule type="cellIs" dxfId="75" priority="309" operator="equal">
      <formula>"Extremo"</formula>
    </cfRule>
    <cfRule type="cellIs" dxfId="74" priority="312" operator="equal">
      <formula>"Bajo"</formula>
    </cfRule>
  </conditionalFormatting>
  <conditionalFormatting sqref="AH39:AH40">
    <cfRule type="cellIs" dxfId="73" priority="271" operator="equal">
      <formula>"Extremo"</formula>
    </cfRule>
    <cfRule type="cellIs" dxfId="72" priority="272" operator="equal">
      <formula>"Alto"</formula>
    </cfRule>
    <cfRule type="cellIs" dxfId="71" priority="273" operator="equal">
      <formula>"Moderado"</formula>
    </cfRule>
    <cfRule type="cellIs" dxfId="70" priority="274" operator="equal">
      <formula>"Bajo"</formula>
    </cfRule>
  </conditionalFormatting>
  <conditionalFormatting sqref="AH42">
    <cfRule type="cellIs" dxfId="69" priority="12" operator="equal">
      <formula>"Bajo"</formula>
    </cfRule>
    <cfRule type="cellIs" dxfId="68" priority="11" operator="equal">
      <formula>"Moderado"</formula>
    </cfRule>
    <cfRule type="cellIs" dxfId="67" priority="10" operator="equal">
      <formula>"Alto"</formula>
    </cfRule>
    <cfRule type="cellIs" dxfId="66" priority="9" operator="equal">
      <formula>"Extremo"</formula>
    </cfRule>
  </conditionalFormatting>
  <conditionalFormatting sqref="AH46">
    <cfRule type="cellIs" dxfId="65" priority="7" operator="equal">
      <formula>"Moderado"</formula>
    </cfRule>
    <cfRule type="cellIs" dxfId="64" priority="6" operator="equal">
      <formula>"Alto"</formula>
    </cfRule>
    <cfRule type="cellIs" dxfId="63" priority="5" operator="equal">
      <formula>"Extremo"</formula>
    </cfRule>
    <cfRule type="cellIs" dxfId="62" priority="8" operator="equal">
      <formula>"Bajo"</formula>
    </cfRule>
  </conditionalFormatting>
  <conditionalFormatting sqref="AH49">
    <cfRule type="cellIs" dxfId="61" priority="177" operator="equal">
      <formula>"Alto"</formula>
    </cfRule>
    <cfRule type="cellIs" dxfId="60" priority="179" operator="equal">
      <formula>"Bajo"</formula>
    </cfRule>
    <cfRule type="cellIs" dxfId="59" priority="176" operator="equal">
      <formula>"Extremo"</formula>
    </cfRule>
    <cfRule type="cellIs" dxfId="58" priority="178" operator="equal">
      <formula>"Moderado"</formula>
    </cfRule>
  </conditionalFormatting>
  <conditionalFormatting sqref="AH51">
    <cfRule type="cellIs" dxfId="57" priority="112" operator="equal">
      <formula>"Bajo"</formula>
    </cfRule>
    <cfRule type="cellIs" dxfId="56" priority="111" operator="equal">
      <formula>"Moderado"</formula>
    </cfRule>
    <cfRule type="cellIs" dxfId="55" priority="109" operator="equal">
      <formula>"Extremo"</formula>
    </cfRule>
    <cfRule type="cellIs" dxfId="54" priority="110" operator="equal">
      <formula>"Alto"</formula>
    </cfRule>
  </conditionalFormatting>
  <conditionalFormatting sqref="AH53">
    <cfRule type="cellIs" dxfId="53" priority="123" operator="equal">
      <formula>"Extremo"</formula>
    </cfRule>
    <cfRule type="cellIs" dxfId="52" priority="125" operator="equal">
      <formula>"Moderado"</formula>
    </cfRule>
    <cfRule type="cellIs" dxfId="51" priority="126" operator="equal">
      <formula>"Bajo"</formula>
    </cfRule>
    <cfRule type="cellIs" dxfId="50" priority="124" operator="equal">
      <formula>"Alto"</formula>
    </cfRule>
  </conditionalFormatting>
  <conditionalFormatting sqref="AH58">
    <cfRule type="cellIs" dxfId="49" priority="84" operator="equal">
      <formula>"Bajo"</formula>
    </cfRule>
    <cfRule type="cellIs" dxfId="48" priority="83" operator="equal">
      <formula>"Moderado"</formula>
    </cfRule>
    <cfRule type="cellIs" dxfId="47" priority="81" operator="equal">
      <formula>"Extremo"</formula>
    </cfRule>
    <cfRule type="cellIs" dxfId="46" priority="82"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0000000}">
          <x14:formula1>
            <xm:f>'Opciones Tratamiento'!$B$22:$B$34</xm:f>
          </x14:formula1>
          <xm:sqref>D6:E7</xm:sqref>
        </x14:dataValidation>
        <x14:dataValidation type="list" allowBlank="1" showInputMessage="1" showErrorMessage="1" xr:uid="{00000000-0002-0000-0200-000001000000}">
          <x14:formula1>
            <xm:f>'Opciones Tratamiento'!$B$13:$B$19</xm:f>
          </x14:formula1>
          <xm:sqref>I15:I59</xm:sqref>
        </x14:dataValidation>
        <x14:dataValidation type="list" allowBlank="1" showInputMessage="1" showErrorMessage="1" xr:uid="{00000000-0002-0000-0200-000002000000}">
          <x14:formula1>
            <xm:f>'Opciones Tratamiento'!$E$9:$E$13</xm:f>
          </x14:formula1>
          <xm:sqref>J15:J19</xm:sqref>
        </x14:dataValidation>
        <x14:dataValidation type="list" allowBlank="1" showInputMessage="1" showErrorMessage="1" xr:uid="{00000000-0002-0000-0200-000003000000}">
          <x14:formula1>
            <xm:f>'Opciones Tratamiento'!$F$9:$F$13</xm:f>
          </x14:formula1>
          <xm:sqref>L15:L19</xm:sqref>
        </x14:dataValidation>
        <x14:dataValidation type="list" allowBlank="1" showInputMessage="1" showErrorMessage="1" xr:uid="{00000000-0002-0000-0200-000004000000}">
          <x14:formula1>
            <xm:f>'Opciones Tratamiento'!$B$2:$B$5</xm:f>
          </x14:formula1>
          <xm:sqref>AI15:AI19</xm:sqref>
        </x14:dataValidation>
        <x14:dataValidation type="list" allowBlank="1" showInputMessage="1" showErrorMessage="1" xr:uid="{00000000-0002-0000-0200-000005000000}">
          <x14:formula1>
            <xm:f>'Tabla Valoración controles'!$D$4:$D$7</xm:f>
          </x14:formula1>
          <xm:sqref>R15:R19</xm:sqref>
        </x14:dataValidation>
        <x14:dataValidation type="list" allowBlank="1" showInputMessage="1" showErrorMessage="1" xr:uid="{00000000-0002-0000-0200-000006000000}">
          <x14:formula1>
            <xm:f>'Tabla Valoración controles'!$D$8:$D$10</xm:f>
          </x14:formula1>
          <xm:sqref>S15:S19</xm:sqref>
        </x14:dataValidation>
        <x14:dataValidation type="list" allowBlank="1" showInputMessage="1" showErrorMessage="1" xr:uid="{00000000-0002-0000-0200-000007000000}">
          <x14:formula1>
            <xm:f>'Tabla Valoración controles'!$D$11:$D$13</xm:f>
          </x14:formula1>
          <xm:sqref>U15:U19</xm:sqref>
        </x14:dataValidation>
        <x14:dataValidation type="list" allowBlank="1" showInputMessage="1" showErrorMessage="1" xr:uid="{00000000-0002-0000-0200-000008000000}">
          <x14:formula1>
            <xm:f>'Tabla Valoración controles'!$D$14:$D$16</xm:f>
          </x14:formula1>
          <xm:sqref>V15:V19</xm:sqref>
        </x14:dataValidation>
        <x14:dataValidation type="list" allowBlank="1" showInputMessage="1" showErrorMessage="1" xr:uid="{00000000-0002-0000-0200-000009000000}">
          <x14:formula1>
            <xm:f>'Tabla Valoración controles'!$D$17:$D$19</xm:f>
          </x14:formula1>
          <xm:sqref>W15:W19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00C0F-5B4D-4A6F-A540-09B92D7C6589}">
  <dimension ref="A1:JF33"/>
  <sheetViews>
    <sheetView showGridLines="0" zoomScaleNormal="70" workbookViewId="0">
      <selection activeCell="B8" sqref="B8"/>
    </sheetView>
  </sheetViews>
  <sheetFormatPr baseColWidth="10" defaultColWidth="0" defaultRowHeight="13.2" x14ac:dyDescent="0.3"/>
  <cols>
    <col min="1" max="1" width="15.6640625" style="168" customWidth="1"/>
    <col min="2" max="2" width="42.5546875" style="172" customWidth="1"/>
    <col min="3" max="3" width="16.44140625" style="168" customWidth="1"/>
    <col min="4" max="4" width="12.44140625" style="172" customWidth="1"/>
    <col min="5" max="5" width="25" style="172" customWidth="1"/>
    <col min="6" max="6" width="3.6640625" style="172" customWidth="1"/>
    <col min="7" max="7" width="7.44140625" style="172" customWidth="1"/>
    <col min="8" max="8" width="14" style="172" customWidth="1"/>
    <col min="9" max="9" width="13.6640625" style="172" customWidth="1"/>
    <col min="10" max="13" width="12.44140625" style="172" customWidth="1"/>
    <col min="14" max="14" width="3.6640625" style="172" customWidth="1"/>
    <col min="15" max="15" width="4.6640625" style="168" hidden="1" customWidth="1"/>
    <col min="16" max="16" width="6.44140625" style="168" hidden="1" customWidth="1"/>
    <col min="17" max="17" width="11" style="168" hidden="1" customWidth="1"/>
    <col min="18" max="22" width="12" style="168" hidden="1" customWidth="1"/>
    <col min="23" max="23" width="11.44140625" style="168" customWidth="1"/>
    <col min="24" max="27" width="11.44140625" style="168" hidden="1" customWidth="1"/>
    <col min="28" max="28" width="5.44140625" style="168" hidden="1" customWidth="1"/>
    <col min="29" max="29" width="26.6640625" style="168" hidden="1" customWidth="1"/>
    <col min="30" max="34" width="22.6640625" style="172" hidden="1" customWidth="1"/>
    <col min="35" max="35" width="23.44140625" style="168" hidden="1" customWidth="1"/>
    <col min="36" max="263" width="11.44140625" style="168" hidden="1" customWidth="1"/>
    <col min="264" max="264" width="12.44140625" style="168" hidden="1" customWidth="1"/>
    <col min="265" max="265" width="47" style="168" hidden="1" customWidth="1"/>
    <col min="266" max="266" width="35" style="168" hidden="1" customWidth="1"/>
    <col min="267" max="16384" width="14.44140625" style="168" hidden="1"/>
  </cols>
  <sheetData>
    <row r="1" spans="1:36" s="148" customFormat="1" ht="54" customHeight="1" x14ac:dyDescent="0.25">
      <c r="A1" s="408" t="s">
        <v>506</v>
      </c>
      <c r="B1" s="408"/>
      <c r="C1" s="408"/>
      <c r="D1" s="408"/>
      <c r="E1" s="142"/>
      <c r="F1" s="142"/>
      <c r="G1" s="142"/>
      <c r="H1" s="143"/>
      <c r="I1" s="144"/>
      <c r="J1" s="145"/>
      <c r="K1" s="146"/>
      <c r="L1" s="146"/>
      <c r="M1" s="147"/>
      <c r="N1" s="142"/>
      <c r="AD1" s="149"/>
      <c r="AE1" s="149"/>
      <c r="AF1" s="149"/>
      <c r="AG1" s="149"/>
      <c r="AH1" s="149"/>
    </row>
    <row r="2" spans="1:36" s="148" customFormat="1" ht="15.6" customHeight="1" x14ac:dyDescent="0.25">
      <c r="A2" s="150"/>
      <c r="B2" s="142"/>
      <c r="C2" s="151"/>
      <c r="D2" s="147"/>
      <c r="E2" s="142"/>
      <c r="F2" s="142"/>
      <c r="G2" s="142"/>
      <c r="I2" s="152"/>
      <c r="J2" s="153"/>
      <c r="K2" s="154"/>
      <c r="L2" s="155"/>
      <c r="M2" s="147"/>
      <c r="N2" s="142"/>
      <c r="AD2" s="149"/>
      <c r="AE2" s="149"/>
      <c r="AF2" s="149"/>
      <c r="AG2" s="149"/>
      <c r="AH2" s="149"/>
    </row>
    <row r="3" spans="1:36" s="148" customFormat="1" ht="20.399999999999999" customHeight="1" thickBot="1" x14ac:dyDescent="0.3">
      <c r="A3" s="156" t="s">
        <v>142</v>
      </c>
      <c r="B3" s="409" t="str">
        <f>'2. MATRIZ DE RIESGOS'!D6</f>
        <v>Gestión de Desarrollo de Soluciones Habitacionales</v>
      </c>
      <c r="C3" s="409"/>
      <c r="D3" s="409"/>
      <c r="AD3" s="149"/>
      <c r="AE3" s="149"/>
      <c r="AF3" s="149"/>
      <c r="AG3" s="149"/>
      <c r="AH3" s="149"/>
    </row>
    <row r="4" spans="1:36" s="148" customFormat="1" ht="14.4" thickBot="1" x14ac:dyDescent="0.3">
      <c r="A4" s="157"/>
      <c r="B4" s="158"/>
      <c r="C4" s="158"/>
      <c r="D4" s="147"/>
      <c r="G4" s="410" t="s">
        <v>507</v>
      </c>
      <c r="H4" s="411"/>
      <c r="I4" s="411"/>
      <c r="J4" s="411"/>
      <c r="K4" s="411"/>
      <c r="L4" s="411"/>
      <c r="M4" s="412"/>
      <c r="O4" s="159"/>
      <c r="P4" s="159"/>
      <c r="Q4" s="160"/>
      <c r="R4" s="413" t="s">
        <v>1</v>
      </c>
      <c r="S4" s="413"/>
      <c r="T4" s="413"/>
      <c r="U4" s="413"/>
      <c r="V4" s="414"/>
      <c r="AD4" s="149"/>
      <c r="AE4" s="149"/>
      <c r="AF4" s="149"/>
      <c r="AG4" s="149"/>
      <c r="AH4" s="149"/>
    </row>
    <row r="5" spans="1:36" x14ac:dyDescent="0.3">
      <c r="A5" s="161"/>
      <c r="B5" s="162"/>
      <c r="C5" s="415" t="s">
        <v>508</v>
      </c>
      <c r="D5" s="415"/>
      <c r="E5" s="415"/>
      <c r="F5" s="164"/>
      <c r="G5" s="165"/>
      <c r="H5" s="166"/>
      <c r="I5" s="413" t="s">
        <v>1</v>
      </c>
      <c r="J5" s="413"/>
      <c r="K5" s="413"/>
      <c r="L5" s="413"/>
      <c r="M5" s="414"/>
      <c r="N5" s="164"/>
      <c r="O5" s="167"/>
      <c r="P5" s="167"/>
      <c r="R5" s="169">
        <v>0.2</v>
      </c>
      <c r="S5" s="169">
        <v>0.4</v>
      </c>
      <c r="T5" s="169">
        <v>0.6</v>
      </c>
      <c r="U5" s="169">
        <v>0.8</v>
      </c>
      <c r="V5" s="170">
        <v>1</v>
      </c>
      <c r="W5" s="171"/>
      <c r="X5" s="171"/>
      <c r="Y5" s="171"/>
      <c r="Z5" s="171"/>
      <c r="AA5" s="171"/>
      <c r="AB5" s="171"/>
      <c r="AC5" s="171"/>
    </row>
    <row r="6" spans="1:36" ht="26.4" x14ac:dyDescent="0.25">
      <c r="A6" s="173" t="s">
        <v>509</v>
      </c>
      <c r="B6" s="174" t="s">
        <v>510</v>
      </c>
      <c r="C6" s="163" t="s">
        <v>511</v>
      </c>
      <c r="D6" s="163" t="s">
        <v>466</v>
      </c>
      <c r="E6" s="175" t="s">
        <v>512</v>
      </c>
      <c r="F6" s="164"/>
      <c r="G6" s="167"/>
      <c r="H6" s="176"/>
      <c r="I6" s="177" t="s">
        <v>104</v>
      </c>
      <c r="J6" s="177" t="s">
        <v>64</v>
      </c>
      <c r="K6" s="177" t="s">
        <v>62</v>
      </c>
      <c r="L6" s="177" t="s">
        <v>5</v>
      </c>
      <c r="M6" s="178" t="s">
        <v>65</v>
      </c>
      <c r="N6" s="164"/>
      <c r="O6" s="167"/>
      <c r="P6" s="167"/>
      <c r="Q6" s="179"/>
      <c r="R6" s="180" t="s">
        <v>104</v>
      </c>
      <c r="S6" s="180" t="s">
        <v>64</v>
      </c>
      <c r="T6" s="180" t="s">
        <v>62</v>
      </c>
      <c r="U6" s="180" t="s">
        <v>5</v>
      </c>
      <c r="V6" s="181" t="s">
        <v>65</v>
      </c>
      <c r="Y6" s="171"/>
      <c r="Z6" s="171"/>
      <c r="AA6" s="182"/>
      <c r="AB6" s="182"/>
      <c r="AC6" s="182"/>
      <c r="AD6" s="182"/>
      <c r="AE6" s="182"/>
      <c r="AF6" s="182"/>
      <c r="AG6" s="182"/>
      <c r="AH6" s="182"/>
      <c r="AI6" s="182"/>
      <c r="AJ6" s="182"/>
    </row>
    <row r="7" spans="1:36" ht="125.25" customHeight="1" x14ac:dyDescent="0.25">
      <c r="A7" s="183" t="str">
        <f>'2. MATRIZ DE RIESGOS'!A15</f>
        <v>GDS15</v>
      </c>
      <c r="B7" s="184" t="str">
        <f>'2. MATRIZ DE RIESGOS'!G15</f>
        <v>Posibilidad de afectación reputacional del Instituto por incumplimiento de las metas del Plan de Desarrollo Municipal relacionadas con el reconocimiento de edificaciones y la existencia de reclamaciones por parte de los propietarios que entran en este programa. Lo anterior debido a retrasos en la obtención de las resoluciones de reconocimiento.</v>
      </c>
      <c r="C7" s="185" t="str">
        <f>'2. MATRIZ DE RIESGOS'!J15</f>
        <v>Alta</v>
      </c>
      <c r="D7" s="185" t="str">
        <f>'2. MATRIZ DE RIESGOS'!L15</f>
        <v>Moderado</v>
      </c>
      <c r="E7" s="184" t="str">
        <f>+IF(C7=$Q$7,IF(D7=$R$6,$R$7,IF(D7=$S$6,$S$7,IF(D7=$T$6,$T$7,IF(D7=$U$6,$U$7,IF(D7=$V$6,$V$7))))),IF(C7=$Q$8,IF(D7=$R$6,$R$8,IF(D7=$S$6,$S$8,IF(D7=$T$6,$T$8,IF(D7=$U$6,$U$8,IF(D7=$V$6,$V$8))))),IF(C7=$Q$9,IF(D7=$R$6,$R$9,IF(D7=$S$6,$S$9,IF(D7=$T$6,$T$9,IF(D7=$U$6,$U$9,IF(D7=$V$6,$V$9))))),IF(C7=$Q$10,IF(D7=$R$6,$R$10,IF(D7=$S$6,$S$10,IF(D7=$T$6,$T$10,IF(D7=$U$6,$U$10,IF(D7=$V$6,$V$10))))),IF(C7=$Q$11,IF(D7=$R$6,$R$11,IF(D7=$S$6,$S$11,IF(D7=$T$6,$T$11,IF(D7=$U$6,$U$11,IF(D7=$V$6,$V$11))))),"")))))</f>
        <v>Alto</v>
      </c>
      <c r="F7" s="186"/>
      <c r="G7" s="416" t="s">
        <v>2</v>
      </c>
      <c r="H7" s="177" t="s">
        <v>42</v>
      </c>
      <c r="I7" s="187"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87"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87"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87"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88"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86"/>
      <c r="O7" s="418" t="s">
        <v>2</v>
      </c>
      <c r="P7" s="189">
        <v>1</v>
      </c>
      <c r="Q7" s="180" t="s">
        <v>42</v>
      </c>
      <c r="R7" s="187" t="s">
        <v>61</v>
      </c>
      <c r="S7" s="187" t="s">
        <v>61</v>
      </c>
      <c r="T7" s="187" t="s">
        <v>61</v>
      </c>
      <c r="U7" s="187" t="s">
        <v>61</v>
      </c>
      <c r="V7" s="188" t="s">
        <v>60</v>
      </c>
      <c r="Y7" s="171"/>
      <c r="Z7" s="171"/>
      <c r="AA7" s="182"/>
      <c r="AB7" s="182"/>
      <c r="AC7" s="182"/>
      <c r="AD7" s="190"/>
      <c r="AE7" s="190"/>
      <c r="AF7" s="190"/>
      <c r="AG7" s="190"/>
      <c r="AH7" s="190"/>
      <c r="AI7" s="182"/>
      <c r="AJ7" s="182"/>
    </row>
    <row r="8" spans="1:36" ht="138.6" customHeight="1" x14ac:dyDescent="0.25">
      <c r="A8" s="183" t="str">
        <f>'2. MATRIZ DE RIESGOS'!A20</f>
        <v>GDS 6</v>
      </c>
      <c r="B8" s="184" t="str">
        <f>'2. MATRIZ DE RIESGOS'!G20</f>
        <v xml:space="preserve">Posibilidad de afectación reputacional del Insituto, reflejada en incumplimentos de metas del Plan de Desarrollo Municipal en materia de asignación y ejecución de subsidios de vivienda en la modalidad de mejoramiento asi como por la existencia de quejas interpuestas por las partes interesadas. Lo anterior, debido a que no hay disponibilidad de recursos para la asignación de subsidios de mejoramiento de vivienda, a los diagnósticos efectivos. </v>
      </c>
      <c r="C8" s="185" t="str">
        <f>'2. MATRIZ DE RIESGOS'!J20</f>
        <v>Alta</v>
      </c>
      <c r="D8" s="185" t="str">
        <f>'2. MATRIZ DE RIESGOS'!L20</f>
        <v>Mayor</v>
      </c>
      <c r="E8" s="184" t="str">
        <f>+IF(C8=$Q$7,IF(D8=$R$6,$R$7,IF(D8=$S$6,$S$7,IF(D8=$T$6,$T$7,IF(D8=$U$6,$U$7,IF(D8=$V$6,$V$7))))),IF(C8=$Q$8,IF(D8=$R$6,$R$8,IF(D8=$S$6,$S$8,IF(D8=$T$6,$T$8,IF(D8=$U$6,$U$8,IF(D8=$V$6,$V$8))))),IF(C8=$Q$9,IF(D8=$R$6,$R$9,IF(D8=$S$6,$S$9,IF(D8=$T$6,$T$9,IF(D8=$U$6,$U$9,IF(D8=$V$6,$V$9))))),IF(C8=$Q$10,IF(D8=$R$6,$R$10,IF(D8=$S$6,$S$10,IF(D8=$T$6,$T$10,IF(D8=$U$6,$U$10,IF(D8=$V$6,$V$10))))),IF(C8=$Q$11,IF(D8=$R$6,$R$11,IF(D8=$S$6,$S$11,IF(D8=$T$6,$T$11,IF(D8=$U$6,$U$11,IF(D8=$V$6,$V$11))))),"")))))</f>
        <v>Alto</v>
      </c>
      <c r="F8" s="186"/>
      <c r="G8" s="416"/>
      <c r="H8" s="177" t="s">
        <v>4</v>
      </c>
      <c r="I8" s="191"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91"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87"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GDS15   GDS 8                </v>
      </c>
      <c r="L8" s="187"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GDS 6    GDS 19 GDS20        GDS24     </v>
      </c>
      <c r="M8" s="188"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86"/>
      <c r="O8" s="418"/>
      <c r="P8" s="189">
        <v>0.8</v>
      </c>
      <c r="Q8" s="180" t="s">
        <v>4</v>
      </c>
      <c r="R8" s="191" t="s">
        <v>62</v>
      </c>
      <c r="S8" s="191" t="s">
        <v>62</v>
      </c>
      <c r="T8" s="187" t="s">
        <v>61</v>
      </c>
      <c r="U8" s="187" t="s">
        <v>61</v>
      </c>
      <c r="V8" s="188" t="s">
        <v>60</v>
      </c>
      <c r="Y8" s="171"/>
      <c r="Z8" s="171"/>
      <c r="AA8" s="182"/>
      <c r="AB8" s="192"/>
      <c r="AC8" s="193"/>
      <c r="AD8" s="190"/>
      <c r="AE8" s="190"/>
      <c r="AF8" s="190"/>
      <c r="AG8" s="190"/>
      <c r="AH8" s="190"/>
      <c r="AI8" s="182"/>
      <c r="AJ8" s="182"/>
    </row>
    <row r="9" spans="1:36" ht="135" customHeight="1" x14ac:dyDescent="0.25">
      <c r="A9" s="183" t="str">
        <f>'2. MATRIZ DE RIESGOS'!A24</f>
        <v>GDS 7</v>
      </c>
      <c r="B9" s="184" t="str">
        <f>'2. MATRIZ DE RIESGOS'!G24</f>
        <v>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v>
      </c>
      <c r="C9" s="185" t="str">
        <f>'2. MATRIZ DE RIESGOS'!J24</f>
        <v>Baja</v>
      </c>
      <c r="D9" s="185" t="str">
        <f>'2. MATRIZ DE RIESGOS'!L24</f>
        <v>Catastrófico</v>
      </c>
      <c r="E9" s="184" t="str">
        <f>+IF(C9=$Q$7,IF(D9=$R$6,$R$7,IF(D9=$S$6,$S$7,IF(D9=$T$6,$T$7,IF(D9=$U$6,$U$7,IF(D9=$V$6,$V$7))))),IF(C9=$Q$8,IF(D9=$R$6,$R$8,IF(D9=$S$6,$S$8,IF(D9=$T$6,$T$8,IF(D9=$U$6,$U$8,IF(D9=$V$6,$V$8))))),IF(C9=$Q$9,IF(D9=$R$6,$R$9,IF(D9=$S$6,$S$9,IF(D9=$T$6,$T$9,IF(D9=$U$6,$U$9,IF(D9=$V$6,$V$9))))),IF(C9=$Q$10,IF(D9=$R$6,$R$10,IF(D9=$S$6,$S$10,IF(D9=$T$6,$T$10,IF(D9=$U$6,$U$10,IF(D9=$V$6,$V$10))))),IF(C9=$Q$11,IF(D9=$R$6,$R$11,IF(D9=$S$6,$S$11,IF(D9=$T$6,$T$11,IF(D9=$U$6,$U$11,IF(D9=$V$6,$V$11))))),"")))))</f>
        <v>Extremo</v>
      </c>
      <c r="F9" s="186"/>
      <c r="G9" s="416"/>
      <c r="H9" s="177" t="s">
        <v>82</v>
      </c>
      <c r="I9" s="191"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91"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91"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v>
      </c>
      <c r="L9" s="187"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GDS18        GDS16   GDS25    </v>
      </c>
      <c r="M9" s="188"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86"/>
      <c r="O9" s="418"/>
      <c r="P9" s="189">
        <v>0.6</v>
      </c>
      <c r="Q9" s="180" t="s">
        <v>82</v>
      </c>
      <c r="R9" s="191" t="s">
        <v>62</v>
      </c>
      <c r="S9" s="191" t="s">
        <v>62</v>
      </c>
      <c r="T9" s="191" t="s">
        <v>62</v>
      </c>
      <c r="U9" s="187" t="s">
        <v>61</v>
      </c>
      <c r="V9" s="188" t="s">
        <v>60</v>
      </c>
      <c r="Y9" s="171"/>
      <c r="Z9" s="171"/>
      <c r="AA9" s="182"/>
      <c r="AB9" s="192"/>
      <c r="AC9" s="193"/>
      <c r="AD9" s="190"/>
      <c r="AE9" s="190"/>
      <c r="AF9" s="190"/>
      <c r="AG9" s="190"/>
      <c r="AH9" s="194"/>
      <c r="AI9" s="182"/>
      <c r="AJ9" s="182"/>
    </row>
    <row r="10" spans="1:36" ht="139.94999999999999" customHeight="1" x14ac:dyDescent="0.25">
      <c r="A10" s="183" t="str">
        <f>'2. MATRIZ DE RIESGOS'!A27</f>
        <v>GDS 8</v>
      </c>
      <c r="B10" s="184" t="str">
        <f>'2. MATRIZ DE RIESGOS'!G27</f>
        <v>Posibilidad de afectación económica y reputacional del Instituto reflejada en la indebida asignación de recursos publicos (detrimento patrimonial), hallazgos disciplinarios y penales por parte de los entes de control, asi como en el costo social (perdida del derecho) asociado a la perdida de la oportunidad para la asignación del subsidio Municipal de Vivienda a hogares que cumplen con los requisitos legales. Lo anterior, debido a la asignación / destinación del subsidio Municipal de vivienda en la modalidad de mejoramiento, sin el cumplimiento de los requisitos legales.</v>
      </c>
      <c r="C10" s="185" t="str">
        <f>'2. MATRIZ DE RIESGOS'!J27</f>
        <v>Alta</v>
      </c>
      <c r="D10" s="185" t="str">
        <f>'2. MATRIZ DE RIESGOS'!L27</f>
        <v>Moderado</v>
      </c>
      <c r="E10" s="184"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86"/>
      <c r="G10" s="416"/>
      <c r="H10" s="177" t="s">
        <v>41</v>
      </c>
      <c r="I10" s="195"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91"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91"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GDS26         </v>
      </c>
      <c r="L10" s="187"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GDS21 GDS22 GDS14  GDS27        </v>
      </c>
      <c r="M10" s="188"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GDS 7                 </v>
      </c>
      <c r="N10" s="186"/>
      <c r="O10" s="418"/>
      <c r="P10" s="189">
        <v>0.4</v>
      </c>
      <c r="Q10" s="180" t="s">
        <v>41</v>
      </c>
      <c r="R10" s="195" t="s">
        <v>63</v>
      </c>
      <c r="S10" s="191" t="s">
        <v>62</v>
      </c>
      <c r="T10" s="191" t="s">
        <v>62</v>
      </c>
      <c r="U10" s="187" t="s">
        <v>61</v>
      </c>
      <c r="V10" s="188" t="s">
        <v>60</v>
      </c>
      <c r="Y10" s="171"/>
      <c r="Z10" s="171"/>
      <c r="AA10" s="182"/>
      <c r="AB10" s="192"/>
      <c r="AC10" s="193"/>
      <c r="AD10" s="190"/>
      <c r="AE10" s="190"/>
      <c r="AF10" s="190"/>
      <c r="AG10" s="194"/>
      <c r="AH10" s="190"/>
      <c r="AI10" s="182"/>
      <c r="AJ10" s="182"/>
    </row>
    <row r="11" spans="1:36" ht="93" customHeight="1" thickBot="1" x14ac:dyDescent="0.3">
      <c r="A11" s="183" t="str">
        <f>'2. MATRIZ DE RIESGOS'!A30</f>
        <v>GDS18</v>
      </c>
      <c r="B11" s="184" t="str">
        <f>'2. MATRIZ DE RIESGOS'!G30</f>
        <v xml:space="preserve">Posibilidad de afectación reputacional reflejada en  el incumplimiento de las metas de mejoramiento de vivienda establecida en el Plan de Desarrollo Distrital 2024-2027 con responsabilidad del Isvimed, en la imposibiilidad de realizar la la asignación de subdisios distritales de vivienda en la modalidad de mejoramiento en comunas con mayor deficit cualitativo, así como en la imposiblidad de lograr un aumento en la cobertura de subsidios asignados con relación al presupuesto inicial y por PQRS interpuestas por los beneficiarios en relación con el incumplimiento en el otorgamiento del recurso para el subsidio. Lo anterior debido a demoras en la contratación de los diferentes necesidades para iniciar con la realización de diagnósticos, asignación de subsidios y realización de mejoramientos. </v>
      </c>
      <c r="C11" s="185" t="str">
        <f>'2. MATRIZ DE RIESGOS'!J30</f>
        <v>Media</v>
      </c>
      <c r="D11" s="185" t="str">
        <f>'2. MATRIZ DE RIESGOS'!L30</f>
        <v>Mayor</v>
      </c>
      <c r="E11" s="184" t="str">
        <f t="shared" si="0"/>
        <v>Alto</v>
      </c>
      <c r="F11" s="186"/>
      <c r="G11" s="417"/>
      <c r="H11" s="196" t="s">
        <v>39</v>
      </c>
      <c r="I11" s="197"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97"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98"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99"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GDS23      </v>
      </c>
      <c r="M11" s="200"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86"/>
      <c r="O11" s="419"/>
      <c r="P11" s="201">
        <v>0.2</v>
      </c>
      <c r="Q11" s="202" t="s">
        <v>39</v>
      </c>
      <c r="R11" s="197" t="s">
        <v>63</v>
      </c>
      <c r="S11" s="197" t="s">
        <v>63</v>
      </c>
      <c r="T11" s="198" t="s">
        <v>62</v>
      </c>
      <c r="U11" s="199" t="s">
        <v>61</v>
      </c>
      <c r="V11" s="200" t="s">
        <v>60</v>
      </c>
      <c r="Y11" s="171"/>
      <c r="Z11" s="171"/>
      <c r="AA11" s="182"/>
      <c r="AB11" s="192"/>
      <c r="AC11" s="193"/>
      <c r="AD11" s="190"/>
      <c r="AE11" s="190"/>
      <c r="AF11" s="190"/>
      <c r="AG11" s="203"/>
      <c r="AH11" s="190"/>
      <c r="AI11" s="182"/>
      <c r="AJ11" s="182"/>
    </row>
    <row r="12" spans="1:36" ht="93" customHeight="1" x14ac:dyDescent="0.25">
      <c r="A12" s="183" t="str">
        <f>'2. MATRIZ DE RIESGOS'!A33</f>
        <v>GDS 19</v>
      </c>
      <c r="B12" s="184" t="str">
        <f>'2. MATRIZ DE RIESGOS'!G33</f>
        <v xml:space="preserve">Posibilidad de afectación reputacional y económica, reflejada en la imposibilidad de asignar SDV en zonas con mayor déficit cualitativo y por lo tanto impactar a esta población, en PQRS interpuestas por la comunidad ante la imposiblidad de acceder a la asignación del SDV, en requerimientos del Concejo Distrital y/o dependencias del Distrito, relacionadas con el incumplimiento en las metas de mejoramiento de vivienda del plan de desarrollo distrital por de retrasos en los cronogramas de trabajo, asi como en el recorte de presupuestal por parte de aquellas entidades con las cuales se realizan alianzas por incumplimiento en los términos páctados. Lo anterior, debido a que los inmuebles ubicados en zonas con mayor deficit cualitativo no cumplen los requisitos establecidos en el decreto 1053 de 2020 para asignación del SDV. </v>
      </c>
      <c r="C12" s="185" t="str">
        <f>'2. MATRIZ DE RIESGOS'!J33</f>
        <v>Alta</v>
      </c>
      <c r="D12" s="185" t="str">
        <f>'2. MATRIZ DE RIESGOS'!L33</f>
        <v>Mayor</v>
      </c>
      <c r="E12" s="184" t="str">
        <f t="shared" si="0"/>
        <v>Alto</v>
      </c>
      <c r="F12" s="186"/>
      <c r="G12" s="186"/>
      <c r="H12" s="186"/>
      <c r="I12" s="186"/>
      <c r="J12" s="186"/>
      <c r="K12" s="186"/>
      <c r="L12" s="186"/>
      <c r="M12" s="186"/>
      <c r="N12" s="186"/>
      <c r="Y12" s="171"/>
      <c r="Z12" s="171"/>
      <c r="AA12" s="182"/>
      <c r="AB12" s="192"/>
      <c r="AC12" s="193"/>
      <c r="AD12" s="190"/>
      <c r="AE12" s="190"/>
      <c r="AF12" s="190"/>
      <c r="AG12" s="190"/>
      <c r="AH12" s="190"/>
      <c r="AI12" s="182"/>
      <c r="AJ12" s="182"/>
    </row>
    <row r="13" spans="1:36" ht="93" customHeight="1" x14ac:dyDescent="0.25">
      <c r="A13" s="183" t="str">
        <f>'2. MATRIZ DE RIESGOS'!A34</f>
        <v>GDS20</v>
      </c>
      <c r="B13" s="184" t="str">
        <f>'2. MATRIZ DE RIESGOS'!G34</f>
        <v>Posibilidad de efecto dañoso sobre los recursos públicos, Por detrimento patrimonial,  debido a que no se asignen subsidios a los diagnósticos efectivos</v>
      </c>
      <c r="C13" s="185" t="str">
        <f>'2. MATRIZ DE RIESGOS'!J34</f>
        <v>Alta</v>
      </c>
      <c r="D13" s="185" t="str">
        <f>'2. MATRIZ DE RIESGOS'!L34</f>
        <v>Mayor</v>
      </c>
      <c r="E13" s="184" t="str">
        <f t="shared" si="0"/>
        <v>Alto</v>
      </c>
      <c r="F13" s="186"/>
      <c r="G13" s="186"/>
      <c r="H13" s="186"/>
      <c r="I13" s="186"/>
      <c r="J13" s="186"/>
      <c r="K13" s="186"/>
      <c r="L13" s="186"/>
      <c r="M13" s="186"/>
      <c r="N13" s="186"/>
      <c r="R13" s="163" t="s">
        <v>514</v>
      </c>
      <c r="T13" s="171"/>
      <c r="U13" s="171"/>
      <c r="V13" s="171"/>
      <c r="W13" s="171"/>
      <c r="X13" s="171"/>
      <c r="Y13" s="171"/>
      <c r="Z13" s="171"/>
      <c r="AA13" s="182"/>
      <c r="AB13" s="192"/>
      <c r="AC13" s="182"/>
      <c r="AD13" s="193"/>
      <c r="AE13" s="193"/>
      <c r="AF13" s="193"/>
      <c r="AG13" s="193"/>
      <c r="AH13" s="193"/>
      <c r="AI13" s="182"/>
      <c r="AJ13" s="182"/>
    </row>
    <row r="14" spans="1:36" ht="93" customHeight="1" x14ac:dyDescent="0.25">
      <c r="A14" s="183" t="str">
        <f>'2. MATRIZ DE RIESGOS'!A36</f>
        <v>GDS21</v>
      </c>
      <c r="B14" s="184" t="str">
        <f>'2. MATRIZ DE RIESGOS'!G36</f>
        <v>Posibilidad afectación reputacional y económica del Instituto reflejada en: 
Reclamaciones, tutelas, procesos judiciales por parte de los beneficiarios, requerimientos de entes de control, Requerimientos del Concejo Distrital por incumplimiento metas de Plan de Desarrollo Distrital, requerimientos de las entidades aportantes de recursos por afectación de flujos de caja y metas, mayor necesidad de recursos por el paso del tiempo reflejado en aumentos de costos de materiales y mano de obra, perdida de vigencia de estudios y diseños, asi como mayor costo de los profesionales contratados por el Isvimed para la supervisión de los distintos contratos de los proyectos inmobiliarios.
Lo anterior debido al Incumplimiento de las obligaciones establecidas en los contratos de acuerdo con ell modelo de negocio establecido (desarrollador, constructor, gerente, interventor, compraventa).</v>
      </c>
      <c r="C14" s="185" t="str">
        <f>'2. MATRIZ DE RIESGOS'!J36</f>
        <v>Baja</v>
      </c>
      <c r="D14" s="185" t="str">
        <f>'2. MATRIZ DE RIESGOS'!L36</f>
        <v>Mayor</v>
      </c>
      <c r="E14" s="184" t="str">
        <f t="shared" si="0"/>
        <v>Alto</v>
      </c>
      <c r="F14" s="186"/>
      <c r="G14" s="186"/>
      <c r="H14" s="186"/>
      <c r="I14" s="186"/>
      <c r="J14" s="186"/>
      <c r="K14" s="186"/>
      <c r="L14" s="186"/>
      <c r="M14" s="186"/>
      <c r="N14" s="186"/>
      <c r="R14" s="204" t="s">
        <v>60</v>
      </c>
      <c r="T14" s="171"/>
      <c r="U14" s="171"/>
      <c r="V14" s="171"/>
      <c r="W14" s="171"/>
      <c r="X14" s="171"/>
      <c r="Y14" s="171"/>
      <c r="Z14" s="171"/>
      <c r="AA14" s="182"/>
      <c r="AB14" s="182"/>
      <c r="AC14" s="182"/>
      <c r="AD14" s="190"/>
      <c r="AE14" s="190"/>
      <c r="AF14" s="190"/>
      <c r="AG14" s="190"/>
      <c r="AH14" s="190"/>
      <c r="AI14" s="182"/>
      <c r="AJ14" s="182"/>
    </row>
    <row r="15" spans="1:36" ht="93" customHeight="1" x14ac:dyDescent="0.25">
      <c r="A15" s="183" t="str">
        <f>'2. MATRIZ DE RIESGOS'!A39</f>
        <v>GDS22</v>
      </c>
      <c r="B15" s="184" t="str">
        <f>'2. MATRIZ DE RIESGOS'!G39</f>
        <v>Posibilidad afectación reputacional y económico del Instituto reflejada en:
* Reclamaciones, tutelas, procesos judiciales por parte de los beneficiarios.
* Requerimientos de entes de control.
* Requerimientos del Concejo Distrital por incumplimiento metas de Plan de Desarrollo Distrital.
* Mayor costo de los profesionales contratados por el Isvimed para la supervisión de los distintos contratos de los proyectos inmobiliarios.
Lo anterior debido a debido a demoras en los procesos de certificación de cumplimiento de las normas técnicas por parte de quienes ejecuten los proyectos, lo cual puede derivar en retrasos de la legalización de los mismos y entrega de las soluciones habitacionales a las familias.</v>
      </c>
      <c r="C15" s="185" t="str">
        <f>'2. MATRIZ DE RIESGOS'!J39</f>
        <v>Baja</v>
      </c>
      <c r="D15" s="185" t="str">
        <f>'2. MATRIZ DE RIESGOS'!L39</f>
        <v>Mayor</v>
      </c>
      <c r="E15" s="184" t="str">
        <f t="shared" si="0"/>
        <v>Alto</v>
      </c>
      <c r="F15" s="186"/>
      <c r="G15" s="186"/>
      <c r="H15" s="186"/>
      <c r="I15" s="186"/>
      <c r="J15" s="186"/>
      <c r="K15" s="186"/>
      <c r="L15" s="186"/>
      <c r="M15" s="186"/>
      <c r="N15" s="186"/>
      <c r="R15" s="187" t="s">
        <v>61</v>
      </c>
      <c r="S15" s="171"/>
      <c r="T15" s="171"/>
      <c r="U15" s="171"/>
      <c r="V15" s="171"/>
      <c r="W15" s="171"/>
      <c r="X15" s="171"/>
      <c r="Y15" s="171"/>
      <c r="Z15" s="171"/>
      <c r="AA15" s="182"/>
      <c r="AB15" s="182"/>
      <c r="AC15" s="182"/>
      <c r="AD15" s="190"/>
      <c r="AE15" s="190"/>
      <c r="AF15" s="190"/>
      <c r="AG15" s="190"/>
      <c r="AH15" s="190"/>
      <c r="AI15" s="182"/>
      <c r="AJ15" s="182"/>
    </row>
    <row r="16" spans="1:36" ht="93" customHeight="1" x14ac:dyDescent="0.25">
      <c r="A16" s="183" t="str">
        <f>'2. MATRIZ DE RIESGOS'!A40</f>
        <v>GDS14</v>
      </c>
      <c r="B16" s="184" t="str">
        <f>'2. MATRIZ DE RIESGOS'!G40</f>
        <v>Posibilidad de afectación economica del Instituto por sobrecostos en la realización de los proyectos de vivienda nueva, debido a especificaciones técnicas no contempladas en los diseños o en el alcance del contrato o  la desactualización de las mismas, que impliquen adicionar recursos y tiempo a las condiciones inicialmente aprobadas</v>
      </c>
      <c r="C16" s="185" t="str">
        <f>'2. MATRIZ DE RIESGOS'!J40</f>
        <v>Baja</v>
      </c>
      <c r="D16" s="185" t="str">
        <f>'2. MATRIZ DE RIESGOS'!L40</f>
        <v>Mayor</v>
      </c>
      <c r="E16" s="184" t="str">
        <f t="shared" si="0"/>
        <v>Alto</v>
      </c>
      <c r="F16" s="186"/>
      <c r="G16" s="186"/>
      <c r="H16" s="186"/>
      <c r="I16" s="186"/>
      <c r="J16" s="186"/>
      <c r="K16" s="186"/>
      <c r="L16" s="186"/>
      <c r="M16" s="186"/>
      <c r="N16" s="186"/>
      <c r="Q16" s="205"/>
      <c r="R16" s="191" t="s">
        <v>62</v>
      </c>
      <c r="S16" s="205"/>
      <c r="T16" s="205"/>
      <c r="U16" s="205"/>
      <c r="V16" s="205"/>
      <c r="W16" s="205"/>
      <c r="X16" s="205"/>
      <c r="Y16" s="205"/>
      <c r="Z16" s="205"/>
      <c r="AA16" s="182"/>
      <c r="AB16" s="182"/>
      <c r="AC16" s="206"/>
      <c r="AD16" s="206"/>
      <c r="AE16" s="206"/>
      <c r="AF16" s="206"/>
      <c r="AG16" s="206"/>
      <c r="AH16" s="206"/>
      <c r="AI16" s="182"/>
      <c r="AJ16" s="182"/>
    </row>
    <row r="17" spans="1:36" ht="93" customHeight="1" x14ac:dyDescent="0.25">
      <c r="A17" s="183" t="str">
        <f>'2. MATRIZ DE RIESGOS'!A42</f>
        <v>GDS26</v>
      </c>
      <c r="B17" s="184" t="str">
        <f>'2. MATRIZ DE RIESGOS'!G42</f>
        <v>Posiblidad de efecto dañoso sobre recursos públicos por sobrecostos en los contratos para el desarrollo de los proyectos inmobiliarios, debido a reconocimientos por desequilibrios económicos sin los soportes adecuados,  autorización de pagos de actividades ya pagadas y/o por un mayor valor, reconocimiento de pagos que no le corresponden al Instituto</v>
      </c>
      <c r="C17" s="185" t="str">
        <f>'2. MATRIZ DE RIESGOS'!J42</f>
        <v>Baja</v>
      </c>
      <c r="D17" s="185" t="str">
        <f>'2. MATRIZ DE RIESGOS'!L42</f>
        <v>Moderado</v>
      </c>
      <c r="E17" s="184" t="str">
        <f t="shared" si="0"/>
        <v>Moderado</v>
      </c>
      <c r="F17" s="186"/>
      <c r="G17" s="186"/>
      <c r="H17" s="186"/>
      <c r="I17" s="186"/>
      <c r="J17" s="186"/>
      <c r="K17" s="186"/>
      <c r="L17" s="186"/>
      <c r="M17" s="186"/>
      <c r="N17" s="186"/>
      <c r="Q17" s="205"/>
      <c r="R17" s="195" t="s">
        <v>63</v>
      </c>
      <c r="Y17" s="205"/>
      <c r="Z17" s="205"/>
      <c r="AA17" s="182"/>
      <c r="AB17" s="182"/>
      <c r="AC17" s="182"/>
      <c r="AD17" s="190"/>
      <c r="AE17" s="190"/>
      <c r="AF17" s="190"/>
      <c r="AG17" s="190"/>
      <c r="AH17" s="190"/>
      <c r="AI17" s="182"/>
      <c r="AJ17" s="182"/>
    </row>
    <row r="18" spans="1:36" ht="93" customHeight="1" x14ac:dyDescent="0.25">
      <c r="A18" s="183" t="str">
        <f>'2. MATRIZ DE RIESGOS'!A46</f>
        <v>GDS27</v>
      </c>
      <c r="B18" s="184" t="str">
        <f>'2. MATRIZ DE RIESGOS'!G46</f>
        <v>Posiblidad de efecto dañoso sobre recursos públicos, reflejada en una mayor costo de interventoría
asi como en un mayor costo por comisiones fiduciarias y dictámenes financieros, debido a mayor permanencia de la obra con relación a los cronogramas inicialmente proyectados.</v>
      </c>
      <c r="C18" s="185" t="str">
        <f>'2. MATRIZ DE RIESGOS'!J46</f>
        <v>Baja</v>
      </c>
      <c r="D18" s="185" t="str">
        <f>'2. MATRIZ DE RIESGOS'!L46</f>
        <v>Mayor</v>
      </c>
      <c r="E18" s="184" t="str">
        <f t="shared" si="0"/>
        <v>Alto</v>
      </c>
      <c r="F18" s="186"/>
      <c r="G18" s="186"/>
      <c r="H18" s="186"/>
      <c r="I18" s="186"/>
      <c r="J18" s="186"/>
      <c r="K18" s="186"/>
      <c r="L18" s="186"/>
      <c r="M18" s="186"/>
      <c r="N18" s="186"/>
      <c r="O18" s="207"/>
      <c r="P18" s="207"/>
      <c r="Q18" s="205"/>
      <c r="Y18" s="205"/>
      <c r="Z18" s="205"/>
      <c r="AA18" s="182"/>
      <c r="AB18" s="182"/>
      <c r="AC18" s="182"/>
      <c r="AD18" s="190"/>
      <c r="AE18" s="190"/>
      <c r="AF18" s="190"/>
      <c r="AG18" s="190"/>
      <c r="AH18" s="190"/>
      <c r="AI18" s="182"/>
      <c r="AJ18" s="182"/>
    </row>
    <row r="19" spans="1:36" ht="93" customHeight="1" x14ac:dyDescent="0.25">
      <c r="A19" s="183" t="str">
        <f>'2. MATRIZ DE RIESGOS'!A49</f>
        <v>GDS16</v>
      </c>
      <c r="B19" s="184" t="str">
        <f>'2. MATRIZ DE RIESGOS'!G49</f>
        <v>Posibilidad de afectación económica y reputacional del Instituto reflejada en multas y sanciones por parte de la autoridad ambiental y del ente de control fiscal, debido al incumplimiento de los requisitos normativos en materia ambiental  en los proyectos habitacionales</v>
      </c>
      <c r="C19" s="185" t="str">
        <f>'2. MATRIZ DE RIESGOS'!J49</f>
        <v>Media</v>
      </c>
      <c r="D19" s="185" t="str">
        <f>'2. MATRIZ DE RIESGOS'!L49</f>
        <v>Mayor</v>
      </c>
      <c r="E19" s="184" t="str">
        <f t="shared" si="0"/>
        <v>Alto</v>
      </c>
      <c r="F19" s="186"/>
      <c r="G19" s="186"/>
      <c r="H19" s="186"/>
      <c r="I19" s="186"/>
      <c r="J19" s="186"/>
      <c r="K19" s="186"/>
      <c r="L19" s="186"/>
      <c r="M19" s="186"/>
      <c r="N19" s="186"/>
      <c r="O19" s="207"/>
      <c r="P19" s="207"/>
      <c r="Q19" s="208"/>
      <c r="Y19" s="205"/>
      <c r="Z19" s="205"/>
      <c r="AA19" s="182"/>
      <c r="AB19" s="203"/>
      <c r="AC19" s="203"/>
      <c r="AD19" s="203"/>
      <c r="AE19" s="203"/>
      <c r="AF19" s="203"/>
      <c r="AG19" s="203"/>
      <c r="AH19" s="190"/>
      <c r="AI19" s="182"/>
      <c r="AJ19" s="182"/>
    </row>
    <row r="20" spans="1:36" ht="93" customHeight="1" x14ac:dyDescent="0.25">
      <c r="A20" s="183" t="str">
        <f>'2. MATRIZ DE RIESGOS'!A51</f>
        <v>GDS23</v>
      </c>
      <c r="B20" s="184" t="str">
        <f>'2. MATRIZ DE RIESGOS'!G51</f>
        <v>Posiblidad de afectación reputacional del Instituto por la existencia de peticiones y acciones judiciales por parte de las Organizaciones OPV/JVC, en relación a la negativa de asignación de los subsidios por parte de Isvimed. Lo anterior, debido a que no se cuente con los recursos para la asignación de los subsidios en la modalidad de OPV de aquellas que lo solicitan</v>
      </c>
      <c r="C20" s="185" t="str">
        <f>'2. MATRIZ DE RIESGOS'!J51</f>
        <v>Muy Baja</v>
      </c>
      <c r="D20" s="185" t="str">
        <f>'2. MATRIZ DE RIESGOS'!L51</f>
        <v>mayor</v>
      </c>
      <c r="E20" s="184" t="str">
        <f t="shared" si="0"/>
        <v>Alto</v>
      </c>
      <c r="F20" s="186"/>
      <c r="G20" s="186"/>
      <c r="H20" s="186"/>
      <c r="I20" s="186"/>
      <c r="J20" s="186"/>
      <c r="K20" s="186"/>
      <c r="L20" s="186"/>
      <c r="M20" s="186"/>
      <c r="N20" s="186"/>
      <c r="O20" s="207"/>
      <c r="P20" s="207"/>
      <c r="AA20" s="182"/>
      <c r="AB20" s="209"/>
      <c r="AC20" s="209"/>
      <c r="AD20" s="209"/>
      <c r="AE20" s="209"/>
      <c r="AF20" s="209"/>
      <c r="AG20" s="209"/>
      <c r="AH20" s="190"/>
      <c r="AI20" s="182"/>
      <c r="AJ20" s="182"/>
    </row>
    <row r="21" spans="1:36" ht="93" customHeight="1" x14ac:dyDescent="0.25">
      <c r="A21" s="183" t="str">
        <f>'2. MATRIZ DE RIESGOS'!A53</f>
        <v>GDS24</v>
      </c>
      <c r="B21" s="184" t="str">
        <f>'2. MATRIZ DE RIESGOS'!G53</f>
        <v>Posibilidad de afectación reputacional del Instituto reflejada en requerimientos por parte del Concejo Distrital o PQRS por parte de  los benficiarios de los subsidios asignados, por no poder contar con los recursos de los subsidios para el cierre financieroy terminación de los proyectos habitacionales  y entrega de las soluciones de vivienda.. Lo anterior, debido a que no se desembolse la totalidad de los recursos de los SDV asignados en la modalidad de demanda organizada</v>
      </c>
      <c r="C21" s="185" t="str">
        <f>'2. MATRIZ DE RIESGOS'!J53</f>
        <v>alta</v>
      </c>
      <c r="D21" s="185" t="str">
        <f>'2. MATRIZ DE RIESGOS'!L53</f>
        <v>mayor</v>
      </c>
      <c r="E21" s="184" t="str">
        <f t="shared" si="0"/>
        <v>Alto</v>
      </c>
      <c r="F21" s="186"/>
      <c r="G21" s="186"/>
      <c r="H21" s="186"/>
      <c r="I21" s="186"/>
      <c r="J21" s="186"/>
      <c r="K21" s="186"/>
      <c r="L21" s="186"/>
      <c r="M21" s="186"/>
      <c r="N21" s="186"/>
      <c r="O21" s="207"/>
      <c r="P21" s="207"/>
      <c r="AA21" s="182"/>
      <c r="AB21" s="203"/>
      <c r="AC21" s="203"/>
      <c r="AD21" s="203"/>
      <c r="AE21" s="203"/>
      <c r="AF21" s="203"/>
      <c r="AG21" s="203"/>
      <c r="AH21" s="190"/>
      <c r="AI21" s="182"/>
      <c r="AJ21" s="182"/>
    </row>
    <row r="22" spans="1:36" ht="93" customHeight="1" x14ac:dyDescent="0.25">
      <c r="A22" s="183" t="str">
        <f>'2. MATRIZ DE RIESGOS'!A58</f>
        <v>GDS25</v>
      </c>
      <c r="B22" s="184" t="str">
        <f>'2. MATRIZ DE RIESGOS'!G58</f>
        <v>Posiblidad de efecto dañoso sobre recursos públicos, por perdida de recursos correspondientes a los desembolsos parciales contra avance de obra realizados a las OPV, debido a proyectos habitacionales no terminados y por lo tanto no entregados a los beneficiarios del SDV en la modalidad de demanda organizada.</v>
      </c>
      <c r="C22" s="185" t="str">
        <f>'2. MATRIZ DE RIESGOS'!J58</f>
        <v>media</v>
      </c>
      <c r="D22" s="185" t="str">
        <f>'2. MATRIZ DE RIESGOS'!L58</f>
        <v>mayor</v>
      </c>
      <c r="E22" s="184" t="str">
        <f t="shared" si="0"/>
        <v>Alto</v>
      </c>
      <c r="F22" s="186"/>
      <c r="G22" s="186"/>
      <c r="H22" s="186"/>
      <c r="I22" s="186"/>
      <c r="J22" s="186"/>
      <c r="K22" s="186"/>
      <c r="L22" s="186"/>
      <c r="M22" s="186"/>
      <c r="N22" s="186"/>
      <c r="AA22" s="182"/>
      <c r="AB22" s="203"/>
      <c r="AC22" s="203"/>
      <c r="AD22" s="203"/>
      <c r="AE22" s="203"/>
      <c r="AF22" s="203"/>
      <c r="AG22" s="203"/>
      <c r="AH22" s="190"/>
      <c r="AI22" s="182"/>
      <c r="AJ22" s="182"/>
    </row>
    <row r="23" spans="1:36" ht="93" customHeight="1" x14ac:dyDescent="0.3">
      <c r="A23" s="183" t="s">
        <v>515</v>
      </c>
      <c r="B23" s="184">
        <v>0</v>
      </c>
      <c r="C23" s="185" t="s">
        <v>513</v>
      </c>
      <c r="D23" s="185" t="s">
        <v>513</v>
      </c>
      <c r="E23" s="184" t="str">
        <f t="shared" si="0"/>
        <v/>
      </c>
      <c r="F23" s="186"/>
      <c r="G23" s="186"/>
      <c r="H23" s="186"/>
      <c r="I23" s="186"/>
      <c r="J23" s="186"/>
      <c r="K23" s="186"/>
      <c r="L23" s="186"/>
      <c r="M23" s="186"/>
      <c r="N23" s="186"/>
    </row>
    <row r="24" spans="1:36" ht="93" customHeight="1" x14ac:dyDescent="0.3">
      <c r="A24" s="183" t="s">
        <v>516</v>
      </c>
      <c r="B24" s="184">
        <v>0</v>
      </c>
      <c r="C24" s="185" t="s">
        <v>513</v>
      </c>
      <c r="D24" s="185" t="s">
        <v>513</v>
      </c>
      <c r="E24" s="184" t="str">
        <f t="shared" si="0"/>
        <v/>
      </c>
      <c r="F24" s="186"/>
      <c r="G24" s="186"/>
      <c r="H24" s="186"/>
      <c r="I24" s="186"/>
      <c r="J24" s="186"/>
      <c r="K24" s="186"/>
      <c r="L24" s="186"/>
      <c r="M24" s="186"/>
      <c r="N24" s="186"/>
    </row>
    <row r="25" spans="1:36" ht="93" customHeight="1" x14ac:dyDescent="0.3">
      <c r="A25" s="183" t="s">
        <v>517</v>
      </c>
      <c r="B25" s="184">
        <v>0</v>
      </c>
      <c r="C25" s="185" t="s">
        <v>513</v>
      </c>
      <c r="D25" s="185" t="s">
        <v>513</v>
      </c>
      <c r="E25" s="184" t="str">
        <f t="shared" si="0"/>
        <v/>
      </c>
      <c r="F25" s="186"/>
      <c r="G25" s="186"/>
      <c r="H25" s="186"/>
      <c r="I25" s="186"/>
      <c r="J25" s="186"/>
      <c r="K25" s="186"/>
      <c r="L25" s="186"/>
      <c r="M25" s="186"/>
      <c r="N25" s="186"/>
    </row>
    <row r="26" spans="1:36" ht="93" customHeight="1" x14ac:dyDescent="0.3">
      <c r="A26" s="183" t="s">
        <v>518</v>
      </c>
      <c r="B26" s="184">
        <v>0</v>
      </c>
      <c r="C26" s="185" t="s">
        <v>513</v>
      </c>
      <c r="D26" s="185" t="s">
        <v>513</v>
      </c>
      <c r="E26" s="184" t="str">
        <f t="shared" si="0"/>
        <v/>
      </c>
      <c r="F26" s="186"/>
      <c r="G26" s="186"/>
      <c r="H26" s="186"/>
      <c r="I26" s="186"/>
      <c r="J26" s="186"/>
      <c r="K26" s="186"/>
      <c r="L26" s="186"/>
      <c r="M26" s="186"/>
      <c r="N26" s="186"/>
    </row>
    <row r="27" spans="1:36" ht="14.7" customHeight="1" x14ac:dyDescent="0.3">
      <c r="B27" s="168"/>
      <c r="D27" s="168"/>
      <c r="E27" s="168"/>
      <c r="F27" s="168"/>
      <c r="G27" s="168"/>
      <c r="H27" s="168"/>
      <c r="I27" s="168"/>
      <c r="J27" s="168"/>
      <c r="K27" s="168"/>
      <c r="L27" s="168"/>
      <c r="M27" s="168"/>
      <c r="N27" s="168"/>
      <c r="Y27" s="172"/>
      <c r="Z27" s="172"/>
      <c r="AA27" s="172"/>
      <c r="AB27" s="172"/>
      <c r="AC27" s="172"/>
      <c r="AD27" s="168"/>
      <c r="AE27" s="168"/>
      <c r="AF27" s="168"/>
      <c r="AG27" s="168"/>
      <c r="AH27" s="168"/>
    </row>
    <row r="28" spans="1:36" ht="39" customHeight="1" x14ac:dyDescent="0.3">
      <c r="B28" s="168"/>
      <c r="D28" s="168"/>
      <c r="E28" s="168"/>
      <c r="F28" s="168"/>
      <c r="G28" s="168"/>
      <c r="H28" s="168"/>
      <c r="I28" s="168"/>
      <c r="J28" s="168"/>
      <c r="K28" s="168"/>
      <c r="L28" s="168"/>
      <c r="M28" s="168"/>
      <c r="N28" s="168"/>
      <c r="Y28" s="172"/>
      <c r="Z28" s="172"/>
      <c r="AA28" s="172"/>
      <c r="AB28" s="172"/>
      <c r="AC28" s="172"/>
      <c r="AD28" s="168"/>
      <c r="AE28" s="168"/>
      <c r="AF28" s="168"/>
      <c r="AG28" s="168"/>
      <c r="AH28" s="168"/>
    </row>
    <row r="29" spans="1:36" ht="19.5" customHeight="1" x14ac:dyDescent="0.3">
      <c r="B29" s="168"/>
      <c r="D29" s="168"/>
      <c r="E29" s="168"/>
      <c r="F29" s="168"/>
      <c r="G29" s="168"/>
      <c r="H29" s="168"/>
      <c r="I29" s="168"/>
      <c r="J29" s="168"/>
      <c r="K29" s="168"/>
      <c r="L29" s="168"/>
      <c r="M29" s="168"/>
      <c r="N29" s="168"/>
      <c r="Y29" s="172"/>
      <c r="Z29" s="172"/>
      <c r="AA29" s="172"/>
      <c r="AB29" s="172"/>
      <c r="AC29" s="172"/>
      <c r="AD29" s="168"/>
      <c r="AE29" s="168"/>
      <c r="AF29" s="168"/>
      <c r="AG29" s="168"/>
      <c r="AH29" s="168"/>
    </row>
    <row r="30" spans="1:36" ht="19.5" customHeight="1" x14ac:dyDescent="0.3">
      <c r="B30" s="168"/>
      <c r="D30" s="168"/>
      <c r="E30" s="168"/>
      <c r="F30" s="168"/>
      <c r="G30" s="168"/>
      <c r="H30" s="168"/>
      <c r="I30" s="168"/>
      <c r="J30" s="168"/>
      <c r="K30" s="168"/>
      <c r="L30" s="168"/>
      <c r="M30" s="168"/>
      <c r="N30" s="168"/>
      <c r="Y30" s="172"/>
      <c r="Z30" s="172"/>
      <c r="AA30" s="172"/>
      <c r="AB30" s="172"/>
      <c r="AC30" s="172"/>
      <c r="AD30" s="168"/>
      <c r="AE30" s="168"/>
      <c r="AF30" s="168"/>
      <c r="AG30" s="168"/>
      <c r="AH30" s="168"/>
    </row>
    <row r="31" spans="1:36" ht="19.5" customHeight="1" x14ac:dyDescent="0.3">
      <c r="B31" s="168"/>
      <c r="D31" s="168"/>
      <c r="E31" s="168"/>
      <c r="F31" s="168"/>
      <c r="G31" s="168"/>
      <c r="H31" s="168"/>
      <c r="I31" s="168"/>
      <c r="J31" s="168"/>
      <c r="K31" s="168"/>
      <c r="L31" s="168"/>
      <c r="M31" s="168"/>
      <c r="N31" s="168"/>
      <c r="Y31" s="172"/>
      <c r="Z31" s="172"/>
      <c r="AA31" s="172"/>
      <c r="AB31" s="172"/>
      <c r="AC31" s="172"/>
      <c r="AD31" s="168"/>
      <c r="AE31" s="168"/>
      <c r="AF31" s="168"/>
      <c r="AG31" s="168"/>
      <c r="AH31" s="168"/>
    </row>
    <row r="32" spans="1:36" ht="19.5" customHeight="1" x14ac:dyDescent="0.3">
      <c r="B32" s="168"/>
      <c r="D32" s="168"/>
      <c r="E32" s="168"/>
      <c r="F32" s="168"/>
      <c r="G32" s="168"/>
      <c r="H32" s="168"/>
      <c r="I32" s="168"/>
      <c r="J32" s="168"/>
      <c r="K32" s="168"/>
      <c r="L32" s="168"/>
      <c r="M32" s="168"/>
      <c r="N32" s="168"/>
      <c r="Y32" s="172"/>
      <c r="Z32" s="172"/>
      <c r="AA32" s="172"/>
      <c r="AB32" s="172"/>
      <c r="AC32" s="172"/>
      <c r="AD32" s="168"/>
      <c r="AE32" s="168"/>
      <c r="AF32" s="168"/>
      <c r="AG32" s="168"/>
      <c r="AH32" s="168"/>
    </row>
    <row r="33" spans="25:29" s="168" customFormat="1" ht="19.5" customHeight="1" x14ac:dyDescent="0.3">
      <c r="Y33" s="172"/>
      <c r="Z33" s="172"/>
      <c r="AA33" s="172"/>
      <c r="AB33" s="172"/>
      <c r="AC33" s="172"/>
    </row>
  </sheetData>
  <sheetProtection formatCells="0" formatColumns="0" formatRows="0" sort="0" autoFilter="0" pivotTables="0"/>
  <dataConsolidate/>
  <mergeCells count="8">
    <mergeCell ref="G7:G11"/>
    <mergeCell ref="O7:O11"/>
    <mergeCell ref="A1:D1"/>
    <mergeCell ref="B3:D3"/>
    <mergeCell ref="G4:M4"/>
    <mergeCell ref="R4:V4"/>
    <mergeCell ref="C5:E5"/>
    <mergeCell ref="I5:M5"/>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298AE868-57E5-416D-9657-FAE0FB631918}"/>
    <dataValidation allowBlank="1" showInputMessage="1" showErrorMessage="1" prompt="La probabilidad se encuentra determinada por una escala de 1 a 3, siendo 1 la menor probabilidad de ocurrencia del riesgo y 3 la mayor probabilidad de  ocurrencia." sqref="JA6" xr:uid="{2DF20D8B-2AD3-4CFE-AAAD-5C1089C38EDE}"/>
    <dataValidation type="list" allowBlank="1" showInputMessage="1" showErrorMessage="1" sqref="JB7:JH14" xr:uid="{AFAE8A9F-2548-4154-8C61-39CF5F07BBB2}">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8654C-225D-4A0F-B860-8884694653D3}">
  <dimension ref="A1:XFC36"/>
  <sheetViews>
    <sheetView showGridLines="0" topLeftCell="A12" zoomScale="85" zoomScaleNormal="85" workbookViewId="0">
      <selection activeCell="M18" sqref="M18"/>
    </sheetView>
  </sheetViews>
  <sheetFormatPr baseColWidth="10" defaultColWidth="14.44140625" defaultRowHeight="13.2" customHeight="1" zeroHeight="1" x14ac:dyDescent="0.3"/>
  <cols>
    <col min="1" max="1" width="16.109375" style="168" customWidth="1"/>
    <col min="2" max="2" width="40.6640625" style="172" customWidth="1"/>
    <col min="3" max="3" width="13.44140625" style="172" customWidth="1"/>
    <col min="4" max="4" width="13" style="172" customWidth="1"/>
    <col min="5" max="5" width="16.44140625" style="218" customWidth="1"/>
    <col min="6" max="6" width="11.33203125" style="218" customWidth="1"/>
    <col min="7" max="7" width="15.44140625" style="172" customWidth="1"/>
    <col min="8" max="8" width="10.33203125" style="172" bestFit="1" customWidth="1"/>
    <col min="9" max="9" width="7.44140625" style="172" customWidth="1"/>
    <col min="10" max="10" width="14" style="172" customWidth="1"/>
    <col min="11" max="15" width="12.44140625" style="172" customWidth="1"/>
    <col min="16" max="16" width="3.6640625" style="172" customWidth="1"/>
    <col min="17" max="17" width="4.6640625" style="168" hidden="1" customWidth="1"/>
    <col min="18" max="18" width="5.6640625" style="168" hidden="1" customWidth="1"/>
    <col min="19" max="24" width="14" style="168" hidden="1" customWidth="1"/>
    <col min="25" max="25" width="11.44140625" style="168" customWidth="1"/>
    <col min="26" max="29" width="11.44140625" style="168" hidden="1" customWidth="1"/>
    <col min="30" max="30" width="5.44140625" style="168" hidden="1" customWidth="1"/>
    <col min="31" max="31" width="26.6640625" style="168" hidden="1" customWidth="1"/>
    <col min="32" max="36" width="22.6640625" style="172" hidden="1" customWidth="1"/>
    <col min="37" max="37" width="23.44140625" style="168" hidden="1" customWidth="1"/>
    <col min="38" max="265" width="11.44140625" style="168" hidden="1" customWidth="1"/>
    <col min="266" max="266" width="12.44140625" style="168" hidden="1" customWidth="1"/>
    <col min="267" max="267" width="47" style="168" hidden="1" customWidth="1"/>
    <col min="268" max="268" width="35" style="168" hidden="1" customWidth="1"/>
    <col min="269" max="16383" width="14.44140625" style="168"/>
    <col min="16384" max="16384" width="14.44140625" style="168" hidden="1" customWidth="1"/>
  </cols>
  <sheetData>
    <row r="1" spans="1:38" s="148" customFormat="1" ht="72" customHeight="1" x14ac:dyDescent="0.25">
      <c r="A1" s="408" t="s">
        <v>519</v>
      </c>
      <c r="B1" s="408"/>
      <c r="C1" s="408"/>
      <c r="D1" s="408"/>
      <c r="E1" s="210"/>
      <c r="G1" s="152"/>
      <c r="H1" s="153"/>
      <c r="I1" s="154"/>
      <c r="J1" s="155"/>
      <c r="K1" s="147"/>
      <c r="L1" s="147"/>
      <c r="M1" s="147"/>
      <c r="N1" s="147"/>
      <c r="O1" s="147"/>
      <c r="P1" s="142"/>
      <c r="AF1" s="149"/>
      <c r="AG1" s="149"/>
      <c r="AH1" s="149"/>
      <c r="AI1" s="149"/>
      <c r="AJ1" s="149"/>
    </row>
    <row r="2" spans="1:38" s="148" customFormat="1" x14ac:dyDescent="0.25">
      <c r="A2" s="150"/>
      <c r="B2" s="142"/>
      <c r="C2" s="211"/>
      <c r="D2" s="211"/>
      <c r="E2" s="210"/>
      <c r="F2" s="212"/>
      <c r="G2" s="212"/>
      <c r="H2" s="153"/>
      <c r="I2" s="154"/>
      <c r="J2" s="155"/>
      <c r="K2" s="147"/>
      <c r="L2" s="147"/>
      <c r="M2" s="147"/>
      <c r="N2" s="147"/>
      <c r="O2" s="147"/>
      <c r="P2" s="142"/>
      <c r="AF2" s="149"/>
      <c r="AG2" s="149"/>
      <c r="AH2" s="149"/>
      <c r="AI2" s="149"/>
      <c r="AJ2" s="149"/>
    </row>
    <row r="3" spans="1:38" s="148" customFormat="1" ht="30.6" thickBot="1" x14ac:dyDescent="0.55000000000000004">
      <c r="A3" s="156" t="s">
        <v>142</v>
      </c>
      <c r="B3" s="409" t="str">
        <f>'2. MATRIZ DE RIESGOS'!D6</f>
        <v>Gestión de Desarrollo de Soluciones Habitacionales</v>
      </c>
      <c r="C3" s="409"/>
      <c r="D3" s="409"/>
      <c r="E3" s="213"/>
      <c r="F3" s="214"/>
      <c r="K3" s="423"/>
      <c r="L3" s="423"/>
      <c r="M3" s="423"/>
      <c r="N3" s="423"/>
      <c r="O3" s="423"/>
      <c r="P3" s="423"/>
      <c r="Q3" s="423"/>
      <c r="R3" s="423"/>
      <c r="S3" s="423"/>
      <c r="T3" s="423"/>
      <c r="U3" s="423"/>
      <c r="V3" s="423"/>
      <c r="AF3" s="149"/>
      <c r="AG3" s="149"/>
      <c r="AH3" s="149"/>
      <c r="AI3" s="149"/>
      <c r="AJ3" s="149"/>
    </row>
    <row r="4" spans="1:38" s="148" customFormat="1" ht="13.8" hidden="1" thickBot="1" x14ac:dyDescent="0.3">
      <c r="D4" s="142"/>
      <c r="E4" s="151"/>
      <c r="F4" s="214"/>
      <c r="I4" s="410" t="s">
        <v>520</v>
      </c>
      <c r="J4" s="411"/>
      <c r="K4" s="411"/>
      <c r="L4" s="411"/>
      <c r="M4" s="411"/>
      <c r="N4" s="411"/>
      <c r="O4" s="412"/>
      <c r="R4" s="159"/>
      <c r="S4" s="160"/>
      <c r="T4" s="424" t="s">
        <v>1</v>
      </c>
      <c r="U4" s="425"/>
      <c r="V4" s="425"/>
      <c r="W4" s="425"/>
      <c r="X4" s="426"/>
      <c r="AF4" s="149"/>
      <c r="AG4" s="149"/>
      <c r="AH4" s="149"/>
      <c r="AI4" s="149"/>
      <c r="AJ4" s="149"/>
    </row>
    <row r="5" spans="1:38" x14ac:dyDescent="0.3">
      <c r="A5" s="215"/>
      <c r="B5" s="215"/>
      <c r="C5" s="164"/>
      <c r="D5" s="215"/>
      <c r="E5" s="415" t="s">
        <v>521</v>
      </c>
      <c r="F5" s="415"/>
      <c r="G5" s="415"/>
      <c r="H5" s="164"/>
      <c r="I5" s="165"/>
      <c r="J5" s="166"/>
      <c r="K5" s="413" t="s">
        <v>1</v>
      </c>
      <c r="L5" s="413"/>
      <c r="M5" s="413"/>
      <c r="N5" s="413"/>
      <c r="O5" s="414"/>
      <c r="P5" s="164"/>
      <c r="R5" s="167"/>
      <c r="T5" s="169">
        <v>0.2</v>
      </c>
      <c r="U5" s="169">
        <v>0.4</v>
      </c>
      <c r="V5" s="169">
        <v>0.6</v>
      </c>
      <c r="W5" s="169">
        <v>0.8</v>
      </c>
      <c r="X5" s="170">
        <v>1</v>
      </c>
      <c r="Y5" s="171"/>
      <c r="Z5" s="171"/>
      <c r="AA5" s="171"/>
      <c r="AB5" s="171"/>
      <c r="AC5" s="171"/>
      <c r="AD5" s="171"/>
      <c r="AE5" s="171"/>
    </row>
    <row r="6" spans="1:38" ht="40.200000000000003" customHeight="1" x14ac:dyDescent="0.25">
      <c r="A6" s="163" t="s">
        <v>522</v>
      </c>
      <c r="B6" s="163" t="s">
        <v>510</v>
      </c>
      <c r="C6" s="163" t="s">
        <v>94</v>
      </c>
      <c r="D6" s="163" t="s">
        <v>108</v>
      </c>
      <c r="E6" s="163" t="s">
        <v>2</v>
      </c>
      <c r="F6" s="163" t="s">
        <v>1</v>
      </c>
      <c r="G6" s="163" t="s">
        <v>523</v>
      </c>
      <c r="H6" s="164"/>
      <c r="I6" s="167"/>
      <c r="J6" s="176"/>
      <c r="K6" s="177" t="s">
        <v>104</v>
      </c>
      <c r="L6" s="177" t="s">
        <v>64</v>
      </c>
      <c r="M6" s="177" t="s">
        <v>62</v>
      </c>
      <c r="N6" s="177" t="s">
        <v>5</v>
      </c>
      <c r="O6" s="178" t="s">
        <v>65</v>
      </c>
      <c r="P6" s="164"/>
      <c r="R6" s="167"/>
      <c r="S6" s="179"/>
      <c r="T6" s="180" t="s">
        <v>104</v>
      </c>
      <c r="U6" s="180" t="s">
        <v>64</v>
      </c>
      <c r="V6" s="180" t="s">
        <v>62</v>
      </c>
      <c r="W6" s="180" t="s">
        <v>5</v>
      </c>
      <c r="X6" s="181" t="s">
        <v>65</v>
      </c>
      <c r="AA6" s="171"/>
      <c r="AB6" s="171"/>
      <c r="AC6" s="182"/>
      <c r="AD6" s="182"/>
      <c r="AE6" s="182"/>
      <c r="AF6" s="182"/>
      <c r="AG6" s="182"/>
      <c r="AH6" s="182"/>
      <c r="AI6" s="182"/>
      <c r="AJ6" s="182"/>
      <c r="AK6" s="182"/>
      <c r="AL6" s="182"/>
    </row>
    <row r="7" spans="1:38" ht="99" customHeight="1" x14ac:dyDescent="0.25">
      <c r="A7" s="183" t="str">
        <f>'2. MATRIZ DE RIESGOS'!A15</f>
        <v>GDS15</v>
      </c>
      <c r="B7" s="184" t="str">
        <f>'2. MATRIZ DE RIESGOS'!G15</f>
        <v>Posibilidad de afectación reputacional del Instituto por incumplimiento de las metas del Plan de Desarrollo Municipal relacionadas con el reconocimiento de edificaciones y la existencia de reclamaciones por parte de los propietarios que entran en este programa. Lo anterior debido a retrasos en la obtención de las resoluciones de reconocimiento.</v>
      </c>
      <c r="C7" s="216">
        <f>'2. MATRIZ DE RIESGOS'!AE15</f>
        <v>0.10367999999999998</v>
      </c>
      <c r="D7" s="185">
        <f>'2. MATRIZ DE RIESGOS'!AG15</f>
        <v>0.6</v>
      </c>
      <c r="E7" s="217" t="str">
        <f t="shared" ref="E7:E26" si="0">+IF(C7=0,"",IF(C7&lt;=$R$11,$S$11,IF(C7&lt;=$R$10,$S$10,IF(C7&lt;=$R$9,$S$9,IF(C7&lt;=$R$8,$S$8,IF(C7&lt;=$R$7,$S$7,""))))))</f>
        <v>Muy Baja</v>
      </c>
      <c r="F7" s="217" t="str">
        <f t="shared" ref="F7:F26" si="1">+IF(D7=0,"",IF(D7&lt;=$T$5,$T$6,IF(D7&lt;=$U$5,$U$6,IF(D7&lt;=$V$5,$V$6,IF(D7&lt;=$W$5,$W$6,IF(D7&lt;=$X$5,$X$6,""))))))</f>
        <v>Moderado</v>
      </c>
      <c r="G7" s="184"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86"/>
      <c r="I7" s="416" t="s">
        <v>2</v>
      </c>
      <c r="J7" s="177" t="s">
        <v>42</v>
      </c>
      <c r="K7" s="187"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87"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87"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87"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88"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86"/>
      <c r="Q7" s="420" t="s">
        <v>2</v>
      </c>
      <c r="R7" s="189">
        <v>1</v>
      </c>
      <c r="S7" s="180" t="s">
        <v>42</v>
      </c>
      <c r="T7" s="187" t="s">
        <v>61</v>
      </c>
      <c r="U7" s="187" t="s">
        <v>61</v>
      </c>
      <c r="V7" s="187" t="s">
        <v>61</v>
      </c>
      <c r="W7" s="187" t="s">
        <v>61</v>
      </c>
      <c r="X7" s="188" t="s">
        <v>60</v>
      </c>
      <c r="AA7" s="171"/>
      <c r="AB7" s="171"/>
      <c r="AC7" s="182"/>
      <c r="AD7" s="182"/>
      <c r="AE7" s="182"/>
      <c r="AF7" s="190"/>
      <c r="AG7" s="190"/>
      <c r="AH7" s="190"/>
      <c r="AI7" s="190"/>
      <c r="AJ7" s="190"/>
      <c r="AK7" s="182"/>
      <c r="AL7" s="182"/>
    </row>
    <row r="8" spans="1:38" ht="117" customHeight="1" x14ac:dyDescent="0.25">
      <c r="A8" s="183" t="str">
        <f>'2. MATRIZ DE RIESGOS'!A20</f>
        <v>GDS 6</v>
      </c>
      <c r="B8" s="184" t="str">
        <f>'2. MATRIZ DE RIESGOS'!G20</f>
        <v xml:space="preserve">Posibilidad de afectación reputacional del Insituto, reflejada en incumplimentos de metas del Plan de Desarrollo Municipal en materia de asignación y ejecución de subsidios de vivienda en la modalidad de mejoramiento asi como por la existencia de quejas interpuestas por las partes interesadas. Lo anterior, debido a que no hay disponibilidad de recursos para la asignación de subsidios de mejoramiento de vivienda, a los diagnósticos efectivos. </v>
      </c>
      <c r="C8" s="216">
        <f>'2. MATRIZ DE RIESGOS'!AE20</f>
        <v>0.2016</v>
      </c>
      <c r="D8" s="185">
        <f>'2. MATRIZ DE RIESGOS'!AG20</f>
        <v>0.60000000000000009</v>
      </c>
      <c r="E8" s="217" t="str">
        <f t="shared" si="0"/>
        <v>Baja</v>
      </c>
      <c r="F8" s="217" t="str">
        <f t="shared" si="1"/>
        <v>Moderado</v>
      </c>
      <c r="G8" s="184" t="str">
        <f t="shared" si="2"/>
        <v>Moderado</v>
      </c>
      <c r="H8" s="186"/>
      <c r="I8" s="416"/>
      <c r="J8" s="177" t="s">
        <v>4</v>
      </c>
      <c r="K8" s="191"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91"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87"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GDS 19              </v>
      </c>
      <c r="N8" s="187"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88"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86"/>
      <c r="Q8" s="421"/>
      <c r="R8" s="189">
        <v>0.8</v>
      </c>
      <c r="S8" s="180" t="s">
        <v>4</v>
      </c>
      <c r="T8" s="191" t="s">
        <v>62</v>
      </c>
      <c r="U8" s="191" t="s">
        <v>62</v>
      </c>
      <c r="V8" s="187" t="s">
        <v>61</v>
      </c>
      <c r="W8" s="187" t="s">
        <v>61</v>
      </c>
      <c r="X8" s="188" t="s">
        <v>60</v>
      </c>
      <c r="AA8" s="171"/>
      <c r="AB8" s="171"/>
      <c r="AC8" s="182"/>
      <c r="AD8" s="192"/>
      <c r="AE8" s="193"/>
      <c r="AF8" s="190"/>
      <c r="AG8" s="190"/>
      <c r="AH8" s="190"/>
      <c r="AI8" s="190"/>
      <c r="AJ8" s="190"/>
      <c r="AK8" s="182"/>
      <c r="AL8" s="182"/>
    </row>
    <row r="9" spans="1:38" ht="102" customHeight="1" x14ac:dyDescent="0.25">
      <c r="A9" s="183" t="str">
        <f>'2. MATRIZ DE RIESGOS'!A24</f>
        <v>GDS 7</v>
      </c>
      <c r="B9" s="184" t="str">
        <f>'2. MATRIZ DE RIESGOS'!G24</f>
        <v>Posibilidad de Afectación Económica (Presupuestal) por perdida de los recursos desembolsados a los contratistas de obra por concepto de anticipo . Lo anterior,  debido a la utilización del mismo con fines distintos a los establecidos en el objeto y alcance del contrato, para el beneficio particular o de terceros.</v>
      </c>
      <c r="C9" s="216">
        <f>'2. MATRIZ DE RIESGOS'!AE24</f>
        <v>0.14399999999999999</v>
      </c>
      <c r="D9" s="185">
        <f>'2. MATRIZ DE RIESGOS'!AG24</f>
        <v>0.75</v>
      </c>
      <c r="E9" s="217" t="str">
        <f t="shared" si="0"/>
        <v>Muy Baja</v>
      </c>
      <c r="F9" s="217" t="str">
        <f t="shared" si="1"/>
        <v>Mayor</v>
      </c>
      <c r="G9" s="184" t="str">
        <f t="shared" si="2"/>
        <v>Alto</v>
      </c>
      <c r="H9" s="186"/>
      <c r="I9" s="416"/>
      <c r="J9" s="177" t="s">
        <v>82</v>
      </c>
      <c r="K9" s="191"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91"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91"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GDS20             </v>
      </c>
      <c r="N9" s="187"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88"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86"/>
      <c r="Q9" s="421"/>
      <c r="R9" s="189">
        <v>0.6</v>
      </c>
      <c r="S9" s="180" t="s">
        <v>82</v>
      </c>
      <c r="T9" s="191" t="s">
        <v>62</v>
      </c>
      <c r="U9" s="191" t="s">
        <v>62</v>
      </c>
      <c r="V9" s="191" t="s">
        <v>62</v>
      </c>
      <c r="W9" s="187" t="s">
        <v>61</v>
      </c>
      <c r="X9" s="188" t="s">
        <v>60</v>
      </c>
      <c r="AA9" s="171"/>
      <c r="AB9" s="171"/>
      <c r="AC9" s="182"/>
      <c r="AD9" s="192"/>
      <c r="AE9" s="193"/>
      <c r="AF9" s="190"/>
      <c r="AG9" s="190"/>
      <c r="AH9" s="190"/>
      <c r="AI9" s="190"/>
      <c r="AJ9" s="194"/>
      <c r="AK9" s="182"/>
      <c r="AL9" s="182"/>
    </row>
    <row r="10" spans="1:38" ht="118.95" customHeight="1" x14ac:dyDescent="0.25">
      <c r="A10" s="183" t="str">
        <f>'2. MATRIZ DE RIESGOS'!A27</f>
        <v>GDS 8</v>
      </c>
      <c r="B10" s="184" t="str">
        <f>'2. MATRIZ DE RIESGOS'!G27</f>
        <v>Posibilidad de afectación económica y reputacional del Instituto reflejada en la indebida asignación de recursos publicos (detrimento patrimonial), hallazgos disciplinarios y penales por parte de los entes de control, asi como en el costo social (perdida del derecho) asociado a la perdida de la oportunidad para la asignación del subsidio Municipal de Vivienda a hogares que cumplen con los requisitos legales. Lo anterior, debido a la asignación / destinación del subsidio Municipal de vivienda en la modalidad de mejoramiento, sin el cumplimiento de los requisitos legales.</v>
      </c>
      <c r="C10" s="216">
        <f>'2. MATRIZ DE RIESGOS'!AE27</f>
        <v>0.28799999999999998</v>
      </c>
      <c r="D10" s="185">
        <f>'2. MATRIZ DE RIESGOS'!AG27</f>
        <v>0.44999999999999996</v>
      </c>
      <c r="E10" s="217" t="str">
        <f t="shared" si="0"/>
        <v>Baja</v>
      </c>
      <c r="F10" s="217" t="str">
        <f t="shared" si="1"/>
        <v>Moderado</v>
      </c>
      <c r="G10" s="184" t="str">
        <f t="shared" si="2"/>
        <v>Moderado</v>
      </c>
      <c r="H10" s="186"/>
      <c r="I10" s="416"/>
      <c r="J10" s="177" t="s">
        <v>41</v>
      </c>
      <c r="K10" s="195"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91"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GDS27        </v>
      </c>
      <c r="M10" s="191"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GDS 6  GDS 8 GDS18    GDS22 GDS14     GDS24 GDS25    </v>
      </c>
      <c r="N10" s="187"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GDS16       </v>
      </c>
      <c r="O10" s="188"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86"/>
      <c r="Q10" s="421"/>
      <c r="R10" s="189">
        <v>0.4</v>
      </c>
      <c r="S10" s="180" t="s">
        <v>41</v>
      </c>
      <c r="T10" s="195" t="s">
        <v>63</v>
      </c>
      <c r="U10" s="191" t="s">
        <v>62</v>
      </c>
      <c r="V10" s="191" t="s">
        <v>62</v>
      </c>
      <c r="W10" s="187" t="s">
        <v>61</v>
      </c>
      <c r="X10" s="188" t="s">
        <v>60</v>
      </c>
      <c r="AA10" s="171"/>
      <c r="AB10" s="171"/>
      <c r="AC10" s="182"/>
      <c r="AD10" s="192"/>
      <c r="AE10" s="193"/>
      <c r="AF10" s="190"/>
      <c r="AG10" s="190"/>
      <c r="AH10" s="190"/>
      <c r="AI10" s="194"/>
      <c r="AJ10" s="190"/>
      <c r="AK10" s="182"/>
      <c r="AL10" s="182"/>
    </row>
    <row r="11" spans="1:38" ht="93" customHeight="1" thickBot="1" x14ac:dyDescent="0.3">
      <c r="A11" s="183" t="str">
        <f>'2. MATRIZ DE RIESGOS'!A30</f>
        <v>GDS18</v>
      </c>
      <c r="B11" s="184" t="str">
        <f>'2. MATRIZ DE RIESGOS'!G30</f>
        <v xml:space="preserve">Posibilidad de afectación reputacional reflejada en  el incumplimiento de las metas de mejoramiento de vivienda establecida en el Plan de Desarrollo Distrital 2024-2027 con responsabilidad del Isvimed, en la imposibiilidad de realizar la la asignación de subdisios distritales de vivienda en la modalidad de mejoramiento en comunas con mayor deficit cualitativo, así como en la imposiblidad de lograr un aumento en la cobertura de subsidios asignados con relación al presupuesto inicial y por PQRS interpuestas por los beneficiarios en relación con el incumplimiento en el otorgamiento del recurso para el subsidio. Lo anterior debido a demoras en la contratación de los diferentes necesidades para iniciar con la realización de diagnósticos, asignación de subsidios y realización de mejoramientos. </v>
      </c>
      <c r="C11" s="216">
        <f>'2. MATRIZ DE RIESGOS'!AE30</f>
        <v>0.36</v>
      </c>
      <c r="D11" s="185">
        <f>'2. MATRIZ DE RIESGOS'!AG30</f>
        <v>0.45000000000000007</v>
      </c>
      <c r="E11" s="217" t="str">
        <f t="shared" si="0"/>
        <v>Baja</v>
      </c>
      <c r="F11" s="217" t="str">
        <f t="shared" si="1"/>
        <v>Moderado</v>
      </c>
      <c r="G11" s="184" t="str">
        <f t="shared" si="2"/>
        <v>Moderado</v>
      </c>
      <c r="H11" s="186"/>
      <c r="I11" s="417"/>
      <c r="J11" s="196" t="s">
        <v>39</v>
      </c>
      <c r="K11" s="197"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97"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98"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GDS15       GDS21   GDS26   GDS23      </v>
      </c>
      <c r="N11" s="199"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GDS 7                 </v>
      </c>
      <c r="O11" s="200"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86"/>
      <c r="Q11" s="422"/>
      <c r="R11" s="201">
        <v>0.2</v>
      </c>
      <c r="S11" s="202" t="s">
        <v>39</v>
      </c>
      <c r="T11" s="197" t="s">
        <v>63</v>
      </c>
      <c r="U11" s="197" t="s">
        <v>63</v>
      </c>
      <c r="V11" s="198" t="s">
        <v>62</v>
      </c>
      <c r="W11" s="199" t="s">
        <v>61</v>
      </c>
      <c r="X11" s="200" t="s">
        <v>60</v>
      </c>
      <c r="AA11" s="171"/>
      <c r="AB11" s="171"/>
      <c r="AC11" s="182"/>
      <c r="AD11" s="192"/>
      <c r="AE11" s="193"/>
      <c r="AF11" s="190"/>
      <c r="AG11" s="190"/>
      <c r="AH11" s="190"/>
      <c r="AI11" s="203"/>
      <c r="AJ11" s="190"/>
      <c r="AK11" s="182"/>
      <c r="AL11" s="182"/>
    </row>
    <row r="12" spans="1:38" ht="93" customHeight="1" x14ac:dyDescent="0.25">
      <c r="A12" s="183" t="str">
        <f>'2. MATRIZ DE RIESGOS'!A33</f>
        <v>GDS 19</v>
      </c>
      <c r="B12" s="184" t="str">
        <f>'2. MATRIZ DE RIESGOS'!G33</f>
        <v xml:space="preserve">Posibilidad de afectación reputacional y económica, reflejada en la imposibilidad de asignar SDV en zonas con mayor déficit cualitativo y por lo tanto impactar a esta población, en PQRS interpuestas por la comunidad ante la imposiblidad de acceder a la asignación del SDV, en requerimientos del Concejo Distrital y/o dependencias del Distrito, relacionadas con el incumplimiento en las metas de mejoramiento de vivienda del plan de desarrollo distrital por de retrasos en los cronogramas de trabajo, asi como en el recorte de presupuestal por parte de aquellas entidades con las cuales se realizan alianzas por incumplimiento en los términos páctados. Lo anterior, debido a que los inmuebles ubicados en zonas con mayor deficit cualitativo no cumplen los requisitos establecidos en el decreto 1053 de 2020 para asignación del SDV. </v>
      </c>
      <c r="C12" s="216">
        <f>'2. MATRIZ DE RIESGOS'!AE33</f>
        <v>0.8</v>
      </c>
      <c r="D12" s="185">
        <f>'2. MATRIZ DE RIESGOS'!AG33</f>
        <v>0.60000000000000009</v>
      </c>
      <c r="E12" s="217" t="str">
        <f t="shared" si="0"/>
        <v>Alta</v>
      </c>
      <c r="F12" s="217" t="str">
        <f t="shared" si="1"/>
        <v>Moderado</v>
      </c>
      <c r="G12" s="184" t="str">
        <f t="shared" si="2"/>
        <v>Alto</v>
      </c>
      <c r="H12" s="186"/>
      <c r="I12" s="186"/>
      <c r="J12" s="186"/>
      <c r="K12" s="186"/>
      <c r="L12" s="186"/>
      <c r="M12" s="186"/>
      <c r="N12" s="186"/>
      <c r="O12" s="186"/>
      <c r="P12" s="186"/>
      <c r="AA12" s="171"/>
      <c r="AB12" s="171"/>
      <c r="AC12" s="182"/>
      <c r="AD12" s="192"/>
      <c r="AE12" s="193"/>
      <c r="AF12" s="190"/>
      <c r="AG12" s="190"/>
      <c r="AH12" s="190"/>
      <c r="AI12" s="190"/>
      <c r="AJ12" s="190"/>
      <c r="AK12" s="182"/>
      <c r="AL12" s="182"/>
    </row>
    <row r="13" spans="1:38" ht="27.6" customHeight="1" x14ac:dyDescent="0.25">
      <c r="A13" s="183" t="str">
        <f>'2. MATRIZ DE RIESGOS'!A34</f>
        <v>GDS20</v>
      </c>
      <c r="B13" s="184" t="str">
        <f>'2. MATRIZ DE RIESGOS'!G34</f>
        <v>Posibilidad de efecto dañoso sobre los recursos públicos, Por detrimento patrimonial,  debido a que no se asignen subsidios a los diagnósticos efectivos</v>
      </c>
      <c r="C13" s="216">
        <f>'2. MATRIZ DE RIESGOS'!AE34</f>
        <v>0.48</v>
      </c>
      <c r="D13" s="185">
        <f>'2. MATRIZ DE RIESGOS'!AG34</f>
        <v>0.44999999999999996</v>
      </c>
      <c r="E13" s="217" t="str">
        <f t="shared" si="0"/>
        <v>Media</v>
      </c>
      <c r="F13" s="217" t="str">
        <f t="shared" si="1"/>
        <v>Moderado</v>
      </c>
      <c r="G13" s="184" t="str">
        <f t="shared" si="2"/>
        <v>Moderado</v>
      </c>
      <c r="H13" s="186"/>
      <c r="I13" s="186"/>
      <c r="J13" s="472" t="s">
        <v>514</v>
      </c>
      <c r="K13" s="186"/>
      <c r="L13" s="186"/>
      <c r="M13" s="186"/>
      <c r="N13" s="186"/>
      <c r="O13" s="186"/>
      <c r="P13" s="186"/>
      <c r="V13" s="171"/>
      <c r="W13" s="171"/>
      <c r="X13" s="171"/>
      <c r="Y13" s="171"/>
      <c r="Z13" s="171"/>
      <c r="AA13" s="171"/>
      <c r="AB13" s="171"/>
      <c r="AC13" s="182"/>
      <c r="AD13" s="192"/>
      <c r="AE13" s="182"/>
      <c r="AF13" s="193"/>
      <c r="AG13" s="193"/>
      <c r="AH13" s="193"/>
      <c r="AI13" s="193"/>
      <c r="AJ13" s="193"/>
      <c r="AK13" s="182"/>
      <c r="AL13" s="182"/>
    </row>
    <row r="14" spans="1:38" ht="28.2" customHeight="1" x14ac:dyDescent="0.25">
      <c r="A14" s="183" t="str">
        <f>'2. MATRIZ DE RIESGOS'!A36</f>
        <v>GDS21</v>
      </c>
      <c r="B14" s="184" t="str">
        <f>'2. MATRIZ DE RIESGOS'!G36</f>
        <v>Posibilidad afectación reputacional y económica del Instituto reflejada en: 
Reclamaciones, tutelas, procesos judiciales por parte de los beneficiarios, requerimientos de entes de control, Requerimientos del Concejo Distrital por incumplimiento metas de Plan de Desarrollo Distrital, requerimientos de las entidades aportantes de recursos por afectación de flujos de caja y metas, mayor necesidad de recursos por el paso del tiempo reflejado en aumentos de costos de materiales y mano de obra, perdida de vigencia de estudios y diseños, asi como mayor costo de los profesionales contratados por el Isvimed para la supervisión de los distintos contratos de los proyectos inmobiliarios.
Lo anterior debido al Incumplimiento de las obligaciones establecidas en los contratos de acuerdo con ell modelo de negocio establecido (desarrollador, constructor, gerente, interventor, compraventa).</v>
      </c>
      <c r="C14" s="216">
        <f>'2. MATRIZ DE RIESGOS'!AE36</f>
        <v>0.14399999999999999</v>
      </c>
      <c r="D14" s="185">
        <f>'2. MATRIZ DE RIESGOS'!AG36</f>
        <v>0.60000000000000009</v>
      </c>
      <c r="E14" s="217" t="str">
        <f t="shared" si="0"/>
        <v>Muy Baja</v>
      </c>
      <c r="F14" s="217" t="str">
        <f t="shared" si="1"/>
        <v>Moderado</v>
      </c>
      <c r="G14" s="184" t="str">
        <f t="shared" si="2"/>
        <v>Moderado</v>
      </c>
      <c r="H14" s="186"/>
      <c r="I14" s="186"/>
      <c r="J14" s="204" t="s">
        <v>60</v>
      </c>
      <c r="K14" s="186"/>
      <c r="L14" s="186"/>
      <c r="M14" s="186"/>
      <c r="N14" s="186"/>
      <c r="O14" s="186"/>
      <c r="P14" s="186"/>
      <c r="V14" s="171"/>
      <c r="W14" s="171"/>
      <c r="X14" s="171"/>
      <c r="Y14" s="171"/>
      <c r="Z14" s="171"/>
      <c r="AA14" s="171"/>
      <c r="AB14" s="171"/>
      <c r="AC14" s="182"/>
      <c r="AD14" s="182"/>
      <c r="AE14" s="182"/>
      <c r="AF14" s="190"/>
      <c r="AG14" s="190"/>
      <c r="AH14" s="190"/>
      <c r="AI14" s="190"/>
      <c r="AJ14" s="190"/>
      <c r="AK14" s="182"/>
      <c r="AL14" s="182"/>
    </row>
    <row r="15" spans="1:38" ht="18.600000000000001" customHeight="1" x14ac:dyDescent="0.25">
      <c r="A15" s="183" t="str">
        <f>'2. MATRIZ DE RIESGOS'!A39</f>
        <v>GDS22</v>
      </c>
      <c r="B15" s="184" t="str">
        <f>'2. MATRIZ DE RIESGOS'!G39</f>
        <v>Posibilidad afectación reputacional y económico del Instituto reflejada en:
* Reclamaciones, tutelas, procesos judiciales por parte de los beneficiarios.
* Requerimientos de entes de control.
* Requerimientos del Concejo Distrital por incumplimiento metas de Plan de Desarrollo Distrital.
* Mayor costo de los profesionales contratados por el Isvimed para la supervisión de los distintos contratos de los proyectos inmobiliarios.
Lo anterior debido a debido a demoras en los procesos de certificación de cumplimiento de las normas técnicas por parte de quienes ejecuten los proyectos, lo cual puede derivar en retrasos de la legalización de los mismos y entrega de las soluciones habitacionales a las familias.</v>
      </c>
      <c r="C15" s="216">
        <f>'2. MATRIZ DE RIESGOS'!AE39</f>
        <v>0.4</v>
      </c>
      <c r="D15" s="185">
        <f>'2. MATRIZ DE RIESGOS'!AG39</f>
        <v>0.60000000000000009</v>
      </c>
      <c r="E15" s="217" t="str">
        <f t="shared" si="0"/>
        <v>Baja</v>
      </c>
      <c r="F15" s="217" t="str">
        <f t="shared" si="1"/>
        <v>Moderado</v>
      </c>
      <c r="G15" s="184" t="str">
        <f t="shared" si="2"/>
        <v>Moderado</v>
      </c>
      <c r="H15" s="186"/>
      <c r="I15" s="186"/>
      <c r="J15" s="187" t="s">
        <v>61</v>
      </c>
      <c r="K15" s="186"/>
      <c r="L15" s="186"/>
      <c r="M15" s="186"/>
      <c r="N15" s="186"/>
      <c r="O15" s="186"/>
      <c r="P15" s="186"/>
      <c r="U15" s="171"/>
      <c r="V15" s="171"/>
      <c r="W15" s="171"/>
      <c r="X15" s="171"/>
      <c r="Y15" s="171"/>
      <c r="Z15" s="171"/>
      <c r="AA15" s="171"/>
      <c r="AB15" s="171"/>
      <c r="AC15" s="182"/>
      <c r="AD15" s="182"/>
      <c r="AE15" s="182"/>
      <c r="AF15" s="190"/>
      <c r="AG15" s="190"/>
      <c r="AH15" s="190"/>
      <c r="AI15" s="190"/>
      <c r="AJ15" s="190"/>
      <c r="AK15" s="182"/>
      <c r="AL15" s="182"/>
    </row>
    <row r="16" spans="1:38" ht="20.399999999999999" customHeight="1" x14ac:dyDescent="0.25">
      <c r="A16" s="183" t="str">
        <f>'2. MATRIZ DE RIESGOS'!A40</f>
        <v>GDS14</v>
      </c>
      <c r="B16" s="184" t="str">
        <f>'2. MATRIZ DE RIESGOS'!G40</f>
        <v>Posibilidad de afectación economica del Instituto por sobrecostos en la realización de los proyectos de vivienda nueva, debido a especificaciones técnicas no contempladas en los diseños o en el alcance del contrato o  la desactualización de las mismas, que impliquen adicionar recursos y tiempo a las condiciones inicialmente aprobadas</v>
      </c>
      <c r="C16" s="216">
        <f>'2. MATRIZ DE RIESGOS'!AE40</f>
        <v>0.4</v>
      </c>
      <c r="D16" s="185">
        <f>'2. MATRIZ DE RIESGOS'!AG40</f>
        <v>0.45000000000000007</v>
      </c>
      <c r="E16" s="217" t="str">
        <f t="shared" si="0"/>
        <v>Baja</v>
      </c>
      <c r="F16" s="217" t="str">
        <f t="shared" si="1"/>
        <v>Moderado</v>
      </c>
      <c r="G16" s="184" t="str">
        <f t="shared" si="2"/>
        <v>Moderado</v>
      </c>
      <c r="H16" s="186"/>
      <c r="I16" s="186"/>
      <c r="J16" s="191" t="s">
        <v>62</v>
      </c>
      <c r="K16" s="186"/>
      <c r="L16" s="186"/>
      <c r="M16" s="186"/>
      <c r="N16" s="186"/>
      <c r="O16" s="186"/>
      <c r="P16" s="186"/>
      <c r="S16" s="205"/>
      <c r="U16" s="205"/>
      <c r="V16" s="205"/>
      <c r="W16" s="205"/>
      <c r="X16" s="205"/>
      <c r="Y16" s="205"/>
      <c r="Z16" s="205"/>
      <c r="AA16" s="205"/>
      <c r="AB16" s="205"/>
      <c r="AC16" s="182"/>
      <c r="AD16" s="182"/>
      <c r="AE16" s="206"/>
      <c r="AF16" s="206"/>
      <c r="AG16" s="206"/>
      <c r="AH16" s="206"/>
      <c r="AI16" s="206"/>
      <c r="AJ16" s="206"/>
      <c r="AK16" s="182"/>
      <c r="AL16" s="182"/>
    </row>
    <row r="17" spans="1:38" ht="21.6" customHeight="1" x14ac:dyDescent="0.25">
      <c r="A17" s="183" t="str">
        <f>'2. MATRIZ DE RIESGOS'!A42</f>
        <v>GDS26</v>
      </c>
      <c r="B17" s="184" t="str">
        <f>'2. MATRIZ DE RIESGOS'!G42</f>
        <v>Posiblidad de efecto dañoso sobre recursos públicos por sobrecostos en los contratos para el desarrollo de los proyectos inmobiliarios, debido a reconocimientos por desequilibrios económicos sin los soportes adecuados,  autorización de pagos de actividades ya pagadas y/o por un mayor valor, reconocimiento de pagos que no le corresponden al Instituto</v>
      </c>
      <c r="C17" s="216">
        <f>'2. MATRIZ DE RIESGOS'!AE42</f>
        <v>8.6399999999999991E-2</v>
      </c>
      <c r="D17" s="185">
        <f>'2. MATRIZ DE RIESGOS'!AG42</f>
        <v>0.44999999999999996</v>
      </c>
      <c r="E17" s="217" t="str">
        <f t="shared" si="0"/>
        <v>Muy Baja</v>
      </c>
      <c r="F17" s="217" t="str">
        <f t="shared" si="1"/>
        <v>Moderado</v>
      </c>
      <c r="G17" s="184" t="str">
        <f t="shared" si="2"/>
        <v>Moderado</v>
      </c>
      <c r="H17" s="186"/>
      <c r="I17" s="186"/>
      <c r="J17" s="195" t="s">
        <v>63</v>
      </c>
      <c r="K17" s="186"/>
      <c r="L17" s="186"/>
      <c r="M17" s="186"/>
      <c r="N17" s="186"/>
      <c r="O17" s="186"/>
      <c r="P17" s="186"/>
      <c r="S17" s="205"/>
      <c r="AA17" s="205"/>
      <c r="AB17" s="205"/>
      <c r="AC17" s="182"/>
      <c r="AD17" s="182"/>
      <c r="AE17" s="182"/>
      <c r="AF17" s="190"/>
      <c r="AG17" s="190"/>
      <c r="AH17" s="190"/>
      <c r="AI17" s="190"/>
      <c r="AJ17" s="190"/>
      <c r="AK17" s="182"/>
      <c r="AL17" s="182"/>
    </row>
    <row r="18" spans="1:38" ht="93" customHeight="1" x14ac:dyDescent="0.25">
      <c r="A18" s="183" t="str">
        <f>'2. MATRIZ DE RIESGOS'!A46</f>
        <v>GDS27</v>
      </c>
      <c r="B18" s="184" t="str">
        <f>'2. MATRIZ DE RIESGOS'!G46</f>
        <v>Posiblidad de efecto dañoso sobre recursos públicos, reflejada en una mayor costo de interventoría
asi como en un mayor costo por comisiones fiduciarias y dictámenes financieros, debido a mayor permanencia de la obra con relación a los cronogramas inicialmente proyectados.</v>
      </c>
      <c r="C18" s="216">
        <f>'2. MATRIZ DE RIESGOS'!AE46</f>
        <v>0.4</v>
      </c>
      <c r="D18" s="185">
        <f>'2. MATRIZ DE RIESGOS'!AG46</f>
        <v>0.33750000000000002</v>
      </c>
      <c r="E18" s="217" t="str">
        <f t="shared" si="0"/>
        <v>Baja</v>
      </c>
      <c r="F18" s="217" t="str">
        <f t="shared" si="1"/>
        <v>Menor</v>
      </c>
      <c r="G18" s="184" t="str">
        <f t="shared" si="2"/>
        <v>Moderado</v>
      </c>
      <c r="H18" s="186"/>
      <c r="I18" s="186"/>
      <c r="J18" s="186"/>
      <c r="K18" s="186"/>
      <c r="L18" s="186"/>
      <c r="M18" s="186"/>
      <c r="N18" s="186"/>
      <c r="O18" s="186"/>
      <c r="P18" s="186"/>
      <c r="Q18" s="207"/>
      <c r="R18" s="207"/>
      <c r="S18" s="205"/>
      <c r="AA18" s="205"/>
      <c r="AB18" s="205"/>
      <c r="AC18" s="182"/>
      <c r="AD18" s="182"/>
      <c r="AE18" s="182"/>
      <c r="AF18" s="190"/>
      <c r="AG18" s="190"/>
      <c r="AH18" s="190"/>
      <c r="AI18" s="190"/>
      <c r="AJ18" s="190"/>
      <c r="AK18" s="182"/>
      <c r="AL18" s="182"/>
    </row>
    <row r="19" spans="1:38" ht="93" customHeight="1" x14ac:dyDescent="0.25">
      <c r="A19" s="183" t="str">
        <f>'2. MATRIZ DE RIESGOS'!A49</f>
        <v>GDS16</v>
      </c>
      <c r="B19" s="184" t="str">
        <f>'2. MATRIZ DE RIESGOS'!G49</f>
        <v>Posibilidad de afectación económica y reputacional del Instituto reflejada en multas y sanciones por parte de la autoridad ambiental y del ente de control fiscal, debido al incumplimiento de los requisitos normativos en materia ambiental  en los proyectos habitacionales</v>
      </c>
      <c r="C19" s="216">
        <f>'2. MATRIZ DE RIESGOS'!AE49</f>
        <v>0.29399999999999998</v>
      </c>
      <c r="D19" s="185">
        <f>'2. MATRIZ DE RIESGOS'!AG49</f>
        <v>0.8</v>
      </c>
      <c r="E19" s="217" t="str">
        <f t="shared" si="0"/>
        <v>Baja</v>
      </c>
      <c r="F19" s="217" t="str">
        <f t="shared" si="1"/>
        <v>Mayor</v>
      </c>
      <c r="G19" s="184" t="str">
        <f t="shared" si="2"/>
        <v>Alto</v>
      </c>
      <c r="H19" s="186"/>
      <c r="I19" s="186"/>
      <c r="J19" s="186"/>
      <c r="K19" s="186"/>
      <c r="L19" s="186"/>
      <c r="M19" s="186"/>
      <c r="N19" s="186"/>
      <c r="O19" s="186"/>
      <c r="P19" s="186"/>
      <c r="Q19" s="207"/>
      <c r="R19" s="207"/>
      <c r="S19" s="208"/>
      <c r="AA19" s="205"/>
      <c r="AB19" s="205"/>
      <c r="AC19" s="182"/>
      <c r="AD19" s="203"/>
      <c r="AE19" s="203"/>
      <c r="AF19" s="203"/>
      <c r="AG19" s="203"/>
      <c r="AH19" s="203"/>
      <c r="AI19" s="203"/>
      <c r="AJ19" s="190"/>
      <c r="AK19" s="182"/>
      <c r="AL19" s="182"/>
    </row>
    <row r="20" spans="1:38" ht="93" customHeight="1" x14ac:dyDescent="0.25">
      <c r="A20" s="183" t="str">
        <f>'2. MATRIZ DE RIESGOS'!A51</f>
        <v>GDS23</v>
      </c>
      <c r="B20" s="184" t="str">
        <f>'2. MATRIZ DE RIESGOS'!G51</f>
        <v>Posiblidad de afectación reputacional del Instituto por la existencia de peticiones y acciones judiciales por parte de las Organizaciones OPV/JVC, en relación a la negativa de asignación de los subsidios por parte de Isvimed. Lo anterior, debido a que no se cuente con los recursos para la asignación de los subsidios en la modalidad de OPV de aquellas que lo solicitan</v>
      </c>
      <c r="C20" s="216">
        <f>'2. MATRIZ DE RIESGOS'!AE51</f>
        <v>0.12</v>
      </c>
      <c r="D20" s="185">
        <f>'2. MATRIZ DE RIESGOS'!AG51</f>
        <v>0.44999999999999996</v>
      </c>
      <c r="E20" s="217" t="str">
        <f t="shared" si="0"/>
        <v>Muy Baja</v>
      </c>
      <c r="F20" s="217" t="str">
        <f t="shared" si="1"/>
        <v>Moderado</v>
      </c>
      <c r="G20" s="184" t="str">
        <f t="shared" si="2"/>
        <v>Moderado</v>
      </c>
      <c r="H20" s="186"/>
      <c r="I20" s="186"/>
      <c r="J20" s="186"/>
      <c r="K20" s="186"/>
      <c r="L20" s="186"/>
      <c r="M20" s="186"/>
      <c r="N20" s="186"/>
      <c r="O20" s="186"/>
      <c r="P20" s="186"/>
      <c r="Q20" s="207"/>
      <c r="R20" s="207"/>
      <c r="AC20" s="182"/>
      <c r="AD20" s="209"/>
      <c r="AE20" s="209"/>
      <c r="AF20" s="209"/>
      <c r="AG20" s="209"/>
      <c r="AH20" s="209"/>
      <c r="AI20" s="209"/>
      <c r="AJ20" s="190"/>
      <c r="AK20" s="182"/>
      <c r="AL20" s="182"/>
    </row>
    <row r="21" spans="1:38" ht="93" customHeight="1" x14ac:dyDescent="0.25">
      <c r="A21" s="183" t="str">
        <f>'2. MATRIZ DE RIESGOS'!A53</f>
        <v>GDS24</v>
      </c>
      <c r="B21" s="184" t="str">
        <f>'2. MATRIZ DE RIESGOS'!G53</f>
        <v>Posibilidad de afectación reputacional del Instituto reflejada en requerimientos por parte del Concejo Distrital o PQRS por parte de  los benficiarios de los subsidios asignados, por no poder contar con los recursos de los subsidios para el cierre financieroy terminación de los proyectos habitacionales  y entrega de las soluciones de vivienda.. Lo anterior, debido a que no se desembolse la totalidad de los recursos de los SDV asignados en la modalidad de demanda organizada</v>
      </c>
      <c r="C21" s="216">
        <f>'2. MATRIZ DE RIESGOS'!AE53</f>
        <v>0.23519999999999996</v>
      </c>
      <c r="D21" s="185">
        <f>'2. MATRIZ DE RIESGOS'!AG53</f>
        <v>0.45000000000000007</v>
      </c>
      <c r="E21" s="217" t="str">
        <f t="shared" si="0"/>
        <v>Baja</v>
      </c>
      <c r="F21" s="217" t="str">
        <f t="shared" si="1"/>
        <v>Moderado</v>
      </c>
      <c r="G21" s="184" t="str">
        <f t="shared" si="2"/>
        <v>Moderado</v>
      </c>
      <c r="H21" s="186"/>
      <c r="I21" s="186"/>
      <c r="J21" s="186"/>
      <c r="K21" s="186"/>
      <c r="L21" s="186"/>
      <c r="M21" s="186"/>
      <c r="N21" s="186"/>
      <c r="O21" s="186"/>
      <c r="P21" s="186"/>
      <c r="Q21" s="207"/>
      <c r="R21" s="207"/>
      <c r="AC21" s="182"/>
      <c r="AD21" s="203"/>
      <c r="AE21" s="203"/>
      <c r="AF21" s="203"/>
      <c r="AG21" s="203"/>
      <c r="AH21" s="203"/>
      <c r="AI21" s="203"/>
      <c r="AJ21" s="190"/>
      <c r="AK21" s="182"/>
      <c r="AL21" s="182"/>
    </row>
    <row r="22" spans="1:38" ht="93" customHeight="1" x14ac:dyDescent="0.25">
      <c r="A22" s="183" t="str">
        <f>'2. MATRIZ DE RIESGOS'!A58</f>
        <v>GDS25</v>
      </c>
      <c r="B22" s="184" t="str">
        <f>'2. MATRIZ DE RIESGOS'!G58</f>
        <v>Posiblidad de efecto dañoso sobre recursos públicos, por perdida de recursos correspondientes a los desembolsos parciales contra avance de obra realizados a las OPV, debido a proyectos habitacionales no terminados y por lo tanto no entregados a los beneficiarios del SDV en la modalidad de demanda organizada.</v>
      </c>
      <c r="C22" s="216">
        <f>'2. MATRIZ DE RIESGOS'!AE58</f>
        <v>0.36</v>
      </c>
      <c r="D22" s="185">
        <f>'2. MATRIZ DE RIESGOS'!AG58</f>
        <v>0.44999999999999996</v>
      </c>
      <c r="E22" s="217" t="str">
        <f t="shared" si="0"/>
        <v>Baja</v>
      </c>
      <c r="F22" s="217" t="str">
        <f t="shared" si="1"/>
        <v>Moderado</v>
      </c>
      <c r="G22" s="184" t="str">
        <f t="shared" si="2"/>
        <v>Moderado</v>
      </c>
      <c r="H22" s="186"/>
      <c r="I22" s="186"/>
      <c r="J22" s="186"/>
      <c r="K22" s="186"/>
      <c r="L22" s="186"/>
      <c r="M22" s="186"/>
      <c r="N22" s="186"/>
      <c r="O22" s="186"/>
      <c r="P22" s="186"/>
      <c r="AC22" s="182"/>
      <c r="AD22" s="203"/>
      <c r="AE22" s="203"/>
      <c r="AF22" s="203"/>
      <c r="AG22" s="203"/>
      <c r="AH22" s="203"/>
      <c r="AI22" s="203"/>
      <c r="AJ22" s="190"/>
      <c r="AK22" s="182"/>
      <c r="AL22" s="182"/>
    </row>
    <row r="23" spans="1:38" ht="93" customHeight="1" x14ac:dyDescent="0.3">
      <c r="A23" s="183" t="s">
        <v>515</v>
      </c>
      <c r="B23" s="184">
        <v>0</v>
      </c>
      <c r="C23" s="216" t="s">
        <v>513</v>
      </c>
      <c r="D23" s="185">
        <v>0</v>
      </c>
      <c r="E23" s="217" t="str">
        <f t="shared" si="0"/>
        <v/>
      </c>
      <c r="F23" s="217" t="str">
        <f t="shared" si="1"/>
        <v/>
      </c>
      <c r="G23" s="184" t="str">
        <f t="shared" si="2"/>
        <v/>
      </c>
      <c r="H23" s="186"/>
      <c r="I23" s="186"/>
      <c r="J23" s="186"/>
      <c r="K23" s="186"/>
      <c r="L23" s="186"/>
      <c r="M23" s="186"/>
      <c r="N23" s="186"/>
      <c r="O23" s="186"/>
      <c r="P23" s="186"/>
    </row>
    <row r="24" spans="1:38" ht="93" customHeight="1" x14ac:dyDescent="0.3">
      <c r="A24" s="183" t="s">
        <v>516</v>
      </c>
      <c r="B24" s="184">
        <v>0</v>
      </c>
      <c r="C24" s="216" t="s">
        <v>513</v>
      </c>
      <c r="D24" s="185">
        <v>0</v>
      </c>
      <c r="E24" s="217" t="str">
        <f t="shared" si="0"/>
        <v/>
      </c>
      <c r="F24" s="217" t="str">
        <f t="shared" si="1"/>
        <v/>
      </c>
      <c r="G24" s="184" t="str">
        <f t="shared" si="2"/>
        <v/>
      </c>
      <c r="H24" s="186"/>
      <c r="I24" s="186"/>
      <c r="J24" s="186"/>
      <c r="K24" s="186"/>
      <c r="L24" s="186"/>
      <c r="M24" s="186"/>
      <c r="N24" s="186"/>
      <c r="O24" s="186"/>
      <c r="P24" s="186"/>
    </row>
    <row r="25" spans="1:38" ht="93" customHeight="1" x14ac:dyDescent="0.3">
      <c r="A25" s="183" t="s">
        <v>517</v>
      </c>
      <c r="B25" s="184">
        <v>0</v>
      </c>
      <c r="C25" s="216" t="s">
        <v>513</v>
      </c>
      <c r="D25" s="185">
        <v>0</v>
      </c>
      <c r="E25" s="217" t="str">
        <f t="shared" si="0"/>
        <v/>
      </c>
      <c r="F25" s="217" t="str">
        <f t="shared" si="1"/>
        <v/>
      </c>
      <c r="G25" s="184" t="str">
        <f t="shared" si="2"/>
        <v/>
      </c>
      <c r="H25" s="186"/>
      <c r="I25" s="186"/>
      <c r="J25" s="186"/>
      <c r="K25" s="186"/>
      <c r="L25" s="186"/>
      <c r="M25" s="186"/>
      <c r="N25" s="186"/>
      <c r="O25" s="186"/>
      <c r="P25" s="186"/>
    </row>
    <row r="26" spans="1:38" ht="93" customHeight="1" x14ac:dyDescent="0.3">
      <c r="A26" s="183" t="s">
        <v>518</v>
      </c>
      <c r="B26" s="184">
        <v>0</v>
      </c>
      <c r="C26" s="216" t="s">
        <v>513</v>
      </c>
      <c r="D26" s="185">
        <v>0</v>
      </c>
      <c r="E26" s="217" t="str">
        <f t="shared" si="0"/>
        <v/>
      </c>
      <c r="F26" s="217" t="str">
        <f t="shared" si="1"/>
        <v/>
      </c>
      <c r="G26" s="184" t="str">
        <f t="shared" si="2"/>
        <v/>
      </c>
      <c r="H26" s="186"/>
      <c r="I26" s="186"/>
      <c r="J26" s="186"/>
      <c r="K26" s="186"/>
      <c r="L26" s="186"/>
      <c r="M26" s="186"/>
      <c r="N26" s="186"/>
      <c r="O26" s="186"/>
      <c r="P26" s="186"/>
    </row>
    <row r="27" spans="1:38" ht="14.7" customHeight="1" x14ac:dyDescent="0.3">
      <c r="B27" s="168"/>
      <c r="D27" s="168"/>
      <c r="G27" s="168"/>
      <c r="H27" s="168"/>
      <c r="I27" s="168"/>
      <c r="J27" s="168"/>
      <c r="K27" s="168"/>
      <c r="L27" s="168"/>
      <c r="M27" s="168"/>
      <c r="N27" s="168"/>
      <c r="O27" s="168"/>
      <c r="P27" s="168"/>
      <c r="AA27" s="172"/>
      <c r="AB27" s="172"/>
      <c r="AC27" s="172"/>
      <c r="AD27" s="172"/>
      <c r="AE27" s="172"/>
      <c r="AF27" s="168"/>
      <c r="AG27" s="168"/>
      <c r="AH27" s="168"/>
      <c r="AI27" s="168"/>
      <c r="AJ27" s="168"/>
    </row>
    <row r="28" spans="1:38" ht="39" hidden="1" customHeight="1" x14ac:dyDescent="0.3">
      <c r="B28" s="168"/>
      <c r="D28" s="168"/>
      <c r="G28" s="168"/>
      <c r="H28" s="168"/>
      <c r="I28" s="168"/>
      <c r="J28" s="168"/>
      <c r="K28" s="168"/>
      <c r="L28" s="168"/>
      <c r="M28" s="168"/>
      <c r="N28" s="168"/>
      <c r="O28" s="168"/>
      <c r="P28" s="168"/>
      <c r="AA28" s="172"/>
      <c r="AB28" s="172"/>
      <c r="AC28" s="172"/>
      <c r="AD28" s="172"/>
      <c r="AE28" s="172"/>
      <c r="AF28" s="168"/>
      <c r="AG28" s="168"/>
      <c r="AH28" s="168"/>
      <c r="AI28" s="168"/>
      <c r="AJ28" s="168"/>
    </row>
    <row r="29" spans="1:38" ht="19.5" hidden="1" customHeight="1" x14ac:dyDescent="0.3">
      <c r="B29" s="168"/>
      <c r="D29" s="168"/>
      <c r="G29" s="168"/>
      <c r="H29" s="168"/>
      <c r="I29" s="168"/>
      <c r="J29" s="168"/>
      <c r="K29" s="168"/>
      <c r="L29" s="168"/>
      <c r="M29" s="168"/>
      <c r="N29" s="168"/>
      <c r="O29" s="168"/>
      <c r="P29" s="168"/>
      <c r="AA29" s="172"/>
      <c r="AB29" s="172"/>
      <c r="AC29" s="172"/>
      <c r="AD29" s="172"/>
      <c r="AE29" s="172"/>
      <c r="AF29" s="168"/>
      <c r="AG29" s="168"/>
      <c r="AH29" s="168"/>
      <c r="AI29" s="168"/>
      <c r="AJ29" s="168"/>
    </row>
    <row r="30" spans="1:38" ht="19.5" hidden="1" customHeight="1" x14ac:dyDescent="0.3">
      <c r="B30" s="168"/>
      <c r="D30" s="168"/>
      <c r="G30" s="168"/>
      <c r="H30" s="168"/>
      <c r="I30" s="168"/>
      <c r="J30" s="168"/>
      <c r="K30" s="168"/>
      <c r="L30" s="168"/>
      <c r="M30" s="168"/>
      <c r="N30" s="168"/>
      <c r="O30" s="168"/>
      <c r="P30" s="168"/>
      <c r="AA30" s="172"/>
      <c r="AB30" s="172"/>
      <c r="AC30" s="172"/>
      <c r="AD30" s="172"/>
      <c r="AE30" s="172"/>
      <c r="AF30" s="168"/>
      <c r="AG30" s="168"/>
      <c r="AH30" s="168"/>
      <c r="AI30" s="168"/>
      <c r="AJ30" s="168"/>
    </row>
    <row r="31" spans="1:38" ht="19.5" hidden="1" customHeight="1" x14ac:dyDescent="0.3">
      <c r="B31" s="168"/>
      <c r="D31" s="168"/>
      <c r="G31" s="168"/>
      <c r="H31" s="168"/>
      <c r="I31" s="168"/>
      <c r="J31" s="168"/>
      <c r="K31" s="168"/>
      <c r="L31" s="168"/>
      <c r="M31" s="168"/>
      <c r="N31" s="168"/>
      <c r="O31" s="168"/>
      <c r="P31" s="168"/>
      <c r="AA31" s="172"/>
      <c r="AB31" s="172"/>
      <c r="AC31" s="172"/>
      <c r="AD31" s="172"/>
      <c r="AE31" s="172"/>
      <c r="AF31" s="168"/>
      <c r="AG31" s="168"/>
      <c r="AH31" s="168"/>
      <c r="AI31" s="168"/>
      <c r="AJ31" s="168"/>
    </row>
    <row r="32" spans="1:38" ht="19.5" hidden="1" customHeight="1" x14ac:dyDescent="0.3">
      <c r="B32" s="168"/>
      <c r="D32" s="168"/>
      <c r="G32" s="168"/>
      <c r="H32" s="168"/>
      <c r="I32" s="168"/>
      <c r="J32" s="168"/>
      <c r="K32" s="168"/>
      <c r="L32" s="168"/>
      <c r="M32" s="168"/>
      <c r="N32" s="168"/>
      <c r="O32" s="168"/>
      <c r="P32" s="168"/>
      <c r="AA32" s="172"/>
      <c r="AB32" s="172"/>
      <c r="AC32" s="172"/>
      <c r="AD32" s="172"/>
      <c r="AE32" s="172"/>
      <c r="AF32" s="168"/>
      <c r="AG32" s="168"/>
      <c r="AH32" s="168"/>
      <c r="AI32" s="168"/>
      <c r="AJ32" s="168"/>
    </row>
    <row r="33" spans="2:36" ht="19.5" hidden="1" customHeight="1" x14ac:dyDescent="0.3">
      <c r="B33" s="168"/>
      <c r="D33" s="168"/>
      <c r="G33" s="168"/>
      <c r="H33" s="168"/>
      <c r="I33" s="168"/>
      <c r="J33" s="168"/>
      <c r="K33" s="168"/>
      <c r="L33" s="168"/>
      <c r="M33" s="168"/>
      <c r="N33" s="168"/>
      <c r="O33" s="168"/>
      <c r="P33" s="168"/>
      <c r="AA33" s="172"/>
      <c r="AB33" s="172"/>
      <c r="AC33" s="172"/>
      <c r="AD33" s="172"/>
      <c r="AE33" s="172"/>
      <c r="AF33" s="168"/>
      <c r="AG33" s="168"/>
      <c r="AH33" s="168"/>
      <c r="AI33" s="168"/>
      <c r="AJ33" s="168"/>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BBDB2D95-CD3E-42B5-85B1-4E6D63E4FCD5}">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5DA8CD35-9837-442D-BE2C-030C64366FD4}"/>
    <dataValidation allowBlank="1" showInputMessage="1" showErrorMessage="1" prompt="Es la materialización del riesgo y las consecuencias de su aparición. Su escala es: 5 bajo impacto, 10 medio, 20 alto impacto._x000a_" sqref="JD6:JJ6" xr:uid="{38A73A54-D99F-4F28-8E57-66730E410F8B}"/>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5A63B-F7F5-4467-8F20-40B228C7C4BC}">
  <dimension ref="A1:JH72"/>
  <sheetViews>
    <sheetView showGridLines="0" zoomScaleNormal="100" workbookViewId="0">
      <selection activeCell="Y11" sqref="Y11"/>
    </sheetView>
  </sheetViews>
  <sheetFormatPr baseColWidth="10" defaultColWidth="0" defaultRowHeight="0" customHeight="1" zeroHeight="1" x14ac:dyDescent="0.3"/>
  <cols>
    <col min="1" max="1" width="7.33203125" style="168" customWidth="1"/>
    <col min="2" max="2" width="9.33203125" style="172" bestFit="1" customWidth="1"/>
    <col min="3" max="3" width="13.6640625" style="172" customWidth="1"/>
    <col min="4" max="4" width="12.6640625" style="172" customWidth="1"/>
    <col min="5" max="6" width="15.44140625" style="218" customWidth="1"/>
    <col min="7" max="7" width="12" style="172" customWidth="1"/>
    <col min="8" max="8" width="3.6640625" style="172" customWidth="1"/>
    <col min="9" max="9" width="7.44140625" style="172" customWidth="1"/>
    <col min="10" max="10" width="14" style="172" customWidth="1"/>
    <col min="11" max="12" width="12.44140625" style="172" customWidth="1"/>
    <col min="13" max="13" width="17.6640625" style="172" customWidth="1"/>
    <col min="14" max="15" width="12.44140625" style="172" customWidth="1"/>
    <col min="16" max="16" width="3.6640625" style="172" customWidth="1"/>
    <col min="17" max="17" width="4.6640625" style="168" hidden="1" customWidth="1"/>
    <col min="18" max="18" width="6.33203125" style="168" hidden="1" customWidth="1"/>
    <col min="19" max="24" width="14" style="168" hidden="1" customWidth="1"/>
    <col min="25" max="29" width="11.44140625" style="168" customWidth="1"/>
    <col min="30" max="30" width="5.44140625" style="168" bestFit="1" customWidth="1"/>
    <col min="31" max="31" width="26.6640625" style="168" customWidth="1"/>
    <col min="32" max="32" width="22.6640625" style="172" customWidth="1"/>
    <col min="33" max="36" width="22.6640625" style="172" hidden="1" customWidth="1"/>
    <col min="37" max="37" width="23.44140625" style="168" hidden="1" customWidth="1"/>
    <col min="38" max="265" width="11.44140625" style="168" hidden="1" customWidth="1"/>
    <col min="266" max="266" width="12.44140625" style="168" hidden="1" customWidth="1"/>
    <col min="267" max="267" width="47" style="168" hidden="1" customWidth="1"/>
    <col min="268" max="268" width="35" style="168" hidden="1" customWidth="1"/>
    <col min="269" max="16384" width="14.44140625" style="168" hidden="1"/>
  </cols>
  <sheetData>
    <row r="1" spans="1:38" s="148" customFormat="1" ht="13.2" x14ac:dyDescent="0.25">
      <c r="A1" s="150"/>
      <c r="B1" s="142"/>
      <c r="C1" s="142"/>
      <c r="D1" s="142"/>
      <c r="E1" s="211"/>
      <c r="F1" s="211"/>
      <c r="G1" s="142"/>
      <c r="H1" s="142"/>
      <c r="N1" s="147"/>
      <c r="O1" s="147"/>
      <c r="P1" s="142"/>
      <c r="AF1" s="149"/>
      <c r="AG1" s="149"/>
      <c r="AH1" s="149"/>
      <c r="AI1" s="149"/>
      <c r="AJ1" s="149"/>
    </row>
    <row r="2" spans="1:38" s="148" customFormat="1" ht="33" customHeight="1" x14ac:dyDescent="0.25">
      <c r="A2" s="427" t="s">
        <v>525</v>
      </c>
      <c r="B2" s="428"/>
      <c r="C2" s="428"/>
      <c r="D2" s="429"/>
      <c r="E2" s="213"/>
      <c r="F2" s="211"/>
      <c r="G2" s="142"/>
      <c r="H2" s="142"/>
      <c r="I2" s="222"/>
      <c r="J2" s="222"/>
      <c r="K2" s="158"/>
      <c r="L2" s="158"/>
      <c r="M2" s="158"/>
      <c r="N2" s="147"/>
      <c r="O2" s="147"/>
      <c r="P2" s="142"/>
      <c r="AF2" s="149"/>
      <c r="AG2" s="149"/>
      <c r="AH2" s="149"/>
      <c r="AI2" s="149"/>
      <c r="AJ2" s="149"/>
    </row>
    <row r="3" spans="1:38" s="148" customFormat="1" ht="33" customHeight="1" x14ac:dyDescent="0.25">
      <c r="A3" s="156" t="s">
        <v>142</v>
      </c>
      <c r="B3" s="409" t="str">
        <f>'2. MATRIZ DE RIESGOS'!D6</f>
        <v>Gestión de Desarrollo de Soluciones Habitacionales</v>
      </c>
      <c r="C3" s="430"/>
      <c r="D3" s="430"/>
      <c r="E3" s="213"/>
      <c r="F3" s="211"/>
      <c r="G3" s="142"/>
      <c r="H3" s="142"/>
      <c r="I3" s="222"/>
      <c r="J3" s="222"/>
      <c r="K3" s="158"/>
      <c r="L3" s="158"/>
      <c r="M3" s="158"/>
      <c r="N3" s="147"/>
      <c r="O3" s="147"/>
      <c r="P3" s="142"/>
      <c r="AF3" s="149"/>
      <c r="AG3" s="149"/>
      <c r="AH3" s="149"/>
      <c r="AI3" s="149"/>
      <c r="AJ3" s="149"/>
    </row>
    <row r="4" spans="1:38" s="148" customFormat="1" ht="14.4" thickBot="1" x14ac:dyDescent="0.3">
      <c r="D4" s="213"/>
      <c r="E4" s="213"/>
      <c r="F4" s="214"/>
      <c r="AF4" s="149"/>
      <c r="AG4" s="149"/>
      <c r="AH4" s="149"/>
      <c r="AI4" s="149"/>
      <c r="AJ4" s="149"/>
    </row>
    <row r="5" spans="1:38" s="148" customFormat="1" ht="13.8" thickBot="1" x14ac:dyDescent="0.3">
      <c r="A5" s="431" t="s">
        <v>507</v>
      </c>
      <c r="B5" s="432"/>
      <c r="C5" s="432"/>
      <c r="D5" s="432"/>
      <c r="E5" s="432"/>
      <c r="F5" s="432"/>
      <c r="G5" s="433"/>
      <c r="I5" s="431" t="s">
        <v>520</v>
      </c>
      <c r="J5" s="432"/>
      <c r="K5" s="432"/>
      <c r="L5" s="432"/>
      <c r="M5" s="432"/>
      <c r="N5" s="432"/>
      <c r="O5" s="433"/>
      <c r="R5" s="159"/>
      <c r="S5" s="160"/>
      <c r="T5" s="413" t="s">
        <v>1</v>
      </c>
      <c r="U5" s="413"/>
      <c r="V5" s="413"/>
      <c r="W5" s="413"/>
      <c r="X5" s="414"/>
      <c r="AF5" s="149"/>
      <c r="AG5" s="149"/>
      <c r="AH5" s="149"/>
      <c r="AI5" s="149"/>
      <c r="AJ5" s="149"/>
    </row>
    <row r="6" spans="1:38" ht="13.2" x14ac:dyDescent="0.3">
      <c r="A6" s="165"/>
      <c r="B6" s="166"/>
      <c r="C6" s="413" t="s">
        <v>1</v>
      </c>
      <c r="D6" s="413"/>
      <c r="E6" s="413"/>
      <c r="F6" s="413"/>
      <c r="G6" s="414"/>
      <c r="H6" s="164"/>
      <c r="I6" s="165"/>
      <c r="J6" s="166"/>
      <c r="K6" s="413" t="s">
        <v>1</v>
      </c>
      <c r="L6" s="413"/>
      <c r="M6" s="413"/>
      <c r="N6" s="413"/>
      <c r="O6" s="414"/>
      <c r="P6" s="164"/>
      <c r="R6" s="167"/>
      <c r="T6" s="169">
        <v>0.2</v>
      </c>
      <c r="U6" s="169">
        <v>0.4</v>
      </c>
      <c r="V6" s="169">
        <v>0.6</v>
      </c>
      <c r="W6" s="169">
        <v>0.8</v>
      </c>
      <c r="X6" s="170">
        <v>1</v>
      </c>
      <c r="Y6" s="171"/>
      <c r="Z6" s="171"/>
      <c r="AA6" s="171"/>
      <c r="AB6" s="171"/>
      <c r="AC6" s="171"/>
      <c r="AD6" s="171"/>
      <c r="AE6" s="171"/>
    </row>
    <row r="7" spans="1:38" ht="13.2" x14ac:dyDescent="0.25">
      <c r="A7" s="167"/>
      <c r="B7" s="176"/>
      <c r="C7" s="177" t="s">
        <v>104</v>
      </c>
      <c r="D7" s="177" t="s">
        <v>64</v>
      </c>
      <c r="E7" s="177" t="s">
        <v>62</v>
      </c>
      <c r="F7" s="177" t="s">
        <v>5</v>
      </c>
      <c r="G7" s="178" t="s">
        <v>65</v>
      </c>
      <c r="H7" s="164"/>
      <c r="I7" s="167"/>
      <c r="J7" s="176"/>
      <c r="K7" s="177" t="s">
        <v>104</v>
      </c>
      <c r="L7" s="177" t="s">
        <v>64</v>
      </c>
      <c r="M7" s="177" t="s">
        <v>62</v>
      </c>
      <c r="N7" s="177" t="s">
        <v>5</v>
      </c>
      <c r="O7" s="178" t="s">
        <v>65</v>
      </c>
      <c r="P7" s="164"/>
      <c r="R7" s="167"/>
      <c r="S7" s="179"/>
      <c r="T7" s="180" t="s">
        <v>104</v>
      </c>
      <c r="U7" s="180" t="s">
        <v>64</v>
      </c>
      <c r="V7" s="180" t="s">
        <v>62</v>
      </c>
      <c r="W7" s="180" t="s">
        <v>5</v>
      </c>
      <c r="X7" s="181" t="s">
        <v>65</v>
      </c>
      <c r="AA7" s="171"/>
      <c r="AB7" s="171"/>
      <c r="AC7" s="182"/>
      <c r="AD7" s="182"/>
      <c r="AE7" s="182"/>
      <c r="AF7" s="182"/>
      <c r="AG7" s="182"/>
      <c r="AH7" s="182"/>
      <c r="AI7" s="182"/>
      <c r="AJ7" s="182"/>
      <c r="AK7" s="182"/>
      <c r="AL7" s="182"/>
    </row>
    <row r="8" spans="1:38" ht="55.5" customHeight="1" x14ac:dyDescent="0.25">
      <c r="A8" s="416" t="s">
        <v>2</v>
      </c>
      <c r="B8" s="177" t="s">
        <v>42</v>
      </c>
      <c r="C8" s="187" t="str">
        <f>+'MAPA CALOR INHERENTE'!I7</f>
        <v xml:space="preserve">                   </v>
      </c>
      <c r="D8" s="187" t="str">
        <f>+'MAPA CALOR INHERENTE'!J7</f>
        <v xml:space="preserve">                   </v>
      </c>
      <c r="E8" s="187" t="str">
        <f>+'MAPA CALOR INHERENTE'!K7</f>
        <v xml:space="preserve">                   </v>
      </c>
      <c r="F8" s="187" t="str">
        <f>+'MAPA CALOR INHERENTE'!L7</f>
        <v xml:space="preserve">                   </v>
      </c>
      <c r="G8" s="188" t="str">
        <f>+'MAPA CALOR INHERENTE'!M7</f>
        <v xml:space="preserve">                   </v>
      </c>
      <c r="H8" s="186"/>
      <c r="I8" s="416" t="s">
        <v>2</v>
      </c>
      <c r="J8" s="177" t="s">
        <v>42</v>
      </c>
      <c r="K8" s="187" t="str">
        <f>+'MAPA CALOR RESIDUAL'!K7</f>
        <v xml:space="preserve">                   </v>
      </c>
      <c r="L8" s="187" t="str">
        <f>+'MAPA CALOR RESIDUAL'!L7</f>
        <v xml:space="preserve">                   </v>
      </c>
      <c r="M8" s="187" t="str">
        <f>+'MAPA CALOR RESIDUAL'!M7</f>
        <v xml:space="preserve">                   </v>
      </c>
      <c r="N8" s="187" t="str">
        <f>+'MAPA CALOR RESIDUAL'!N7</f>
        <v xml:space="preserve">                   </v>
      </c>
      <c r="O8" s="188" t="str">
        <f>+'MAPA CALOR RESIDUAL'!O7</f>
        <v xml:space="preserve">                   </v>
      </c>
      <c r="P8" s="186"/>
      <c r="Q8" s="434" t="s">
        <v>2</v>
      </c>
      <c r="R8" s="189">
        <v>1</v>
      </c>
      <c r="S8" s="180" t="s">
        <v>42</v>
      </c>
      <c r="T8" s="187" t="s">
        <v>61</v>
      </c>
      <c r="U8" s="187" t="s">
        <v>61</v>
      </c>
      <c r="V8" s="187" t="s">
        <v>61</v>
      </c>
      <c r="W8" s="187" t="s">
        <v>61</v>
      </c>
      <c r="X8" s="188" t="s">
        <v>60</v>
      </c>
      <c r="AA8" s="171"/>
      <c r="AB8" s="171"/>
      <c r="AC8" s="182"/>
      <c r="AD8" s="182"/>
      <c r="AE8" s="182"/>
      <c r="AF8" s="190"/>
      <c r="AG8" s="190"/>
      <c r="AH8" s="190"/>
      <c r="AI8" s="190"/>
      <c r="AJ8" s="190"/>
      <c r="AK8" s="182"/>
      <c r="AL8" s="182"/>
    </row>
    <row r="9" spans="1:38" ht="55.5" customHeight="1" x14ac:dyDescent="0.25">
      <c r="A9" s="416"/>
      <c r="B9" s="177" t="s">
        <v>4</v>
      </c>
      <c r="C9" s="191" t="str">
        <f>+'MAPA CALOR INHERENTE'!I8</f>
        <v xml:space="preserve">                   </v>
      </c>
      <c r="D9" s="191" t="str">
        <f>+'MAPA CALOR INHERENTE'!J8</f>
        <v xml:space="preserve">                   </v>
      </c>
      <c r="E9" s="187" t="str">
        <f>+'MAPA CALOR INHERENTE'!K8</f>
        <v xml:space="preserve">GDS15   GDS 8                </v>
      </c>
      <c r="F9" s="187" t="str">
        <f>+'MAPA CALOR INHERENTE'!L8</f>
        <v xml:space="preserve"> GDS 6    GDS 19 GDS20        GDS24     </v>
      </c>
      <c r="G9" s="188" t="str">
        <f>+'MAPA CALOR INHERENTE'!M8</f>
        <v xml:space="preserve">                   </v>
      </c>
      <c r="H9" s="186"/>
      <c r="I9" s="416"/>
      <c r="J9" s="177" t="s">
        <v>4</v>
      </c>
      <c r="K9" s="191" t="str">
        <f>+'MAPA CALOR RESIDUAL'!K8</f>
        <v xml:space="preserve">                   </v>
      </c>
      <c r="L9" s="191" t="str">
        <f>+'MAPA CALOR RESIDUAL'!L8</f>
        <v xml:space="preserve">                   </v>
      </c>
      <c r="M9" s="187" t="str">
        <f>'MAPA CALOR RESIDUAL'!M8</f>
        <v xml:space="preserve">     GDS 19              </v>
      </c>
      <c r="N9" s="187" t="str">
        <f>+'MAPA CALOR RESIDUAL'!N8</f>
        <v xml:space="preserve">                   </v>
      </c>
      <c r="O9" s="188" t="str">
        <f>+'MAPA CALOR RESIDUAL'!O8</f>
        <v xml:space="preserve">                   </v>
      </c>
      <c r="P9" s="186"/>
      <c r="Q9" s="434"/>
      <c r="R9" s="189">
        <v>0.8</v>
      </c>
      <c r="S9" s="180" t="s">
        <v>4</v>
      </c>
      <c r="T9" s="191" t="s">
        <v>62</v>
      </c>
      <c r="U9" s="191" t="s">
        <v>62</v>
      </c>
      <c r="V9" s="187" t="s">
        <v>61</v>
      </c>
      <c r="W9" s="187" t="s">
        <v>61</v>
      </c>
      <c r="X9" s="188" t="s">
        <v>60</v>
      </c>
      <c r="AA9" s="171"/>
      <c r="AB9" s="171"/>
      <c r="AC9" s="182"/>
      <c r="AD9" s="192"/>
      <c r="AE9" s="193"/>
      <c r="AF9" s="190"/>
      <c r="AG9" s="190"/>
      <c r="AH9" s="190"/>
      <c r="AI9" s="190"/>
      <c r="AJ9" s="190"/>
      <c r="AK9" s="182"/>
      <c r="AL9" s="182"/>
    </row>
    <row r="10" spans="1:38" ht="55.5" customHeight="1" x14ac:dyDescent="0.25">
      <c r="A10" s="416"/>
      <c r="B10" s="177" t="s">
        <v>82</v>
      </c>
      <c r="C10" s="191" t="str">
        <f>+'MAPA CALOR INHERENTE'!I9</f>
        <v xml:space="preserve">                   </v>
      </c>
      <c r="D10" s="191" t="str">
        <f>+'MAPA CALOR INHERENTE'!J9</f>
        <v xml:space="preserve">                   </v>
      </c>
      <c r="E10" s="191" t="str">
        <f>+'MAPA CALOR INHERENTE'!K9</f>
        <v xml:space="preserve">                   </v>
      </c>
      <c r="F10" s="187" t="str">
        <f>+'MAPA CALOR INHERENTE'!L9</f>
        <v xml:space="preserve">    GDS18        GDS16   GDS25    </v>
      </c>
      <c r="G10" s="188" t="str">
        <f>+'MAPA CALOR INHERENTE'!M9</f>
        <v xml:space="preserve">                   </v>
      </c>
      <c r="H10" s="186"/>
      <c r="I10" s="416"/>
      <c r="J10" s="177" t="s">
        <v>82</v>
      </c>
      <c r="K10" s="191" t="str">
        <f>+'MAPA CALOR RESIDUAL'!K9</f>
        <v xml:space="preserve">                   </v>
      </c>
      <c r="L10" s="191" t="str">
        <f>+'MAPA CALOR RESIDUAL'!L9</f>
        <v xml:space="preserve">                   </v>
      </c>
      <c r="M10" s="191" t="str">
        <f>+'MAPA CALOR RESIDUAL'!M9</f>
        <v xml:space="preserve">      GDS20             </v>
      </c>
      <c r="N10" s="187" t="str">
        <f>+'MAPA CALOR RESIDUAL'!N9</f>
        <v xml:space="preserve">                   </v>
      </c>
      <c r="O10" s="188" t="str">
        <f>+'MAPA CALOR RESIDUAL'!O9</f>
        <v xml:space="preserve">                   </v>
      </c>
      <c r="P10" s="186"/>
      <c r="Q10" s="434"/>
      <c r="R10" s="189">
        <v>0.6</v>
      </c>
      <c r="S10" s="180" t="s">
        <v>82</v>
      </c>
      <c r="T10" s="191" t="s">
        <v>62</v>
      </c>
      <c r="U10" s="191" t="s">
        <v>62</v>
      </c>
      <c r="V10" s="191" t="s">
        <v>62</v>
      </c>
      <c r="W10" s="187" t="s">
        <v>61</v>
      </c>
      <c r="X10" s="188" t="s">
        <v>60</v>
      </c>
      <c r="AA10" s="171"/>
      <c r="AB10" s="171"/>
      <c r="AC10" s="182"/>
      <c r="AD10" s="192"/>
      <c r="AE10" s="193"/>
      <c r="AF10" s="190"/>
      <c r="AG10" s="190"/>
      <c r="AH10" s="190"/>
      <c r="AI10" s="190"/>
      <c r="AJ10" s="194"/>
      <c r="AK10" s="182"/>
      <c r="AL10" s="182"/>
    </row>
    <row r="11" spans="1:38" ht="69" customHeight="1" x14ac:dyDescent="0.25">
      <c r="A11" s="416"/>
      <c r="B11" s="177" t="s">
        <v>41</v>
      </c>
      <c r="C11" s="195" t="s">
        <v>524</v>
      </c>
      <c r="D11" s="191" t="str">
        <f>+'MAPA CALOR INHERENTE'!J10</f>
        <v xml:space="preserve">                   </v>
      </c>
      <c r="E11" s="191" t="str">
        <f>+'MAPA CALOR INHERENTE'!K10</f>
        <v xml:space="preserve">          GDS26         </v>
      </c>
      <c r="F11" s="187" t="str">
        <f>+'MAPA CALOR INHERENTE'!L10</f>
        <v xml:space="preserve">       GDS21 GDS22 GDS14  GDS27        </v>
      </c>
      <c r="G11" s="188" t="str">
        <f>+'MAPA CALOR INHERENTE'!M10</f>
        <v xml:space="preserve">  GDS 7                 </v>
      </c>
      <c r="H11" s="186"/>
      <c r="I11" s="416"/>
      <c r="J11" s="177" t="s">
        <v>41</v>
      </c>
      <c r="K11" s="195" t="str">
        <f>+'MAPA CALOR RESIDUAL'!K10</f>
        <v xml:space="preserve">                   </v>
      </c>
      <c r="L11" s="191" t="str">
        <f>+'MAPA CALOR RESIDUAL'!L10</f>
        <v xml:space="preserve">           GDS27        </v>
      </c>
      <c r="M11" s="191" t="str">
        <f>+'MAPA CALOR RESIDUAL'!M10</f>
        <v xml:space="preserve"> GDS 6  GDS 8 GDS18    GDS22 GDS14     GDS24 GDS25    </v>
      </c>
      <c r="N11" s="187" t="str">
        <f>'MAPA CALOR RESIDUAL'!N10</f>
        <v xml:space="preserve">            GDS16       </v>
      </c>
      <c r="O11" s="188" t="str">
        <f>+'MAPA CALOR RESIDUAL'!O10</f>
        <v xml:space="preserve">                   </v>
      </c>
      <c r="P11" s="186"/>
      <c r="Q11" s="434"/>
      <c r="R11" s="189">
        <v>0.4</v>
      </c>
      <c r="S11" s="180" t="s">
        <v>41</v>
      </c>
      <c r="T11" s="195" t="s">
        <v>63</v>
      </c>
      <c r="U11" s="191" t="s">
        <v>62</v>
      </c>
      <c r="V11" s="191" t="s">
        <v>62</v>
      </c>
      <c r="W11" s="187" t="s">
        <v>61</v>
      </c>
      <c r="X11" s="188" t="s">
        <v>60</v>
      </c>
      <c r="AA11" s="171"/>
      <c r="AB11" s="171"/>
      <c r="AC11" s="182"/>
      <c r="AD11" s="192"/>
      <c r="AE11" s="193"/>
      <c r="AF11" s="190"/>
      <c r="AG11" s="190"/>
      <c r="AH11" s="190"/>
      <c r="AI11" s="194"/>
      <c r="AJ11" s="190"/>
      <c r="AK11" s="182"/>
      <c r="AL11" s="182"/>
    </row>
    <row r="12" spans="1:38" ht="55.5" customHeight="1" thickBot="1" x14ac:dyDescent="0.3">
      <c r="A12" s="417"/>
      <c r="B12" s="196" t="s">
        <v>39</v>
      </c>
      <c r="C12" s="197" t="str">
        <f>+'MAPA CALOR INHERENTE'!I11</f>
        <v xml:space="preserve">                   </v>
      </c>
      <c r="D12" s="197" t="str">
        <f>+'MAPA CALOR INHERENTE'!J11</f>
        <v xml:space="preserve">                   </v>
      </c>
      <c r="E12" s="198" t="str">
        <f>+'MAPA CALOR INHERENTE'!K11</f>
        <v xml:space="preserve">                   </v>
      </c>
      <c r="F12" s="199" t="str">
        <f>+'MAPA CALOR INHERENTE'!L11</f>
        <v xml:space="preserve">             GDS23      </v>
      </c>
      <c r="G12" s="200" t="str">
        <f>+'MAPA CALOR INHERENTE'!M11</f>
        <v xml:space="preserve">                   </v>
      </c>
      <c r="H12" s="186"/>
      <c r="I12" s="417"/>
      <c r="J12" s="196" t="s">
        <v>39</v>
      </c>
      <c r="K12" s="197" t="str">
        <f>+'MAPA CALOR RESIDUAL'!K11</f>
        <v xml:space="preserve">                   </v>
      </c>
      <c r="L12" s="197" t="str">
        <f>+'MAPA CALOR RESIDUAL'!L11</f>
        <v xml:space="preserve">                   </v>
      </c>
      <c r="M12" s="198" t="str">
        <f>+'MAPA CALOR RESIDUAL'!M11</f>
        <v xml:space="preserve">GDS15       GDS21   GDS26   GDS23      </v>
      </c>
      <c r="N12" s="199" t="str">
        <f>+'MAPA CALOR RESIDUAL'!N11</f>
        <v xml:space="preserve">  GDS 7                 </v>
      </c>
      <c r="O12" s="200" t="str">
        <f>+'MAPA CALOR RESIDUAL'!O11</f>
        <v xml:space="preserve">                   </v>
      </c>
      <c r="P12" s="186"/>
      <c r="Q12" s="434"/>
      <c r="R12" s="201">
        <v>0.2</v>
      </c>
      <c r="S12" s="202" t="s">
        <v>39</v>
      </c>
      <c r="T12" s="197" t="s">
        <v>63</v>
      </c>
      <c r="U12" s="197" t="s">
        <v>63</v>
      </c>
      <c r="V12" s="198" t="s">
        <v>62</v>
      </c>
      <c r="W12" s="199" t="s">
        <v>61</v>
      </c>
      <c r="X12" s="200" t="s">
        <v>60</v>
      </c>
      <c r="AA12" s="171"/>
      <c r="AB12" s="171"/>
      <c r="AC12" s="182"/>
      <c r="AD12" s="192"/>
      <c r="AE12" s="193"/>
      <c r="AF12" s="190"/>
      <c r="AG12" s="190"/>
      <c r="AH12" s="190"/>
      <c r="AI12" s="203"/>
      <c r="AJ12" s="190"/>
      <c r="AK12" s="182"/>
      <c r="AL12" s="182"/>
    </row>
    <row r="13" spans="1:38" ht="13.2" x14ac:dyDescent="0.25">
      <c r="A13" s="172"/>
      <c r="B13" s="186"/>
      <c r="C13" s="221"/>
      <c r="D13" s="220"/>
      <c r="E13" s="219"/>
      <c r="F13" s="219"/>
      <c r="G13" s="186"/>
      <c r="H13" s="186"/>
      <c r="I13" s="186"/>
      <c r="J13" s="186"/>
      <c r="K13" s="186"/>
      <c r="L13" s="186"/>
      <c r="M13" s="186"/>
      <c r="N13" s="186"/>
      <c r="O13" s="186"/>
      <c r="P13" s="186"/>
      <c r="AA13" s="171"/>
      <c r="AB13" s="171"/>
      <c r="AC13" s="182"/>
      <c r="AD13" s="192"/>
      <c r="AE13" s="193"/>
      <c r="AF13" s="190"/>
      <c r="AG13" s="190"/>
      <c r="AH13" s="190"/>
      <c r="AI13" s="190"/>
      <c r="AJ13" s="190"/>
      <c r="AK13" s="182"/>
      <c r="AL13" s="182"/>
    </row>
    <row r="14" spans="1:38" ht="26.4" x14ac:dyDescent="0.25">
      <c r="A14" s="172"/>
      <c r="B14" s="186"/>
      <c r="C14" s="221"/>
      <c r="D14" s="220"/>
      <c r="E14" s="219"/>
      <c r="F14" s="219"/>
      <c r="G14" s="186"/>
      <c r="H14" s="186"/>
      <c r="I14" s="186"/>
      <c r="J14" s="186"/>
      <c r="K14" s="186"/>
      <c r="L14" s="186"/>
      <c r="M14" s="186"/>
      <c r="N14" s="186"/>
      <c r="O14" s="186"/>
      <c r="P14" s="186"/>
      <c r="T14" s="163" t="s">
        <v>514</v>
      </c>
      <c r="V14" s="171"/>
      <c r="W14" s="171"/>
      <c r="X14" s="171"/>
      <c r="Y14" s="171"/>
      <c r="Z14" s="171"/>
      <c r="AA14" s="171"/>
      <c r="AB14" s="171"/>
      <c r="AC14" s="182"/>
      <c r="AD14" s="192"/>
      <c r="AE14" s="182"/>
      <c r="AF14" s="193"/>
      <c r="AG14" s="193"/>
      <c r="AH14" s="193"/>
      <c r="AI14" s="193"/>
      <c r="AJ14" s="193"/>
      <c r="AK14" s="182"/>
      <c r="AL14" s="182"/>
    </row>
    <row r="15" spans="1:38" ht="13.2" x14ac:dyDescent="0.25">
      <c r="A15" s="172"/>
      <c r="B15" s="186"/>
      <c r="C15" s="221"/>
      <c r="D15" s="220"/>
      <c r="E15" s="219"/>
      <c r="F15" s="219"/>
      <c r="G15" s="186"/>
      <c r="H15" s="186"/>
      <c r="I15" s="186"/>
      <c r="J15" s="186"/>
      <c r="K15" s="186"/>
      <c r="L15" s="186"/>
      <c r="M15" s="186"/>
      <c r="N15" s="186"/>
      <c r="O15" s="186"/>
      <c r="P15" s="186"/>
      <c r="T15" s="204" t="s">
        <v>60</v>
      </c>
      <c r="V15" s="171"/>
      <c r="W15" s="171"/>
      <c r="X15" s="171"/>
      <c r="Y15" s="171"/>
      <c r="Z15" s="171"/>
      <c r="AA15" s="171"/>
      <c r="AB15" s="171"/>
      <c r="AC15" s="182"/>
      <c r="AD15" s="182"/>
      <c r="AE15" s="182"/>
      <c r="AF15" s="190"/>
      <c r="AG15" s="190"/>
      <c r="AH15" s="190"/>
      <c r="AI15" s="190"/>
      <c r="AJ15" s="190"/>
      <c r="AK15" s="182"/>
      <c r="AL15" s="182"/>
    </row>
    <row r="16" spans="1:38" ht="13.2" x14ac:dyDescent="0.25">
      <c r="A16" s="172"/>
      <c r="B16" s="186"/>
      <c r="C16" s="221"/>
      <c r="D16" s="220"/>
      <c r="E16" s="219"/>
      <c r="F16" s="219"/>
      <c r="G16" s="186"/>
      <c r="H16" s="186"/>
      <c r="I16" s="186"/>
      <c r="J16" s="186"/>
      <c r="K16" s="186"/>
      <c r="L16" s="186"/>
      <c r="M16" s="186"/>
      <c r="N16" s="186"/>
      <c r="O16" s="186"/>
      <c r="P16" s="186"/>
      <c r="T16" s="187" t="s">
        <v>61</v>
      </c>
      <c r="U16" s="171"/>
      <c r="V16" s="171"/>
      <c r="W16" s="171"/>
      <c r="X16" s="171"/>
      <c r="Y16" s="171"/>
      <c r="Z16" s="171"/>
      <c r="AA16" s="171"/>
      <c r="AB16" s="171"/>
      <c r="AC16" s="182"/>
      <c r="AD16" s="182"/>
      <c r="AE16" s="182"/>
      <c r="AF16" s="190"/>
      <c r="AG16" s="190"/>
      <c r="AH16" s="190"/>
      <c r="AI16" s="190"/>
      <c r="AJ16" s="190"/>
      <c r="AK16" s="182"/>
      <c r="AL16" s="182"/>
    </row>
    <row r="17" spans="1:38" ht="13.2" x14ac:dyDescent="0.25">
      <c r="A17" s="172"/>
      <c r="B17" s="186"/>
      <c r="C17" s="221"/>
      <c r="D17" s="220"/>
      <c r="E17" s="219"/>
      <c r="F17" s="219"/>
      <c r="G17" s="186"/>
      <c r="H17" s="186"/>
      <c r="I17" s="186"/>
      <c r="J17" s="186"/>
      <c r="K17" s="186"/>
      <c r="L17" s="186"/>
      <c r="M17" s="186"/>
      <c r="N17" s="186"/>
      <c r="O17" s="186"/>
      <c r="P17" s="186"/>
      <c r="S17" s="205"/>
      <c r="T17" s="191" t="s">
        <v>62</v>
      </c>
      <c r="U17" s="205"/>
      <c r="V17" s="205"/>
      <c r="W17" s="205"/>
      <c r="X17" s="205"/>
      <c r="Y17" s="205"/>
      <c r="Z17" s="205"/>
      <c r="AA17" s="205"/>
      <c r="AB17" s="205"/>
      <c r="AC17" s="182"/>
      <c r="AD17" s="182"/>
      <c r="AE17" s="206"/>
      <c r="AF17" s="206"/>
      <c r="AG17" s="206"/>
      <c r="AH17" s="206"/>
      <c r="AI17" s="206"/>
      <c r="AJ17" s="206"/>
      <c r="AK17" s="182"/>
      <c r="AL17" s="182"/>
    </row>
    <row r="18" spans="1:38" ht="13.2" x14ac:dyDescent="0.25">
      <c r="A18" s="172"/>
      <c r="B18" s="186"/>
      <c r="C18" s="221"/>
      <c r="D18" s="220"/>
      <c r="E18" s="219"/>
      <c r="F18" s="219"/>
      <c r="G18" s="186"/>
      <c r="H18" s="186"/>
      <c r="I18" s="186"/>
      <c r="J18" s="186"/>
      <c r="K18" s="186"/>
      <c r="L18" s="186"/>
      <c r="M18" s="186"/>
      <c r="N18" s="186"/>
      <c r="O18" s="186"/>
      <c r="P18" s="186"/>
      <c r="S18" s="205"/>
      <c r="T18" s="195" t="s">
        <v>63</v>
      </c>
      <c r="AA18" s="205"/>
      <c r="AB18" s="205"/>
      <c r="AC18" s="182"/>
      <c r="AD18" s="182"/>
      <c r="AE18" s="182"/>
      <c r="AF18" s="190"/>
      <c r="AG18" s="190"/>
      <c r="AH18" s="190"/>
      <c r="AI18" s="190"/>
      <c r="AJ18" s="190"/>
      <c r="AK18" s="182"/>
      <c r="AL18" s="182"/>
    </row>
    <row r="19" spans="1:38" ht="13.2" x14ac:dyDescent="0.25">
      <c r="A19" s="172"/>
      <c r="B19" s="186"/>
      <c r="C19" s="221"/>
      <c r="D19" s="220"/>
      <c r="E19" s="219"/>
      <c r="F19" s="219"/>
      <c r="G19" s="186"/>
      <c r="H19" s="186"/>
      <c r="I19" s="186"/>
      <c r="J19" s="186"/>
      <c r="K19" s="186"/>
      <c r="L19" s="186"/>
      <c r="M19" s="186"/>
      <c r="N19" s="186"/>
      <c r="O19" s="186"/>
      <c r="P19" s="186"/>
      <c r="Q19" s="207"/>
      <c r="R19" s="207"/>
      <c r="S19" s="205"/>
      <c r="AA19" s="205"/>
      <c r="AB19" s="205"/>
      <c r="AC19" s="182"/>
      <c r="AD19" s="182"/>
      <c r="AE19" s="182"/>
      <c r="AF19" s="190"/>
      <c r="AG19" s="190"/>
      <c r="AH19" s="190"/>
      <c r="AI19" s="190"/>
      <c r="AJ19" s="190"/>
      <c r="AK19" s="182"/>
      <c r="AL19" s="182"/>
    </row>
    <row r="20" spans="1:38" ht="13.2" x14ac:dyDescent="0.25">
      <c r="A20" s="172"/>
      <c r="B20" s="186"/>
      <c r="C20" s="221"/>
      <c r="D20" s="220"/>
      <c r="E20" s="219"/>
      <c r="F20" s="219"/>
      <c r="G20" s="186"/>
      <c r="H20" s="186"/>
      <c r="I20" s="186"/>
      <c r="J20" s="186"/>
      <c r="K20" s="186"/>
      <c r="L20" s="186"/>
      <c r="M20" s="186"/>
      <c r="N20" s="186"/>
      <c r="O20" s="186"/>
      <c r="P20" s="186"/>
      <c r="Q20" s="207"/>
      <c r="R20" s="207"/>
      <c r="S20" s="208"/>
      <c r="AA20" s="205"/>
      <c r="AB20" s="205"/>
      <c r="AC20" s="182"/>
      <c r="AD20" s="203"/>
      <c r="AE20" s="203"/>
      <c r="AF20" s="203"/>
      <c r="AG20" s="203"/>
      <c r="AH20" s="203"/>
      <c r="AI20" s="203"/>
      <c r="AJ20" s="190"/>
      <c r="AK20" s="182"/>
      <c r="AL20" s="182"/>
    </row>
    <row r="21" spans="1:38" ht="13.2" x14ac:dyDescent="0.25">
      <c r="A21" s="172"/>
      <c r="B21" s="186"/>
      <c r="C21" s="221"/>
      <c r="D21" s="220"/>
      <c r="E21" s="219"/>
      <c r="F21" s="219"/>
      <c r="G21" s="186"/>
      <c r="H21" s="186"/>
      <c r="I21" s="186"/>
      <c r="J21" s="186"/>
      <c r="K21" s="186"/>
      <c r="L21" s="186"/>
      <c r="M21" s="186"/>
      <c r="N21" s="186"/>
      <c r="O21" s="186"/>
      <c r="P21" s="186"/>
      <c r="Q21" s="207"/>
      <c r="R21" s="207"/>
      <c r="AC21" s="182"/>
      <c r="AD21" s="209"/>
      <c r="AE21" s="209"/>
      <c r="AF21" s="209"/>
      <c r="AG21" s="209"/>
      <c r="AH21" s="209"/>
      <c r="AI21" s="209"/>
      <c r="AJ21" s="190"/>
      <c r="AK21" s="182"/>
      <c r="AL21" s="182"/>
    </row>
    <row r="22" spans="1:38" ht="13.2" x14ac:dyDescent="0.25">
      <c r="A22" s="172"/>
      <c r="B22" s="186"/>
      <c r="C22" s="221"/>
      <c r="D22" s="220"/>
      <c r="E22" s="219"/>
      <c r="F22" s="219"/>
      <c r="G22" s="186"/>
      <c r="H22" s="186"/>
      <c r="I22" s="186"/>
      <c r="J22" s="186"/>
      <c r="K22" s="186"/>
      <c r="L22" s="186"/>
      <c r="M22" s="186"/>
      <c r="N22" s="186"/>
      <c r="O22" s="186"/>
      <c r="P22" s="186"/>
      <c r="Q22" s="207"/>
      <c r="R22" s="207"/>
      <c r="AC22" s="182"/>
      <c r="AD22" s="203"/>
      <c r="AE22" s="203"/>
      <c r="AF22" s="203"/>
      <c r="AG22" s="203"/>
      <c r="AH22" s="203"/>
      <c r="AI22" s="203"/>
      <c r="AJ22" s="190"/>
      <c r="AK22" s="182"/>
      <c r="AL22" s="182"/>
    </row>
    <row r="23" spans="1:38" ht="13.2" x14ac:dyDescent="0.25">
      <c r="A23" s="172"/>
      <c r="B23" s="186"/>
      <c r="C23" s="221"/>
      <c r="D23" s="220"/>
      <c r="E23" s="219"/>
      <c r="F23" s="219"/>
      <c r="G23" s="186"/>
      <c r="H23" s="186"/>
      <c r="I23" s="186"/>
      <c r="J23" s="186"/>
      <c r="K23" s="186"/>
      <c r="L23" s="186"/>
      <c r="M23" s="186"/>
      <c r="N23" s="186"/>
      <c r="O23" s="186"/>
      <c r="P23" s="186"/>
      <c r="AC23" s="182"/>
      <c r="AD23" s="203"/>
      <c r="AE23" s="203"/>
      <c r="AF23" s="203"/>
      <c r="AG23" s="203"/>
      <c r="AH23" s="203"/>
      <c r="AI23" s="203"/>
      <c r="AJ23" s="190"/>
      <c r="AK23" s="182"/>
      <c r="AL23" s="182"/>
    </row>
    <row r="24" spans="1:38" ht="13.2" x14ac:dyDescent="0.3">
      <c r="A24" s="172"/>
      <c r="B24" s="186"/>
      <c r="C24" s="221"/>
      <c r="D24" s="220"/>
      <c r="E24" s="219"/>
      <c r="F24" s="219"/>
      <c r="G24" s="186"/>
      <c r="H24" s="186"/>
      <c r="I24" s="186"/>
      <c r="J24" s="186"/>
      <c r="K24" s="186"/>
      <c r="L24" s="186"/>
      <c r="M24" s="186"/>
      <c r="N24" s="186"/>
      <c r="O24" s="186"/>
      <c r="P24" s="186"/>
    </row>
    <row r="25" spans="1:38" ht="13.2" x14ac:dyDescent="0.3">
      <c r="A25" s="172"/>
      <c r="B25" s="186"/>
      <c r="C25" s="221"/>
      <c r="D25" s="220"/>
      <c r="E25" s="219"/>
      <c r="F25" s="219"/>
      <c r="G25" s="186"/>
      <c r="H25" s="186"/>
      <c r="I25" s="186"/>
      <c r="J25" s="186"/>
      <c r="K25" s="186"/>
      <c r="L25" s="186"/>
      <c r="M25" s="186"/>
      <c r="N25" s="186"/>
      <c r="O25" s="186"/>
      <c r="P25" s="186"/>
    </row>
    <row r="26" spans="1:38" ht="13.2" x14ac:dyDescent="0.3">
      <c r="A26" s="172"/>
      <c r="B26" s="186"/>
      <c r="C26" s="221"/>
      <c r="D26" s="220"/>
      <c r="E26" s="219"/>
      <c r="F26" s="219"/>
      <c r="G26" s="186"/>
      <c r="H26" s="186"/>
      <c r="I26" s="186"/>
      <c r="J26" s="186"/>
      <c r="K26" s="186"/>
      <c r="L26" s="186"/>
      <c r="M26" s="186"/>
      <c r="N26" s="186"/>
      <c r="O26" s="186"/>
      <c r="P26" s="186"/>
    </row>
    <row r="27" spans="1:38" ht="13.2" x14ac:dyDescent="0.3">
      <c r="A27" s="172"/>
      <c r="B27" s="186"/>
      <c r="C27" s="221"/>
      <c r="D27" s="220"/>
      <c r="E27" s="219"/>
      <c r="F27" s="219"/>
      <c r="G27" s="186"/>
      <c r="H27" s="186"/>
      <c r="I27" s="186"/>
      <c r="J27" s="186"/>
      <c r="K27" s="186"/>
      <c r="L27" s="186"/>
      <c r="M27" s="186"/>
      <c r="N27" s="186"/>
      <c r="O27" s="186"/>
      <c r="P27" s="186"/>
    </row>
    <row r="28" spans="1:38" ht="14.7" customHeight="1" x14ac:dyDescent="0.3">
      <c r="B28" s="168"/>
      <c r="D28" s="168"/>
      <c r="G28" s="168"/>
      <c r="H28" s="168"/>
      <c r="I28" s="168"/>
      <c r="J28" s="168"/>
      <c r="K28" s="168"/>
      <c r="L28" s="168"/>
      <c r="M28" s="168"/>
      <c r="N28" s="168"/>
      <c r="O28" s="168"/>
      <c r="P28" s="168"/>
      <c r="AA28" s="172"/>
      <c r="AB28" s="172"/>
      <c r="AC28" s="172"/>
      <c r="AD28" s="172"/>
      <c r="AE28" s="172"/>
      <c r="AF28" s="168"/>
      <c r="AG28" s="168"/>
      <c r="AH28" s="168"/>
      <c r="AI28" s="168"/>
      <c r="AJ28" s="168"/>
    </row>
    <row r="29" spans="1:38" ht="39" customHeight="1" x14ac:dyDescent="0.3">
      <c r="B29" s="168"/>
      <c r="D29" s="168"/>
      <c r="G29" s="168"/>
      <c r="H29" s="168"/>
      <c r="I29" s="168"/>
      <c r="J29" s="168"/>
      <c r="K29" s="168"/>
      <c r="L29" s="168"/>
      <c r="M29" s="168"/>
      <c r="N29" s="168"/>
      <c r="O29" s="168"/>
      <c r="P29" s="168"/>
      <c r="AA29" s="172"/>
      <c r="AB29" s="172"/>
      <c r="AC29" s="172"/>
      <c r="AD29" s="172"/>
      <c r="AE29" s="172"/>
      <c r="AF29" s="168"/>
      <c r="AG29" s="168"/>
      <c r="AH29" s="168"/>
      <c r="AI29" s="168"/>
      <c r="AJ29" s="168"/>
    </row>
    <row r="30" spans="1:38" ht="19.5" customHeight="1" x14ac:dyDescent="0.3">
      <c r="B30" s="168"/>
      <c r="D30" s="168"/>
      <c r="G30" s="168"/>
      <c r="H30" s="168"/>
      <c r="I30" s="168"/>
      <c r="J30" s="168"/>
      <c r="K30" s="168"/>
      <c r="L30" s="168"/>
      <c r="M30" s="168"/>
      <c r="N30" s="168"/>
      <c r="O30" s="168"/>
      <c r="P30" s="168"/>
      <c r="AA30" s="172"/>
      <c r="AB30" s="172"/>
      <c r="AC30" s="172"/>
      <c r="AD30" s="172"/>
      <c r="AE30" s="172"/>
      <c r="AF30" s="168"/>
      <c r="AG30" s="168"/>
      <c r="AH30" s="168"/>
      <c r="AI30" s="168"/>
      <c r="AJ30" s="168"/>
    </row>
    <row r="31" spans="1:38" ht="19.5" customHeight="1" x14ac:dyDescent="0.3">
      <c r="B31" s="168"/>
      <c r="D31" s="168"/>
      <c r="G31" s="168"/>
      <c r="H31" s="168"/>
      <c r="I31" s="168"/>
      <c r="J31" s="168"/>
      <c r="K31" s="168"/>
      <c r="L31" s="168"/>
      <c r="M31" s="168"/>
      <c r="N31" s="168"/>
      <c r="O31" s="168"/>
      <c r="P31" s="168"/>
      <c r="AA31" s="172"/>
      <c r="AB31" s="172"/>
      <c r="AC31" s="172"/>
      <c r="AD31" s="172"/>
      <c r="AE31" s="172"/>
      <c r="AF31" s="168"/>
      <c r="AG31" s="168"/>
      <c r="AH31" s="168"/>
      <c r="AI31" s="168"/>
      <c r="AJ31" s="168"/>
    </row>
    <row r="32" spans="1:38" ht="19.5" customHeight="1" x14ac:dyDescent="0.3">
      <c r="B32" s="168"/>
      <c r="D32" s="168"/>
      <c r="G32" s="168"/>
      <c r="H32" s="168"/>
      <c r="I32" s="168"/>
      <c r="J32" s="168"/>
      <c r="K32" s="168"/>
      <c r="L32" s="168"/>
      <c r="M32" s="168"/>
      <c r="N32" s="168"/>
      <c r="O32" s="168"/>
      <c r="P32" s="168"/>
      <c r="AA32" s="172"/>
      <c r="AB32" s="172"/>
      <c r="AC32" s="172"/>
      <c r="AD32" s="172"/>
      <c r="AE32" s="172"/>
      <c r="AF32" s="168"/>
      <c r="AG32" s="168"/>
      <c r="AH32" s="168"/>
      <c r="AI32" s="168"/>
      <c r="AJ32" s="168"/>
    </row>
    <row r="33" spans="2:36" ht="19.5" customHeight="1" x14ac:dyDescent="0.3">
      <c r="B33" s="168"/>
      <c r="D33" s="168"/>
      <c r="G33" s="168"/>
      <c r="H33" s="168"/>
      <c r="I33" s="168"/>
      <c r="J33" s="168"/>
      <c r="K33" s="168"/>
      <c r="L33" s="168"/>
      <c r="M33" s="168"/>
      <c r="N33" s="168"/>
      <c r="O33" s="168"/>
      <c r="P33" s="168"/>
      <c r="AA33" s="172"/>
      <c r="AB33" s="172"/>
      <c r="AC33" s="172"/>
      <c r="AD33" s="172"/>
      <c r="AE33" s="172"/>
      <c r="AF33" s="168"/>
      <c r="AG33" s="168"/>
      <c r="AH33" s="168"/>
      <c r="AI33" s="168"/>
      <c r="AJ33" s="168"/>
    </row>
    <row r="34" spans="2:36" ht="19.5" customHeight="1" x14ac:dyDescent="0.3">
      <c r="B34" s="168"/>
      <c r="D34" s="168"/>
      <c r="G34" s="168"/>
      <c r="H34" s="168"/>
      <c r="I34" s="168"/>
      <c r="J34" s="168"/>
      <c r="K34" s="168"/>
      <c r="L34" s="168"/>
      <c r="M34" s="168"/>
      <c r="N34" s="168"/>
      <c r="O34" s="168"/>
      <c r="P34" s="168"/>
      <c r="AA34" s="172"/>
      <c r="AB34" s="172"/>
      <c r="AC34" s="172"/>
      <c r="AD34" s="172"/>
      <c r="AE34" s="172"/>
      <c r="AF34" s="168"/>
      <c r="AG34" s="168"/>
      <c r="AH34" s="168"/>
      <c r="AI34" s="168"/>
      <c r="AJ34" s="168"/>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E21FB2A1-ABD6-416C-94B7-DB32FB5DA720}"/>
    <dataValidation allowBlank="1" showInputMessage="1" showErrorMessage="1" prompt="La probabilidad se encuentra determinada por una escala de 1 a 3, siendo 1 la menor probabilidad de ocurrencia del riesgo y 3 la mayor probabilidad de  ocurrencia." sqref="JC7" xr:uid="{2A68ECB4-562A-43D6-9989-FD11C5C3E8B6}"/>
    <dataValidation type="list" allowBlank="1" showInputMessage="1" showErrorMessage="1" sqref="JD8:JJ15" xr:uid="{3987468E-9D4E-4400-8F77-119CFB3211B6}">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FB6C1-9DB5-463A-8462-5467C57BA714}">
  <dimension ref="A1:L26"/>
  <sheetViews>
    <sheetView showGridLines="0" zoomScale="85" zoomScaleNormal="85" workbookViewId="0">
      <selection activeCell="D16" sqref="D16"/>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43" customFormat="1" ht="8.25" customHeight="1" x14ac:dyDescent="0.25">
      <c r="A1" s="223"/>
      <c r="B1" s="223"/>
      <c r="C1" s="223"/>
      <c r="D1" s="151"/>
      <c r="F1" s="224"/>
    </row>
    <row r="2" spans="1:11" s="227" customFormat="1" ht="38.4" customHeight="1" x14ac:dyDescent="0.3">
      <c r="A2" s="444" t="s">
        <v>526</v>
      </c>
      <c r="B2" s="445"/>
      <c r="C2" s="445"/>
      <c r="D2" s="446"/>
      <c r="E2" s="225"/>
      <c r="F2" s="226"/>
    </row>
    <row r="3" spans="1:11" s="227" customFormat="1" ht="11.4" customHeight="1" x14ac:dyDescent="0.3">
      <c r="A3" s="228"/>
      <c r="B3" s="229"/>
      <c r="C3" s="229"/>
      <c r="D3" s="229"/>
      <c r="E3" s="225"/>
      <c r="F3" s="226"/>
    </row>
    <row r="4" spans="1:11" ht="21.6" customHeight="1" thickBot="1" x14ac:dyDescent="0.35">
      <c r="A4" s="230" t="s">
        <v>142</v>
      </c>
      <c r="B4" s="409" t="str">
        <f>'2. MATRIZ DE RIESGOS'!D6</f>
        <v>Gestión de Desarrollo de Soluciones Habitacionales</v>
      </c>
      <c r="C4" s="430"/>
      <c r="D4" s="430"/>
    </row>
    <row r="5" spans="1:11" ht="15" thickBot="1" x14ac:dyDescent="0.35">
      <c r="A5" s="447" t="s">
        <v>527</v>
      </c>
      <c r="B5" s="448"/>
      <c r="C5" s="448"/>
      <c r="D5" s="448"/>
      <c r="E5" s="448"/>
      <c r="F5" s="448"/>
      <c r="G5" s="448"/>
      <c r="H5" s="448"/>
      <c r="I5" s="448"/>
      <c r="J5" s="448"/>
      <c r="K5" s="449"/>
    </row>
    <row r="6" spans="1:11" ht="6" customHeight="1" thickBot="1" x14ac:dyDescent="0.35">
      <c r="A6" s="447"/>
      <c r="B6" s="448"/>
      <c r="C6" s="448"/>
      <c r="D6" s="448"/>
      <c r="E6" s="448"/>
      <c r="F6" s="448"/>
      <c r="G6" s="448"/>
      <c r="H6" s="448"/>
      <c r="I6" s="448"/>
      <c r="J6" s="448"/>
      <c r="K6" s="449"/>
    </row>
    <row r="7" spans="1:11" ht="34.5" customHeight="1" x14ac:dyDescent="0.3">
      <c r="A7" s="450" t="s">
        <v>528</v>
      </c>
      <c r="B7" s="451"/>
      <c r="C7" s="451"/>
      <c r="D7" s="451"/>
      <c r="E7" s="451"/>
      <c r="F7" s="451"/>
      <c r="G7" s="451"/>
      <c r="H7" s="451"/>
      <c r="I7" s="451"/>
      <c r="J7" s="451"/>
      <c r="K7" s="452"/>
    </row>
    <row r="8" spans="1:11" ht="18.75" customHeight="1" x14ac:dyDescent="0.3">
      <c r="A8" s="453" t="s">
        <v>529</v>
      </c>
      <c r="B8" s="454"/>
      <c r="C8" s="454"/>
      <c r="D8" s="454"/>
      <c r="E8" s="454"/>
      <c r="F8" s="454"/>
      <c r="G8" s="454"/>
      <c r="H8" s="454"/>
      <c r="I8" s="454"/>
      <c r="J8" s="454"/>
      <c r="K8" s="455"/>
    </row>
    <row r="9" spans="1:11" ht="34.5" customHeight="1" x14ac:dyDescent="0.3">
      <c r="A9" s="435" t="s">
        <v>530</v>
      </c>
      <c r="B9" s="436"/>
      <c r="C9" s="436"/>
      <c r="D9" s="436"/>
      <c r="E9" s="436"/>
      <c r="F9" s="436"/>
      <c r="G9" s="436"/>
      <c r="H9" s="436"/>
      <c r="I9" s="436"/>
      <c r="J9" s="436"/>
      <c r="K9" s="437"/>
    </row>
    <row r="10" spans="1:11" ht="50.25" customHeight="1" thickBot="1" x14ac:dyDescent="0.35">
      <c r="A10" s="438" t="s">
        <v>531</v>
      </c>
      <c r="B10" s="439"/>
      <c r="C10" s="439"/>
      <c r="D10" s="439"/>
      <c r="E10" s="439"/>
      <c r="F10" s="439"/>
      <c r="G10" s="439"/>
      <c r="H10" s="439"/>
      <c r="I10" s="439"/>
      <c r="J10" s="439"/>
      <c r="K10" s="440"/>
    </row>
    <row r="11" spans="1:11" x14ac:dyDescent="0.3">
      <c r="A11" s="231"/>
      <c r="B11" s="231"/>
      <c r="C11" s="231"/>
      <c r="D11" s="231"/>
      <c r="E11" s="231"/>
      <c r="F11" s="231"/>
      <c r="G11" s="231"/>
      <c r="H11" s="231"/>
      <c r="I11" s="231"/>
      <c r="J11" s="231"/>
      <c r="K11" s="231"/>
    </row>
    <row r="12" spans="1:11" s="233" customFormat="1" ht="39.6" x14ac:dyDescent="0.3">
      <c r="A12" s="232"/>
      <c r="B12" s="441" t="s">
        <v>532</v>
      </c>
      <c r="C12" s="442"/>
      <c r="D12" s="443" t="s">
        <v>533</v>
      </c>
      <c r="E12" s="443"/>
      <c r="G12" s="163" t="s">
        <v>514</v>
      </c>
    </row>
    <row r="13" spans="1:11" x14ac:dyDescent="0.3">
      <c r="A13" s="234" t="s">
        <v>534</v>
      </c>
      <c r="B13" s="235">
        <f>+COUNTIF('MAPA CALOR INHERENTE'!$E$6:$E$26,'4. PEFIL RIESGO DEL PROCESO'!G13)</f>
        <v>1</v>
      </c>
      <c r="C13" s="236">
        <f>+B13/$B$17</f>
        <v>6.25E-2</v>
      </c>
      <c r="D13" s="235">
        <f>+COUNTIF('MAPA CALOR RESIDUAL'!$G$7:$G$26,'4. PEFIL RIESGO DEL PROCESO'!G13)</f>
        <v>0</v>
      </c>
      <c r="E13" s="236">
        <f>+D13/$D$17</f>
        <v>0</v>
      </c>
      <c r="G13" s="204" t="s">
        <v>60</v>
      </c>
    </row>
    <row r="14" spans="1:11" x14ac:dyDescent="0.3">
      <c r="A14" s="234" t="s">
        <v>535</v>
      </c>
      <c r="B14" s="235">
        <f>+COUNTIF('MAPA CALOR INHERENTE'!$E$6:$E$26,'4. PEFIL RIESGO DEL PROCESO'!G14)</f>
        <v>14</v>
      </c>
      <c r="C14" s="236">
        <f>+B14/$B$17</f>
        <v>0.875</v>
      </c>
      <c r="D14" s="235">
        <f>+COUNTIF('MAPA CALOR RESIDUAL'!$G$7:$G$26,'4. PEFIL RIESGO DEL PROCESO'!G14)</f>
        <v>3</v>
      </c>
      <c r="E14" s="236">
        <f>+D14/$D$17</f>
        <v>0.1875</v>
      </c>
      <c r="G14" s="187" t="s">
        <v>61</v>
      </c>
    </row>
    <row r="15" spans="1:11" x14ac:dyDescent="0.3">
      <c r="A15" s="234" t="s">
        <v>536</v>
      </c>
      <c r="B15" s="235">
        <f>+COUNTIF('MAPA CALOR INHERENTE'!$E$6:$E$26,'4. PEFIL RIESGO DEL PROCESO'!G15)</f>
        <v>1</v>
      </c>
      <c r="C15" s="236">
        <f>+B15/$B$17</f>
        <v>6.25E-2</v>
      </c>
      <c r="D15" s="235">
        <f>+COUNTIF('MAPA CALOR RESIDUAL'!$G$7:$G$26,'4. PEFIL RIESGO DEL PROCESO'!G15)</f>
        <v>13</v>
      </c>
      <c r="E15" s="236">
        <f>+D15/$D$17</f>
        <v>0.8125</v>
      </c>
      <c r="G15" s="191" t="s">
        <v>62</v>
      </c>
    </row>
    <row r="16" spans="1:11" x14ac:dyDescent="0.3">
      <c r="A16" s="234" t="s">
        <v>537</v>
      </c>
      <c r="B16" s="235">
        <f>+COUNTIF('MAPA CALOR INHERENTE'!$E$6:$E$26,'4. PEFIL RIESGO DEL PROCESO'!G16)</f>
        <v>0</v>
      </c>
      <c r="C16" s="236">
        <f>+B16/$B$17</f>
        <v>0</v>
      </c>
      <c r="D16" s="235">
        <f>+COUNTIF('MAPA CALOR RESIDUAL'!$G$7:$G$26,'4. PEFIL RIESGO DEL PROCESO'!G16)</f>
        <v>0</v>
      </c>
      <c r="E16" s="236">
        <f>+D16/$D$17</f>
        <v>0</v>
      </c>
      <c r="G16" s="195" t="s">
        <v>63</v>
      </c>
    </row>
    <row r="17" spans="1:5" x14ac:dyDescent="0.3">
      <c r="A17" s="234" t="s">
        <v>538</v>
      </c>
      <c r="B17" s="235">
        <f>+SUM(B13:B16)</f>
        <v>16</v>
      </c>
      <c r="C17" s="236">
        <f>+B17/$B$17</f>
        <v>1</v>
      </c>
      <c r="D17" s="235">
        <f>+SUM(D13:D16)</f>
        <v>16</v>
      </c>
      <c r="E17" s="236">
        <f>+D17/$D$17</f>
        <v>1</v>
      </c>
    </row>
    <row r="18" spans="1:5" x14ac:dyDescent="0.3"/>
    <row r="19" spans="1:5" s="237" customFormat="1" x14ac:dyDescent="0.3">
      <c r="B19" s="238" t="s">
        <v>532</v>
      </c>
      <c r="D19" s="238" t="s">
        <v>533</v>
      </c>
    </row>
    <row r="20" spans="1:5" s="237" customFormat="1" ht="41.7" customHeight="1" x14ac:dyDescent="0.3">
      <c r="B20" s="239" t="str">
        <f>+IF((B13/B17)&gt;=0.2,G13,+IF(((B13/B17)+(B14/B17))&gt;=0.3,G14,+IF(((B13/B17)+(B14/B17)+(B15/B17))&gt;=0.4,G15,+IF((B13/B17)+(B14/B17)+(B15/B17)+(B16/B17)&gt;=0.5,G16,""))))</f>
        <v>Alto</v>
      </c>
      <c r="D20" s="239" t="str">
        <f>+IF((D13/D17)&gt;=0.2,G13,+IF(((D13/D17)+(D14/D17))&gt;=0.3,G14,+IF(((D13/D17)+(D14/D17)+(D15/D17))&gt;=0.4,G15,+IF((D13/D17)+(D14/D17)+(D15/D17)+(D16/D17)&gt;=0.5,G16,""))))</f>
        <v>Moderado</v>
      </c>
    </row>
    <row r="21" spans="1:5" x14ac:dyDescent="0.3"/>
    <row r="22" spans="1:5" ht="18" x14ac:dyDescent="0.35">
      <c r="D22" s="240" t="s">
        <v>539</v>
      </c>
      <c r="E22" s="241">
        <f>SUM(D13:D14)</f>
        <v>3</v>
      </c>
    </row>
    <row r="23" spans="1:5" x14ac:dyDescent="0.3">
      <c r="D23" s="242"/>
      <c r="E23" s="243"/>
    </row>
    <row r="24" spans="1:5" x14ac:dyDescent="0.3">
      <c r="D24" s="242"/>
      <c r="E24" s="243"/>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I5" sqref="I5"/>
    </sheetView>
  </sheetViews>
  <sheetFormatPr baseColWidth="10" defaultRowHeight="14.4" x14ac:dyDescent="0.3"/>
  <cols>
    <col min="2" max="2" width="24.109375" customWidth="1"/>
    <col min="3" max="3" width="70.109375" customWidth="1"/>
    <col min="4" max="4" width="29.88671875" customWidth="1"/>
  </cols>
  <sheetData>
    <row r="1" spans="1:37" ht="23.4" x14ac:dyDescent="0.3">
      <c r="A1" s="8"/>
      <c r="B1" s="456" t="s">
        <v>149</v>
      </c>
      <c r="C1" s="456"/>
      <c r="D1" s="456"/>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7" t="s">
        <v>40</v>
      </c>
      <c r="D3" s="37" t="s">
        <v>2</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0" t="s">
        <v>39</v>
      </c>
      <c r="C4" s="38" t="s">
        <v>77</v>
      </c>
      <c r="D4" s="39">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1" t="s">
        <v>41</v>
      </c>
      <c r="C5" s="38" t="s">
        <v>78</v>
      </c>
      <c r="D5" s="39">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2" t="s">
        <v>82</v>
      </c>
      <c r="C6" s="38" t="s">
        <v>79</v>
      </c>
      <c r="D6" s="39">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3" t="s">
        <v>4</v>
      </c>
      <c r="C7" s="38" t="s">
        <v>80</v>
      </c>
      <c r="D7" s="39">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4" t="s">
        <v>42</v>
      </c>
      <c r="C8" s="38" t="s">
        <v>81</v>
      </c>
      <c r="D8" s="39">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70" zoomScaleNormal="70" workbookViewId="0">
      <selection activeCell="C11" sqref="C11"/>
    </sheetView>
  </sheetViews>
  <sheetFormatPr baseColWidth="10" defaultRowHeight="14.4" x14ac:dyDescent="0.3"/>
  <cols>
    <col min="2" max="2" width="40.44140625" customWidth="1"/>
    <col min="3" max="3" width="49.33203125" customWidth="1"/>
    <col min="4" max="5" width="47" customWidth="1"/>
    <col min="6" max="6" width="135" bestFit="1" customWidth="1"/>
    <col min="7" max="7" width="144.6640625" bestFit="1" customWidth="1"/>
  </cols>
  <sheetData>
    <row r="1" spans="1:23" ht="32.4" x14ac:dyDescent="0.3">
      <c r="A1" s="8"/>
      <c r="B1" s="30" t="s">
        <v>150</v>
      </c>
      <c r="C1" s="30"/>
      <c r="D1" s="28"/>
      <c r="E1" s="28"/>
      <c r="F1" s="30"/>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457" t="s">
        <v>466</v>
      </c>
      <c r="C3" s="458"/>
      <c r="D3" s="458"/>
      <c r="E3" s="459"/>
      <c r="F3" s="31"/>
      <c r="G3" s="8"/>
      <c r="H3" s="8"/>
      <c r="I3" s="8"/>
      <c r="J3" s="8"/>
      <c r="K3" s="8"/>
      <c r="L3" s="8"/>
      <c r="M3" s="8"/>
      <c r="N3" s="8"/>
      <c r="O3" s="8"/>
      <c r="P3" s="8"/>
      <c r="Q3" s="8"/>
    </row>
    <row r="4" spans="1:23" ht="20.399999999999999" x14ac:dyDescent="0.3">
      <c r="A4" s="22"/>
      <c r="B4" s="129" t="s">
        <v>467</v>
      </c>
      <c r="C4" s="130" t="s">
        <v>468</v>
      </c>
      <c r="D4" s="130" t="s">
        <v>469</v>
      </c>
      <c r="E4" s="131" t="s">
        <v>89</v>
      </c>
      <c r="F4" s="31"/>
      <c r="G4" s="8"/>
      <c r="H4" s="8"/>
      <c r="I4" s="8"/>
      <c r="J4" s="8"/>
      <c r="K4" s="8"/>
      <c r="L4" s="8"/>
      <c r="M4" s="8"/>
      <c r="N4" s="8"/>
      <c r="O4" s="8"/>
      <c r="P4" s="8"/>
      <c r="Q4" s="8"/>
    </row>
    <row r="5" spans="1:23" ht="70.95" customHeight="1" x14ac:dyDescent="0.3">
      <c r="A5" s="22"/>
      <c r="B5" s="132" t="s">
        <v>104</v>
      </c>
      <c r="C5" s="133">
        <v>0.2</v>
      </c>
      <c r="D5" s="134" t="s">
        <v>470</v>
      </c>
      <c r="E5" s="135" t="s">
        <v>471</v>
      </c>
      <c r="F5" s="31"/>
      <c r="G5" s="8"/>
      <c r="H5" s="8"/>
      <c r="I5" s="8"/>
      <c r="J5" s="8"/>
      <c r="K5" s="8"/>
      <c r="L5" s="8"/>
      <c r="M5" s="8"/>
      <c r="N5" s="8"/>
      <c r="O5" s="8"/>
      <c r="P5" s="8"/>
      <c r="Q5" s="8"/>
    </row>
    <row r="6" spans="1:23" ht="70.95" customHeight="1" x14ac:dyDescent="0.3">
      <c r="A6" s="22"/>
      <c r="B6" s="136" t="s">
        <v>64</v>
      </c>
      <c r="C6" s="133">
        <v>0.4</v>
      </c>
      <c r="D6" s="137" t="s">
        <v>472</v>
      </c>
      <c r="E6" s="138" t="s">
        <v>473</v>
      </c>
      <c r="F6" s="31"/>
      <c r="G6" s="8"/>
      <c r="H6" s="8"/>
      <c r="I6" s="8"/>
      <c r="J6" s="8"/>
      <c r="K6" s="8"/>
      <c r="L6" s="8"/>
      <c r="M6" s="8"/>
      <c r="N6" s="8"/>
      <c r="O6" s="8"/>
      <c r="P6" s="8"/>
      <c r="Q6" s="8"/>
    </row>
    <row r="7" spans="1:23" ht="70.95" customHeight="1" x14ac:dyDescent="0.3">
      <c r="A7" s="22"/>
      <c r="B7" s="139" t="s">
        <v>62</v>
      </c>
      <c r="C7" s="133">
        <v>0.6</v>
      </c>
      <c r="D7" s="137" t="s">
        <v>474</v>
      </c>
      <c r="E7" s="138" t="s">
        <v>475</v>
      </c>
      <c r="F7" s="31"/>
      <c r="G7" s="8"/>
      <c r="H7" s="8"/>
      <c r="I7" s="8"/>
      <c r="J7" s="8"/>
      <c r="K7" s="8"/>
      <c r="L7" s="8"/>
      <c r="M7" s="8"/>
      <c r="N7" s="8"/>
      <c r="O7" s="8"/>
      <c r="P7" s="8"/>
      <c r="Q7" s="8"/>
    </row>
    <row r="8" spans="1:23" ht="70.95" customHeight="1" x14ac:dyDescent="0.3">
      <c r="A8" s="22"/>
      <c r="B8" s="140" t="s">
        <v>5</v>
      </c>
      <c r="C8" s="133">
        <v>0.8</v>
      </c>
      <c r="D8" s="137" t="s">
        <v>476</v>
      </c>
      <c r="E8" s="138" t="s">
        <v>477</v>
      </c>
      <c r="F8" s="31"/>
      <c r="G8" s="8"/>
      <c r="H8" s="8"/>
      <c r="I8" s="8"/>
      <c r="J8" s="8"/>
      <c r="K8" s="8"/>
      <c r="L8" s="8"/>
      <c r="M8" s="8"/>
      <c r="N8" s="8"/>
      <c r="O8" s="8"/>
      <c r="P8" s="8"/>
      <c r="Q8" s="8"/>
    </row>
    <row r="9" spans="1:23" ht="70.95" customHeight="1" x14ac:dyDescent="0.3">
      <c r="A9" s="22"/>
      <c r="B9" s="141" t="s">
        <v>65</v>
      </c>
      <c r="C9" s="133">
        <v>1</v>
      </c>
      <c r="D9" s="137" t="s">
        <v>478</v>
      </c>
      <c r="E9" s="138" t="s">
        <v>479</v>
      </c>
      <c r="F9" s="31"/>
      <c r="G9" s="8"/>
      <c r="H9" s="8"/>
      <c r="I9" s="8"/>
      <c r="J9" s="8"/>
      <c r="K9" s="8"/>
      <c r="L9" s="8"/>
      <c r="M9" s="8"/>
      <c r="N9" s="8"/>
      <c r="O9" s="8"/>
      <c r="P9" s="8"/>
      <c r="Q9" s="8"/>
    </row>
    <row r="10" spans="1:23" ht="20.399999999999999" x14ac:dyDescent="0.3">
      <c r="A10" s="22"/>
      <c r="B10" s="22"/>
      <c r="C10" s="31"/>
      <c r="D10" s="31"/>
      <c r="E10" s="31"/>
      <c r="F10" s="31"/>
      <c r="G10" s="8"/>
      <c r="H10" s="8"/>
      <c r="I10" s="8"/>
      <c r="J10" s="8"/>
      <c r="K10" s="8"/>
      <c r="L10" s="8"/>
      <c r="M10" s="8"/>
      <c r="N10" s="8"/>
      <c r="O10" s="8"/>
      <c r="P10" s="8"/>
      <c r="Q10" s="8"/>
    </row>
    <row r="11" spans="1:23" ht="20.399999999999999" x14ac:dyDescent="0.3">
      <c r="A11" s="22"/>
      <c r="B11" s="22"/>
      <c r="C11" s="31"/>
      <c r="D11" s="31"/>
      <c r="E11" s="31"/>
      <c r="F11" s="31"/>
      <c r="G11" s="8"/>
      <c r="H11" s="8"/>
      <c r="I11" s="8"/>
      <c r="J11" s="8"/>
      <c r="K11" s="8"/>
      <c r="L11" s="8"/>
      <c r="M11" s="8"/>
      <c r="N11" s="8"/>
      <c r="O11" s="8"/>
      <c r="P11" s="8"/>
      <c r="Q11" s="8"/>
    </row>
    <row r="12" spans="1:23" ht="20.399999999999999" x14ac:dyDescent="0.3">
      <c r="A12" s="22"/>
      <c r="B12" s="22"/>
      <c r="C12" s="31"/>
      <c r="D12" s="31"/>
      <c r="E12" s="31"/>
      <c r="F12" s="31"/>
      <c r="G12" s="8"/>
      <c r="H12" s="8"/>
      <c r="I12" s="8"/>
      <c r="J12" s="8"/>
      <c r="K12" s="8"/>
      <c r="L12" s="8"/>
      <c r="M12" s="8"/>
      <c r="N12" s="8"/>
      <c r="O12" s="8"/>
      <c r="P12" s="8"/>
      <c r="Q12" s="8"/>
    </row>
    <row r="13" spans="1:23" ht="20.399999999999999" x14ac:dyDescent="0.3">
      <c r="A13" s="22"/>
      <c r="B13" s="22"/>
      <c r="C13" s="31"/>
      <c r="D13" s="31"/>
      <c r="E13" s="31"/>
      <c r="F13" s="31"/>
      <c r="G13" s="8"/>
      <c r="H13" s="8"/>
      <c r="I13" s="8"/>
      <c r="J13" s="8"/>
      <c r="K13" s="8"/>
      <c r="L13" s="8"/>
      <c r="M13" s="8"/>
      <c r="N13" s="8"/>
      <c r="O13" s="8"/>
      <c r="P13" s="8"/>
      <c r="Q13" s="8"/>
    </row>
    <row r="14" spans="1:23" ht="20.399999999999999" x14ac:dyDescent="0.3">
      <c r="A14" s="22"/>
      <c r="B14" s="22"/>
      <c r="C14" s="31"/>
      <c r="D14" s="31"/>
      <c r="E14" s="31"/>
      <c r="F14" s="31"/>
      <c r="G14" s="8"/>
      <c r="H14" s="8"/>
      <c r="I14" s="8"/>
      <c r="J14" s="8"/>
      <c r="K14" s="8"/>
      <c r="L14" s="8"/>
      <c r="M14" s="8"/>
      <c r="N14" s="8"/>
      <c r="O14" s="8"/>
      <c r="P14" s="8"/>
      <c r="Q14" s="8"/>
    </row>
    <row r="15" spans="1:23" ht="20.399999999999999" x14ac:dyDescent="0.3">
      <c r="A15" s="22"/>
      <c r="B15" s="22"/>
      <c r="C15" s="31"/>
      <c r="D15" s="31"/>
      <c r="E15" s="31"/>
      <c r="F15" s="31"/>
      <c r="G15" s="8"/>
      <c r="H15" s="8"/>
      <c r="I15" s="8"/>
      <c r="J15" s="8"/>
      <c r="K15" s="8"/>
      <c r="L15" s="8"/>
      <c r="M15" s="8"/>
      <c r="N15" s="8"/>
      <c r="O15" s="8"/>
      <c r="P15" s="8"/>
      <c r="Q15" s="8"/>
    </row>
    <row r="16" spans="1:23" ht="20.399999999999999" x14ac:dyDescent="0.3">
      <c r="A16" s="22"/>
      <c r="B16" s="22"/>
      <c r="C16" s="31"/>
      <c r="D16" s="31"/>
      <c r="E16" s="31"/>
      <c r="F16" s="31"/>
      <c r="G16" s="8"/>
      <c r="H16" s="8"/>
      <c r="I16" s="8"/>
      <c r="J16" s="8"/>
      <c r="K16" s="8"/>
      <c r="L16" s="8"/>
      <c r="M16" s="8"/>
      <c r="N16" s="8"/>
      <c r="O16" s="8"/>
      <c r="P16" s="8"/>
      <c r="Q16" s="8"/>
    </row>
    <row r="17" spans="1:17" ht="20.399999999999999" x14ac:dyDescent="0.3">
      <c r="A17" s="22"/>
      <c r="B17" s="22"/>
      <c r="C17" s="31"/>
      <c r="D17" s="31"/>
      <c r="E17" s="31"/>
      <c r="F17" s="31"/>
      <c r="G17" s="8"/>
      <c r="H17" s="8"/>
      <c r="I17" s="8"/>
      <c r="J17" s="8"/>
      <c r="K17" s="8"/>
      <c r="L17" s="8"/>
      <c r="M17" s="8"/>
      <c r="N17" s="8"/>
      <c r="O17" s="8"/>
      <c r="P17" s="8"/>
      <c r="Q17" s="8"/>
    </row>
    <row r="18" spans="1:17" ht="20.399999999999999" x14ac:dyDescent="0.3">
      <c r="A18" s="22"/>
      <c r="B18" s="22"/>
      <c r="C18" s="31"/>
      <c r="D18" s="31"/>
      <c r="E18" s="31"/>
      <c r="F18" s="31"/>
      <c r="G18" s="8"/>
      <c r="H18" s="8"/>
      <c r="I18" s="8"/>
      <c r="J18" s="8"/>
      <c r="K18" s="8"/>
      <c r="L18" s="8"/>
      <c r="M18" s="8"/>
      <c r="N18" s="8"/>
      <c r="O18" s="8"/>
      <c r="P18" s="8"/>
      <c r="Q18" s="8"/>
    </row>
    <row r="19" spans="1:17" ht="20.399999999999999" x14ac:dyDescent="0.3">
      <c r="A19" s="22"/>
      <c r="B19" s="22"/>
      <c r="C19" s="31"/>
      <c r="D19" s="31"/>
      <c r="E19" s="31"/>
      <c r="F19" s="31"/>
      <c r="G19" s="8"/>
      <c r="H19" s="8"/>
      <c r="I19" s="8"/>
      <c r="J19" s="8"/>
      <c r="K19" s="8"/>
      <c r="L19" s="8"/>
      <c r="M19" s="8"/>
      <c r="N19" s="8"/>
      <c r="O19" s="8"/>
      <c r="P19" s="8"/>
      <c r="Q19" s="8"/>
    </row>
    <row r="20" spans="1:17" ht="20.399999999999999" x14ac:dyDescent="0.3">
      <c r="A20" s="22"/>
      <c r="B20" s="5"/>
      <c r="C20" s="32"/>
      <c r="D20" s="32"/>
      <c r="E20" s="32"/>
      <c r="F20" s="32"/>
    </row>
    <row r="21" spans="1:17" ht="20.399999999999999" x14ac:dyDescent="0.3">
      <c r="A21" s="22"/>
      <c r="B21" s="5"/>
      <c r="C21" s="32"/>
      <c r="D21" s="32"/>
      <c r="E21" s="32"/>
      <c r="F21" s="32"/>
    </row>
    <row r="22" spans="1:17" ht="20.399999999999999" x14ac:dyDescent="0.3">
      <c r="A22" s="22"/>
      <c r="B22" s="5"/>
      <c r="C22" s="32"/>
      <c r="D22" s="32"/>
      <c r="E22" s="32"/>
      <c r="F22" s="32"/>
    </row>
    <row r="23" spans="1:17" ht="20.399999999999999" x14ac:dyDescent="0.3">
      <c r="A23" s="22"/>
      <c r="B23" s="5"/>
      <c r="C23" s="32"/>
      <c r="D23" s="32"/>
      <c r="E23" s="32"/>
      <c r="F23" s="32"/>
    </row>
    <row r="24" spans="1:17" ht="20.399999999999999" x14ac:dyDescent="0.3">
      <c r="A24" s="22"/>
      <c r="B24" s="5"/>
      <c r="C24" s="32"/>
      <c r="D24" s="32"/>
      <c r="E24" s="32"/>
      <c r="F24" s="32"/>
    </row>
    <row r="25" spans="1:17" ht="20.399999999999999" x14ac:dyDescent="0.3">
      <c r="A25" s="22"/>
      <c r="B25" s="5"/>
      <c r="C25" s="32"/>
      <c r="D25" s="32"/>
      <c r="E25" s="32"/>
      <c r="F25" s="32"/>
    </row>
    <row r="26" spans="1:17" ht="20.399999999999999" x14ac:dyDescent="0.3">
      <c r="A26" s="22"/>
      <c r="B26" s="5"/>
      <c r="C26" s="32"/>
      <c r="D26" s="32"/>
      <c r="E26" s="32"/>
      <c r="F26" s="32"/>
    </row>
    <row r="27" spans="1:17" ht="20.399999999999999" x14ac:dyDescent="0.3">
      <c r="A27" s="22"/>
      <c r="B27" s="5"/>
      <c r="C27" s="32"/>
      <c r="D27" s="32"/>
      <c r="E27" s="32"/>
      <c r="F27" s="32"/>
    </row>
    <row r="28" spans="1:17" ht="20.399999999999999" x14ac:dyDescent="0.3">
      <c r="A28" s="22"/>
      <c r="B28" s="5"/>
      <c r="C28" s="32"/>
      <c r="D28" s="32"/>
      <c r="E28" s="32"/>
      <c r="F28" s="32"/>
    </row>
    <row r="29" spans="1:17" ht="20.399999999999999" x14ac:dyDescent="0.3">
      <c r="A29" s="22"/>
      <c r="B29" s="5"/>
      <c r="C29" s="32"/>
      <c r="D29" s="32"/>
      <c r="E29" s="32"/>
      <c r="F29" s="32"/>
    </row>
    <row r="30" spans="1:17" ht="20.399999999999999" x14ac:dyDescent="0.3">
      <c r="A30" s="22"/>
      <c r="B30" s="5"/>
      <c r="C30" s="32"/>
      <c r="D30" s="32"/>
      <c r="E30" s="32"/>
      <c r="F30" s="32"/>
    </row>
    <row r="31" spans="1:17" ht="20.399999999999999" x14ac:dyDescent="0.3">
      <c r="A31" s="22"/>
      <c r="B31" s="5"/>
      <c r="C31" s="32"/>
      <c r="D31" s="32"/>
      <c r="E31" s="32"/>
      <c r="F31" s="32"/>
    </row>
    <row r="32" spans="1:17" ht="20.399999999999999" x14ac:dyDescent="0.3">
      <c r="A32" s="22"/>
      <c r="B32" s="5"/>
      <c r="C32" s="32"/>
      <c r="D32" s="32"/>
      <c r="E32" s="32"/>
      <c r="F32" s="32"/>
    </row>
    <row r="33" spans="1:6" ht="20.399999999999999" x14ac:dyDescent="0.3">
      <c r="A33" s="22"/>
      <c r="B33" s="5"/>
      <c r="C33" s="32"/>
      <c r="D33" s="32"/>
      <c r="E33" s="32"/>
      <c r="F33" s="32"/>
    </row>
    <row r="34" spans="1:6" ht="20.399999999999999" x14ac:dyDescent="0.3">
      <c r="A34" s="22"/>
      <c r="B34" s="5"/>
      <c r="C34" s="32"/>
      <c r="D34" s="32"/>
      <c r="E34" s="32"/>
      <c r="F34" s="32"/>
    </row>
    <row r="35" spans="1:6" ht="20.399999999999999" x14ac:dyDescent="0.3">
      <c r="A35" s="22"/>
      <c r="B35" s="5"/>
      <c r="C35" s="32"/>
      <c r="D35" s="32"/>
      <c r="E35" s="32"/>
      <c r="F35" s="32"/>
    </row>
    <row r="36" spans="1:6" ht="20.399999999999999" x14ac:dyDescent="0.3">
      <c r="A36" s="22"/>
      <c r="B36" s="5"/>
      <c r="C36" s="32"/>
      <c r="D36" s="32"/>
      <c r="E36" s="32"/>
      <c r="F36" s="32"/>
    </row>
    <row r="37" spans="1:6" ht="20.399999999999999" x14ac:dyDescent="0.3">
      <c r="A37" s="22"/>
      <c r="B37" s="5"/>
      <c r="C37" s="32"/>
      <c r="D37" s="32"/>
      <c r="E37" s="32"/>
      <c r="F37" s="32"/>
    </row>
    <row r="38" spans="1:6" ht="20.399999999999999" x14ac:dyDescent="0.3">
      <c r="A38" s="22"/>
      <c r="B38" s="5"/>
      <c r="C38" s="32"/>
      <c r="D38" s="32"/>
      <c r="E38" s="32"/>
      <c r="F38" s="32"/>
    </row>
    <row r="39" spans="1:6" ht="20.399999999999999" x14ac:dyDescent="0.3">
      <c r="A39" s="22"/>
      <c r="B39" s="5"/>
      <c r="C39" s="32"/>
      <c r="D39" s="32"/>
      <c r="E39" s="32"/>
      <c r="F39" s="32"/>
    </row>
    <row r="40" spans="1:6" ht="20.399999999999999" x14ac:dyDescent="0.3">
      <c r="A40" s="22"/>
      <c r="B40" s="5"/>
      <c r="C40" s="32"/>
      <c r="D40" s="32"/>
      <c r="E40" s="32"/>
      <c r="F40" s="32"/>
    </row>
    <row r="41" spans="1:6" ht="20.399999999999999" x14ac:dyDescent="0.3">
      <c r="A41" s="22"/>
      <c r="B41" s="5"/>
      <c r="C41" s="32"/>
      <c r="D41" s="32"/>
      <c r="E41" s="32"/>
      <c r="F41" s="32"/>
    </row>
    <row r="42" spans="1:6" ht="20.399999999999999" x14ac:dyDescent="0.3">
      <c r="A42" s="22"/>
      <c r="B42" s="5"/>
      <c r="C42" s="32"/>
      <c r="D42" s="32"/>
      <c r="E42" s="32"/>
      <c r="F42" s="32"/>
    </row>
    <row r="43" spans="1:6" ht="20.399999999999999" x14ac:dyDescent="0.3">
      <c r="A43" s="22"/>
      <c r="B43" s="5"/>
      <c r="C43" s="32"/>
      <c r="D43" s="32"/>
      <c r="E43" s="32"/>
      <c r="F43" s="32"/>
    </row>
    <row r="44" spans="1:6" ht="20.399999999999999" x14ac:dyDescent="0.3">
      <c r="A44" s="22"/>
      <c r="B44" s="5"/>
      <c r="C44" s="32"/>
      <c r="D44" s="32"/>
      <c r="E44" s="32"/>
      <c r="F44" s="32"/>
    </row>
    <row r="45" spans="1:6" ht="20.399999999999999" x14ac:dyDescent="0.3">
      <c r="A45" s="22"/>
      <c r="B45" s="5"/>
      <c r="C45" s="32"/>
      <c r="D45" s="32"/>
      <c r="E45" s="32"/>
      <c r="F45" s="32"/>
    </row>
    <row r="46" spans="1:6" ht="20.399999999999999" x14ac:dyDescent="0.3">
      <c r="A46" s="22"/>
      <c r="B46" s="5"/>
      <c r="C46" s="32"/>
      <c r="D46" s="32"/>
      <c r="E46" s="32"/>
      <c r="F46" s="32"/>
    </row>
    <row r="47" spans="1:6" ht="20.399999999999999" x14ac:dyDescent="0.3">
      <c r="A47" s="22"/>
      <c r="B47" s="5"/>
      <c r="C47" s="32"/>
      <c r="D47" s="32"/>
      <c r="E47" s="32"/>
      <c r="F47" s="32"/>
    </row>
    <row r="48" spans="1:6" ht="20.399999999999999" x14ac:dyDescent="0.3">
      <c r="A48" s="22"/>
      <c r="B48" s="5"/>
      <c r="C48" s="32"/>
      <c r="D48" s="32"/>
      <c r="E48" s="32"/>
      <c r="F48" s="32"/>
    </row>
    <row r="49" spans="1:6" ht="20.399999999999999" x14ac:dyDescent="0.3">
      <c r="A49" s="22"/>
      <c r="B49" s="5"/>
      <c r="C49" s="32"/>
      <c r="D49" s="32"/>
      <c r="E49" s="32"/>
      <c r="F49" s="32"/>
    </row>
    <row r="50" spans="1:6" ht="20.399999999999999" x14ac:dyDescent="0.3">
      <c r="A50" s="22"/>
      <c r="B50" s="5"/>
      <c r="C50" s="32"/>
      <c r="D50" s="32"/>
      <c r="E50" s="32"/>
      <c r="F50" s="32"/>
    </row>
    <row r="51" spans="1:6" ht="20.399999999999999" x14ac:dyDescent="0.3">
      <c r="A51" s="22"/>
      <c r="B51" s="5"/>
      <c r="C51" s="32"/>
      <c r="D51" s="32"/>
      <c r="E51" s="32"/>
      <c r="F51" s="32"/>
    </row>
    <row r="52" spans="1:6" ht="20.399999999999999" x14ac:dyDescent="0.3">
      <c r="A52" s="22"/>
      <c r="B52" s="5"/>
      <c r="C52" s="32"/>
      <c r="D52" s="32"/>
      <c r="E52" s="32"/>
      <c r="F52" s="32"/>
    </row>
    <row r="53" spans="1:6" ht="20.399999999999999" x14ac:dyDescent="0.3">
      <c r="A53" s="22"/>
      <c r="B53" s="5"/>
      <c r="C53" s="32"/>
      <c r="D53" s="32"/>
      <c r="E53" s="32"/>
      <c r="F53" s="32"/>
    </row>
    <row r="54" spans="1:6" ht="20.399999999999999" x14ac:dyDescent="0.3">
      <c r="A54" s="22"/>
      <c r="B54" s="5"/>
      <c r="C54" s="32"/>
      <c r="D54" s="32"/>
      <c r="E54" s="32"/>
      <c r="F54" s="32"/>
    </row>
    <row r="55" spans="1:6" ht="20.399999999999999" x14ac:dyDescent="0.3">
      <c r="A55" s="22"/>
      <c r="B55" s="5"/>
      <c r="C55" s="32"/>
      <c r="D55" s="32"/>
      <c r="E55" s="32"/>
      <c r="F55" s="32"/>
    </row>
    <row r="56" spans="1:6" ht="20.399999999999999" x14ac:dyDescent="0.3">
      <c r="A56" s="22"/>
      <c r="B56" s="5"/>
      <c r="C56" s="32"/>
      <c r="D56" s="32"/>
      <c r="E56" s="32"/>
      <c r="F56" s="32"/>
    </row>
    <row r="57" spans="1:6" ht="20.399999999999999" x14ac:dyDescent="0.3">
      <c r="A57" s="22"/>
      <c r="B57" s="5"/>
      <c r="C57" s="32"/>
      <c r="D57" s="32"/>
      <c r="E57" s="32"/>
      <c r="F57" s="32"/>
    </row>
    <row r="58" spans="1:6" ht="20.399999999999999" x14ac:dyDescent="0.3">
      <c r="A58" s="22"/>
      <c r="B58" s="5"/>
      <c r="C58" s="32"/>
      <c r="D58" s="32"/>
      <c r="E58" s="32"/>
      <c r="F58" s="32"/>
    </row>
    <row r="59" spans="1:6" ht="20.399999999999999" x14ac:dyDescent="0.3">
      <c r="A59" s="22"/>
      <c r="B59" s="5"/>
      <c r="C59" s="32"/>
      <c r="D59" s="32"/>
      <c r="E59" s="32"/>
      <c r="F59" s="32"/>
    </row>
    <row r="60" spans="1:6" ht="20.399999999999999" x14ac:dyDescent="0.3">
      <c r="A60" s="22"/>
      <c r="B60" s="5"/>
      <c r="C60" s="32"/>
      <c r="D60" s="32"/>
      <c r="E60" s="32"/>
      <c r="F60" s="32"/>
    </row>
    <row r="61" spans="1:6" ht="20.399999999999999" x14ac:dyDescent="0.3">
      <c r="A61" s="22"/>
      <c r="B61" s="5"/>
      <c r="C61" s="32"/>
      <c r="D61" s="32"/>
      <c r="E61" s="32"/>
      <c r="F61" s="32"/>
    </row>
    <row r="62" spans="1:6" ht="20.399999999999999" x14ac:dyDescent="0.3">
      <c r="A62" s="22"/>
      <c r="B62" s="5"/>
      <c r="C62" s="32"/>
      <c r="D62" s="32"/>
      <c r="E62" s="32"/>
      <c r="F62" s="32"/>
    </row>
    <row r="63" spans="1:6" ht="20.399999999999999" x14ac:dyDescent="0.3">
      <c r="A63" s="22"/>
      <c r="B63" s="5"/>
      <c r="C63" s="32"/>
      <c r="D63" s="32"/>
      <c r="E63" s="32"/>
      <c r="F63" s="32"/>
    </row>
    <row r="64" spans="1:6" ht="20.399999999999999" x14ac:dyDescent="0.3">
      <c r="A64" s="22"/>
      <c r="B64" s="5"/>
      <c r="C64" s="32"/>
      <c r="D64" s="32"/>
      <c r="E64" s="32"/>
      <c r="F64" s="32"/>
    </row>
    <row r="65" spans="1:6" ht="20.399999999999999" x14ac:dyDescent="0.3">
      <c r="A65" s="22"/>
      <c r="B65" s="5"/>
      <c r="C65" s="32"/>
      <c r="D65" s="32"/>
      <c r="E65" s="32"/>
      <c r="F65" s="32"/>
    </row>
    <row r="66" spans="1:6" ht="20.399999999999999" x14ac:dyDescent="0.3">
      <c r="A66" s="22"/>
      <c r="B66" s="5"/>
      <c r="C66" s="32"/>
      <c r="D66" s="32"/>
      <c r="E66" s="32"/>
      <c r="F66" s="32"/>
    </row>
    <row r="67" spans="1:6" ht="20.399999999999999" x14ac:dyDescent="0.3">
      <c r="A67" s="22"/>
      <c r="B67" s="5"/>
      <c r="C67" s="32"/>
      <c r="D67" s="32"/>
      <c r="E67" s="32"/>
      <c r="F67" s="32"/>
    </row>
    <row r="68" spans="1:6" ht="20.399999999999999" x14ac:dyDescent="0.3">
      <c r="A68" s="22"/>
      <c r="B68" s="5"/>
      <c r="C68" s="32"/>
      <c r="D68" s="32"/>
      <c r="E68" s="32"/>
      <c r="F68" s="32"/>
    </row>
    <row r="69" spans="1:6" ht="20.399999999999999" x14ac:dyDescent="0.3">
      <c r="A69" s="22"/>
      <c r="B69" s="5"/>
      <c r="C69" s="32"/>
      <c r="D69" s="32"/>
      <c r="E69" s="32"/>
      <c r="F69" s="32"/>
    </row>
    <row r="70" spans="1:6" ht="20.399999999999999" x14ac:dyDescent="0.3">
      <c r="A70" s="22"/>
      <c r="B70" s="5"/>
      <c r="C70" s="32"/>
      <c r="D70" s="32"/>
      <c r="E70" s="32"/>
      <c r="F70" s="32"/>
    </row>
    <row r="71" spans="1:6" ht="20.399999999999999" x14ac:dyDescent="0.3">
      <c r="A71" s="22"/>
      <c r="B71" s="5"/>
      <c r="C71" s="32"/>
      <c r="D71" s="32"/>
      <c r="E71" s="32"/>
      <c r="F71" s="32"/>
    </row>
    <row r="72" spans="1:6" ht="20.399999999999999" x14ac:dyDescent="0.3">
      <c r="A72" s="22"/>
      <c r="B72" s="5"/>
      <c r="C72" s="32"/>
      <c r="D72" s="32"/>
      <c r="E72" s="32"/>
      <c r="F72" s="32"/>
    </row>
    <row r="73" spans="1:6" ht="20.399999999999999" x14ac:dyDescent="0.3">
      <c r="A73" s="22"/>
      <c r="B73" s="5"/>
      <c r="C73" s="32"/>
      <c r="D73" s="32"/>
      <c r="E73" s="32"/>
      <c r="F73" s="32"/>
    </row>
    <row r="74" spans="1:6" ht="20.399999999999999" x14ac:dyDescent="0.3">
      <c r="A74" s="22"/>
      <c r="B74" s="5"/>
      <c r="C74" s="32"/>
      <c r="D74" s="32"/>
      <c r="E74" s="32"/>
      <c r="F74" s="32"/>
    </row>
    <row r="75" spans="1:6" ht="20.399999999999999" x14ac:dyDescent="0.3">
      <c r="A75" s="22"/>
      <c r="B75" s="5"/>
      <c r="C75" s="32"/>
      <c r="D75" s="32"/>
      <c r="E75" s="32"/>
      <c r="F75" s="32"/>
    </row>
    <row r="76" spans="1:6" ht="20.399999999999999" x14ac:dyDescent="0.3">
      <c r="A76" s="22"/>
      <c r="B76" s="5"/>
      <c r="C76" s="32"/>
      <c r="D76" s="32"/>
      <c r="E76" s="32"/>
      <c r="F76" s="32"/>
    </row>
    <row r="77" spans="1:6" ht="20.399999999999999" x14ac:dyDescent="0.3">
      <c r="A77" s="22"/>
      <c r="B77" s="5"/>
      <c r="C77" s="32"/>
      <c r="D77" s="32"/>
      <c r="E77" s="32"/>
      <c r="F77" s="32"/>
    </row>
    <row r="78" spans="1:6" ht="20.399999999999999" x14ac:dyDescent="0.3">
      <c r="A78" s="22"/>
      <c r="B78" s="5"/>
      <c r="C78" s="32"/>
      <c r="D78" s="32"/>
      <c r="E78" s="32"/>
      <c r="F78" s="32"/>
    </row>
    <row r="79" spans="1:6" ht="20.399999999999999" x14ac:dyDescent="0.3">
      <c r="A79" s="22"/>
      <c r="B79" s="5"/>
      <c r="C79" s="32"/>
      <c r="D79" s="32"/>
      <c r="E79" s="32"/>
      <c r="F79" s="32"/>
    </row>
    <row r="80" spans="1:6" ht="20.399999999999999" x14ac:dyDescent="0.3">
      <c r="A80" s="22"/>
      <c r="B80" s="5"/>
      <c r="C80" s="32"/>
      <c r="D80" s="32"/>
      <c r="E80" s="32"/>
      <c r="F80" s="32"/>
    </row>
    <row r="81" spans="1:6" ht="20.399999999999999" x14ac:dyDescent="0.3">
      <c r="A81" s="22"/>
      <c r="B81" s="5"/>
      <c r="C81" s="32"/>
      <c r="D81" s="32"/>
      <c r="E81" s="32"/>
      <c r="F81" s="32"/>
    </row>
    <row r="82" spans="1:6" ht="20.399999999999999" x14ac:dyDescent="0.3">
      <c r="A82" s="22"/>
      <c r="B82" s="5"/>
      <c r="C82" s="32"/>
      <c r="D82" s="32"/>
      <c r="E82" s="32"/>
      <c r="F82" s="32"/>
    </row>
    <row r="83" spans="1:6" ht="20.399999999999999" x14ac:dyDescent="0.3">
      <c r="A83" s="22"/>
      <c r="B83" s="5"/>
      <c r="C83" s="32"/>
      <c r="D83" s="32"/>
      <c r="E83" s="32"/>
      <c r="F83" s="32"/>
    </row>
    <row r="84" spans="1:6" ht="20.399999999999999" x14ac:dyDescent="0.3">
      <c r="A84" s="22"/>
      <c r="B84" s="5"/>
      <c r="C84" s="32"/>
      <c r="D84" s="32"/>
      <c r="E84" s="32"/>
      <c r="F84" s="32"/>
    </row>
    <row r="85" spans="1:6" ht="20.399999999999999" x14ac:dyDescent="0.3">
      <c r="A85" s="22"/>
      <c r="B85" s="5"/>
      <c r="C85" s="32"/>
      <c r="D85" s="32"/>
      <c r="E85" s="32"/>
      <c r="F85" s="32"/>
    </row>
    <row r="86" spans="1:6" ht="20.399999999999999" x14ac:dyDescent="0.3">
      <c r="A86" s="22"/>
      <c r="B86" s="5"/>
      <c r="C86" s="32"/>
      <c r="D86" s="32"/>
      <c r="E86" s="32"/>
      <c r="F86" s="32"/>
    </row>
    <row r="87" spans="1:6" ht="20.399999999999999" x14ac:dyDescent="0.3">
      <c r="A87" s="22"/>
      <c r="B87" s="5"/>
      <c r="C87" s="32"/>
      <c r="D87" s="32"/>
      <c r="E87" s="32"/>
      <c r="F87" s="32"/>
    </row>
    <row r="88" spans="1:6" ht="20.399999999999999" x14ac:dyDescent="0.3">
      <c r="A88" s="22"/>
      <c r="B88" s="5"/>
      <c r="C88" s="32"/>
      <c r="D88" s="32"/>
      <c r="E88" s="32"/>
      <c r="F88" s="32"/>
    </row>
    <row r="89" spans="1:6" ht="20.399999999999999" x14ac:dyDescent="0.3">
      <c r="A89" s="22"/>
      <c r="B89" s="5"/>
      <c r="C89" s="32"/>
      <c r="D89" s="32"/>
      <c r="E89" s="32"/>
      <c r="F89" s="32"/>
    </row>
    <row r="90" spans="1:6" ht="20.399999999999999" x14ac:dyDescent="0.3">
      <c r="A90" s="22"/>
      <c r="B90" s="5"/>
      <c r="C90" s="32"/>
      <c r="D90" s="32"/>
      <c r="E90" s="32"/>
      <c r="F90" s="32"/>
    </row>
    <row r="91" spans="1:6" ht="20.399999999999999" x14ac:dyDescent="0.3">
      <c r="A91" s="22"/>
      <c r="B91" s="5"/>
      <c r="C91" s="32"/>
      <c r="D91" s="32"/>
      <c r="E91" s="32"/>
      <c r="F91" s="32"/>
    </row>
    <row r="92" spans="1:6" ht="20.399999999999999" x14ac:dyDescent="0.3">
      <c r="A92" s="22"/>
      <c r="B92" s="5"/>
      <c r="C92" s="32"/>
      <c r="D92" s="32"/>
      <c r="E92" s="32"/>
      <c r="F92" s="32"/>
    </row>
    <row r="93" spans="1:6" ht="20.399999999999999" x14ac:dyDescent="0.3">
      <c r="A93" s="22"/>
      <c r="B93" s="5"/>
      <c r="C93" s="32"/>
      <c r="D93" s="32"/>
      <c r="E93" s="32"/>
      <c r="F93" s="32"/>
    </row>
    <row r="94" spans="1:6" ht="20.399999999999999" x14ac:dyDescent="0.3">
      <c r="A94" s="22"/>
      <c r="B94" s="5"/>
      <c r="C94" s="32"/>
      <c r="D94" s="32"/>
      <c r="E94" s="32"/>
      <c r="F94" s="32"/>
    </row>
    <row r="95" spans="1:6" ht="20.399999999999999" x14ac:dyDescent="0.3">
      <c r="A95" s="22"/>
      <c r="B95" s="5"/>
      <c r="C95" s="32"/>
      <c r="D95" s="32"/>
      <c r="E95" s="32"/>
      <c r="F95" s="32"/>
    </row>
    <row r="96" spans="1:6" ht="20.399999999999999" x14ac:dyDescent="0.3">
      <c r="A96" s="22"/>
      <c r="B96" s="5"/>
      <c r="C96" s="32"/>
      <c r="D96" s="32"/>
      <c r="E96" s="32"/>
      <c r="F96" s="32"/>
    </row>
    <row r="97" spans="1:6" ht="20.399999999999999" x14ac:dyDescent="0.3">
      <c r="A97" s="22"/>
      <c r="B97" s="5"/>
      <c r="C97" s="32"/>
      <c r="D97" s="32"/>
      <c r="E97" s="32"/>
      <c r="F97" s="32"/>
    </row>
    <row r="98" spans="1:6" ht="20.399999999999999" x14ac:dyDescent="0.3">
      <c r="A98" s="22"/>
      <c r="B98" s="5"/>
      <c r="C98" s="32"/>
      <c r="D98" s="32"/>
      <c r="E98" s="32"/>
      <c r="F98" s="32"/>
    </row>
    <row r="99" spans="1:6" ht="20.399999999999999" x14ac:dyDescent="0.3">
      <c r="A99" s="22"/>
      <c r="B99" s="5"/>
      <c r="C99" s="32"/>
      <c r="D99" s="32"/>
      <c r="E99" s="32"/>
      <c r="F99" s="32"/>
    </row>
    <row r="100" spans="1:6" ht="20.399999999999999" x14ac:dyDescent="0.3">
      <c r="A100" s="22"/>
      <c r="B100" s="5"/>
      <c r="C100" s="32"/>
      <c r="D100" s="32"/>
      <c r="E100" s="32"/>
      <c r="F100" s="32"/>
    </row>
    <row r="101" spans="1:6" ht="20.399999999999999" x14ac:dyDescent="0.3">
      <c r="A101" s="22"/>
      <c r="B101" s="5"/>
      <c r="C101" s="32"/>
      <c r="D101" s="32"/>
      <c r="E101" s="32"/>
      <c r="F101" s="32"/>
    </row>
    <row r="102" spans="1:6" ht="20.399999999999999" x14ac:dyDescent="0.3">
      <c r="A102" s="22"/>
      <c r="B102" s="5"/>
      <c r="C102" s="32"/>
      <c r="D102" s="32"/>
      <c r="E102" s="32"/>
      <c r="F102" s="32"/>
    </row>
    <row r="103" spans="1:6" ht="20.399999999999999" x14ac:dyDescent="0.3">
      <c r="A103" s="22"/>
      <c r="B103" s="5"/>
      <c r="C103" s="32"/>
      <c r="D103" s="32"/>
      <c r="E103" s="32"/>
      <c r="F103" s="32"/>
    </row>
    <row r="104" spans="1:6" ht="20.399999999999999" x14ac:dyDescent="0.3">
      <c r="A104" s="22"/>
      <c r="B104" s="5"/>
      <c r="C104" s="32"/>
      <c r="D104" s="32"/>
      <c r="E104" s="32"/>
      <c r="F104" s="32"/>
    </row>
    <row r="105" spans="1:6" ht="20.399999999999999" x14ac:dyDescent="0.3">
      <c r="A105" s="22"/>
      <c r="B105" s="5"/>
      <c r="C105" s="32"/>
      <c r="D105" s="32"/>
      <c r="E105" s="32"/>
      <c r="F105" s="32"/>
    </row>
    <row r="106" spans="1:6" ht="20.399999999999999" x14ac:dyDescent="0.3">
      <c r="A106" s="22"/>
      <c r="B106" s="5"/>
      <c r="C106" s="32"/>
      <c r="D106" s="32"/>
      <c r="E106" s="32"/>
      <c r="F106" s="32"/>
    </row>
    <row r="107" spans="1:6" ht="20.399999999999999" x14ac:dyDescent="0.3">
      <c r="A107" s="22"/>
      <c r="B107" s="5"/>
      <c r="C107" s="32"/>
      <c r="D107" s="32"/>
      <c r="E107" s="32"/>
      <c r="F107" s="32"/>
    </row>
    <row r="108" spans="1:6" ht="20.399999999999999" x14ac:dyDescent="0.3">
      <c r="A108" s="22"/>
      <c r="B108" s="5"/>
      <c r="C108" s="32"/>
      <c r="D108" s="32"/>
      <c r="E108" s="32"/>
      <c r="F108" s="32"/>
    </row>
    <row r="109" spans="1:6" ht="20.399999999999999" x14ac:dyDescent="0.3">
      <c r="A109" s="22"/>
      <c r="B109" s="5"/>
      <c r="C109" s="32"/>
      <c r="D109" s="32"/>
      <c r="E109" s="32"/>
      <c r="F109" s="32"/>
    </row>
    <row r="110" spans="1:6" ht="20.399999999999999" x14ac:dyDescent="0.3">
      <c r="A110" s="22"/>
      <c r="B110" s="5"/>
      <c r="C110" s="32"/>
      <c r="D110" s="32"/>
      <c r="E110" s="32"/>
      <c r="F110" s="32"/>
    </row>
    <row r="111" spans="1:6" ht="20.399999999999999" x14ac:dyDescent="0.3">
      <c r="A111" s="22"/>
      <c r="B111" s="5"/>
      <c r="C111" s="32"/>
      <c r="D111" s="32"/>
      <c r="E111" s="32"/>
      <c r="F111" s="32"/>
    </row>
    <row r="112" spans="1:6" ht="20.399999999999999" x14ac:dyDescent="0.3">
      <c r="A112" s="22"/>
      <c r="B112" s="5"/>
      <c r="C112" s="32"/>
      <c r="D112" s="32"/>
      <c r="E112" s="32"/>
      <c r="F112" s="32"/>
    </row>
    <row r="113" spans="1:6" ht="20.399999999999999" x14ac:dyDescent="0.3">
      <c r="A113" s="22"/>
      <c r="B113" s="5"/>
      <c r="C113" s="32"/>
      <c r="D113" s="32"/>
      <c r="E113" s="32"/>
      <c r="F113" s="32"/>
    </row>
    <row r="114" spans="1:6" ht="20.399999999999999" x14ac:dyDescent="0.3">
      <c r="A114" s="22"/>
      <c r="B114" s="5"/>
      <c r="C114" s="32"/>
      <c r="D114" s="32"/>
      <c r="E114" s="32"/>
      <c r="F114" s="32"/>
    </row>
    <row r="115" spans="1:6" ht="20.399999999999999" x14ac:dyDescent="0.3">
      <c r="A115" s="22"/>
      <c r="B115" s="5"/>
      <c r="C115" s="32"/>
      <c r="D115" s="32"/>
      <c r="E115" s="32"/>
      <c r="F115" s="32"/>
    </row>
    <row r="116" spans="1:6" ht="20.399999999999999" x14ac:dyDescent="0.3">
      <c r="A116" s="22"/>
      <c r="B116" s="5"/>
      <c r="C116" s="32"/>
      <c r="D116" s="32"/>
      <c r="E116" s="32"/>
      <c r="F116" s="32"/>
    </row>
    <row r="117" spans="1:6" ht="20.399999999999999" x14ac:dyDescent="0.3">
      <c r="A117" s="22"/>
      <c r="B117" s="5"/>
      <c r="C117" s="32"/>
      <c r="D117" s="32"/>
      <c r="E117" s="32"/>
      <c r="F117" s="32"/>
    </row>
    <row r="118" spans="1:6" ht="20.399999999999999" x14ac:dyDescent="0.3">
      <c r="A118" s="22"/>
      <c r="B118" s="5"/>
      <c r="C118" s="32"/>
      <c r="D118" s="32"/>
      <c r="E118" s="32"/>
      <c r="F118" s="32"/>
    </row>
    <row r="119" spans="1:6" ht="20.399999999999999" x14ac:dyDescent="0.3">
      <c r="A119" s="22"/>
      <c r="B119" s="5"/>
      <c r="C119" s="32"/>
      <c r="D119" s="32"/>
      <c r="E119" s="32"/>
      <c r="F119" s="32"/>
    </row>
    <row r="120" spans="1:6" ht="20.399999999999999" x14ac:dyDescent="0.3">
      <c r="A120" s="22"/>
      <c r="B120" s="5"/>
      <c r="C120" s="32"/>
      <c r="D120" s="32"/>
      <c r="E120" s="32"/>
      <c r="F120" s="32"/>
    </row>
    <row r="121" spans="1:6" ht="20.399999999999999" x14ac:dyDescent="0.3">
      <c r="A121" s="22"/>
      <c r="B121" s="5"/>
      <c r="C121" s="32"/>
      <c r="D121" s="32"/>
      <c r="E121" s="32"/>
      <c r="F121" s="32"/>
    </row>
    <row r="122" spans="1:6" ht="20.399999999999999" x14ac:dyDescent="0.3">
      <c r="A122" s="22"/>
      <c r="B122" s="5"/>
      <c r="C122" s="32"/>
      <c r="D122" s="32"/>
      <c r="E122" s="32"/>
      <c r="F122" s="32"/>
    </row>
    <row r="123" spans="1:6" ht="20.399999999999999" x14ac:dyDescent="0.3">
      <c r="A123" s="22"/>
      <c r="B123" s="5"/>
      <c r="C123" s="32"/>
      <c r="D123" s="32"/>
      <c r="E123" s="32"/>
      <c r="F123" s="32"/>
    </row>
    <row r="124" spans="1:6" ht="20.399999999999999" x14ac:dyDescent="0.3">
      <c r="A124" s="22"/>
      <c r="B124" s="5"/>
      <c r="C124" s="32"/>
      <c r="D124" s="32"/>
      <c r="E124" s="32"/>
      <c r="F124" s="32"/>
    </row>
    <row r="125" spans="1:6" ht="20.399999999999999" x14ac:dyDescent="0.3">
      <c r="A125" s="22"/>
      <c r="B125" s="5"/>
      <c r="C125" s="32"/>
      <c r="D125" s="32"/>
      <c r="E125" s="32"/>
      <c r="F125" s="32"/>
    </row>
    <row r="126" spans="1:6" ht="20.399999999999999" x14ac:dyDescent="0.3">
      <c r="A126" s="22"/>
      <c r="B126" s="5"/>
      <c r="C126" s="32"/>
      <c r="D126" s="32"/>
      <c r="E126" s="32"/>
      <c r="F126" s="32"/>
    </row>
    <row r="127" spans="1:6" ht="20.399999999999999" x14ac:dyDescent="0.3">
      <c r="A127" s="22"/>
      <c r="B127" s="5"/>
      <c r="C127" s="32"/>
      <c r="D127" s="32"/>
      <c r="E127" s="32"/>
      <c r="F127" s="32"/>
    </row>
    <row r="128" spans="1:6" ht="20.399999999999999" x14ac:dyDescent="0.3">
      <c r="A128" s="22"/>
      <c r="B128" s="5"/>
      <c r="C128" s="32"/>
      <c r="D128" s="32"/>
      <c r="E128" s="32"/>
      <c r="F128" s="32"/>
    </row>
    <row r="129" spans="1:6" ht="20.399999999999999" x14ac:dyDescent="0.3">
      <c r="A129" s="22"/>
      <c r="B129" s="5"/>
      <c r="C129" s="32"/>
      <c r="D129" s="32"/>
      <c r="E129" s="32"/>
      <c r="F129" s="32"/>
    </row>
    <row r="130" spans="1:6" ht="20.399999999999999" x14ac:dyDescent="0.3">
      <c r="A130" s="22"/>
      <c r="B130" s="5"/>
      <c r="C130" s="32"/>
      <c r="D130" s="32"/>
      <c r="E130" s="32"/>
      <c r="F130" s="32"/>
    </row>
    <row r="131" spans="1:6" ht="20.399999999999999" x14ac:dyDescent="0.3">
      <c r="A131" s="22"/>
      <c r="B131" s="5"/>
      <c r="C131" s="32"/>
      <c r="D131" s="32"/>
      <c r="E131" s="32"/>
      <c r="F131" s="32"/>
    </row>
    <row r="132" spans="1:6" ht="20.399999999999999" x14ac:dyDescent="0.3">
      <c r="A132" s="22"/>
      <c r="B132" s="5"/>
      <c r="C132" s="32"/>
      <c r="D132" s="32"/>
      <c r="E132" s="32"/>
      <c r="F132" s="32"/>
    </row>
    <row r="133" spans="1:6" ht="20.399999999999999" x14ac:dyDescent="0.3">
      <c r="A133" s="22"/>
      <c r="B133" s="5"/>
      <c r="C133" s="32"/>
      <c r="D133" s="32"/>
      <c r="E133" s="32"/>
      <c r="F133" s="32"/>
    </row>
    <row r="134" spans="1:6" ht="20.399999999999999" x14ac:dyDescent="0.3">
      <c r="A134" s="22"/>
      <c r="B134" s="5"/>
      <c r="C134" s="32"/>
      <c r="D134" s="32"/>
      <c r="E134" s="32"/>
      <c r="F134" s="32"/>
    </row>
    <row r="135" spans="1:6" ht="20.399999999999999" x14ac:dyDescent="0.3">
      <c r="A135" s="22"/>
      <c r="B135" s="5"/>
      <c r="C135" s="32"/>
      <c r="D135" s="32"/>
      <c r="E135" s="32"/>
      <c r="F135" s="32"/>
    </row>
    <row r="136" spans="1:6" ht="20.399999999999999" x14ac:dyDescent="0.3">
      <c r="A136" s="22"/>
      <c r="B136" s="5"/>
      <c r="C136" s="32"/>
      <c r="D136" s="32"/>
      <c r="E136" s="32"/>
      <c r="F136" s="32"/>
    </row>
    <row r="137" spans="1:6" ht="20.399999999999999" x14ac:dyDescent="0.3">
      <c r="A137" s="22"/>
      <c r="B137" s="5"/>
      <c r="C137" s="32"/>
      <c r="D137" s="32"/>
      <c r="E137" s="32"/>
      <c r="F137" s="32"/>
    </row>
    <row r="138" spans="1:6" ht="20.399999999999999" x14ac:dyDescent="0.3">
      <c r="A138" s="22"/>
      <c r="B138" s="5"/>
      <c r="C138" s="32"/>
      <c r="D138" s="32"/>
      <c r="E138" s="32"/>
      <c r="F138" s="32"/>
    </row>
    <row r="139" spans="1:6" ht="20.399999999999999" x14ac:dyDescent="0.3">
      <c r="A139" s="22"/>
      <c r="B139" s="5"/>
      <c r="C139" s="32"/>
      <c r="D139" s="32"/>
      <c r="E139" s="32"/>
      <c r="F139" s="32"/>
    </row>
    <row r="140" spans="1:6" ht="20.399999999999999" x14ac:dyDescent="0.3">
      <c r="A140" s="22"/>
      <c r="B140" s="5"/>
      <c r="C140" s="32"/>
      <c r="D140" s="32"/>
      <c r="E140" s="32"/>
      <c r="F140" s="32"/>
    </row>
    <row r="141" spans="1:6" ht="20.399999999999999" x14ac:dyDescent="0.3">
      <c r="A141" s="22"/>
      <c r="B141" s="5"/>
      <c r="C141" s="32"/>
      <c r="D141" s="32"/>
      <c r="E141" s="32"/>
      <c r="F141" s="32"/>
    </row>
    <row r="142" spans="1:6" ht="20.399999999999999" x14ac:dyDescent="0.3">
      <c r="A142" s="22"/>
      <c r="B142" s="5"/>
      <c r="C142" s="32"/>
      <c r="D142" s="32"/>
      <c r="E142" s="32"/>
      <c r="F142" s="32"/>
    </row>
    <row r="143" spans="1:6" ht="20.399999999999999" x14ac:dyDescent="0.3">
      <c r="A143" s="22"/>
      <c r="B143" s="5"/>
      <c r="C143" s="32"/>
      <c r="D143" s="32"/>
      <c r="E143" s="32"/>
      <c r="F143" s="32"/>
    </row>
    <row r="144" spans="1:6" ht="20.399999999999999" x14ac:dyDescent="0.3">
      <c r="A144" s="22"/>
      <c r="B144" s="5"/>
      <c r="C144" s="32"/>
      <c r="D144" s="32"/>
      <c r="E144" s="32"/>
      <c r="F144" s="32"/>
    </row>
    <row r="145" spans="1:6" ht="20.399999999999999" x14ac:dyDescent="0.3">
      <c r="A145" s="22"/>
      <c r="B145" s="5"/>
      <c r="C145" s="32"/>
      <c r="D145" s="32"/>
      <c r="E145" s="32"/>
      <c r="F145" s="32"/>
    </row>
    <row r="146" spans="1:6" ht="20.399999999999999" x14ac:dyDescent="0.3">
      <c r="A146" s="22"/>
      <c r="B146" s="5"/>
      <c r="C146" s="32"/>
      <c r="D146" s="32"/>
      <c r="E146" s="32"/>
      <c r="F146" s="32"/>
    </row>
    <row r="147" spans="1:6" ht="20.399999999999999" x14ac:dyDescent="0.3">
      <c r="A147" s="22"/>
      <c r="B147" s="5"/>
      <c r="C147" s="32"/>
      <c r="D147" s="32"/>
      <c r="E147" s="32"/>
      <c r="F147" s="32"/>
    </row>
    <row r="148" spans="1:6" ht="20.399999999999999" x14ac:dyDescent="0.3">
      <c r="A148" s="22"/>
      <c r="B148" s="5"/>
      <c r="C148" s="32"/>
      <c r="D148" s="32"/>
      <c r="E148" s="32"/>
      <c r="F148" s="32"/>
    </row>
    <row r="149" spans="1:6" ht="20.399999999999999" x14ac:dyDescent="0.3">
      <c r="A149" s="22"/>
      <c r="B149" s="5"/>
      <c r="C149" s="32"/>
      <c r="D149" s="32"/>
      <c r="E149" s="32"/>
      <c r="F149" s="32"/>
    </row>
    <row r="150" spans="1:6" ht="20.399999999999999" x14ac:dyDescent="0.3">
      <c r="A150" s="22"/>
      <c r="B150" s="5"/>
      <c r="C150" s="32"/>
      <c r="D150" s="32"/>
      <c r="E150" s="32"/>
      <c r="F150" s="32"/>
    </row>
    <row r="151" spans="1:6" ht="20.399999999999999" x14ac:dyDescent="0.3">
      <c r="A151" s="22"/>
      <c r="B151" s="5"/>
      <c r="C151" s="32"/>
      <c r="D151" s="32"/>
      <c r="E151" s="32"/>
      <c r="F151" s="32"/>
    </row>
    <row r="152" spans="1:6" ht="20.399999999999999" x14ac:dyDescent="0.3">
      <c r="A152" s="22"/>
      <c r="B152" s="5"/>
      <c r="C152" s="32"/>
      <c r="D152" s="32"/>
      <c r="E152" s="32"/>
      <c r="F152" s="32"/>
    </row>
    <row r="153" spans="1:6" ht="20.399999999999999" x14ac:dyDescent="0.3">
      <c r="A153" s="22"/>
      <c r="B153" s="5"/>
      <c r="C153" s="32"/>
      <c r="D153" s="32"/>
      <c r="E153" s="32"/>
      <c r="F153" s="32"/>
    </row>
    <row r="154" spans="1:6" ht="20.399999999999999" x14ac:dyDescent="0.3">
      <c r="A154" s="22"/>
      <c r="B154" s="5"/>
      <c r="C154" s="32"/>
      <c r="D154" s="32"/>
      <c r="E154" s="32"/>
      <c r="F154" s="32"/>
    </row>
    <row r="155" spans="1:6" ht="20.399999999999999" x14ac:dyDescent="0.3">
      <c r="A155" s="22"/>
      <c r="B155" s="5"/>
      <c r="C155" s="32"/>
      <c r="D155" s="32"/>
      <c r="E155" s="32"/>
      <c r="F155" s="32"/>
    </row>
    <row r="156" spans="1:6" ht="20.399999999999999" x14ac:dyDescent="0.3">
      <c r="A156" s="22"/>
      <c r="B156" s="5"/>
      <c r="C156" s="32"/>
      <c r="D156" s="32"/>
      <c r="E156" s="32"/>
      <c r="F156" s="32"/>
    </row>
    <row r="157" spans="1:6" ht="20.399999999999999" x14ac:dyDescent="0.3">
      <c r="A157" s="22"/>
      <c r="B157" s="5"/>
      <c r="C157" s="32"/>
      <c r="D157" s="32"/>
      <c r="E157" s="32"/>
      <c r="F157" s="32"/>
    </row>
    <row r="158" spans="1:6" ht="20.399999999999999" x14ac:dyDescent="0.3">
      <c r="A158" s="22"/>
      <c r="B158" s="5"/>
      <c r="C158" s="32"/>
      <c r="D158" s="32"/>
      <c r="E158" s="32"/>
      <c r="F158" s="32"/>
    </row>
    <row r="159" spans="1:6" ht="20.399999999999999" x14ac:dyDescent="0.3">
      <c r="A159" s="22"/>
      <c r="B159" s="5"/>
      <c r="C159" s="32"/>
      <c r="D159" s="32"/>
      <c r="E159" s="32"/>
      <c r="F159" s="32"/>
    </row>
    <row r="160" spans="1:6" ht="20.399999999999999" x14ac:dyDescent="0.3">
      <c r="A160" s="22"/>
      <c r="B160" s="5"/>
      <c r="C160" s="32"/>
      <c r="D160" s="32"/>
      <c r="E160" s="32"/>
      <c r="F160" s="32"/>
    </row>
    <row r="161" spans="1:6" ht="20.399999999999999" x14ac:dyDescent="0.3">
      <c r="A161" s="22"/>
      <c r="B161" s="5"/>
      <c r="C161" s="32"/>
      <c r="D161" s="32"/>
      <c r="E161" s="32"/>
      <c r="F161" s="32"/>
    </row>
    <row r="162" spans="1:6" ht="20.399999999999999" x14ac:dyDescent="0.3">
      <c r="A162" s="22"/>
      <c r="B162" s="5"/>
      <c r="C162" s="32"/>
      <c r="D162" s="32"/>
      <c r="E162" s="32"/>
      <c r="F162" s="32"/>
    </row>
    <row r="163" spans="1:6" ht="20.399999999999999" x14ac:dyDescent="0.3">
      <c r="A163" s="22"/>
      <c r="B163" s="5"/>
      <c r="C163" s="32"/>
      <c r="D163" s="32"/>
      <c r="E163" s="32"/>
      <c r="F163" s="32"/>
    </row>
    <row r="164" spans="1:6" ht="20.399999999999999" x14ac:dyDescent="0.3">
      <c r="A164" s="22"/>
      <c r="B164" s="5"/>
      <c r="C164" s="32"/>
      <c r="D164" s="32"/>
      <c r="E164" s="32"/>
      <c r="F164" s="32"/>
    </row>
    <row r="165" spans="1:6" ht="20.399999999999999" x14ac:dyDescent="0.3">
      <c r="A165" s="22"/>
      <c r="B165" s="5"/>
      <c r="C165" s="32"/>
      <c r="D165" s="32"/>
      <c r="E165" s="32"/>
      <c r="F165" s="32"/>
    </row>
    <row r="166" spans="1:6" ht="20.399999999999999" x14ac:dyDescent="0.3">
      <c r="A166" s="22"/>
      <c r="B166" s="5"/>
      <c r="C166" s="32"/>
      <c r="D166" s="32"/>
      <c r="E166" s="32"/>
      <c r="F166" s="32"/>
    </row>
    <row r="167" spans="1:6" ht="20.399999999999999" x14ac:dyDescent="0.3">
      <c r="A167" s="22"/>
      <c r="B167" s="5"/>
      <c r="C167" s="32"/>
      <c r="D167" s="32"/>
      <c r="E167" s="32"/>
      <c r="F167" s="32"/>
    </row>
    <row r="168" spans="1:6" ht="20.399999999999999" x14ac:dyDescent="0.3">
      <c r="A168" s="22"/>
      <c r="B168" s="5"/>
      <c r="C168" s="32"/>
      <c r="D168" s="32"/>
      <c r="E168" s="32"/>
      <c r="F168" s="32"/>
    </row>
    <row r="169" spans="1:6" ht="20.399999999999999" x14ac:dyDescent="0.3">
      <c r="A169" s="22"/>
      <c r="B169" s="5"/>
      <c r="C169" s="32"/>
      <c r="D169" s="32"/>
      <c r="E169" s="32"/>
      <c r="F169" s="32"/>
    </row>
    <row r="170" spans="1:6" ht="20.399999999999999" x14ac:dyDescent="0.3">
      <c r="A170" s="22"/>
      <c r="B170" s="5"/>
      <c r="C170" s="32"/>
      <c r="D170" s="32"/>
      <c r="E170" s="32"/>
      <c r="F170" s="32"/>
    </row>
    <row r="171" spans="1:6" ht="20.399999999999999" x14ac:dyDescent="0.3">
      <c r="A171" s="22"/>
      <c r="B171" s="5"/>
      <c r="C171" s="32"/>
      <c r="D171" s="32"/>
      <c r="E171" s="32"/>
      <c r="F171" s="32"/>
    </row>
    <row r="172" spans="1:6" ht="20.399999999999999" x14ac:dyDescent="0.3">
      <c r="A172" s="22"/>
      <c r="B172" s="5"/>
      <c r="C172" s="32"/>
      <c r="D172" s="32"/>
      <c r="E172" s="32"/>
      <c r="F172" s="32"/>
    </row>
    <row r="173" spans="1:6" ht="20.399999999999999" x14ac:dyDescent="0.3">
      <c r="A173" s="22"/>
      <c r="B173" s="5"/>
      <c r="C173" s="32"/>
      <c r="D173" s="32"/>
      <c r="E173" s="32"/>
      <c r="F173" s="32"/>
    </row>
    <row r="174" spans="1:6" ht="20.399999999999999" x14ac:dyDescent="0.3">
      <c r="A174" s="22"/>
      <c r="B174" s="5"/>
      <c r="C174" s="32"/>
      <c r="D174" s="32"/>
      <c r="E174" s="32"/>
      <c r="F174" s="32"/>
    </row>
    <row r="175" spans="1:6" ht="20.399999999999999" x14ac:dyDescent="0.3">
      <c r="A175" s="22"/>
      <c r="B175" s="5"/>
      <c r="C175" s="32"/>
      <c r="D175" s="32"/>
      <c r="E175" s="32"/>
      <c r="F175" s="32"/>
    </row>
    <row r="176" spans="1:6" x14ac:dyDescent="0.3">
      <c r="A176" s="8"/>
      <c r="B176" s="5"/>
      <c r="C176" s="5"/>
      <c r="D176" s="5"/>
      <c r="E176" s="5"/>
      <c r="F176" s="5"/>
    </row>
    <row r="177" spans="1:10" ht="20.399999999999999" x14ac:dyDescent="0.3">
      <c r="A177" s="8"/>
      <c r="B177" s="33" t="s">
        <v>67</v>
      </c>
      <c r="C177" s="33" t="s">
        <v>96</v>
      </c>
      <c r="D177" s="33"/>
      <c r="E177" s="33"/>
      <c r="F177" t="s">
        <v>67</v>
      </c>
      <c r="G177" t="s">
        <v>96</v>
      </c>
    </row>
    <row r="178" spans="1:10" ht="21" x14ac:dyDescent="0.4">
      <c r="A178" s="8"/>
      <c r="B178" s="34" t="s">
        <v>68</v>
      </c>
      <c r="C178" s="34" t="s">
        <v>44</v>
      </c>
      <c r="D178" s="34"/>
      <c r="E178" s="34"/>
      <c r="F178" t="s">
        <v>68</v>
      </c>
      <c r="H178" t="str">
        <f>IF(NOT(ISBLANK(F178)),F178,IF(NOT(ISBLANK(G178)),"     "&amp;G178,FALSE))</f>
        <v>Afectación Económica o presupuestal</v>
      </c>
      <c r="I178" t="s">
        <v>68</v>
      </c>
      <c r="J178" t="str">
        <f>IF(NOT(ISERROR(MATCH(I178,_xlfn.ANCHORARRAY(B189),0))),H191&amp;"Por favor no seleccionar los criterios de impacto",I178)</f>
        <v>❌Por favor no seleccionar los criterios de impacto</v>
      </c>
    </row>
    <row r="179" spans="1:10" ht="21" x14ac:dyDescent="0.4">
      <c r="A179" s="8"/>
      <c r="B179" s="34" t="s">
        <v>68</v>
      </c>
      <c r="C179" s="34" t="s">
        <v>69</v>
      </c>
      <c r="D179" s="34"/>
      <c r="E179" s="34"/>
      <c r="G179" t="s">
        <v>44</v>
      </c>
      <c r="H179" t="str">
        <f t="shared" ref="H179:H189" si="0">IF(NOT(ISBLANK(F179)),F179,IF(NOT(ISBLANK(G179)),"     "&amp;G179,FALSE))</f>
        <v xml:space="preserve">     Afectación menor a 10 SMLMV .</v>
      </c>
    </row>
    <row r="180" spans="1:10" ht="21" x14ac:dyDescent="0.4">
      <c r="A180" s="8"/>
      <c r="B180" s="34" t="s">
        <v>68</v>
      </c>
      <c r="C180" s="34" t="s">
        <v>70</v>
      </c>
      <c r="D180" s="34"/>
      <c r="E180" s="34"/>
      <c r="G180" t="s">
        <v>69</v>
      </c>
      <c r="H180" t="str">
        <f t="shared" si="0"/>
        <v xml:space="preserve">     Entre 10 y 50 SMLMV </v>
      </c>
    </row>
    <row r="181" spans="1:10" ht="21" x14ac:dyDescent="0.4">
      <c r="A181" s="8"/>
      <c r="B181" s="34" t="s">
        <v>68</v>
      </c>
      <c r="C181" s="34" t="s">
        <v>71</v>
      </c>
      <c r="D181" s="34"/>
      <c r="E181" s="34"/>
      <c r="G181" t="s">
        <v>70</v>
      </c>
      <c r="H181" t="str">
        <f t="shared" si="0"/>
        <v xml:space="preserve">     Entre 50 y 100 SMLMV </v>
      </c>
    </row>
    <row r="182" spans="1:10" ht="21" x14ac:dyDescent="0.4">
      <c r="A182" s="8"/>
      <c r="B182" s="34" t="s">
        <v>68</v>
      </c>
      <c r="C182" s="34" t="s">
        <v>72</v>
      </c>
      <c r="D182" s="34"/>
      <c r="E182" s="34"/>
      <c r="G182" t="s">
        <v>71</v>
      </c>
      <c r="H182" t="str">
        <f t="shared" si="0"/>
        <v xml:space="preserve">     Entre 100 y 500 SMLMV </v>
      </c>
    </row>
    <row r="183" spans="1:10" ht="21" x14ac:dyDescent="0.4">
      <c r="A183" s="8"/>
      <c r="B183" s="34" t="s">
        <v>43</v>
      </c>
      <c r="C183" s="34" t="s">
        <v>73</v>
      </c>
      <c r="D183" s="34"/>
      <c r="E183" s="34"/>
      <c r="G183" t="s">
        <v>72</v>
      </c>
      <c r="H183" t="str">
        <f t="shared" si="0"/>
        <v xml:space="preserve">     Mayor a 500 SMLMV </v>
      </c>
    </row>
    <row r="184" spans="1:10" ht="21" x14ac:dyDescent="0.4">
      <c r="A184" s="8"/>
      <c r="B184" s="34" t="s">
        <v>43</v>
      </c>
      <c r="C184" s="34" t="s">
        <v>74</v>
      </c>
      <c r="D184" s="34"/>
      <c r="E184" s="34"/>
      <c r="F184" t="s">
        <v>43</v>
      </c>
      <c r="H184" t="str">
        <f t="shared" si="0"/>
        <v>Pérdida Reputacional</v>
      </c>
    </row>
    <row r="185" spans="1:10" ht="21" x14ac:dyDescent="0.4">
      <c r="A185" s="8"/>
      <c r="B185" s="34" t="s">
        <v>43</v>
      </c>
      <c r="C185" s="34" t="s">
        <v>76</v>
      </c>
      <c r="D185" s="34"/>
      <c r="E185" s="34"/>
      <c r="G185" t="s">
        <v>73</v>
      </c>
      <c r="H185" t="str">
        <f t="shared" si="0"/>
        <v xml:space="preserve">     El riesgo afecta la imagen de alguna área de la organización</v>
      </c>
    </row>
    <row r="186" spans="1:10" ht="21" x14ac:dyDescent="0.4">
      <c r="A186" s="8"/>
      <c r="B186" s="34" t="s">
        <v>43</v>
      </c>
      <c r="C186" s="34" t="s">
        <v>75</v>
      </c>
      <c r="D186" s="34"/>
      <c r="E186" s="34"/>
      <c r="G186" t="s">
        <v>74</v>
      </c>
      <c r="H186" t="str">
        <f t="shared" si="0"/>
        <v xml:space="preserve">     El riesgo afecta la imagen de la entidad internamente, de conocimiento general, nivel interno, de junta dircetiva y accionistas y/o de provedores</v>
      </c>
    </row>
    <row r="187" spans="1:10" ht="21" x14ac:dyDescent="0.4">
      <c r="A187" s="8"/>
      <c r="B187" s="34" t="s">
        <v>43</v>
      </c>
      <c r="C187" s="34" t="s">
        <v>83</v>
      </c>
      <c r="D187" s="34"/>
      <c r="E187" s="34"/>
      <c r="G187" t="s">
        <v>76</v>
      </c>
      <c r="H187" t="str">
        <f t="shared" si="0"/>
        <v xml:space="preserve">     El riesgo afecta la imagen de la entidad con algunos usuarios de relevancia frente al logro de los objetivos</v>
      </c>
    </row>
    <row r="188" spans="1:10" x14ac:dyDescent="0.3">
      <c r="A188" s="8"/>
      <c r="B188" s="6"/>
      <c r="C188" s="6"/>
      <c r="D188" s="6"/>
      <c r="E188" s="6"/>
      <c r="G188" t="s">
        <v>75</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83</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97</v>
      </c>
    </row>
    <row r="192" spans="1:10" x14ac:dyDescent="0.3">
      <c r="B192" s="4"/>
      <c r="C192" s="4"/>
      <c r="D192" s="4"/>
      <c r="E192" s="4"/>
      <c r="H192" s="7" t="s">
        <v>98</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topLeftCell="A9" workbookViewId="0">
      <selection activeCell="E14" sqref="E14"/>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60" t="s">
        <v>59</v>
      </c>
      <c r="C1" s="461"/>
      <c r="D1" s="461"/>
      <c r="E1" s="461"/>
      <c r="F1" s="462"/>
    </row>
    <row r="2" spans="2:6" ht="16.2" thickBot="1" x14ac:dyDescent="0.35">
      <c r="B2" s="10"/>
      <c r="C2" s="10"/>
      <c r="D2" s="10"/>
      <c r="E2" s="10"/>
      <c r="F2" s="10"/>
    </row>
    <row r="3" spans="2:6" ht="16.2" thickBot="1" x14ac:dyDescent="0.35">
      <c r="B3" s="464" t="s">
        <v>45</v>
      </c>
      <c r="C3" s="465"/>
      <c r="D3" s="465"/>
      <c r="E3" s="35" t="s">
        <v>46</v>
      </c>
      <c r="F3" s="36" t="s">
        <v>47</v>
      </c>
    </row>
    <row r="4" spans="2:6" ht="31.2" x14ac:dyDescent="0.3">
      <c r="B4" s="466" t="s">
        <v>48</v>
      </c>
      <c r="C4" s="468" t="s">
        <v>11</v>
      </c>
      <c r="D4" s="11" t="s">
        <v>12</v>
      </c>
      <c r="E4" s="12" t="s">
        <v>49</v>
      </c>
      <c r="F4" s="13">
        <v>0.25</v>
      </c>
    </row>
    <row r="5" spans="2:6" ht="46.8" x14ac:dyDescent="0.3">
      <c r="B5" s="467"/>
      <c r="C5" s="469"/>
      <c r="D5" s="14" t="s">
        <v>13</v>
      </c>
      <c r="E5" s="15" t="s">
        <v>50</v>
      </c>
      <c r="F5" s="16">
        <v>0.15</v>
      </c>
    </row>
    <row r="6" spans="2:6" ht="46.8" x14ac:dyDescent="0.3">
      <c r="B6" s="467"/>
      <c r="C6" s="469"/>
      <c r="D6" s="14" t="s">
        <v>14</v>
      </c>
      <c r="E6" s="15" t="s">
        <v>51</v>
      </c>
      <c r="F6" s="16">
        <v>0.1</v>
      </c>
    </row>
    <row r="7" spans="2:6" ht="15.6" hidden="1" x14ac:dyDescent="0.3">
      <c r="B7" s="467"/>
      <c r="C7" s="14"/>
      <c r="D7" s="14" t="s">
        <v>111</v>
      </c>
      <c r="E7" s="15"/>
      <c r="F7" s="16"/>
    </row>
    <row r="8" spans="2:6" ht="62.4" x14ac:dyDescent="0.3">
      <c r="B8" s="467"/>
      <c r="C8" s="469" t="s">
        <v>15</v>
      </c>
      <c r="D8" s="14" t="s">
        <v>8</v>
      </c>
      <c r="E8" s="15" t="s">
        <v>52</v>
      </c>
      <c r="F8" s="16">
        <v>0.25</v>
      </c>
    </row>
    <row r="9" spans="2:6" ht="31.2" x14ac:dyDescent="0.3">
      <c r="B9" s="467"/>
      <c r="C9" s="469"/>
      <c r="D9" s="14" t="s">
        <v>7</v>
      </c>
      <c r="E9" s="15" t="s">
        <v>53</v>
      </c>
      <c r="F9" s="16">
        <v>0.15</v>
      </c>
    </row>
    <row r="10" spans="2:6" ht="15.6" hidden="1" x14ac:dyDescent="0.3">
      <c r="B10" s="29"/>
      <c r="C10" s="14"/>
      <c r="D10" s="14" t="s">
        <v>111</v>
      </c>
      <c r="E10" s="15"/>
      <c r="F10" s="16"/>
    </row>
    <row r="11" spans="2:6" ht="46.8" x14ac:dyDescent="0.3">
      <c r="B11" s="467" t="s">
        <v>100</v>
      </c>
      <c r="C11" s="469" t="s">
        <v>16</v>
      </c>
      <c r="D11" s="14" t="s">
        <v>17</v>
      </c>
      <c r="E11" s="15" t="s">
        <v>54</v>
      </c>
      <c r="F11" s="17" t="s">
        <v>55</v>
      </c>
    </row>
    <row r="12" spans="2:6" ht="46.8" x14ac:dyDescent="0.3">
      <c r="B12" s="467"/>
      <c r="C12" s="469"/>
      <c r="D12" s="14" t="s">
        <v>18</v>
      </c>
      <c r="E12" s="15" t="s">
        <v>56</v>
      </c>
      <c r="F12" s="17" t="s">
        <v>55</v>
      </c>
    </row>
    <row r="13" spans="2:6" ht="15.6" hidden="1" x14ac:dyDescent="0.3">
      <c r="B13" s="467"/>
      <c r="C13" s="14"/>
      <c r="D13" s="14" t="s">
        <v>111</v>
      </c>
      <c r="E13" s="15"/>
      <c r="F13" s="17"/>
    </row>
    <row r="14" spans="2:6" ht="46.8" x14ac:dyDescent="0.3">
      <c r="B14" s="467"/>
      <c r="C14" s="469" t="s">
        <v>19</v>
      </c>
      <c r="D14" s="14" t="s">
        <v>20</v>
      </c>
      <c r="E14" s="15" t="s">
        <v>57</v>
      </c>
      <c r="F14" s="17" t="s">
        <v>55</v>
      </c>
    </row>
    <row r="15" spans="2:6" ht="46.8" x14ac:dyDescent="0.3">
      <c r="B15" s="467"/>
      <c r="C15" s="469"/>
      <c r="D15" s="14" t="s">
        <v>21</v>
      </c>
      <c r="E15" s="15" t="s">
        <v>58</v>
      </c>
      <c r="F15" s="17" t="s">
        <v>55</v>
      </c>
    </row>
    <row r="16" spans="2:6" ht="15.6" hidden="1" x14ac:dyDescent="0.3">
      <c r="B16" s="467"/>
      <c r="C16" s="14"/>
      <c r="D16" s="14" t="s">
        <v>111</v>
      </c>
      <c r="E16" s="15"/>
      <c r="F16" s="17"/>
    </row>
    <row r="17" spans="2:6" ht="31.2" x14ac:dyDescent="0.3">
      <c r="B17" s="467"/>
      <c r="C17" s="469" t="s">
        <v>22</v>
      </c>
      <c r="D17" s="14" t="s">
        <v>84</v>
      </c>
      <c r="E17" s="15" t="s">
        <v>87</v>
      </c>
      <c r="F17" s="17" t="s">
        <v>55</v>
      </c>
    </row>
    <row r="18" spans="2:6" ht="16.2" thickBot="1" x14ac:dyDescent="0.35">
      <c r="B18" s="470"/>
      <c r="C18" s="471"/>
      <c r="D18" s="18" t="s">
        <v>85</v>
      </c>
      <c r="E18" s="19" t="s">
        <v>86</v>
      </c>
      <c r="F18" s="20" t="s">
        <v>55</v>
      </c>
    </row>
    <row r="19" spans="2:6" ht="15.6" hidden="1" x14ac:dyDescent="0.3">
      <c r="B19" s="45"/>
      <c r="C19" s="45"/>
      <c r="D19" s="14" t="s">
        <v>111</v>
      </c>
      <c r="E19" s="46"/>
      <c r="F19" s="47"/>
    </row>
    <row r="20" spans="2:6" ht="49.5" customHeight="1" x14ac:dyDescent="0.3">
      <c r="B20" s="463" t="s">
        <v>99</v>
      </c>
      <c r="C20" s="463"/>
      <c r="D20" s="463"/>
      <c r="E20" s="463"/>
      <c r="F20" s="463"/>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B19" sqref="B19"/>
    </sheetView>
  </sheetViews>
  <sheetFormatPr baseColWidth="10" defaultRowHeight="14.4" x14ac:dyDescent="0.3"/>
  <cols>
    <col min="2" max="2" width="24" customWidth="1"/>
    <col min="3" max="3" width="23.44140625" customWidth="1"/>
    <col min="4" max="4" width="24.33203125" customWidth="1"/>
    <col min="5" max="6" width="16.88671875" customWidth="1"/>
  </cols>
  <sheetData>
    <row r="2" spans="2:6" x14ac:dyDescent="0.3">
      <c r="B2" t="s">
        <v>29</v>
      </c>
      <c r="E2" t="s">
        <v>90</v>
      </c>
    </row>
    <row r="3" spans="2:6" x14ac:dyDescent="0.3">
      <c r="B3" t="s">
        <v>30</v>
      </c>
      <c r="E3" t="s">
        <v>89</v>
      </c>
    </row>
    <row r="4" spans="2:6" x14ac:dyDescent="0.3">
      <c r="B4" t="s">
        <v>93</v>
      </c>
      <c r="E4" t="s">
        <v>91</v>
      </c>
    </row>
    <row r="5" spans="2:6" x14ac:dyDescent="0.3">
      <c r="B5" t="s">
        <v>92</v>
      </c>
    </row>
    <row r="8" spans="2:6" x14ac:dyDescent="0.3">
      <c r="B8" t="s">
        <v>66</v>
      </c>
      <c r="E8" t="s">
        <v>31</v>
      </c>
      <c r="F8" t="s">
        <v>103</v>
      </c>
    </row>
    <row r="9" spans="2:6" x14ac:dyDescent="0.3">
      <c r="B9" t="s">
        <v>32</v>
      </c>
      <c r="E9" t="s">
        <v>39</v>
      </c>
      <c r="F9" t="s">
        <v>104</v>
      </c>
    </row>
    <row r="10" spans="2:6" x14ac:dyDescent="0.3">
      <c r="B10" t="s">
        <v>33</v>
      </c>
      <c r="E10" t="s">
        <v>41</v>
      </c>
      <c r="F10" t="s">
        <v>64</v>
      </c>
    </row>
    <row r="11" spans="2:6" x14ac:dyDescent="0.3">
      <c r="E11" t="s">
        <v>82</v>
      </c>
      <c r="F11" t="s">
        <v>62</v>
      </c>
    </row>
    <row r="12" spans="2:6" x14ac:dyDescent="0.3">
      <c r="B12" s="127" t="s">
        <v>460</v>
      </c>
      <c r="E12" t="s">
        <v>4</v>
      </c>
      <c r="F12" t="s">
        <v>5</v>
      </c>
    </row>
    <row r="13" spans="2:6" x14ac:dyDescent="0.3">
      <c r="B13" s="128" t="s">
        <v>461</v>
      </c>
      <c r="E13" t="s">
        <v>42</v>
      </c>
      <c r="F13" t="s">
        <v>65</v>
      </c>
    </row>
    <row r="14" spans="2:6" x14ac:dyDescent="0.3">
      <c r="B14" s="128" t="s">
        <v>462</v>
      </c>
    </row>
    <row r="15" spans="2:6" x14ac:dyDescent="0.3">
      <c r="B15" s="128" t="s">
        <v>463</v>
      </c>
    </row>
    <row r="16" spans="2:6" ht="26.4" x14ac:dyDescent="0.3">
      <c r="B16" s="128" t="s">
        <v>464</v>
      </c>
    </row>
    <row r="17" spans="2:2" ht="26.4" x14ac:dyDescent="0.3">
      <c r="B17" s="128" t="s">
        <v>465</v>
      </c>
    </row>
    <row r="18" spans="2:2" x14ac:dyDescent="0.3">
      <c r="B18" s="27"/>
    </row>
    <row r="19" spans="2:2" x14ac:dyDescent="0.3">
      <c r="B19" s="27"/>
    </row>
    <row r="21" spans="2:2" x14ac:dyDescent="0.3">
      <c r="B21" s="27" t="s">
        <v>148</v>
      </c>
    </row>
    <row r="22" spans="2:2" x14ac:dyDescent="0.3">
      <c r="B22" t="s">
        <v>118</v>
      </c>
    </row>
    <row r="23" spans="2:2" x14ac:dyDescent="0.3">
      <c r="B23" t="s">
        <v>119</v>
      </c>
    </row>
    <row r="24" spans="2:2" x14ac:dyDescent="0.3">
      <c r="B24" t="s">
        <v>123</v>
      </c>
    </row>
    <row r="25" spans="2:2" x14ac:dyDescent="0.3">
      <c r="B25" t="s">
        <v>115</v>
      </c>
    </row>
    <row r="26" spans="2:2" x14ac:dyDescent="0.3">
      <c r="B26" t="s">
        <v>129</v>
      </c>
    </row>
    <row r="27" spans="2:2" x14ac:dyDescent="0.3">
      <c r="B27" t="s">
        <v>131</v>
      </c>
    </row>
    <row r="28" spans="2:2" x14ac:dyDescent="0.3">
      <c r="B28" t="s">
        <v>151</v>
      </c>
    </row>
    <row r="29" spans="2:2" x14ac:dyDescent="0.3">
      <c r="B29" t="s">
        <v>133</v>
      </c>
    </row>
    <row r="30" spans="2:2" x14ac:dyDescent="0.3">
      <c r="B30" t="s">
        <v>134</v>
      </c>
    </row>
    <row r="31" spans="2:2" x14ac:dyDescent="0.3">
      <c r="B31" t="s">
        <v>135</v>
      </c>
    </row>
    <row r="32" spans="2:2" x14ac:dyDescent="0.3">
      <c r="B32" t="s">
        <v>136</v>
      </c>
    </row>
    <row r="33" spans="2:2" x14ac:dyDescent="0.3">
      <c r="B33" t="s">
        <v>137</v>
      </c>
    </row>
    <row r="34" spans="2:2" x14ac:dyDescent="0.3">
      <c r="B34" t="s">
        <v>147</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12</v>
      </c>
    </row>
    <row r="4" spans="1:1" x14ac:dyDescent="0.3">
      <c r="A4" s="2" t="s">
        <v>13</v>
      </c>
    </row>
    <row r="5" spans="1:1" x14ac:dyDescent="0.3">
      <c r="A5" s="2" t="s">
        <v>14</v>
      </c>
    </row>
    <row r="6" spans="1:1" x14ac:dyDescent="0.3">
      <c r="A6" s="2" t="s">
        <v>8</v>
      </c>
    </row>
    <row r="7" spans="1:1" x14ac:dyDescent="0.3">
      <c r="A7" s="2" t="s">
        <v>7</v>
      </c>
    </row>
    <row r="8" spans="1:1" x14ac:dyDescent="0.3">
      <c r="A8" s="2" t="s">
        <v>17</v>
      </c>
    </row>
    <row r="9" spans="1:1" x14ac:dyDescent="0.3">
      <c r="A9" s="2" t="s">
        <v>18</v>
      </c>
    </row>
    <row r="10" spans="1:1" x14ac:dyDescent="0.3">
      <c r="A10" s="2" t="s">
        <v>20</v>
      </c>
    </row>
    <row r="11" spans="1:1" x14ac:dyDescent="0.3">
      <c r="A11" s="2" t="s">
        <v>21</v>
      </c>
    </row>
    <row r="12" spans="1:1" x14ac:dyDescent="0.3">
      <c r="A12" s="2" t="s">
        <v>23</v>
      </c>
    </row>
    <row r="13" spans="1:1" x14ac:dyDescent="0.3">
      <c r="A13" s="2" t="s">
        <v>24</v>
      </c>
    </row>
    <row r="14" spans="1:1" x14ac:dyDescent="0.3">
      <c r="A14" s="2" t="s">
        <v>25</v>
      </c>
    </row>
    <row r="16" spans="1:1" x14ac:dyDescent="0.3">
      <c r="A16" s="2" t="s">
        <v>28</v>
      </c>
    </row>
    <row r="17" spans="1:1" x14ac:dyDescent="0.3">
      <c r="A17" s="2" t="s">
        <v>29</v>
      </c>
    </row>
    <row r="18" spans="1:1" x14ac:dyDescent="0.3">
      <c r="A18" s="2" t="s">
        <v>30</v>
      </c>
    </row>
    <row r="20" spans="1:1" x14ac:dyDescent="0.3">
      <c r="A20" s="2" t="s">
        <v>32</v>
      </c>
    </row>
    <row r="21" spans="1:1" x14ac:dyDescent="0.3">
      <c r="A21" s="2"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B804B7-DA67-4CF8-9D08-D50623286848}">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508C4AED-4002-4D30-A0BD-2D698BB292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8FF45-6013-4770-BD66-27EE884C77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Carlos Alberto Benitez Aguirre</cp:lastModifiedBy>
  <cp:lastPrinted>2020-05-13T01:12:22Z</cp:lastPrinted>
  <dcterms:created xsi:type="dcterms:W3CDTF">2020-03-24T23:12:47Z</dcterms:created>
  <dcterms:modified xsi:type="dcterms:W3CDTF">2026-07-29T16:16:39Z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