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4" documentId="13_ncr:1_{F423571A-3247-4770-9A5C-09A167DDFC14}" xr6:coauthVersionLast="47" xr6:coauthVersionMax="47" xr10:uidLastSave="{743FF145-4288-4431-839C-77BD63376A1E}"/>
  <bookViews>
    <workbookView xWindow="-108" yWindow="-108" windowWidth="23256" windowHeight="12456" tabRatio="882" firstSheet="1"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27" r:id="rId5"/>
    <sheet name="4. PEFIL RIESGO DEL PROCESO" sheetId="28" r:id="rId6"/>
    <sheet name="Tabla probabilidad" sheetId="12" r:id="rId7"/>
    <sheet name="Tabla Impacto" sheetId="22" r:id="rId8"/>
    <sheet name="Tabla Valoración controles" sheetId="15" r:id="rId9"/>
    <sheet name="Opciones Tratamiento" sheetId="16" r:id="rId10"/>
    <sheet name="Hoja1" sheetId="11" state="hidden"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5">#REF!</definedName>
    <definedName name="Afectación_Económica">#REF!</definedName>
    <definedName name="Definicion_tratamiento" localSheetId="5">#REF!</definedName>
    <definedName name="Definicion_tratamiento">#REF!</definedName>
    <definedName name="Ejecución_administración_de_procesos">#REF!</definedName>
    <definedName name="Fiscal_A" localSheetId="5">#REF!</definedName>
    <definedName name="Fiscal_A">#REF!</definedName>
    <definedName name="Fiscal_B" localSheetId="5">#REF!</definedName>
    <definedName name="Fiscal_B">#REF!</definedName>
    <definedName name="Gestiòn" localSheetId="5">#REF!</definedName>
    <definedName name="Gestiòn">#REF!</definedName>
    <definedName name="Gestión_A" localSheetId="5">#REF!</definedName>
    <definedName name="Gestión_A">#REF!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5">#REF!</definedName>
    <definedName name="IntegridadPública_Corrupción">#REF!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5">#REF!</definedName>
    <definedName name="Plan_accion">#REF!</definedName>
    <definedName name="Plan_acción" localSheetId="5">#REF!</definedName>
    <definedName name="Plan_acción">#REF!</definedName>
    <definedName name="Plan_de_acción" localSheetId="5">#REF!</definedName>
    <definedName name="Plan_de_acción">#REF!</definedName>
    <definedName name="Posibilidad__de_efecto_dañoso_sobre_el_interes_patrimonial" localSheetId="5">#REF!</definedName>
    <definedName name="Posibilidad__de_efecto_dañoso_sobre_el_interes_patrimonial">#REF!</definedName>
    <definedName name="Posibilidad_de_pérdida_Económica" localSheetId="5">#REF!</definedName>
    <definedName name="Posibilidad_de_pérdida_Económica">#REF!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5">#REF!</definedName>
    <definedName name="Reducir_mitigar_Transferir_Evitar">#REF!</definedName>
    <definedName name="Reputacional" localSheetId="5">#REF!</definedName>
    <definedName name="Reputacional">#REF!</definedName>
    <definedName name="Requiere_Plan_de_Acción" localSheetId="5">#REF!</definedName>
    <definedName name="Requiere_Plan_de_Acción">#REF!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26" l="1"/>
  <c r="A14" i="26"/>
  <c r="B13" i="26"/>
  <c r="A13" i="26"/>
  <c r="B12" i="26"/>
  <c r="A12" i="26"/>
  <c r="B11" i="26"/>
  <c r="A11" i="26"/>
  <c r="B10" i="26"/>
  <c r="A10" i="26"/>
  <c r="B9" i="26"/>
  <c r="A9" i="26"/>
  <c r="B8" i="26"/>
  <c r="A8" i="26"/>
  <c r="D14" i="25"/>
  <c r="C14" i="25"/>
  <c r="E14" i="25" s="1"/>
  <c r="B14" i="25"/>
  <c r="A14" i="25"/>
  <c r="D13" i="25"/>
  <c r="C13" i="25"/>
  <c r="B13" i="25"/>
  <c r="A13" i="25"/>
  <c r="D12" i="25"/>
  <c r="C12" i="25"/>
  <c r="E12" i="25" s="1"/>
  <c r="B12" i="25"/>
  <c r="A12" i="25"/>
  <c r="D11" i="25"/>
  <c r="C11" i="25"/>
  <c r="B11" i="25"/>
  <c r="A11" i="25"/>
  <c r="D10" i="25"/>
  <c r="C10" i="25"/>
  <c r="E10" i="25" s="1"/>
  <c r="B10" i="25"/>
  <c r="A10" i="25"/>
  <c r="D9" i="25"/>
  <c r="C9" i="25"/>
  <c r="B9" i="25"/>
  <c r="A9" i="25"/>
  <c r="D8" i="25"/>
  <c r="C8" i="25"/>
  <c r="E8" i="25" s="1"/>
  <c r="B8" i="25"/>
  <c r="A8" i="25"/>
  <c r="B4" i="28"/>
  <c r="B3" i="27"/>
  <c r="B7" i="26"/>
  <c r="A7" i="26"/>
  <c r="B3" i="26"/>
  <c r="E9" i="25"/>
  <c r="D7" i="25"/>
  <c r="C7" i="25"/>
  <c r="I9" i="25" s="1"/>
  <c r="C10" i="27" s="1"/>
  <c r="B7" i="25"/>
  <c r="A7" i="25"/>
  <c r="B3" i="25"/>
  <c r="F26" i="26"/>
  <c r="E26" i="26"/>
  <c r="G26" i="26" s="1"/>
  <c r="F25" i="26"/>
  <c r="E25" i="26"/>
  <c r="G25" i="26" s="1"/>
  <c r="F24" i="26"/>
  <c r="E24" i="26"/>
  <c r="G24" i="26" s="1"/>
  <c r="F23" i="26"/>
  <c r="E23" i="26"/>
  <c r="G23" i="26" s="1"/>
  <c r="F22" i="26"/>
  <c r="E22" i="26"/>
  <c r="G22" i="26" s="1"/>
  <c r="F21" i="26"/>
  <c r="E21" i="26"/>
  <c r="G21" i="26" s="1"/>
  <c r="F20" i="26"/>
  <c r="E20" i="26"/>
  <c r="G20" i="26" s="1"/>
  <c r="F19" i="26"/>
  <c r="E19" i="26"/>
  <c r="G19" i="26" s="1"/>
  <c r="F18" i="26"/>
  <c r="E18" i="26"/>
  <c r="G18" i="26" s="1"/>
  <c r="F17" i="26"/>
  <c r="E17" i="26"/>
  <c r="G17" i="26" s="1"/>
  <c r="F16" i="26"/>
  <c r="E16" i="26"/>
  <c r="G16" i="26" s="1"/>
  <c r="F15" i="26"/>
  <c r="E15" i="26"/>
  <c r="G15" i="26" s="1"/>
  <c r="E26" i="25"/>
  <c r="E25" i="25"/>
  <c r="E24" i="25"/>
  <c r="E23" i="25"/>
  <c r="E22" i="25"/>
  <c r="E21" i="25"/>
  <c r="E20" i="25"/>
  <c r="E19" i="25"/>
  <c r="E18" i="25"/>
  <c r="E17" i="25"/>
  <c r="E16" i="25"/>
  <c r="E15" i="25"/>
  <c r="J10" i="25" l="1"/>
  <c r="D11" i="27" s="1"/>
  <c r="E13" i="25"/>
  <c r="E11" i="25"/>
  <c r="K10" i="25"/>
  <c r="E11" i="27" s="1"/>
  <c r="I8" i="25"/>
  <c r="C9" i="27" s="1"/>
  <c r="M10" i="25"/>
  <c r="G11" i="27" s="1"/>
  <c r="I7" i="25"/>
  <c r="C8" i="27" s="1"/>
  <c r="I11" i="25"/>
  <c r="C12" i="27" s="1"/>
  <c r="K7" i="25"/>
  <c r="E8" i="27" s="1"/>
  <c r="K11" i="25"/>
  <c r="E12" i="27" s="1"/>
  <c r="L7" i="25"/>
  <c r="F8" i="27" s="1"/>
  <c r="L11" i="25"/>
  <c r="F12" i="27" s="1"/>
  <c r="J9" i="25"/>
  <c r="D10" i="27" s="1"/>
  <c r="E7" i="25"/>
  <c r="J8" i="25"/>
  <c r="D9" i="27" s="1"/>
  <c r="L9" i="25"/>
  <c r="F10" i="27" s="1"/>
  <c r="K8" i="25"/>
  <c r="E9" i="27" s="1"/>
  <c r="L8" i="25"/>
  <c r="F9" i="27" s="1"/>
  <c r="I10" i="25"/>
  <c r="L10" i="25"/>
  <c r="F11" i="27" s="1"/>
  <c r="K9" i="25"/>
  <c r="E10" i="27" s="1"/>
  <c r="M9" i="25"/>
  <c r="G10" i="27" s="1"/>
  <c r="J7" i="25"/>
  <c r="D8" i="27" s="1"/>
  <c r="J11" i="25"/>
  <c r="D12" i="27" s="1"/>
  <c r="M8" i="25"/>
  <c r="G9" i="27" s="1"/>
  <c r="M7" i="25"/>
  <c r="G8" i="27" s="1"/>
  <c r="M11" i="25"/>
  <c r="G12" i="27" s="1"/>
  <c r="B14" i="28" l="1"/>
  <c r="B15" i="28"/>
  <c r="B16" i="28"/>
  <c r="B13" i="28"/>
  <c r="B17" i="28" l="1"/>
  <c r="C13" i="28" s="1"/>
  <c r="T43" i="21"/>
  <c r="Q43" i="21"/>
  <c r="T42" i="21"/>
  <c r="Q42" i="21"/>
  <c r="AC43" i="21" s="1"/>
  <c r="AB43" i="21" s="1"/>
  <c r="T41" i="21"/>
  <c r="Q41" i="21"/>
  <c r="T40" i="21"/>
  <c r="Q40" i="21"/>
  <c r="N40" i="21"/>
  <c r="M40" i="21"/>
  <c r="K40" i="21"/>
  <c r="T39" i="21"/>
  <c r="Q39" i="21"/>
  <c r="T38" i="21"/>
  <c r="Q38" i="21"/>
  <c r="AC39" i="21" s="1"/>
  <c r="AB39" i="21" s="1"/>
  <c r="T37" i="21"/>
  <c r="Q37" i="21"/>
  <c r="T36" i="21"/>
  <c r="Q36" i="21"/>
  <c r="N36" i="21"/>
  <c r="M36" i="21"/>
  <c r="K36" i="21"/>
  <c r="T35" i="21"/>
  <c r="Q35" i="21"/>
  <c r="T34" i="21"/>
  <c r="Q34" i="21"/>
  <c r="T33" i="21"/>
  <c r="Q33" i="21"/>
  <c r="T32" i="21"/>
  <c r="Q32" i="21"/>
  <c r="N32" i="21"/>
  <c r="M32" i="21"/>
  <c r="K32" i="21"/>
  <c r="T31" i="21"/>
  <c r="Q31" i="21"/>
  <c r="T30" i="21"/>
  <c r="Q30" i="21"/>
  <c r="T29" i="21"/>
  <c r="Q29" i="21"/>
  <c r="T28" i="21"/>
  <c r="Q28" i="21"/>
  <c r="T27" i="21"/>
  <c r="Q27" i="21"/>
  <c r="T26" i="21"/>
  <c r="Q26" i="21"/>
  <c r="N26" i="21"/>
  <c r="M26" i="21"/>
  <c r="K26" i="21"/>
  <c r="T25" i="21"/>
  <c r="Q25" i="21"/>
  <c r="T24" i="21"/>
  <c r="Q24" i="21"/>
  <c r="T23" i="21"/>
  <c r="Q23" i="21"/>
  <c r="N23" i="21"/>
  <c r="M23" i="21"/>
  <c r="K23" i="21"/>
  <c r="T22" i="21"/>
  <c r="Q22" i="21"/>
  <c r="T21" i="21"/>
  <c r="Q21" i="21"/>
  <c r="T20" i="21"/>
  <c r="Q20" i="21"/>
  <c r="N20" i="21"/>
  <c r="M20" i="21"/>
  <c r="K20" i="21"/>
  <c r="T19" i="21"/>
  <c r="Q19" i="21"/>
  <c r="T18" i="21"/>
  <c r="Q18" i="21"/>
  <c r="T17" i="21"/>
  <c r="Q17" i="21"/>
  <c r="AC17" i="21" s="1"/>
  <c r="AB17" i="21" s="1"/>
  <c r="N17" i="21"/>
  <c r="M17" i="21"/>
  <c r="K17" i="21"/>
  <c r="T16" i="21"/>
  <c r="Q16" i="21"/>
  <c r="T15" i="21"/>
  <c r="Q15" i="21"/>
  <c r="N15" i="21"/>
  <c r="M15" i="21"/>
  <c r="K15" i="21"/>
  <c r="Y43" i="21" l="1"/>
  <c r="Y40" i="21"/>
  <c r="AA40" i="21" s="1"/>
  <c r="Y41" i="21" s="1"/>
  <c r="AA41" i="21" s="1"/>
  <c r="AC23" i="21"/>
  <c r="AB23" i="21" s="1"/>
  <c r="C15" i="28"/>
  <c r="C14" i="28"/>
  <c r="B20" i="28"/>
  <c r="C17" i="28"/>
  <c r="C16" i="28"/>
  <c r="Y36" i="21"/>
  <c r="Z36" i="21" s="1"/>
  <c r="Y32" i="21"/>
  <c r="AA32" i="21" s="1"/>
  <c r="Y33" i="21" s="1"/>
  <c r="Y42" i="21"/>
  <c r="Z42" i="21" s="1"/>
  <c r="Y39" i="21"/>
  <c r="Z39" i="21" s="1"/>
  <c r="AC42" i="21"/>
  <c r="AB42" i="21" s="1"/>
  <c r="AA42" i="21"/>
  <c r="AA36" i="21"/>
  <c r="Y37" i="21" s="1"/>
  <c r="Z43" i="21"/>
  <c r="AA43" i="21"/>
  <c r="Z41" i="21"/>
  <c r="AC32" i="21"/>
  <c r="AC36" i="21"/>
  <c r="AC37" i="21" s="1"/>
  <c r="AC40" i="21"/>
  <c r="AC41" i="21" s="1"/>
  <c r="AB41" i="21" s="1"/>
  <c r="AE40" i="21"/>
  <c r="Y17" i="21"/>
  <c r="AA17" i="21" s="1"/>
  <c r="Y18" i="21" s="1"/>
  <c r="Y26" i="21"/>
  <c r="AC18" i="21"/>
  <c r="AC26" i="21"/>
  <c r="AC20" i="21"/>
  <c r="Y15" i="21"/>
  <c r="Y20" i="21"/>
  <c r="AC15" i="21"/>
  <c r="Y23" i="21"/>
  <c r="H189" i="22"/>
  <c r="B189" i="22" a="1"/>
  <c r="B189" i="22" s="1"/>
  <c r="J178" i="22" s="1"/>
  <c r="H188" i="22"/>
  <c r="H187" i="22"/>
  <c r="H186" i="22"/>
  <c r="H185" i="22"/>
  <c r="H184" i="22"/>
  <c r="H183" i="22"/>
  <c r="H182" i="22"/>
  <c r="H181" i="22"/>
  <c r="H180" i="22"/>
  <c r="H179" i="22"/>
  <c r="H178" i="22"/>
  <c r="Z40" i="21" l="1"/>
  <c r="Z32" i="21"/>
  <c r="AC25" i="21"/>
  <c r="AB25" i="21" s="1"/>
  <c r="AC24" i="21"/>
  <c r="AB24" i="21" s="1"/>
  <c r="AD40" i="21"/>
  <c r="C14" i="26"/>
  <c r="E14" i="26" s="1"/>
  <c r="Z17" i="21"/>
  <c r="AA39" i="21"/>
  <c r="AB32" i="21"/>
  <c r="AC33" i="21"/>
  <c r="AC38" i="21"/>
  <c r="AB38" i="21" s="1"/>
  <c r="AB37" i="21"/>
  <c r="Z37" i="21"/>
  <c r="AA37" i="21"/>
  <c r="Y38" i="21" s="1"/>
  <c r="AA33" i="21"/>
  <c r="Y34" i="21" s="1"/>
  <c r="Z33" i="21"/>
  <c r="AG40" i="21"/>
  <c r="AB40" i="21"/>
  <c r="AB36" i="21"/>
  <c r="AB20" i="21"/>
  <c r="AB26" i="21"/>
  <c r="AB18" i="21"/>
  <c r="AC19" i="21"/>
  <c r="AB19" i="21" s="1"/>
  <c r="AA18" i="21"/>
  <c r="Y19" i="21" s="1"/>
  <c r="AE17" i="21" s="1"/>
  <c r="Z18" i="21"/>
  <c r="Z26" i="21"/>
  <c r="AA26" i="21"/>
  <c r="Y27" i="21" s="1"/>
  <c r="Z23" i="21"/>
  <c r="AA23" i="21"/>
  <c r="Y24" i="21" s="1"/>
  <c r="AB15" i="21"/>
  <c r="AA20" i="21"/>
  <c r="Y21" i="21" s="1"/>
  <c r="Z20" i="21"/>
  <c r="AA15" i="21"/>
  <c r="Y16" i="21" s="1"/>
  <c r="AE15" i="21" s="1"/>
  <c r="Z15" i="21"/>
  <c r="AC16" i="21"/>
  <c r="AB16" i="21" s="1"/>
  <c r="AC21" i="21"/>
  <c r="AC27" i="21"/>
  <c r="AD17" i="21" l="1"/>
  <c r="C8" i="26"/>
  <c r="E8" i="26" s="1"/>
  <c r="AG23" i="21"/>
  <c r="AD15" i="21"/>
  <c r="C7" i="26"/>
  <c r="E7" i="26" s="1"/>
  <c r="AF40" i="21"/>
  <c r="AH40" i="21" s="1"/>
  <c r="D14" i="26"/>
  <c r="F14" i="26" s="1"/>
  <c r="G14" i="26" s="1"/>
  <c r="AB33" i="21"/>
  <c r="AC34" i="21"/>
  <c r="AB34" i="21" s="1"/>
  <c r="AC35" i="21"/>
  <c r="AB35" i="21" s="1"/>
  <c r="AA34" i="21"/>
  <c r="Y35" i="21" s="1"/>
  <c r="Z34" i="21"/>
  <c r="AE32" i="21"/>
  <c r="AG15" i="21"/>
  <c r="AA38" i="21"/>
  <c r="Z38" i="21"/>
  <c r="AE36" i="21"/>
  <c r="AG36" i="21"/>
  <c r="Z27" i="21"/>
  <c r="AA27" i="21"/>
  <c r="Y28" i="21" s="1"/>
  <c r="Z19" i="21"/>
  <c r="AA19" i="21"/>
  <c r="AG17" i="21"/>
  <c r="AB21" i="21"/>
  <c r="AC22" i="21"/>
  <c r="AB22" i="21" s="1"/>
  <c r="AA16" i="21"/>
  <c r="Z16" i="21"/>
  <c r="AA21" i="21"/>
  <c r="Y22" i="21" s="1"/>
  <c r="Z21" i="21"/>
  <c r="AB27" i="21"/>
  <c r="AC28" i="21"/>
  <c r="Z24" i="21"/>
  <c r="AA24" i="21"/>
  <c r="Y25" i="21" s="1"/>
  <c r="AF17" i="21" l="1"/>
  <c r="AH17" i="21" s="1"/>
  <c r="D8" i="26"/>
  <c r="F8" i="26" s="1"/>
  <c r="G7" i="26"/>
  <c r="AF15" i="21"/>
  <c r="AH15" i="21" s="1"/>
  <c r="D7" i="26"/>
  <c r="F7" i="26" s="1"/>
  <c r="AD32" i="21"/>
  <c r="C12" i="26"/>
  <c r="E12" i="26" s="1"/>
  <c r="AF36" i="21"/>
  <c r="D13" i="26"/>
  <c r="F13" i="26" s="1"/>
  <c r="AF23" i="21"/>
  <c r="D10" i="26"/>
  <c r="F10" i="26" s="1"/>
  <c r="AD36" i="21"/>
  <c r="AH36" i="21" s="1"/>
  <c r="C13" i="26"/>
  <c r="E13" i="26" s="1"/>
  <c r="G13" i="26" s="1"/>
  <c r="G8" i="26"/>
  <c r="Z35" i="21"/>
  <c r="AA35" i="21"/>
  <c r="AG32" i="21"/>
  <c r="AA25" i="21"/>
  <c r="Z25" i="21"/>
  <c r="AB28" i="21"/>
  <c r="AC29" i="21"/>
  <c r="Z22" i="21"/>
  <c r="AA22" i="21"/>
  <c r="AE20" i="21"/>
  <c r="AG20" i="21"/>
  <c r="Z28" i="21"/>
  <c r="AA28" i="21"/>
  <c r="Y29" i="21" s="1"/>
  <c r="AE23" i="21"/>
  <c r="AF20" i="21" l="1"/>
  <c r="D9" i="26"/>
  <c r="F9" i="26" s="1"/>
  <c r="AD23" i="21"/>
  <c r="AH23" i="21" s="1"/>
  <c r="C10" i="26"/>
  <c r="E10" i="26" s="1"/>
  <c r="G10" i="26" s="1"/>
  <c r="AF32" i="21"/>
  <c r="AH32" i="21" s="1"/>
  <c r="D12" i="26"/>
  <c r="F12" i="26" s="1"/>
  <c r="G12" i="26" s="1"/>
  <c r="AD20" i="21"/>
  <c r="C9" i="26"/>
  <c r="E9" i="26" s="1"/>
  <c r="AA29" i="21"/>
  <c r="Y30" i="21" s="1"/>
  <c r="Z29" i="21"/>
  <c r="AH20" i="21"/>
  <c r="AB29" i="21"/>
  <c r="AC30" i="21"/>
  <c r="G9" i="26" l="1"/>
  <c r="Z30" i="21"/>
  <c r="AA30" i="21"/>
  <c r="Y31" i="21" s="1"/>
  <c r="AB30" i="21"/>
  <c r="AC31" i="21"/>
  <c r="Z31" i="21" l="1"/>
  <c r="AA31" i="21"/>
  <c r="AE26" i="21"/>
  <c r="AB31" i="21"/>
  <c r="AG26" i="21"/>
  <c r="AF26" i="21" l="1"/>
  <c r="D11" i="26"/>
  <c r="F11" i="26" s="1"/>
  <c r="AD26" i="21"/>
  <c r="AH26" i="21" s="1"/>
  <c r="C11" i="26"/>
  <c r="E11" i="26" s="1"/>
  <c r="G11" i="26" l="1"/>
  <c r="M9" i="26"/>
  <c r="M10" i="27" s="1"/>
  <c r="K10" i="26"/>
  <c r="K11" i="27" s="1"/>
  <c r="O7" i="26"/>
  <c r="O8" i="27" s="1"/>
  <c r="O10" i="26"/>
  <c r="O11" i="27" s="1"/>
  <c r="N11" i="26"/>
  <c r="N12" i="27" s="1"/>
  <c r="L7" i="26"/>
  <c r="L8" i="27" s="1"/>
  <c r="M8" i="26"/>
  <c r="M9" i="27" s="1"/>
  <c r="O8" i="26"/>
  <c r="O9" i="27" s="1"/>
  <c r="N9" i="26"/>
  <c r="N10" i="27" s="1"/>
  <c r="L10" i="26"/>
  <c r="L11" i="27" s="1"/>
  <c r="K7" i="26"/>
  <c r="K8" i="27" s="1"/>
  <c r="M11" i="26"/>
  <c r="M12" i="27" s="1"/>
  <c r="O11" i="26"/>
  <c r="O12" i="27" s="1"/>
  <c r="K9" i="26"/>
  <c r="K10" i="27" s="1"/>
  <c r="L11" i="26"/>
  <c r="L12" i="27" s="1"/>
  <c r="K8" i="26"/>
  <c r="K9" i="27" s="1"/>
  <c r="M7" i="26"/>
  <c r="M8" i="27" s="1"/>
  <c r="K11" i="26"/>
  <c r="K12" i="27" s="1"/>
  <c r="L9" i="26"/>
  <c r="L10" i="27" s="1"/>
  <c r="N10" i="26"/>
  <c r="N11" i="27" s="1"/>
  <c r="N8" i="26"/>
  <c r="N9" i="27" s="1"/>
  <c r="L8" i="26"/>
  <c r="L9" i="27" s="1"/>
  <c r="O9" i="26"/>
  <c r="O10" i="27" s="1"/>
  <c r="M10" i="26"/>
  <c r="M11" i="27" s="1"/>
  <c r="N7" i="26"/>
  <c r="N8" i="27" s="1"/>
  <c r="D15" i="28" l="1"/>
  <c r="D14" i="28"/>
  <c r="D13" i="28"/>
  <c r="D16" i="28"/>
  <c r="E22" i="28" l="1"/>
  <c r="D17" i="28"/>
  <c r="E13" i="28"/>
  <c r="E15" i="28"/>
  <c r="D20" i="28" l="1"/>
  <c r="E17" i="28"/>
  <c r="E14" i="28"/>
  <c r="E16"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90327931-B2E6-4611-AA2C-9B3A9D1DF66D}">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23E140AB-F9F4-48DC-925B-454A46D54063}">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417121F4-7FD3-49A4-A8C6-6031F24D028D}">
      <text>
        <r>
          <rPr>
            <b/>
            <sz val="9"/>
            <color indexed="81"/>
            <rFont val="Tahoma"/>
            <family val="2"/>
          </rPr>
          <t>Celdas parametrizadas NO modificar.</t>
        </r>
        <r>
          <rPr>
            <sz val="9"/>
            <color indexed="81"/>
            <rFont val="Tahoma"/>
            <family val="2"/>
          </rPr>
          <t xml:space="preserve">
</t>
        </r>
      </text>
    </comment>
    <comment ref="D12" authorId="0" shapeId="0" xr:uid="{45E6C9D1-774B-4476-A611-061ACE01C200}">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<sst xmlns="http://schemas.openxmlformats.org/spreadsheetml/2006/main" count="996" uniqueCount="450">
  <si>
    <t>MAPA DE RIESGOS DE PROCESO</t>
  </si>
  <si>
    <r>
      <t>CÓDIGO:</t>
    </r>
    <r>
      <rPr>
        <sz val="12"/>
        <rFont val="Arial Narrow"/>
        <family val="2"/>
      </rPr>
      <t xml:space="preserve"> F-GM-29</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</si>
  <si>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</si>
  <si>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</si>
  <si>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</si>
  <si>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 xml:space="preserve">4.2.1. ESTABLECIMIENTO DEL CONTEXTO </t>
  </si>
  <si>
    <t xml:space="preserve">PROCESO: </t>
  </si>
  <si>
    <t>Gestión Documental</t>
  </si>
  <si>
    <t>FECHA DE ELABORACIÓN O ACTUALIZACIÓN:</t>
  </si>
  <si>
    <t>Marzo de 2022</t>
  </si>
  <si>
    <t>RESPONSABLE (s) DE ELABORACIÓN O ACTUALIZACIÓN</t>
  </si>
  <si>
    <t>Profesional Lider de Gestón Documental</t>
  </si>
  <si>
    <t>Factor: Externo/Interno/Proceso</t>
  </si>
  <si>
    <t xml:space="preserve">Variable </t>
  </si>
  <si>
    <t xml:space="preserve">¿Cómo me puede afectar? </t>
  </si>
  <si>
    <t>CARÁCTER: Positivo/negativo</t>
  </si>
  <si>
    <t>Breve análisis</t>
  </si>
  <si>
    <t>Factor Interno</t>
  </si>
  <si>
    <t>Factor Externo</t>
  </si>
  <si>
    <t>Baja capacidad de respuesta entre cambios normativos</t>
  </si>
  <si>
    <t>NEGATIVO</t>
  </si>
  <si>
    <t>POSITIVO</t>
  </si>
  <si>
    <t>El despliegue de las exigencias normativas puede verse afectada por la capacidad operativa y económica del Instituto.</t>
  </si>
  <si>
    <t>Condiciones fisicas de almacenamiento del acervo documental</t>
  </si>
  <si>
    <t>Puede generar pérdida o deterioro de la información.</t>
  </si>
  <si>
    <t>Factor de proceso</t>
  </si>
  <si>
    <t>Asignación presupuestal para el desarrollo de las actividades porpias del proceso</t>
  </si>
  <si>
    <t>Se ha evidenciado una asignacion presupuestal progresiva de recurso financiero lo cual ha permitido apalancar los planes, programas y proyectos asociados al proceso de gestion documental</t>
  </si>
  <si>
    <t xml:space="preserve">Alta rotación del personal </t>
  </si>
  <si>
    <t>Dada la naturaleza del vinculo contractual de las personas que despliegan las directrices del proceso lleva a que se presnete una alta rotacion de las mismas, lo cual a su vez genera reprocesos en el proceso de capacitación y apropiación de directrices.</t>
  </si>
  <si>
    <t>Estructura organizacional</t>
  </si>
  <si>
    <t>El proceso actualmente no cuenta con personas de planta en provisionalidad que garanticen una continuidad en los procesos.</t>
  </si>
  <si>
    <t>Soporte tecnológico del proceso (software)</t>
  </si>
  <si>
    <t xml:space="preserve">El proceso ha avanzado en el desarrollo del modulo de archivo en la plataforma SIFI, a fin de consolidar y gestionar las actividades del proceso apoyados en flujos de trabajo electronico. </t>
  </si>
  <si>
    <t>Directrices emitidas en el MIPG</t>
  </si>
  <si>
    <t xml:space="preserve">Se cuenta con un docuemnto guía que orienta metodológicamente la planeación, el desarrollo y el control de las actividades del proceso de Gestión Documental, a la vez que permite la articulación con otros procesos de la entidad como por ejemplo el proceso de TIC mediante el PETIC. </t>
  </si>
  <si>
    <t>Fortalecimiento de competencias propias de la gestión documental</t>
  </si>
  <si>
    <t xml:space="preserve">Se ha buscado reforzar el equipo del proceso, con el fin de contar con personas con perfiles adecuados y ajustados a las necesidades de la gestión del proceso. </t>
  </si>
  <si>
    <t>Alta Dirección/Liderazgo</t>
  </si>
  <si>
    <t xml:space="preserve">El proceso ha recibido un gran apoyo desde la alta dirección para realizar las mejoras necesarias en el proceso. </t>
  </si>
  <si>
    <t>Medición del proceso</t>
  </si>
  <si>
    <t xml:space="preserve">El proceso es medible, pues a medida que avanza el desarrollo de las actividades del proceso, se pueden mostrar resultados. </t>
  </si>
  <si>
    <t>Administración de la información por parte del personal del instituto</t>
  </si>
  <si>
    <t xml:space="preserve">Se evidencia que desde los diferentes cargos no se realiza una adecuada gestión de la información que se produce, con lo cual se puede generar perdida de la integridad, confidencialidad y acceso a la misma. </t>
  </si>
  <si>
    <t>Planeación de las actividades operativas del proceso</t>
  </si>
  <si>
    <t>Actualmente el proceso cuenta con los planes derivados de las exigencias de MIPG, los cuales establecen el rumbo del proceso de gestión documental</t>
  </si>
  <si>
    <t>Trabajo en equipo</t>
  </si>
  <si>
    <t>El equipo de gestion documental se encuentra fortalecido en cuanto a la articulación desde los planes que debe ejecutar lo cual permite brindar un acompañamiento oportuno a los otros procesos a travez de los enlaces de gestión documental</t>
  </si>
  <si>
    <t>Soporte tecnológico del proceso (hardware)</t>
  </si>
  <si>
    <t>Actualmente se cuenta con disponibilidad de equipos tales como, scanner, computadores, trituradoras de papel y un scanner especializado para escanear libros contables.</t>
  </si>
  <si>
    <t>Proyecto de tercerización, en cuanto a custodia e intervención de la documentación</t>
  </si>
  <si>
    <t xml:space="preserve">Este proyecto ha permitido avanzar en la intervencion de la documentacion que se encontraba represada en el archivo central, tambien ha permitido activas las transferecias primarias y ha permitido tener la información digital y realizar consultas de la misma manera, al igual que una custodia que cumpla con los requisitos normativos. </t>
  </si>
  <si>
    <t>Deficit de personal asignado al proceso de gestión documental</t>
  </si>
  <si>
    <t xml:space="preserve">Lo cual conlleva a que no se puedan surtir todos los procesos como por ejemplo, la actualizacion de las tablas de retención documental. Teniendo en cuenta la naturaleza de las contrataciones tambien se debe tener en cuenta la demora en el sutimiento de los proceso, lo cual restrasa el inicio de las actividades propias del proceso. </t>
  </si>
  <si>
    <t xml:space="preserve">Cambios del nivel directivo </t>
  </si>
  <si>
    <t>Lo cual afecta la continuidad de las actividades estrategicas del proceso.</t>
  </si>
  <si>
    <t>CÓDIGO: F-GM-29</t>
  </si>
  <si>
    <r>
      <t xml:space="preserve">VERSIÓN: </t>
    </r>
    <r>
      <rPr>
        <sz val="11"/>
        <color theme="1"/>
        <rFont val="Arial Narrow"/>
        <family val="2"/>
      </rPr>
      <t>05</t>
    </r>
  </si>
  <si>
    <r>
      <t xml:space="preserve">FECHA: </t>
    </r>
    <r>
      <rPr>
        <sz val="11"/>
        <color theme="1"/>
        <rFont val="Arial Narrow"/>
        <family val="2"/>
      </rPr>
      <t>30/03/2022</t>
    </r>
  </si>
  <si>
    <r>
      <t xml:space="preserve">PÁGINA: </t>
    </r>
    <r>
      <rPr>
        <sz val="11"/>
        <color theme="1"/>
        <rFont val="Arial Narrow"/>
        <family val="2"/>
      </rPr>
      <t>3 de 3</t>
    </r>
  </si>
  <si>
    <t>PROCESO:</t>
  </si>
  <si>
    <t>OBJETIVO:</t>
  </si>
  <si>
    <t>Establecer directrices administrativas y técnicas que conlleven a la planificación, procesamiento, manejo y organización de la documentación producida y recibida en el Instituto, mediante la aplicación de la normatividad archivística vigente con el fin de garantizar que la información se mantenga disponible y se asegure la integridad y conservación de la misma.</t>
  </si>
  <si>
    <t>ALCANCE:</t>
  </si>
  <si>
    <t>Inicia con la recepción de los documentos internos y externos, continúa con el trámite, distribución, organización y consulta de documentos y termina con su conservación, preservación y disposición final</t>
  </si>
  <si>
    <t>4.2. IDENTIFICACION DEL RIESGO</t>
  </si>
  <si>
    <t>4.3. EVALUACIÓN DEL RIESGO</t>
  </si>
  <si>
    <t>4.4. TRATAMIENTO DEL RIESGO</t>
  </si>
  <si>
    <t xml:space="preserve">Referencia </t>
  </si>
  <si>
    <t>Objetivo de Proceso / Requisto a cumplir</t>
  </si>
  <si>
    <t>Temática / Linea de Acción</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</si>
  <si>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</si>
  <si>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</si>
  <si>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</si>
  <si>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</si>
  <si>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</si>
  <si>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</si>
  <si>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</si>
  <si>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</si>
  <si>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</si>
  <si>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</si>
  <si>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</si>
  <si>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</si>
  <si>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</si>
  <si>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</si>
  <si>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</si>
  <si>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No. Control</t>
  </si>
  <si>
    <t>Descripción del Control
(Medida Actual)</t>
  </si>
  <si>
    <t>Afectación</t>
  </si>
  <si>
    <t>Atributos</t>
  </si>
  <si>
    <t>Probabilidad Residual</t>
  </si>
  <si>
    <t xml:space="preserve">Probabilidad Residual </t>
  </si>
  <si>
    <t>Impacto Residual</t>
  </si>
  <si>
    <t>Probabilidad Residual Final</t>
  </si>
  <si>
    <t>Impacto Residual Final</t>
  </si>
  <si>
    <t>Zona de Riesgo Residual Final</t>
  </si>
  <si>
    <t>VER ACCION #</t>
  </si>
  <si>
    <t>Tipo</t>
  </si>
  <si>
    <t>Implementación</t>
  </si>
  <si>
    <t>Calificación</t>
  </si>
  <si>
    <t>Documentación</t>
  </si>
  <si>
    <t>Frecuencia</t>
  </si>
  <si>
    <t>Evidencia</t>
  </si>
  <si>
    <t>Nombre de la evidencia</t>
  </si>
  <si>
    <t>GD07</t>
  </si>
  <si>
    <t xml:space="preserve">Realizar el ajuste de los planes y programas del 
proceso de gestión documental en cada 
vigencia para dar cumplimiento a la 
normatividad archivística </t>
  </si>
  <si>
    <t>Posiblidad de afectación reputacional y económica</t>
  </si>
  <si>
    <t>por hallazgos de los entes de control
por multas y sanciones por parte del Archivo General de la Nación</t>
  </si>
  <si>
    <t xml:space="preserve">debido a la existencia de planes y programas del proceso de gestión documental que incumplen la normatividad archivística  en cada 
vigencia </t>
  </si>
  <si>
    <t xml:space="preserve">Posiblidad de afectación reputacional y económica por hallazgos de los entes de control y multas y sanciones por parte del Archivo General de la Nación, debido a la desactualización de planes y programas del 
proceso de gestión documental que incumplen la  normatividad archivística  en cada 
vigencia </t>
  </si>
  <si>
    <t>Falta  de personal  que lidere el proceso de Gestión Documental con formación y experiencia  específicas.</t>
  </si>
  <si>
    <t>Baja</t>
  </si>
  <si>
    <t>Mayor</t>
  </si>
  <si>
    <t>El Subdirector Administrativo y Financiero, con respecto al contrato relacionado con el rol de lider de archivo  realiza la solicitud de la necesidad de la contratación  para efectos de que se incluya en el presupuesto de cada vigencia y en el Plan Anual de Adquisiciones. 
El subdirector administrativo y financiero realiza  seguimiento a que se realice la contratación de acuerdo  a los términos definidos en el Plan Anual de Adquisiciones</t>
  </si>
  <si>
    <t>Preventivo</t>
  </si>
  <si>
    <t>Manual</t>
  </si>
  <si>
    <t>Documentado</t>
  </si>
  <si>
    <t>Continua</t>
  </si>
  <si>
    <t>Con Registro</t>
  </si>
  <si>
    <t>1. Necesidades de personal deL Proceso de  Gestión Documental incluidas en el  presupuesto de cada vigencia
2. Plan Anual de Adquisiciones
3. Minuta del Contrato</t>
  </si>
  <si>
    <t>Reducir (mitigar)</t>
  </si>
  <si>
    <t xml:space="preserve">Actividades desactualizada referente al  estado actual de los planes y programas del proceso de Gestión Documental para dar cumplimiento a  la normatividad archivística establecida  por el Archivo General de la Nación </t>
  </si>
  <si>
    <t>El profesional líder de Gestión Documental realiza la  revisión del Plan institucional de Archivo, del Programa de Gestión Documental y de los diferentes planes que  conforman el Sistema Integrado de conservación con el  fin de verificar y actualizar las actividades a priorizar en  cumplimiento de la normatividad archivística establecida  por el Archivo General de la Nación</t>
  </si>
  <si>
    <t>Plan Táctico del Proceso de Gestión  Documental (Casillas de seguimiento)</t>
  </si>
  <si>
    <t>GD08</t>
  </si>
  <si>
    <t xml:space="preserve">Cumplir con la implementación del Plan 
Institucional de Archivo </t>
  </si>
  <si>
    <t>Posibilidad de afectación reputacional del Instituto</t>
  </si>
  <si>
    <t>por hallazgos de los entes de control</t>
  </si>
  <si>
    <t>debido al incumplimiento en la implementación del Plan Institucional de Archivos - PINAR</t>
  </si>
  <si>
    <t>Posibilidad de afectación reputacional del Instituto por hallazgos de los entes de control, debido al incumplimiento en la implementación del Plan Institucional de Archivos - PINAR</t>
  </si>
  <si>
    <t>Deficiencia o ausencia de la actualización del 
Diagnostico Integral de Archivo como insumo 
para definir las actividades priorizadas del 
Plan Institucional de Archivo</t>
  </si>
  <si>
    <t>Moderado</t>
  </si>
  <si>
    <t>El profesional líder de Gestión Documental realiza la revisión general y actualiza cada dos años el Diagnostico Integral de Archivo para determinar que el avance cumple con los objetivos planteados lo anterior en cumplimiento del acuerdo 01 de 2024 del AGN.</t>
  </si>
  <si>
    <t>Detectivo</t>
  </si>
  <si>
    <t>Aleatoria</t>
  </si>
  <si>
    <t xml:space="preserve"> Diagnostico Integral de Archivo Actualizado</t>
  </si>
  <si>
    <t>Cronograma de actividades con objetivos y 
metas poco realizables</t>
  </si>
  <si>
    <t>El profesional líder de Gestión Documental elabora el cronograma de actividades de acuerdo a los objetivos y metas definidas en el Plan Institucional de Archivo teniendo en cuenta limitaciones de tiempo y recursos</t>
  </si>
  <si>
    <t>Cronograma de actividades del PINAR</t>
  </si>
  <si>
    <t xml:space="preserve">Falta de seguimiento al cumplimieto de Pinar </t>
  </si>
  <si>
    <t>El profesional líder de Gestión Documental realiza seguimiento trimestral al cumplimiento de las actividades del PINAR para cada vigencia las cuales se incluyen en el Plan Tactico del proceso.</t>
  </si>
  <si>
    <t>Sin Documentar</t>
  </si>
  <si>
    <t>Seguimiento al plan tactico en las actividades 
especificas del PINAR</t>
  </si>
  <si>
    <t>GD09</t>
  </si>
  <si>
    <t xml:space="preserve">Que las Tablas de Retención Documental 
estén actualizadas </t>
  </si>
  <si>
    <t>reflajada en hallazgos de entes de control por pérdida de información</t>
  </si>
  <si>
    <t>debido a la desactualización de la Tablas de retención documental</t>
  </si>
  <si>
    <t>Posibilidad de afectación reputacional del Instituto reflejada en hallazgos de entes de control por pérdida de información, debido a la desactualización de la Tablas de retención documental</t>
  </si>
  <si>
    <t>Cambios en la estructura y procesos internos del Instituto</t>
  </si>
  <si>
    <t xml:space="preserve">El lider de Gesión Documental identifica los cambios en  la estructura organizacional, e informa a la Subdirección Administrativa y financiera sobre la necesidad de actualizar las Tablas de Retención Documental - TRD. El lider de Gestión Documental se articula con las distintas dependencias para efectos de la actualización de las T.R.D y realiza seguimiento al avance </t>
  </si>
  <si>
    <t>Seguimiento al cronograma de implementación de T.R.D</t>
  </si>
  <si>
    <t xml:space="preserve">Ausencia y falta de aplicación de una metodologia y mecanismos para la recolección de información orientada a la actualización de las series documentales (relativas a documentos electrónicos, series relativas a derechos humanos, memoria histórica y conflicto armado) de las T.R.D </t>
  </si>
  <si>
    <t xml:space="preserve">El lider de gestión documental define metodologia y herramienta para la recolección 
de la informacion requerida para la actualización de las T.R.D, asi mismo verifica la implementación de las mismas </t>
  </si>
  <si>
    <t xml:space="preserve">Procedimiento para la actualización de las T.R.D 
Encuesta para la actualización de las T.R.D </t>
  </si>
  <si>
    <t xml:space="preserve">Que las T.R.D actualizadas y aprobadas por las instancias departamentales no sean adoptadas a nivel interno a traves del respectivo acto administrativo </t>
  </si>
  <si>
    <t xml:space="preserve">El lider de gestión documental gestiona con la subdirección juridica la adopción de las T.R.D a traves de la respectiva resolución </t>
  </si>
  <si>
    <t xml:space="preserve"> Resolucion de adopción de T.R.D</t>
  </si>
  <si>
    <t>GD10</t>
  </si>
  <si>
    <t>Que el archivo de gestión y el archivo central 
cumplan con lo estipulado en las Tablas de  Retención Documental y garanticen la  disponibilidad información</t>
  </si>
  <si>
    <t>Posibilidad de afectación económica y reputacional frente a usuarios internos y externos</t>
  </si>
  <si>
    <t xml:space="preserve"> por fallos en contra de la entidad derivada de no contar con información suficente y oportuna para la legítima defensa
 por mal desempeño institucional relacionado con el suministro de información oportuna por parte del archivo </t>
  </si>
  <si>
    <t>debido al incumplimiento en la implementación de la TRD que imposibilitan la disponibilidad de la información</t>
  </si>
  <si>
    <t>Posibilidad de afectación económica y reputacional frente a usuarios internos y externos, reflejada en  fallos en contra de la entidad derivada de no contar con información suficiente y oportuna para la legítima defensa asi como en mal desempeño institucional relacionado con el suministro de información  por parte del archivo. Lo anterior, debido al incumplimiento en la implementación de la TRD que imposibilitan la disponibilidad de la información</t>
  </si>
  <si>
    <t>Falta de socialización de las T.R.D y mecanismos de aplicación</t>
  </si>
  <si>
    <t>Muy Alta</t>
  </si>
  <si>
    <t>El técnico en gestión documental realizar capacitaciones periódicas a todos los funcionarios sobre las T.R.D y la aplicación de las mismas a través de las transferencias documentales.
Documentado en: Programa de Gestión Documental.</t>
  </si>
  <si>
    <t>.Registro de asistencia</t>
  </si>
  <si>
    <t xml:space="preserve">Deficiente proceso de transferencia  documental que entorpecen la consulta y  prestamo de los expedientes </t>
  </si>
  <si>
    <t>El profesional Líder de Gestión documental define el procedimiento para normalizar y garantizar que las transferencias documentales desde las unidades de gestión al archivo central se realicen asegurando el cumplimiento de los requisitos normativos y la disponibilidad para consulta y préstamo de la información
El profesional Líder de Gestión documental verifica que las transferencias documentales cumplan con lo establecido en las T.R.D y el procedimiento definido.
Documentado en: Procedimiento para las transferencias documentales.</t>
  </si>
  <si>
    <t>Formato Unico de Inventario Documental 
aprobado y firmado</t>
  </si>
  <si>
    <t>No Aplica.</t>
  </si>
  <si>
    <t>En caso de unidades documentales con daño o deterioro, El Líder de Gestión Documental verifica que se cumplan los lineamientos establecidos en el plan de conservación documental, con respecto al protocolo de rescate documental.
Documentado en: Plan de conservación documental y el plan de contingencia de archivo</t>
  </si>
  <si>
    <t>Correctivo</t>
  </si>
  <si>
    <t xml:space="preserve">Informe tecnico de intervención </t>
  </si>
  <si>
    <t>GD11</t>
  </si>
  <si>
    <t>Lograr que los archivos de gestión y el central  aseguren la integridad y conservación de la  información.</t>
  </si>
  <si>
    <t>debido al daño o pérdida de la información en los archivos de gestión y central</t>
  </si>
  <si>
    <t>Posibilidad de afectación económica y reputacional frente a usuarios internos y externos, reflejada en  fallos en contra de la entidad derivada de no contar con información suficente y oportuna para la legítima defensa asi como en mal desempeño institucional relacionado con el suministro de información oportuna por parte del archivo. Lo anterior, debido al daño o pérdida de la información en los archivos de gestión y central</t>
  </si>
  <si>
    <t>Incendio, inundación de las instalaciones y /o condiciones ambientales fuera de los parámetros tanto en el archivo de gestión como en el central</t>
  </si>
  <si>
    <t xml:space="preserve">El profesional Líder de Gestión documental verifica que la entidad cuente con detectores de humo en el área de archivo del Instituto. Así mismo verifica que el número de los extintores ubicados en los lugares asesorados por la ARL-Brigada de emergencia estén correctamente identificados en el área de archivo .
El tecnico documental revisa en horas de la mañana y la tarde las condiciones ambientales de los archivos utilizando el hidrometro y se registra en el formato de condiciones ambientales 
El área de archivo central de velódromo cuenta con Bomba extractora de agua que se activa automáticamente. El proceso de gestión de bienes e infraestructura, verifica que se realice mantenimiento 
correctivo cada que se identifique mal funcionamiento de la misma. </t>
  </si>
  <si>
    <t xml:space="preserve"> Formato de condiciones ambientales 
Soportes de mantenimiento </t>
  </si>
  <si>
    <t>Daño o pérdida por roedores, plagas</t>
  </si>
  <si>
    <t>El area de bienes e infraestructura, verifica que se realicen de manera mensual las fumigaciones a las areas de archivo en ambas sedes del instituto.</t>
  </si>
  <si>
    <t>Soportes de fumigación</t>
  </si>
  <si>
    <t>Inadecuada infraestructura locativa de los depósitos de archivo_x000D_</t>
  </si>
  <si>
    <t>El líder de Gestión Documental valida cumplimiento de condiciones mínimas de infraestructura de archivo tales como: cerramiento perimetral del área de archivo, estanterías rodantes, unidades de conservación (cajas y carpetas), toma de temperatura y humedad relativa, existencia de detectores de humo.
Teniendo en cuenta que hay condiciones que no se cumplen tales como: ubicación en sótano cerca de una quebrada (riesgo de inundación), cielo raso con tubería de cableado electrico y desagues, se tomó la decisión de tercerizar el almacenamiento del archivo central.
En este caso, el lider de Gestión Documental verifica que la empresa tercerizada para el almacenamiento del archivo central cumpla con las condiciones locativas establecidas en el acuerdo 001 de 2024 del Archivo General de la Nación " El lider de gestión documental verifica la existencia del certificado de calidad de producto por parte del proveedor (cajas y carpetas)
Documentado en: Acuerdo 001 de 2024 de AGN</t>
  </si>
  <si>
    <t>Especificaciones técnicas del contrato de tercerización 
Visitas de supervisión 
Informes de supervisión</t>
  </si>
  <si>
    <t>Manipulación inadecuada de la documentación por parte de usuarios internos. 
(Archivos de Gestión)</t>
  </si>
  <si>
    <t>El lider de Gestión Documental incluye en el cronograma de capacitaciones las relacionadas con la organización de archivos de gestión y lo informa al area de Talento Humano para que sea incluido en el PIC. El lider de Gestión Documental realiza seguimiento al cumplimiento de las capacitaciones programadas.
Documentado en: Programa de Gestión  Documental</t>
  </si>
  <si>
    <t>Correo electrónico de temas priorizados para capacitaciones 
Registros de asistencia 
Memorias audiovisuales</t>
  </si>
  <si>
    <t>Prestamos de expedientes sin los debidos controles</t>
  </si>
  <si>
    <t>El líder de Gestión documental realiza seguimiento a los prestamos en el modulo de Archivo del Sifi y se genera una alerta en el caso de que el expediente no se devuelva dentro del tiempo establecido desde el Area de archivo. Asi mismo, en el momento en el que un funcionario accede al SIFI se genera alerta automatica relacionando los expedientes en prestamo.
En el caso de funcionarios que finalizan sus contratos de prestación de servicios profesionales y de apoyo a la gestión, no se otorga el respectivo paz y salvo, si el sistema tienes cargado a su nombre expedientes en préstamo.
Documentado en: Instructivo para la atención de consulta y préstamos documentales</t>
  </si>
  <si>
    <t>Registro de prestamos en el SIFI
 Correos de Alerta
Paz y salvo de archivo a vinculados y 
contratistas. al momento de retiro o finalización 
de contrato.</t>
  </si>
  <si>
    <t>Falta de competencia del personal de Gestión Documental_x000D_</t>
  </si>
  <si>
    <t>El Director, Subdirector o Jefe de Oficina, en relación a cada contratación de personal que se requiera para la prestación de servicios profesionales y de apoyo a la gestión, verifica en el Estudio Previo respectivo, que la idoneidad y experiencia requerida sea coherente con las obligaciones contractuales a 
desarrollar, y procede a firmarlo en consecuencia. Los requisitos de idoneidad y experiencia para el personal de gestión documental se definen en el Acuerdo 08 del 2014 del Archivo General de la Nación_x000D_</t>
  </si>
  <si>
    <t>Estudio previo de contratos de prestación 
servicios profesionales y de apoyo a la gestión 
persona natural firmado por el Subdirector 
Administrativo y Financiero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</si>
  <si>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</si>
  <si>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</si>
  <si>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CONTROL DE CAMBIOS</t>
  </si>
  <si>
    <t>Riesgo No.</t>
  </si>
  <si>
    <t>Fecha Cambio</t>
  </si>
  <si>
    <t>Descripción del cambio</t>
  </si>
  <si>
    <t>GD05</t>
  </si>
  <si>
    <t>Se incluye un nuevo evento potencial  intermedio (subcausa) al que se le asigna el consecutivo No.15. 
Redacción el evento intermedio: No se finaliza el tramite administrativo para los archivos de gestión, de manera que una vez cumplido este requisito pueda ser remitido a la custodia tercerizada (esta situación puede generar pérdida de información). Se identifica igualmente el control y se tipifica para efectos de nueva valoración de riesgo residual.</t>
  </si>
  <si>
    <t>Se incluye el control 17 de tipo correctiva para disminuir el impacto residual.</t>
  </si>
  <si>
    <t>Se incluye el control 2.2 para reducir la probabilidad de deterioro de expedientes por humedad relativa y alta temperatura.</t>
  </si>
  <si>
    <t>Se incluye el control 6 que no había sido definido previamente.</t>
  </si>
  <si>
    <t>GD05, GD06</t>
  </si>
  <si>
    <t>Se eliminan los riesgos GD05 y GD06 por actualización de la matriz. Se identificaron nuevos riesgos con base en analisis de comportamiento esperados dentro de la metodología de definición de objetivos SMART para el proceso de Gestión Documental</t>
  </si>
  <si>
    <t>Se incluye este nuevo riesgo relacionado con la existencia de planes y programas del proceso de gestión documental que incumplen la normatividad archivística en cada vigencia.</t>
  </si>
  <si>
    <t>Se incluye este nuevo riesgo relacionado con el  incumplimiento en la implementación del Plan Institucional de Archivos - PINAR</t>
  </si>
  <si>
    <t>Se incluye este nuevo riesgo relacionado con a desactualización de la Tablas de retención documental</t>
  </si>
  <si>
    <t>Se incluye este nuevo riesgo relacionado con el incumplimiento en la implementación de la TRD que imposibilitan la disponibilidad de la información</t>
  </si>
  <si>
    <t>Se incluye este nuevo riesgo relacionado con el daño o pérdida de la información en los archivos de gestión y central</t>
  </si>
  <si>
    <t>Impacto</t>
  </si>
  <si>
    <t>Probabilidad</t>
  </si>
  <si>
    <t>Extremo</t>
  </si>
  <si>
    <t>Alto</t>
  </si>
  <si>
    <t>Bajo</t>
  </si>
  <si>
    <t>Tabla Criterios para definir el nivel de probabilidad Inherente</t>
  </si>
  <si>
    <t>Frecuencia de la Actividad</t>
  </si>
  <si>
    <t>Muy Baja</t>
  </si>
  <si>
    <t>La actividad que conlleva el riesgo se ejecuta como máximos 2 veces por año</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</si>
  <si>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</si>
  <si>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</si>
  <si>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</si>
  <si>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</si>
  <si>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</si>
  <si>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La actividad que conlleva el riesgo se ejecuta más de 5000 veces por año</t>
  </si>
  <si>
    <t>Tabla Criterios para definir el nivel de impacto Inherente</t>
  </si>
  <si>
    <t>Descripción</t>
  </si>
  <si>
    <t>Menor</t>
  </si>
  <si>
    <t>Catastrófico</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</si>
  <si>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</si>
  <si>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</si>
  <si>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</si>
  <si>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</si>
  <si>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</si>
  <si>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</si>
  <si>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</si>
  <si>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</si>
  <si>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</si>
  <si>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</si>
  <si>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</si>
  <si>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</si>
  <si>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</si>
  <si>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</si>
  <si>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</si>
  <si>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</si>
  <si>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Tabla Atributos de para el diseño del control</t>
  </si>
  <si>
    <t>Características</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</si>
  <si>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</si>
  <si>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</si>
  <si>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</si>
  <si>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</si>
  <si>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</si>
  <si>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N/A</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</si>
  <si>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</si>
  <si>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</si>
  <si>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</si>
  <si>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</si>
  <si>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</si>
  <si>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</si>
  <si>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</si>
  <si>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</si>
  <si>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</si>
  <si>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</si>
  <si>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</si>
  <si>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</si>
  <si>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</si>
  <si>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</si>
  <si>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</si>
  <si>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</si>
  <si>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Reputacional</t>
  </si>
  <si>
    <t>Reducir (compartir)</t>
  </si>
  <si>
    <t>Económico y Reputacional</t>
  </si>
  <si>
    <t>Plan de accion (solo para la opción reducir)</t>
  </si>
  <si>
    <t>Impacto Inherente</t>
  </si>
  <si>
    <t>Finalizado</t>
  </si>
  <si>
    <t>Leve</t>
  </si>
  <si>
    <t>En curso</t>
  </si>
  <si>
    <t>Procesos Institucionales</t>
  </si>
  <si>
    <t>Gestión Estratégica</t>
  </si>
  <si>
    <t>Gestión Social</t>
  </si>
  <si>
    <t>Gestión de Desarrollo de Soluciones Habitacionales</t>
  </si>
  <si>
    <t>Gestión de Atención al Usuario</t>
  </si>
  <si>
    <t>Gestión del Talento Humano</t>
  </si>
  <si>
    <t>Gestión de Comunicaciones</t>
  </si>
  <si>
    <t>Gestión Administrativa y Financiera</t>
  </si>
  <si>
    <t>Gestión de Infraestructura</t>
  </si>
  <si>
    <t>Gestión de TIC</t>
  </si>
  <si>
    <t>Gestión Jurídica</t>
  </si>
  <si>
    <t>Gestión de Evaluación y  Mejora Continua</t>
  </si>
  <si>
    <t>Gesión de Evaluación Indpendiente</t>
  </si>
  <si>
    <t>Registro Sustancial</t>
  </si>
  <si>
    <t>Registro Material</t>
  </si>
  <si>
    <t>Sin registro</t>
  </si>
  <si>
    <t>Reducir</t>
  </si>
  <si>
    <t>Direccionamiento  correcto del destinatario de la correspondencia (fisica o la que llegue por el correo info@isvimed.gov.co que sea remitida por el proceso de Gestión de Atención al Ciudadano)</t>
  </si>
  <si>
    <t>Gestión Documental
Correspondencia</t>
  </si>
  <si>
    <t>Posibilidad de afectación reputacional y/o  económica</t>
  </si>
  <si>
    <t>por insatisfacción de los ciudadanos en relación con las respuestas inoportunas de las PQRSD por parte del Isvimed.
Por posibles hallazgos de los Entes de Control frente a la gestión de las PQRS
por perdida de recursos derivada de procesos fallados en contra de la entidad por vencimiento de términos de los recursos legales interpuestos por los ciudadanos.</t>
  </si>
  <si>
    <t>debido al direccionamiento erróneo de la correspondencia fisica o la que llegue por el correo info@isvimed.gov.co que sea remitida por el proceso de Gestión de Atención al Ciudadano</t>
  </si>
  <si>
    <t>Posibilidad de afectación reputacional y/o  económica, reflejada en la insatisfacción de los ciudadanos en relación con las respuestas inoportunas de las PQRSD por parte del Isvimed, en posibles hallazgos de los Entes de Control frente a la gestión de las PQRS, asi como, en la perdida de recursos derivada de procesos fallados en contra de la entidad por vencimiento de términos de los recursos legales interpuestos por los ciudadanos. Lo anterior, debido al direccionamiento erróneo de la correspondencia fisica o la que llegue por el correo info@isvimed.gov.co que sea remitida por el proceso de Gestión de Atención al Ciudadano</t>
  </si>
  <si>
    <t>Ausencia de metodología para la radicación de correspondencia</t>
  </si>
  <si>
    <t>El instituto ha estandarizado la metodología para realizar la adecuada radicación de la correspondencia en el procedimiento de Gestión y Trámite de documentos.
En la planilla de correspondencia se relacionan los radicados físicos que se van a distribuir dentro de la entidad. Esto se realiza en la mañana y en la tarde. Esta planilla se entrega a las auxiliares administrativas de cada dependencia.
La auxiliar administrativo firma la planilla con hora y nombre y verifica en una primera instancia si el tramite del oficio corresponde a su dependencia. En caso contrario realiza la devolución al area de correspondencia para el traslado a la dependencia competente, lo cual se gestiona a través del módulo de radicación en SIFI.</t>
  </si>
  <si>
    <t xml:space="preserve">Planilla de correspondencia Interna </t>
  </si>
  <si>
    <t>Existencia de personal de correspondencia que no cumpla con el perfil requerido según la Ley general de archivos y las normas que la modifiquen o que no sea suficiente para el volumen de actividades a realizar.</t>
  </si>
  <si>
    <t>El Subdirector Administrativo y Financiero, identifica las necesidades de contratación del personal de corresponcia para efectos de que se incluya en el presupuesto de cada vigencia y en el Plan Anual de Adquisiciones. Lo anterior de acuerdo al volumen de correspondencia que historicamente se gestione.
El subdirector administrativo y financiero realiza  seguimiento a que se realice la contratación de acuerdo  a los términos definidos en el Plan Anual de Adquisiciones.
El estudio previo elaborado dentro del proceso de contratación, debe considerar el perfil establecido en la ley general de archivos.
El lider de linea acción y el Subdirector Administrativo y Financiera verifican que la persona a contratar cumpla con el perfil requerido en el estudio previo, para lo cual diligencia el Certificado de estudio de idoneidad y experiencia para contratos de prestación de servicios personales</t>
  </si>
  <si>
    <t>1. Necesidades de personal del Proceso de  correspondencia incluidas en el  presupuesto de cada vigencia.
2. Cumplimiento del Plan Anual de Adquisiciones
3. Estudios Previos.
4, Certificado de estudio de idoneidad y experiencia para contratos de prestación de servicios personales</t>
  </si>
  <si>
    <t>Ausencia de entrenamiento</t>
  </si>
  <si>
    <t xml:space="preserve">El lider de Archivo estructura el plan de entrenamiento para el personal que se contrate para orrespondencia teniendo en cuenta temas transversales y específicos, con el proposito de que se obtenga un conocimiento sobre la entidad y sobre las metodologías y teconologías relacionadas con la correspondencia de la enidad.
Nota: los temas específicos pueden ser: Tipología clara de Peticiones, Quejas, Reclamos y Sugerencias, Marco normativo aplicable (especialmente la Ley 1755 de 2015), Uso del Sistema de Gestión Documental (SGD) y registro de metadatos, Ejercicios prácticos con casos reales de clasificación, Modulo de correspondencia de SIFI y procedimiento de Gestión y Trámite de documentos.
El lider de Archivo verifica la implementación del plan de entrenamiento dentro del primer mes posterior a la firma del acta de inicio y gestiona las firmas correspondiente en el formato del plan de entrenamiento.
</t>
  </si>
  <si>
    <t>plan de entrenamiento con firmas</t>
  </si>
  <si>
    <t>En el caso de que se materialice el riesgo, aquella correspondencia que se direccionó erroneamente, El técnico de correspondencia realiza el respectivo traslado del radicado a la subdirección competente.</t>
  </si>
  <si>
    <t xml:space="preserve">Resgistro del traslado del radicado en el modulo de correpondencia del SIFI
Planilla de correspondencia Interna </t>
  </si>
  <si>
    <t>Clasificación correcta de las PQRSD (fisica al momento de la radicación o la que llegue por el correo info@isvimed.gov.co que sea remitida por el proceso de Gestión de Atención al Ciudadano).</t>
  </si>
  <si>
    <t>Posibilidad de afectación reputacional</t>
  </si>
  <si>
    <t>por insatisfacción de los ciudadanos en relación con las respuestas inoportunas de las PQRSD por parte del Isvimed.
Por posibles hallazgos de los Entes de Control frente a la gestión de las PQRS</t>
  </si>
  <si>
    <t>debido a la clasificación incorrecta de las PQRS (fisica al momento de la radicación o la que llegue por el correo info@isvimed.gov.co que sea remitida por el proceso de Gestión de Atención al Ciudadano).</t>
  </si>
  <si>
    <t>Posibilidad de afectación reputacional reflejada en insatisfacción de los ciudadanos en relación con las respuestas inoportunas de las PQRSD por parte del Isvimed, asi como en posibles hallazgos de los Entes de Control frente a la gestión de las PQRS. Lo anterior, debido a la clasificación incorrecta de las PQRS (fisica al momento de la radicación o la que llegue por el correo info@isvimed.gov.co que sea remitida por el proceso de Gestión de Atención al Ciudadano).</t>
  </si>
  <si>
    <t>El volumen de PQRSD supera la capacidad operativa del personal, lo que lleva a errores por prisa o fatiga</t>
  </si>
  <si>
    <t xml:space="preserve">El Subdirector Administrativo y Financiero, identifica las necesidades de contratación del personal de corresponcia para efectos de que se incluya en el presupuesto de cada vigencia y en el Plan Anual de Adquisiciones. Lo anterior de acuerdo al volumen de PQRS que historicamente se gestione.
El subdirector administrativo y financiero realiza  seguimiento a que se realice la contratación de acuerdo  a los términos definidos en el Plan Anual de Adquisiciones.
</t>
  </si>
  <si>
    <t>1. Necesidades de personal del Proceso de  correspondencia incluidas en el  presupuesto de cada vigencia.
2. Cumplimiento del Plan Anual de Adquisiciones</t>
  </si>
  <si>
    <t>No existen criterios unificados o matrices de clasificación que permitan una interpretación homogénea para la correcta clasificación del PQRSD</t>
  </si>
  <si>
    <t xml:space="preserve">A través del procedimiento de gestión y trámite de documentos, se establecen definen los tipos de PQRSD y los términos para su trámite de acuerdo con el marco normativo (La Ley 1712 de 2014  y Ley 1755 de 2015). 
El técnico de correspondencia verifica que las PQRS físicas o las que lleguen por el correo info@isvimed.gov.co y que sea remitida por el proceso de Gestión de Atención al Ciudadano, se clasifiquen de acuerdo a lo establecido en el procedimiento.
</t>
  </si>
  <si>
    <t>Reporte diario de Comunicaciones recibidas</t>
  </si>
  <si>
    <t>El tipo de PQRSD definido de manera explícita por el ciudadano no corresponde con el contenido de la comunicación o no contiene los datos de contacto (nombre, cédula, correo electrónico, telefono, dirección)</t>
  </si>
  <si>
    <t>El técnico de correspondencia solicita al ciudadano corregir el tipo de solicitud a mano no alzada (PQRSD física) o complemente los datos de contacto.</t>
  </si>
  <si>
    <t>PQRSD física corregida por parte del ciudadano</t>
  </si>
  <si>
    <t>Lograr que  toda correspondencia recibida con un radicado de entrada ya sea de correspondencia física o digital, tenga su correspondiente radicado de salida o respuesta.</t>
  </si>
  <si>
    <t>por afectación de la estadística de tramite oportuno de PQRS</t>
  </si>
  <si>
    <t>debido a la existencia de corespondencia recibida sin su respectivo radicado de salida o respuesta</t>
  </si>
  <si>
    <t>Posibilidad de afectación reputacional por afectación de la estadística de tramite oportuno de PQRS, debido a la existencia de corespondencia recibida sin su respectivo radicado de salida o respuesta.</t>
  </si>
  <si>
    <t>Los responsables de dar respuesta a la PQRSD responden de manera informal sin enviar la respuesta a correspondencia para que sea asignado el radicado de salida</t>
  </si>
  <si>
    <t>El SIFI genera de manera diaria y automática reporte con las PQRS vencidas el cual es enviado al asistente de cada area y a correspondencia.
En el caso de PQRS vencidas pero que ya se ha gestionó la respuesta y por lo tanto no tienen radicado de salida, deben enviar el soporte correspondiente a la linea de acción de correspondencia para que se asigne el respectivo radicado.</t>
  </si>
  <si>
    <t>Reposte diario de PQRS por vencer y vencidas.
Reporte de radicados de salida por respuesta no notificada al area de correspondencia.</t>
  </si>
  <si>
    <t>Gestionar la socialización del reporte de radicados de salida por respuesta no notificada al area de correspondencia, a la alta dirección para que establezcan lineamientos a la totalidad del Instituto, con el proposito de que se notifique al area de correspondencia las respuestas a las PQRS con el proposito de generar los radicados de salida dentro de los términos legales. Fecha límite - Marzo de 2026 y de allí en adelante reporte trimestral.</t>
  </si>
  <si>
    <t>La respuesta a la solicitud se carga en la ventana de cruce  sin que coincida con el radicado de entrada por error de digitación que se realiza de manera manual</t>
  </si>
  <si>
    <t>El SIFI genera de manera diaria y automática reporte con las PQRS vencidas, el cual es enviado al asistente de cada area y a correspondencia.
En caso de PQRS vencidas con respuesta y notificación a correspondencia  cuya causa es el error de digitación del radicado de entrada en la ventana de cruce, se realiza la respectiva corrección del radicado y fecha respuesta.</t>
  </si>
  <si>
    <t>Reposte diario de PQRS por vencer y vencidas.</t>
  </si>
  <si>
    <t>Evaluar la posibilidad de desarrollo en SIFI para que desde la ventana de cruce se pueda seleccionar los radicados de entrada sin tener que digitarlos.
Diciembre de 2025.</t>
  </si>
  <si>
    <t>El SIFI no permite que el encargado de dar respuesta a una solicitud la cargue en el modulo de correspondencia, de manera que no se dependa del area de correspondencia para generar el radicado de salida, con lo cual dejan de correr los tiempos de respuesta.</t>
  </si>
  <si>
    <t>No existe medida de control</t>
  </si>
  <si>
    <t>NA</t>
  </si>
  <si>
    <t>Evaluar la posibilidad con TI de que el encargado de dar respuesta a una solicitud la cargue en el modulo de correspondencia, de manera que no se dependa del area de correspondencia para generar el radicado de salida, con lo cual dejan de correr los tiempos de respuesta.</t>
  </si>
  <si>
    <t>GD12</t>
  </si>
  <si>
    <t>GD13</t>
  </si>
  <si>
    <t>GD14</t>
  </si>
  <si>
    <t>Se incluye este riesgo de la línea de acción de correspondencia relacionado con la Posibilidad de afectación reputacional y/o  económica, reflejada en la insatisfacción de los ciudadanos en relación con las respuestas inoportunas de las PQRSD por parte del Isvimed, en posibles hallazgos de los Entes de Control frente a la gestión de las PQRS, asi como, en la perdida de recursos derivada de procesos fallados en contra de la entidad por vencimiento de términos de los recursos legales interpuestos por los ciudadanos. Lo anterior, debido al direccionamiento erróneo de la correspondencia fisica o la que llegue por el correo info@isvimed.gov.co que sea remitida por el proceso de Gestión de Atención al Ciudadano.</t>
  </si>
  <si>
    <t>Se incluye este riesgo de la línea de acción de correspondencia relacionado con la Posibilidad de afectación reputacional reflejada en insatisfacción de los ciudadanos en relación con las respuestas inoportunas de las PQRSD por parte del Isvimed, asi como en posibles hallazgos de los Entes de Control frente a la gestión de las PQRS. Lo anterior, debido a la clasificación incorrecta de las PQRS (fisica al momento de la radicación o la que llegue por el correo info@isvimed.gov.co que sea remitida por el proceso de Gestión de Atención al Ciudadano).</t>
  </si>
  <si>
    <t>Se incluye este riesgo de la línea de acción de correspondencia relacionado con la Posibilidad de afectación reputacional por afectación de la estadística de tramite oportuno de PQRS, debido a la existencia de corespondencia recibida sin su respectivo radicado de salida o respuesta.</t>
  </si>
  <si>
    <t>Actualizada noviembre de 2025</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</si>
  <si>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</si>
  <si>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</si>
  <si>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</si>
  <si>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</si>
  <si>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</si>
  <si>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</si>
  <si>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TIPOLOGÍA</t>
  </si>
  <si>
    <t>Gestión</t>
  </si>
  <si>
    <t>Fiscal</t>
  </si>
  <si>
    <t>Seg. de la Información</t>
  </si>
  <si>
    <t>Integridad Pùblica - Corrupción</t>
  </si>
  <si>
    <t>Integridad Pùblica - LA/FT/FP</t>
  </si>
  <si>
    <t>IMPACTO</t>
  </si>
  <si>
    <t>Nivel</t>
  </si>
  <si>
    <t>% Impacto</t>
  </si>
  <si>
    <t>Afectación_Económica</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</si>
  <si>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</si>
  <si>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</si>
  <si>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</si>
  <si>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</si>
  <si>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</si>
  <si>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</si>
  <si>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</si>
  <si>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</si>
  <si>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</si>
  <si>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</si>
  <si>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r>
      <t xml:space="preserve">
</t>
    </r>
    <r>
      <rPr>
        <b/>
        <sz val="11"/>
        <color theme="1"/>
        <rFont val="Arial Narrow"/>
        <family val="2"/>
      </rPr>
      <t>Actualización PINAR:</t>
    </r>
    <r>
      <rPr>
        <sz val="11"/>
        <color theme="1"/>
        <rFont val="Arial Narrow"/>
        <family val="2"/>
      </rPr>
      <t xml:space="preserve">  https://isvimedgovco.sharepoint.com/:f:/s/Admin_Y_Financiera-01.CAD/IgCwFJL-_3aRSKTy3h1hXtCzARpkLBA01UkMo2Ld3gPZTz0?e=uIgVzk</t>
    </r>
  </si>
  <si>
    <r>
      <t xml:space="preserve">
</t>
    </r>
    <r>
      <rPr>
        <b/>
        <sz val="11"/>
        <color theme="1"/>
        <rFont val="Arial Narrow"/>
        <family val="2"/>
      </rPr>
      <t>Seguimiento Plan Tactico:</t>
    </r>
    <r>
      <rPr>
        <sz val="11"/>
        <color theme="1"/>
        <rFont val="Arial Narrow"/>
        <family val="2"/>
      </rPr>
      <t>https://isvimedgovco.sharepoint.com/:f:/s/Admin_Y_Financiera-01.CAD/IgCZzpRcwisERZ4eBR7fyNGQAaTtmlr87LI4pmuVxxxQJAY?e=kXeW6w</t>
    </r>
  </si>
  <si>
    <r>
      <t>Diagnostico Integral de Archivo</t>
    </r>
    <r>
      <rPr>
        <sz val="11"/>
        <color theme="1"/>
        <rFont val="Arial Narrow"/>
        <family val="2"/>
      </rPr>
      <t>: https://isvimedgovco.sharepoint.com/:f:/s/Admin_Y_Financiera-01.CAD/IgBI6J6yOFCGR72j7t8hbP4WAfx4NmIJXRKPxUE89pI0AZg?e=qWl8Bc</t>
    </r>
  </si>
  <si>
    <r>
      <t xml:space="preserve">Propuestas Actualización TRD: </t>
    </r>
    <r>
      <rPr>
        <sz val="11"/>
        <color theme="1"/>
        <rFont val="Arial Narrow"/>
        <family val="2"/>
      </rPr>
      <t>https://isvimedgovco.sharepoint.com/:f:/s/Admin_Y_Financiera-01.CAD/IgAD2arGVdKXToJwbPunKaHAAfcCyyVIxo_DYSgKXx_G0dw?e=BHpasQ</t>
    </r>
  </si>
  <si>
    <r>
      <t xml:space="preserve">Registro de asistencia: </t>
    </r>
    <r>
      <rPr>
        <sz val="11"/>
        <color theme="1"/>
        <rFont val="Arial Narrow"/>
        <family val="2"/>
      </rPr>
      <t>https://isvimedgovco.sharepoint.com/:f:/s/Admin_Y_Financiera-01.CAD/IgD7JdZweMVFS7zRwo4xPoMrAbpTkvUMvMwRgZdTP46nwgs?e=sGLQfa</t>
    </r>
  </si>
  <si>
    <r>
      <t>Diligenciamiento de condiciones ambientales</t>
    </r>
    <r>
      <rPr>
        <sz val="11"/>
        <color theme="1"/>
        <rFont val="Arial Narrow"/>
        <family val="2"/>
      </rPr>
      <t>: https://isvimedgovco.sharepoint.com/:f:/s/Admin_Y_Financiera-01.CAD/IgDOLnLk3lZ-T5rdNcCp2MbSAcEEZuIS18lOxlN6mk2GNsU?e=9bzj9Q</t>
    </r>
  </si>
  <si>
    <r>
      <t xml:space="preserve">Reporte de comunicaciones recibidas de enero a marzo: </t>
    </r>
    <r>
      <rPr>
        <sz val="11"/>
        <color theme="1"/>
        <rFont val="Arial Narrow"/>
        <family val="2"/>
      </rPr>
      <t>https://isvimedgovco.sharepoint.com/:f:/s/Admin_Y_Financiera-01.CAD/IgDNLaB4wKuDR5qGBMzcQACYAXrv54eXnD20r1-bl7tcp9o?e=WZGqet</t>
    </r>
  </si>
  <si>
    <r>
      <t xml:space="preserve">Reporte de PQRS vencidas o proximas a vencer:
</t>
    </r>
    <r>
      <rPr>
        <sz val="11"/>
        <color theme="1"/>
        <rFont val="Arial Narrow"/>
        <family val="2"/>
      </rPr>
      <t>https://isvimedgovco.sharepoint.com/:f:/s/Admin_Y_Financiera-01.CAD/IgDNLaB4wKuDR5qGBMzcQACYAXrv54eXnD20r1-bl7tcp9o?e=WZGqet</t>
    </r>
  </si>
  <si>
    <r>
      <rPr>
        <b/>
        <sz val="11"/>
        <color theme="1"/>
        <rFont val="Arial Narrow"/>
        <family val="2"/>
      </rPr>
      <t>El riesgo y sus causas continuan vigentes de acuerdo al contexto? (Ver Columnas F y H):</t>
    </r>
    <r>
      <rPr>
        <sz val="11"/>
        <color theme="1"/>
        <rFont val="Arial Narrow"/>
        <family val="2"/>
      </rPr>
      <t xml:space="preserve">
 El riesgo continua vigente de acuerdo al contexto interno y externo de la entidad
</t>
    </r>
    <r>
      <rPr>
        <b/>
        <sz val="11"/>
        <color theme="1"/>
        <rFont val="Arial Narrow"/>
        <family val="2"/>
      </rPr>
      <t>Se materializó el Riesgo?  (Evento Potencial Principal. Columna F): A</t>
    </r>
    <r>
      <rPr>
        <sz val="11"/>
        <color theme="1"/>
        <rFont val="Arial Narrow"/>
        <family val="2"/>
      </rPr>
      <t xml:space="preserve">l corte del primer trimestre no se evidenció materialización del riesgo.
</t>
    </r>
    <r>
      <rPr>
        <b/>
        <sz val="11"/>
        <color theme="1"/>
        <rFont val="Arial Narrow"/>
        <family val="2"/>
      </rPr>
      <t>Se materializaron las causas? (Eventos Potenciales Intermedios. Columna H)</t>
    </r>
    <r>
      <rPr>
        <sz val="11"/>
        <color theme="1"/>
        <rFont val="Arial Narrow"/>
        <family val="2"/>
      </rPr>
      <t xml:space="preserve">: No se evidencia materialización de las causas.
</t>
    </r>
    <r>
      <rPr>
        <b/>
        <sz val="11"/>
        <color theme="1"/>
        <rFont val="Arial Narrow"/>
        <family val="2"/>
      </rPr>
      <t xml:space="preserve">
Los Controles están bien  diseñados, se aplican conforme al diseño  y son efectivos? (Ver controles en la columna P / Concluir frente a cada control)</t>
    </r>
    <r>
      <rPr>
        <sz val="11"/>
        <color theme="1"/>
        <rFont val="Arial Narrow"/>
        <family val="2"/>
      </rPr>
      <t xml:space="preserve">  Los controles que se han realizado hasta el momento han sido efectivos por lo tanto no se ha presentado ninguno de los riesgos
</t>
    </r>
    <r>
      <rPr>
        <b/>
        <sz val="11"/>
        <color theme="1"/>
        <rFont val="Arial Narrow"/>
        <family val="2"/>
      </rPr>
      <t xml:space="preserve">
Que acciones propones o se están llevando a cabo para gestionar los riesgos y las causas que se materializaron? (Si no aplica colocar NA)</t>
    </r>
    <r>
      <rPr>
        <sz val="11"/>
        <color theme="1"/>
        <rFont val="Arial Narrow"/>
        <family val="2"/>
      </rPr>
      <t xml:space="preserve"> N/A
</t>
    </r>
    <r>
      <rPr>
        <b/>
        <sz val="11"/>
        <color theme="1"/>
        <rFont val="Arial Narrow"/>
        <family val="2"/>
      </rPr>
      <t xml:space="preserve">
Que acciones propones o se están llevando a cabo para fortalecer los controles? (Revisa también si se establecieron acciones en la columna AJ )
</t>
    </r>
    <r>
      <rPr>
        <sz val="11"/>
        <color theme="1"/>
        <rFont val="Arial Narrow"/>
        <family val="2"/>
      </rPr>
      <t>Con el objetivo de reducir errores en la distribución documental, se capacitó al personal encargado en el uso avanzado del sistema SIFI. Se socializaron los protocolos de radicación digital para comunicaciones recibidas, logrando que el personal de ventanilla y recepción de correos electrónicos mejore su criterio de asignación inmediata, especialmente ante trámites con tiempos de respuesta críticos para la entidad</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</si>
  <si>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(Evento Potencial Principal. Columna F): </t>
    </r>
    <r>
      <rPr>
        <sz val="11"/>
        <color theme="1"/>
        <rFont val="Arial Narrow"/>
        <family val="2"/>
      </rPr>
      <t xml:space="preserve">Al corte del primer trimestre no se evidenció materialización del riesgo.
</t>
    </r>
    <r>
      <rPr>
        <b/>
        <sz val="11"/>
        <color theme="1"/>
        <rFont val="Arial Narrow"/>
        <family val="2"/>
      </rPr>
      <t xml:space="preserve">
Se materializaron las causas? (Eventos Potenciales Intermedios. Columna H): </t>
    </r>
    <r>
      <rPr>
        <sz val="11"/>
        <color theme="1"/>
        <rFont val="Arial Narrow"/>
        <family val="2"/>
      </rPr>
      <t>No se evidencia materialización de las causas.</t>
    </r>
    <r>
      <rPr>
        <b/>
        <sz val="11"/>
        <color theme="1"/>
        <rFont val="Arial Narrow"/>
        <family val="2"/>
      </rPr>
      <t xml:space="preserve">
Los Controles están bien  diseñados, se aplican conforme al diseño  y son efectivos? (Ver controles en la columna P / Concluir frente a cada control) </t>
    </r>
    <r>
      <rPr>
        <sz val="11"/>
        <color theme="1"/>
        <rFont val="Arial Narrow"/>
        <family val="2"/>
      </rPr>
      <t xml:space="preserve"> Los controles que se han realizado hasta el momento han sido efectivos por lo tanto no se ha presentado ninguno de los riesgos
</t>
    </r>
    <r>
      <rPr>
        <b/>
        <sz val="11"/>
        <color theme="1"/>
        <rFont val="Arial Narrow"/>
        <family val="2"/>
      </rPr>
      <t xml:space="preserve">
Que acciones propones o se están llevando a cabo para gestionar los riesgos y las causas que se materializaron? (Si no aplica colocar NA) </t>
    </r>
    <r>
      <rPr>
        <sz val="11"/>
        <color theme="1"/>
        <rFont val="Arial Narrow"/>
        <family val="2"/>
      </rPr>
      <t>N/A</t>
    </r>
    <r>
      <rPr>
        <b/>
        <sz val="11"/>
        <color theme="1"/>
        <rFont val="Arial Narrow"/>
        <family val="2"/>
      </rPr>
      <t xml:space="preserve">
Que acciones propones o se están llevando a cabo para fortalecer los controles? En caso de que tengas acciones por ejecutar en la columna AJ también concluir frente a su estado): </t>
    </r>
    <r>
      <rPr>
        <sz val="11"/>
        <color theme="1"/>
        <rFont val="Arial Narrow"/>
        <family val="2"/>
      </rPr>
      <t xml:space="preserve">Se genera reporte de comunicaciones recibidas de enero a diciembre y se carga en evidencias </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</si>
  <si>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(Evento Potencial Principal. Columna F): A</t>
    </r>
    <r>
      <rPr>
        <sz val="11"/>
        <color theme="1"/>
        <rFont val="Arial Narrow"/>
        <family val="2"/>
      </rPr>
      <t>l corte del primer trimestre no se evidenció materialización del riesgo.</t>
    </r>
    <r>
      <rPr>
        <b/>
        <sz val="11"/>
        <color theme="1"/>
        <rFont val="Arial Narrow"/>
        <family val="2"/>
      </rPr>
      <t xml:space="preserve">
Se materializaron las causas? (Eventos Potenciales Intermedios. Columna H): </t>
    </r>
    <r>
      <rPr>
        <sz val="11"/>
        <color theme="1"/>
        <rFont val="Arial Narrow"/>
        <family val="2"/>
      </rPr>
      <t>No se evidencia materialización de las causas.</t>
    </r>
    <r>
      <rPr>
        <b/>
        <sz val="11"/>
        <color theme="1"/>
        <rFont val="Arial Narrow"/>
        <family val="2"/>
      </rPr>
      <t xml:space="preserve">
Los Controles están bien  diseñados, se aplican conforme al diseño  y son efectivos? (Ver controles en la columna P / Concluir frente a cada control)  </t>
    </r>
    <r>
      <rPr>
        <sz val="11"/>
        <color theme="1"/>
        <rFont val="Arial Narrow"/>
        <family val="2"/>
      </rPr>
      <t>Los controles que se han realizado hasta el momento han sido efectivos por lo tanto no se ha presentado ninguno de los riesgos</t>
    </r>
    <r>
      <rPr>
        <b/>
        <sz val="11"/>
        <color theme="1"/>
        <rFont val="Arial Narrow"/>
        <family val="2"/>
      </rPr>
      <t xml:space="preserve">
Que acciones propones o se están llevando a cabo para gestionar los riesgos y las causas que se materializaron? (Si no aplica colocar NA) </t>
    </r>
    <r>
      <rPr>
        <sz val="11"/>
        <color theme="1"/>
        <rFont val="Arial Narrow"/>
        <family val="2"/>
      </rPr>
      <t>N/A</t>
    </r>
    <r>
      <rPr>
        <b/>
        <sz val="11"/>
        <color theme="1"/>
        <rFont val="Arial Narrow"/>
        <family val="2"/>
      </rPr>
      <t xml:space="preserve">
Que acciones propones o se están llevando a cabo para fortalecer los controles? En caso de que tengas acciones por ejecutar en la columna AJ también concluir frente a su estado): </t>
    </r>
    <r>
      <rPr>
        <sz val="11"/>
        <color theme="1"/>
        <rFont val="Arial Narrow"/>
        <family val="2"/>
      </rPr>
      <t xml:space="preserve">Se realizó reporte de PQRSDF vencidas y próximas a vencer y se carga en evidencias </t>
    </r>
  </si>
  <si>
    <r>
      <rPr>
        <b/>
        <sz val="11"/>
        <color theme="1"/>
        <rFont val="Arial Narrow"/>
        <family val="2"/>
      </rP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(Ver evento potencial principal en Columna F. Relacionar detalles de la materialización - que, como, cuando, donde):</t>
    </r>
    <r>
      <rPr>
        <sz val="11"/>
        <color theme="1"/>
        <rFont val="Arial Narrow"/>
        <family val="2"/>
      </rPr>
      <t xml:space="preserve">
Al corte del primer trimestre no se evidenció materialización del riesgo.
</t>
    </r>
    <r>
      <rPr>
        <b/>
        <sz val="11"/>
        <color theme="1"/>
        <rFont val="Arial Narrow"/>
        <family val="2"/>
      </rPr>
      <t>Los Controles están bien  diseñados, se aplican de acuerdo al diseño  y son efectivos? (Ver controles en la columna P / Concluir frente a cada control)</t>
    </r>
    <r>
      <rPr>
        <sz val="11"/>
        <color theme="1"/>
        <rFont val="Arial Narrow"/>
        <family val="2"/>
      </rPr>
      <t xml:space="preserve">
Los controles que se han realizado hasta el momento han sido efectivos por lo tanto no se ha presentado ninguno de los riesgos
</t>
    </r>
    <r>
      <rPr>
        <b/>
        <sz val="11"/>
        <color theme="1"/>
        <rFont val="Arial Narrow"/>
        <family val="2"/>
      </rPr>
      <t>Que acciones propones o se están llevando a cabo para gestionar el riesgo que se materializó? (Si no aplica colocar N/A)</t>
    </r>
    <r>
      <rPr>
        <sz val="11"/>
        <color theme="1"/>
        <rFont val="Arial Narrow"/>
        <family val="2"/>
      </rPr>
      <t xml:space="preserve">
N/A
</t>
    </r>
    <r>
      <rPr>
        <b/>
        <sz val="11"/>
        <color theme="1"/>
        <rFont val="Arial Narrow"/>
        <family val="2"/>
      </rPr>
      <t>Que acciones propones o se están llevando a cabo para fortalecer los controles? (En el caso de que tener Acciones de mejora / Acciones correctivas en proceso, relacionar el avance. Si tienes acciones específicas a desarrollar en la columna AJ, también relacionar el avance)</t>
    </r>
    <r>
      <rPr>
        <sz val="11"/>
        <color theme="1"/>
        <rFont val="Arial Narrow"/>
        <family val="2"/>
      </rPr>
      <t xml:space="preserve">
El riesgo relacionado con el cumplimiento normativo archivístico y la gestión documental se está abordando activamente a través de la revisión y actualización de los del Plan Institucional de Archivo de acuerdo a aspectos criticos identificados en cada eje articulador. El plan fue aprobado y publicado en la pagina del Instituto.</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</si>
  <si>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(Ver evento potencial principal en Columna F. Relacionar detalles de la materialización - que, como, cuando, donde):
</t>
    </r>
    <r>
      <rPr>
        <sz val="11"/>
        <color theme="1"/>
        <rFont val="Arial Narrow"/>
        <family val="2"/>
      </rPr>
      <t>Al corte del primer trimestre no se evidenció materialización del riesgo.</t>
    </r>
    <r>
      <rPr>
        <b/>
        <sz val="11"/>
        <color theme="1"/>
        <rFont val="Arial Narrow"/>
        <family val="2"/>
      </rPr>
      <t xml:space="preserve">
Los Controles están bien  diseñados, se aplican de acuerdo al diseño  y son efectivos? (Ver controles en la columna P / Concluir frente a cada control)</t>
    </r>
    <r>
      <rPr>
        <sz val="11"/>
        <color theme="1"/>
        <rFont val="Arial Narrow"/>
        <family val="2"/>
      </rPr>
      <t xml:space="preserve">
Los controles que se han realizado hasta el momento han sido efectivos por lo tanto no se ha presentado ninguno de los riesgos</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N/A</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 xml:space="preserve">
Como parte de las acciones de tratamiento de riesgos, se completó la actualización del Diagnóstico Integral de Archivo. Asimismo, se avanza en la ejecución de las actividades priorizadas en el cronograma del PINAR, asegurando el cumplimiento de los controles establecidos para el proceso.</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</si>
  <si>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 </t>
    </r>
    <r>
      <rPr>
        <b/>
        <sz val="11"/>
        <color theme="1"/>
        <rFont val="Arial Narrow"/>
        <family val="2"/>
      </rPr>
      <t xml:space="preserve">
Se materializó el Riesgo?  (Ver evento potencial principal en Columna F. Relacionar detalles de la materialización - que, como, cuando, donde):</t>
    </r>
    <r>
      <rPr>
        <sz val="11"/>
        <color theme="1"/>
        <rFont val="Arial Narrow"/>
        <family val="2"/>
      </rPr>
      <t xml:space="preserve">
Al corte del primer trimestre no se evidenció materialización del riesgo.
</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Los controles que se han realizado hasta el momento han sido efectivos por lo tanto no se ha presentado ninguno de los riesgos
</t>
    </r>
    <r>
      <rPr>
        <b/>
        <sz val="11"/>
        <color theme="1"/>
        <rFont val="Arial Narrow"/>
        <family val="2"/>
      </rPr>
      <t xml:space="preserve">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Como acción para fortalecer los controles preventivos, se realizarón varias sesiones de capacitación dirigidas al personal de la Subdirección de Vivienda y Hábitat. Esta actividad apunta directamente a mitigar los riesgos operativos identificados en el proceso.</t>
    </r>
    <r>
      <rPr>
        <b/>
        <sz val="11"/>
        <color theme="1"/>
        <rFont val="Arial Narrow"/>
        <family val="2"/>
      </rPr>
      <t xml:space="preserve">
</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</si>
  <si>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(Ver evento potencial principal en Columna F. Relacionar detalles de la materialización - que, como, cuando, donde):
</t>
    </r>
    <r>
      <rPr>
        <sz val="11"/>
        <color theme="1"/>
        <rFont val="Arial Narrow"/>
        <family val="2"/>
      </rPr>
      <t>Al corte del primer trimestre no se evidenció materialización del riesgo.</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Los controles que se han realizado hasta el momento han sido efectivos por lo tanto no se ha presentado ninguno de los riesgos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N/A</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Como medida de mitigación frente a riesgos de deterioro ambiental y pérdida de información, se ejecutó la reubicación técnica de las cajas y expedientes del sótano hacia un área con condiciones óptimas de almacenamiento. Esta acción facilita la identificación de brechas de inventario y optimiza la intervención de expedientes pendientes. Complementariamente, se mantiene el control preventivo mediante el diligenciamiento diario de los formatos de condiciones ambientales en ambas sedes y el seguimiento mensual a la trazabilidad de los préstamos documentales.</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</si>
  <si>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(Ver evento potencial principal en Columna F. Relacionar detalles de la materialización - que, como, cuando, donde):
</t>
    </r>
    <r>
      <rPr>
        <sz val="11"/>
        <color theme="1"/>
        <rFont val="Arial Narrow"/>
        <family val="2"/>
      </rPr>
      <t xml:space="preserve">Al corte del primer trimestre no se evidenció materialización del riesgo.
</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Los controles que se han realizado hasta el momento han sido efectivos por lo tanto no se ha presentado ninguno de los riesgos</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N/A</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Como acción clave para fortalecer el cumplimiento normativo en el Instituto en materia de GD, se solicitarón nuevamente las cotizaciones para la actualización de las Tablas de Retención Documental (TRD). Esta etapa, ya concluida, garantizó la pluralidad de oferentes y la transparencia en la selección al recibir propuestas de las empresas Alpopular, Alarchivo y Estrategias Documentales. Actualmente, el proceso se encuentra en la fase de Evaluación y Aval Técnico/Financiero, a cargo de la Subdirección Administrativa y Financiera. Esta subdirección es la responsable de ejercer el Control Financiero al determinar la viabilidad presupuestal y avalar la propuesta,  se espera respuesta por parte de ellos para dar continuidad al proceso contractual</t>
    </r>
  </si>
  <si>
    <t>MAPA DE CALOR INHERENTE (ANTES DE CONTROLES)</t>
  </si>
  <si>
    <t>MAPA DE CALOR RIESGO INHERENTE</t>
  </si>
  <si>
    <t>CALIFICACIÓN RIESGO INHERENTE</t>
  </si>
  <si>
    <t>No. DEL RIESGO</t>
  </si>
  <si>
    <t>RIESGO</t>
  </si>
  <si>
    <t>PROBABILIDAD</t>
  </si>
  <si>
    <t>SEVERIDAD (NIVEL DE RIESGO)</t>
  </si>
  <si>
    <t/>
  </si>
  <si>
    <t>NIVELES DE RIESGO</t>
  </si>
  <si>
    <t>R9</t>
  </si>
  <si>
    <t>R10</t>
  </si>
  <si>
    <t>R11</t>
  </si>
  <si>
    <t>R12</t>
  </si>
  <si>
    <t>R13</t>
  </si>
  <si>
    <t>R14</t>
  </si>
  <si>
    <t>R15</t>
  </si>
  <si>
    <t>R16</t>
  </si>
  <si>
    <t>R17</t>
  </si>
  <si>
    <t>R18</t>
  </si>
  <si>
    <t>R19</t>
  </si>
  <si>
    <t>R20</t>
  </si>
  <si>
    <t>MAPA DE CALOR RESIDUAL (DESPUES DE CONTROLES)</t>
  </si>
  <si>
    <t>MAPA DE CALOR RIESGO RESIDUAL</t>
  </si>
  <si>
    <t>CALIFICACIÓN RIESGO RESIDUAL</t>
  </si>
  <si>
    <t>No. Riesgo</t>
  </si>
  <si>
    <t>Severidad 
(Nivel de Riesgo)</t>
  </si>
  <si>
    <t>MAPA DE CALOR INHERENTE Y RESIDUAL</t>
  </si>
  <si>
    <t xml:space="preserve">                   </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</si>
  <si>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</si>
  <si>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</si>
  <si>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</si>
  <si>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</si>
  <si>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</si>
  <si>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</si>
  <si>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</si>
  <si>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</si>
  <si>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</si>
  <si>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</si>
  <si>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</si>
  <si>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</si>
  <si>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</si>
  <si>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</si>
  <si>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r>
      <rPr>
        <b/>
        <sz val="11"/>
        <color theme="1"/>
        <rFont val="Arial Narrow"/>
        <family val="2"/>
      </rP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(Ver evento potencial principal en Columna F. Relacionar detalles de la materialización - que, como, cuando, donde):</t>
    </r>
    <r>
      <rPr>
        <sz val="11"/>
        <color theme="1"/>
        <rFont val="Arial Narrow"/>
        <family val="2"/>
      </rPr>
      <t xml:space="preserve">
Al corte del segundo trimestre no se evidenció materialización del riesgo.
</t>
    </r>
    <r>
      <rPr>
        <b/>
        <sz val="11"/>
        <color theme="1"/>
        <rFont val="Arial Narrow"/>
        <family val="2"/>
      </rPr>
      <t>Los Controles están bien  diseñados, se aplican de acuerdo al diseño  y son efectivos? (Ver controles en la columna P / Concluir frente a cada control)</t>
    </r>
    <r>
      <rPr>
        <sz val="11"/>
        <color theme="1"/>
        <rFont val="Arial Narrow"/>
        <family val="2"/>
      </rPr>
      <t xml:space="preserve">
Los controles que se han realizado hasta el momento han sido efectivos por lo tanto no se ha presentado ninguno de los riesgos
</t>
    </r>
    <r>
      <rPr>
        <b/>
        <sz val="11"/>
        <color theme="1"/>
        <rFont val="Arial Narrow"/>
        <family val="2"/>
      </rPr>
      <t>Que acciones propones o se están llevando a cabo para gestionar el riesgo que se materializó? (Si no aplica colocar N/A)</t>
    </r>
    <r>
      <rPr>
        <sz val="11"/>
        <color theme="1"/>
        <rFont val="Arial Narrow"/>
        <family val="2"/>
      </rPr>
      <t xml:space="preserve">
N/A
</t>
    </r>
    <r>
      <rPr>
        <b/>
        <sz val="11"/>
        <color theme="1"/>
        <rFont val="Arial Narrow"/>
        <family val="2"/>
      </rPr>
      <t>Que acciones propones o se están llevando a cabo para fortalecer los controles? (En el caso de que tener Acciones de mejora / Acciones correctivas en proceso, relacionar el avance. Si tienes acciones específicas a desarrollar en la columna AJ, también relacionar el avance)</t>
    </r>
    <r>
      <rPr>
        <sz val="11"/>
        <color theme="1"/>
        <rFont val="Arial Narrow"/>
        <family val="2"/>
      </rPr>
      <t xml:space="preserve">
El riesgo relacionado con el cumplimiento normativo archivístico y la gestión documental se está abordando activamente a través de la revisión y actualización de la politica de gestión documental de la entidad de  acuerdo a los criterios definidos por el Archivo General de la Nacion y el Acuerdo 001 de 2024. La politica fue revisada y actualizada por parte de la lider de gestion documental y está pendiente por aprobación por parte del CIGD para su posterior publicacion en la pagina web.</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</si>
  <si>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(Ver evento potencial principal en Columna F. Relacionar detalles de la materialización - que, como, cuando, donde):
</t>
    </r>
    <r>
      <rPr>
        <sz val="11"/>
        <color theme="1"/>
        <rFont val="Arial Narrow"/>
        <family val="2"/>
      </rPr>
      <t>Al corte del segundo trimestre no se evidenció materialización del riesgo.</t>
    </r>
    <r>
      <rPr>
        <b/>
        <sz val="11"/>
        <color theme="1"/>
        <rFont val="Arial Narrow"/>
        <family val="2"/>
      </rPr>
      <t xml:space="preserve">
Los Controles están bien  diseñados, se aplican de acuerdo al diseño  y son efectivos? (Ver controles en la columna P / Concluir frente a cada control)</t>
    </r>
    <r>
      <rPr>
        <sz val="11"/>
        <color theme="1"/>
        <rFont val="Arial Narrow"/>
        <family val="2"/>
      </rPr>
      <t xml:space="preserve">
Los controles que se han realizado hasta el momento han sido efectivos por lo tanto no se ha presentado ninguno de los riesgos</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N/A</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 xml:space="preserve">
Como parte de las acciones de tratamiento de riesgos se realizo el seguimiento a las actividades priorizadas del PINAR, , asegurando el cumplimiento de los controles establecidos para el proceso.</t>
    </r>
  </si>
  <si>
    <r>
      <rPr>
        <b/>
        <sz val="11"/>
        <color theme="1"/>
        <rFont val="Arial Narrow"/>
        <family val="2"/>
      </rPr>
      <t>EVIDENCIA: Actualización Politica de gestión documental</t>
    </r>
    <r>
      <rPr>
        <sz val="11"/>
        <color theme="1"/>
        <rFont val="Arial Narrow"/>
        <family val="2"/>
      </rPr>
      <t xml:space="preserve"> https://isvimedgovco.sharepoint.com/:f:/s/Admin_Y_Financiera-01.CAD/IgDXjp7WE7R2TJKi0nrnlsthAfkURjC63D8NNQ-DsjAtLxo?e=IMbVCB</t>
    </r>
  </si>
  <si>
    <r>
      <rPr>
        <b/>
        <sz val="11"/>
        <color theme="1"/>
        <rFont val="Arial Narrow"/>
        <family val="2"/>
      </rPr>
      <t>EVIDENCIA:SEGUIMIENTO AL PINAR</t>
    </r>
    <r>
      <rPr>
        <sz val="11"/>
        <color theme="1"/>
        <rFont val="Arial Narrow"/>
        <family val="2"/>
      </rPr>
      <t xml:space="preserve"> https://isvimedgovco.sharepoint.com/:f:/s/Admin_Y_Financiera-01.CAD/IgBcDYiuQADKQacn0eWVYE9pARb8LXeqmSJMcFoN0wxERI4?e=xqljwd
</t>
    </r>
    <r>
      <rPr>
        <b/>
        <sz val="11"/>
        <color theme="1"/>
        <rFont val="Arial Narrow"/>
        <family val="2"/>
      </rPr>
      <t>EVIDENCIA: SEGUIMIENTO AL PLAN TACTICO:</t>
    </r>
    <r>
      <rPr>
        <sz val="11"/>
        <color theme="1"/>
        <rFont val="Arial Narrow"/>
        <family val="2"/>
      </rPr>
      <t xml:space="preserve">
https://isvimedgovco.sharepoint.com/:f:/s/Admin_Y_Financiera-01.CAD/IgDfMGSBw7D8RLVG2VwWkmO7Aaq01xaaJCf_M1_X2znkQIE?e=5b2DfE</t>
    </r>
  </si>
  <si>
    <r>
      <rPr>
        <b/>
        <sz val="11"/>
        <color theme="1"/>
        <rFont val="Arial Narrow"/>
        <family val="2"/>
      </rPr>
      <t>EVIDENCIA SEGUIMIENTO AL PLAN TÁCTICO:</t>
    </r>
    <r>
      <rPr>
        <sz val="11"/>
        <color theme="1"/>
        <rFont val="Arial Narrow"/>
        <family val="2"/>
      </rPr>
      <t xml:space="preserve"> https://isvimedgovco.sharepoint.com/:f:/s/Admin_Y_Financiera-01.CAD/IgDBDE9xH-usRYXoz7SivJSZATtLMKzuLPb6cqtu9_RinbU?e=OCKHl3</t>
    </r>
  </si>
  <si>
    <r>
      <t>EVIDENCIA: FUID TRANSFERENCIAS DOCUMENTALES</t>
    </r>
    <r>
      <rPr>
        <sz val="11"/>
        <color rgb="FF000000"/>
        <rFont val="Arial Narrow"/>
        <family val="2"/>
      </rPr>
      <t xml:space="preserve"> https://isvimedgovco.sharepoint.com/:f:/s/Admin_Y_Financiera-01.CAD/IgAUU9crxoGdSqdvd_5FY_3cAUlAlqVNPXiEggKn5QnJcog?e=tnVwr7
</t>
    </r>
    <r>
      <rPr>
        <b/>
        <sz val="11"/>
        <color rgb="FF000000"/>
        <rFont val="Arial Narrow"/>
        <family val="2"/>
      </rPr>
      <t xml:space="preserve">EVIDENCIA: REGISTRO DE ASISTENCIA A CAPACITACIONES - ARCHIVO 
</t>
    </r>
    <r>
      <rPr>
        <sz val="11"/>
        <color rgb="FF000000"/>
        <rFont val="Arial Narrow"/>
        <family val="2"/>
      </rPr>
      <t>https://isvimedgovco.sharepoint.com/:f:/s/Admin_Y_Financiera-01.CAD/IgCX2uWFenrlQrxDAqFb04RfAf84_e5Qyf0kf2sWBeGplBY?e=vjvtDk</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</si>
  <si>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 </t>
    </r>
    <r>
      <rPr>
        <b/>
        <sz val="11"/>
        <color theme="1"/>
        <rFont val="Arial Narrow"/>
        <family val="2"/>
      </rPr>
      <t xml:space="preserve">
Se materializó el Riesgo?  (Ver evento potencial principal en Columna F. Relacionar detalles de la materialización - que, como, cuando, donde):</t>
    </r>
    <r>
      <rPr>
        <sz val="11"/>
        <color theme="1"/>
        <rFont val="Arial Narrow"/>
        <family val="2"/>
      </rPr>
      <t xml:space="preserve">
Al corte del segundo trimestre no se evidenció materialización del riesgo.
</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Los controles que se han realizado hasta el momento han sido efectivos por lo tanto no se ha presentado ninguno de los riesgos
</t>
    </r>
    <r>
      <rPr>
        <b/>
        <sz val="11"/>
        <color theme="1"/>
        <rFont val="Arial Narrow"/>
        <family val="2"/>
      </rPr>
      <t xml:space="preserve">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Como acción para fortalecer los controles preventivos, se realizarón varias sesiones de capacitación dirigidas al personal de archivo con el fin de unificar conceptos y criterios de funcionamiento tanto en el modulo de archivo como en el modulo de correspondencia, ademas se realizo seguimiento al cronograma de transferencias de la entidad . Estas actividades apuntan directamente a mitigar los riesgos operativos identificados en el proceso.</t>
    </r>
    <r>
      <rPr>
        <b/>
        <sz val="11"/>
        <color theme="1"/>
        <rFont val="Arial Narrow"/>
        <family val="2"/>
      </rPr>
      <t xml:space="preserve">
</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</si>
  <si>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(Ver evento potencial principal en Columna F. Relacionar detalles de la materialización - que, como, cuando, donde):
</t>
    </r>
    <r>
      <rPr>
        <sz val="11"/>
        <color theme="1"/>
        <rFont val="Arial Narrow"/>
        <family val="2"/>
      </rPr>
      <t>Al corte del segundo trimestre no se evidenció materialización del riesgo.</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Los controles que se han realizado hasta el momento han sido efectivos por lo tanto no se ha presentado ninguno de los riesgos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N/A</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Como medida de mitigación frente a riesgos de deterioro ambiental y pérdida de información, se realizo el cargue de información digitalizada (Entregada por parte de la empresa SERVISOFT) al sistema de información del Instituto- SIFI. Esta acción facilita la busqueda y optimiza llos tiempos de respuesta a las consultas de expedientes pendientes que se realizan al archivo. Complementariamente, se mantiene el control preventivo mediante el diligenciamiento diario de los formatos de condiciones ambientales en ambas sedes y el seguimiento mensual a la trazabilidad de los préstamos documentales.</t>
    </r>
  </si>
  <si>
    <r>
      <rPr>
        <b/>
        <sz val="11"/>
        <color theme="1"/>
        <rFont val="Arial Narrow"/>
        <family val="2"/>
      </rPr>
      <t>El riesgo y sus causas continuan vigentes de acuerdo al contexto? (Ver Columnas F y H):</t>
    </r>
    <r>
      <rPr>
        <sz val="11"/>
        <color theme="1"/>
        <rFont val="Arial Narrow"/>
        <family val="2"/>
      </rPr>
      <t xml:space="preserve">
 El riesgo continua vigente de acuerdo al contexto interno y externo de la entidad
</t>
    </r>
    <r>
      <rPr>
        <b/>
        <sz val="11"/>
        <color theme="1"/>
        <rFont val="Arial Narrow"/>
        <family val="2"/>
      </rPr>
      <t>Se materializó el Riesgo?  (Evento Potencial Principal. Columna F): A</t>
    </r>
    <r>
      <rPr>
        <sz val="11"/>
        <color theme="1"/>
        <rFont val="Arial Narrow"/>
        <family val="2"/>
      </rPr>
      <t xml:space="preserve">l corte del segundo trimestre no se evidenció materialización del riesgo.
</t>
    </r>
    <r>
      <rPr>
        <b/>
        <sz val="11"/>
        <color theme="1"/>
        <rFont val="Arial Narrow"/>
        <family val="2"/>
      </rPr>
      <t>Se materializaron las causas? (Eventos Potenciales Intermedios. Columna H)</t>
    </r>
    <r>
      <rPr>
        <sz val="11"/>
        <color theme="1"/>
        <rFont val="Arial Narrow"/>
        <family val="2"/>
      </rPr>
      <t xml:space="preserve">: No se evidencia materialización de las causas.
</t>
    </r>
    <r>
      <rPr>
        <b/>
        <sz val="11"/>
        <color theme="1"/>
        <rFont val="Arial Narrow"/>
        <family val="2"/>
      </rPr>
      <t xml:space="preserve">
Los Controles están bien  diseñados, se aplican conforme al diseño  y son efectivos? (Ver controles en la columna P / Concluir frente a cada control)</t>
    </r>
    <r>
      <rPr>
        <sz val="11"/>
        <color theme="1"/>
        <rFont val="Arial Narrow"/>
        <family val="2"/>
      </rPr>
      <t xml:space="preserve">  Los controles que se han realizado hasta el momento han sido efectivos por lo tanto no se ha presentado ninguno de los riesgos
</t>
    </r>
    <r>
      <rPr>
        <b/>
        <sz val="11"/>
        <color theme="1"/>
        <rFont val="Arial Narrow"/>
        <family val="2"/>
      </rPr>
      <t xml:space="preserve">
Que acciones propones o se están llevando a cabo para gestionar los riesgos y las causas que se materializaron? (Si no aplica colocar NA)</t>
    </r>
    <r>
      <rPr>
        <sz val="11"/>
        <color theme="1"/>
        <rFont val="Arial Narrow"/>
        <family val="2"/>
      </rPr>
      <t xml:space="preserve"> N/A
</t>
    </r>
    <r>
      <rPr>
        <b/>
        <sz val="11"/>
        <color theme="1"/>
        <rFont val="Arial Narrow"/>
        <family val="2"/>
      </rPr>
      <t xml:space="preserve">
Que acciones propones o se están llevando a cabo para fortalecer los controles? (Revisa también si se establecieron acciones en la columna AJ )
</t>
    </r>
    <r>
      <rPr>
        <sz val="11"/>
        <color theme="1"/>
        <rFont val="Arial Narrow"/>
        <family val="2"/>
      </rPr>
      <t>Con el objetivo de redudir los errores en la distribución documental, se actualiza la Matriz de Roles y Responsabilidades del proceso de Gestión Documental, en la cual se definen de manera específica las obligaciones, funciones y competencias de los perfiles adscritos al archivo, particularmente el perfil de Líder de Archivo y el perfil de Técnico de Correspondencia.
Dicha actualización tiene como propósito precisar las responsabilidades de cada perfil frente a la verificación, radicación, distribución y traslado oportuno de la correspondencia, con el fin de minimizar la recurrencia de direccionamientos erróneos y fortalecer los controles del procedimiento de Gestión y Trámite de Documentos.
La Matriz de Roles actualizada fue socializada en el instituto mediante correo masivo el dia 17 de junio de 2026, y publicada en SIFI.</t>
    </r>
  </si>
  <si>
    <r>
      <t xml:space="preserve">Reporte de comunicaciones recibidas de enero a junio 2026: </t>
    </r>
    <r>
      <rPr>
        <sz val="11"/>
        <color theme="1"/>
        <rFont val="Arial Narrow"/>
        <family val="2"/>
      </rPr>
      <t>https://isvimedgovco.sharepoint.com/:f:/s/Admin_Y_Financiera-01.CAD/IgDNLaB4wKuDR5qGBMzcQACYAXrv54eXnD20r1-bl7tcp9o?e=WZGqet</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</si>
  <si>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(Evento Potencial Principal. Columna F): </t>
    </r>
    <r>
      <rPr>
        <sz val="11"/>
        <color theme="1"/>
        <rFont val="Arial Narrow"/>
        <family val="2"/>
      </rPr>
      <t xml:space="preserve">Al corte del segundo trimestre no se evidenció materialización del riesgo.
</t>
    </r>
    <r>
      <rPr>
        <b/>
        <sz val="11"/>
        <color theme="1"/>
        <rFont val="Arial Narrow"/>
        <family val="2"/>
      </rPr>
      <t xml:space="preserve">
Se materializaron las causas? (Eventos Potenciales Intermedios. Columna H): </t>
    </r>
    <r>
      <rPr>
        <sz val="11"/>
        <color theme="1"/>
        <rFont val="Arial Narrow"/>
        <family val="2"/>
      </rPr>
      <t>No se evidencia materialización de las causas.</t>
    </r>
    <r>
      <rPr>
        <b/>
        <sz val="11"/>
        <color theme="1"/>
        <rFont val="Arial Narrow"/>
        <family val="2"/>
      </rPr>
      <t xml:space="preserve">
Los Controles están bien  diseñados, se aplican conforme al diseño  y son efectivos? (Ver controles en la columna P / Concluir frente a cada control) </t>
    </r>
    <r>
      <rPr>
        <sz val="11"/>
        <color theme="1"/>
        <rFont val="Arial Narrow"/>
        <family val="2"/>
      </rPr>
      <t xml:space="preserve"> Los controles que se han realizado hasta el momento han sido efectivos por lo tanto no se ha presentado ninguno de los riesgos
</t>
    </r>
    <r>
      <rPr>
        <b/>
        <sz val="11"/>
        <color theme="1"/>
        <rFont val="Arial Narrow"/>
        <family val="2"/>
      </rPr>
      <t xml:space="preserve">
Que acciones propones o se están llevando a cabo para gestionar los riesgos y las causas que se materializaron? (Si no aplica colocar NA) </t>
    </r>
    <r>
      <rPr>
        <sz val="11"/>
        <color theme="1"/>
        <rFont val="Arial Narrow"/>
        <family val="2"/>
      </rPr>
      <t>N/A</t>
    </r>
    <r>
      <rPr>
        <b/>
        <sz val="11"/>
        <color theme="1"/>
        <rFont val="Arial Narrow"/>
        <family val="2"/>
      </rPr>
      <t xml:space="preserve">
Que acciones propones o se están llevando a cabo para fortalecer los controles? En caso de que tengas acciones por ejecutar en la columna AJ también concluir frente a su estado): </t>
    </r>
    <r>
      <rPr>
        <sz val="11"/>
        <color theme="1"/>
        <rFont val="Arial Narrow"/>
        <family val="2"/>
      </rPr>
      <t xml:space="preserve">Se genera reporte de comunicaciones recibidas de enero a junio donde se evidencia que se ha gestionado oportunamente cada una de las respuestas  y se carga en evidencias </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</si>
  <si>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(Evento Potencial Principal. Columna F): A</t>
    </r>
    <r>
      <rPr>
        <sz val="11"/>
        <color theme="1"/>
        <rFont val="Arial Narrow"/>
        <family val="2"/>
      </rPr>
      <t>l corte del primer trimestre no se evidenció materialización del riesgo.</t>
    </r>
    <r>
      <rPr>
        <b/>
        <sz val="11"/>
        <color theme="1"/>
        <rFont val="Arial Narrow"/>
        <family val="2"/>
      </rPr>
      <t xml:space="preserve">
Se materializaron las causas? (Eventos Potenciales Intermedios. Columna H): </t>
    </r>
    <r>
      <rPr>
        <sz val="11"/>
        <color theme="1"/>
        <rFont val="Arial Narrow"/>
        <family val="2"/>
      </rPr>
      <t>No se evidencia materialización de las causas.</t>
    </r>
    <r>
      <rPr>
        <b/>
        <sz val="11"/>
        <color theme="1"/>
        <rFont val="Arial Narrow"/>
        <family val="2"/>
      </rPr>
      <t xml:space="preserve">
Los Controles están bien  diseñados, se aplican conforme al diseño  y son efectivos? (Ver controles en la columna P / Concluir frente a cada control)  </t>
    </r>
    <r>
      <rPr>
        <sz val="11"/>
        <color theme="1"/>
        <rFont val="Arial Narrow"/>
        <family val="2"/>
      </rPr>
      <t>Los controles que se han realizado hasta el momento han sido efectivos por lo tanto no se ha presentado ninguno de los riesgos</t>
    </r>
    <r>
      <rPr>
        <b/>
        <sz val="11"/>
        <color theme="1"/>
        <rFont val="Arial Narrow"/>
        <family val="2"/>
      </rPr>
      <t xml:space="preserve">
Que acciones propones o se están llevando a cabo para gestionar los riesgos y las causas que se materializaron? (Si no aplica colocar NA) </t>
    </r>
    <r>
      <rPr>
        <sz val="11"/>
        <color theme="1"/>
        <rFont val="Arial Narrow"/>
        <family val="2"/>
      </rPr>
      <t>N/A</t>
    </r>
    <r>
      <rPr>
        <b/>
        <sz val="11"/>
        <color theme="1"/>
        <rFont val="Arial Narrow"/>
        <family val="2"/>
      </rPr>
      <t xml:space="preserve">
Que acciones propones o se están llevando a cabo para fortalecer los controles? En caso de que tengas acciones por ejecutar en la columna AJ también concluir frente a su estado): </t>
    </r>
    <r>
      <rPr>
        <sz val="11"/>
        <color theme="1"/>
        <rFont val="Arial Narrow"/>
        <family val="2"/>
      </rPr>
      <t xml:space="preserve">Se realizó reporte de PQRSDF vencidas y próximas a vencer donde se establece que de acuerdo a los tiempos de respuesta las comunicaciones se han gestionado oportunamente y se carga en evidencias </t>
    </r>
  </si>
  <si>
    <r>
      <rPr>
        <b/>
        <sz val="11"/>
        <color theme="1"/>
        <rFont val="Arial Narrow"/>
        <family val="2"/>
      </rPr>
      <t xml:space="preserve">SEGUIMIENTO PLAN TACTICO- ACTUALIZACION MATRIZ DE ROLES: </t>
    </r>
    <r>
      <rPr>
        <sz val="11"/>
        <color theme="1"/>
        <rFont val="Arial Narrow"/>
        <family val="2"/>
      </rPr>
      <t xml:space="preserve">
https://isvimedgovco.sharepoint.com/:f:/s/Admin_Y_Financiera-01.CAD/IgCwFJL-_3aRSKTy3h1hXtCzARpkLBA01UkMo2Ld3gPZTz0?e=I7zxiR</t>
    </r>
  </si>
  <si>
    <r>
      <t xml:space="preserve">El riesgo y sus causas continuan vigentes de acuerdo al contexto? (Ver Columnas F y H):
</t>
    </r>
    <r>
      <rPr>
        <sz val="11"/>
        <color theme="1"/>
        <rFont val="Arial Narrow"/>
        <family val="2"/>
      </rPr>
      <t xml:space="preserve"> El riesgo continua vigente de acuerdo al contexto interno y externo de la entidad</t>
    </r>
    <r>
      <rPr>
        <b/>
        <sz val="11"/>
        <color theme="1"/>
        <rFont val="Arial Narrow"/>
        <family val="2"/>
      </rPr>
      <t xml:space="preserve">
Se materializó el Riesgo?  (Ver evento potencial principal en Columna F. Relacionar detalles de la materialización - que, como, cuando, donde):
</t>
    </r>
    <r>
      <rPr>
        <sz val="11"/>
        <color theme="1"/>
        <rFont val="Arial Narrow"/>
        <family val="2"/>
      </rPr>
      <t xml:space="preserve">Al corte del segundo trimestre las tablas de retención documental aún no se encuentran actualizadas, por lo que se materializa el riesgo.
</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Los controles que se han realizado hasta el momento han sido efectivos por lo tanto no se ha presentado ninguno de los riesgos</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Como acción clave para fortalecer el cumplimiento normativo en el Instituto en materia de GD, se adelanto el estudio previo para el contrato de actualizacion de tablas de retencion documental y se dio respuesta a las observaciones planteadas por parte de la Subdireccion Juridica.</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</si>
</sst>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8"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indexed="8"/>
      <name val="Arial"/>
      <family val="2"/>
    </font>
    <font>
      <sz val="12"/>
      <color theme="1"/>
      <name val="Arial"/>
      <family val="2"/>
    </font>
    <font>
      <sz val="14"/>
      <color indexed="8"/>
      <name val="Arial Narrow"/>
      <family val="2"/>
    </font>
    <font>
      <sz val="8"/>
      <name val="Calibri"/>
      <family val="2"/>
      <scheme val="minor"/>
    </font>
    <font>
      <sz val="10.5"/>
      <color rgb="FF000000"/>
      <name val="Arial Narrow"/>
      <family val="2"/>
    </font>
    <font>
      <b/>
      <sz val="11"/>
      <color rgb="FF000000"/>
      <name val="Arial Narrow"/>
      <family val="2"/>
    </font>
    <font>
      <b/>
      <sz val="10"/>
      <color rgb="FFFF0000"/>
      <name val="Arial Narrow"/>
      <family val="2"/>
    </font>
    <font>
      <b/>
      <sz val="10"/>
      <color theme="1"/>
      <name val="Arial Narrow"/>
      <family val="2"/>
    </font>
    <font>
      <b/>
      <sz val="10"/>
      <name val="Arial Narrow"/>
      <family val="2"/>
    </font>
    <font>
      <b/>
      <sz val="10"/>
      <color theme="1"/>
      <name val="Arial"/>
      <family val="2"/>
    </font>
    <font>
      <sz val="10"/>
      <color theme="1"/>
      <name val="Arial"/>
      <family val="2"/>
    </font>
    <font>
      <b/>
      <sz val="12"/>
      <color theme="1"/>
      <name val="Arial"/>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
      <sz val="11"/>
      <color rgb="FF000000"/>
      <name val="Arial Narrow"/>
      <family val="2"/>
    </font>
  </fonts>
  <fills count="22">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rgb="FFFFFFFF"/>
        <bgColor rgb="FF000000"/>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indexed="9"/>
        <bgColor indexed="64"/>
      </patternFill>
    </fill>
    <fill>
      <patternFill patternType="solid">
        <fgColor rgb="FFFF6600"/>
        <bgColor indexed="64"/>
      </patternFill>
    </fill>
  </fills>
  <borders count="48">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7">
    <xf numFmtId="0" fontId="0" fillId="0" borderId="0"/>
    <xf numFmtId="9" fontId="13" fillId="0" borderId="0" applyFont="0" applyFill="0" applyBorder="0" applyAlignment="0" applyProtection="0"/>
    <xf numFmtId="0" fontId="30" fillId="0" borderId="0"/>
    <xf numFmtId="0" fontId="31" fillId="0" borderId="0"/>
    <xf numFmtId="0" fontId="5" fillId="0" borderId="0"/>
    <xf numFmtId="0" fontId="30" fillId="0" borderId="0"/>
    <xf numFmtId="0" fontId="62" fillId="0" borderId="0"/>
  </cellStyleXfs>
  <cellXfs count="395">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3" borderId="0" xfId="0" applyFill="1"/>
    <xf numFmtId="0" fontId="5" fillId="3" borderId="0" xfId="0" applyFont="1" applyFill="1"/>
    <xf numFmtId="0" fontId="22" fillId="3" borderId="0" xfId="0" applyFont="1" applyFill="1"/>
    <xf numFmtId="0" fontId="23" fillId="3" borderId="11" xfId="0" applyFont="1" applyFill="1" applyBorder="1" applyAlignment="1">
      <alignment horizontal="center" vertical="center" wrapText="1" readingOrder="1"/>
    </xf>
    <xf numFmtId="0" fontId="24" fillId="3" borderId="11" xfId="0" applyFont="1" applyFill="1" applyBorder="1" applyAlignment="1">
      <alignment horizontal="justify" vertical="center" wrapText="1" readingOrder="1"/>
    </xf>
    <xf numFmtId="9" fontId="23" fillId="3" borderId="20" xfId="0" applyNumberFormat="1" applyFont="1" applyFill="1" applyBorder="1" applyAlignment="1">
      <alignment horizontal="center" vertical="center" wrapText="1" readingOrder="1"/>
    </xf>
    <xf numFmtId="0" fontId="23" fillId="3" borderId="10" xfId="0" applyFont="1" applyFill="1" applyBorder="1" applyAlignment="1">
      <alignment horizontal="center" vertical="center" wrapText="1" readingOrder="1"/>
    </xf>
    <xf numFmtId="0" fontId="24" fillId="3" borderId="10" xfId="0" applyFont="1" applyFill="1" applyBorder="1" applyAlignment="1">
      <alignment horizontal="justify" vertical="center" wrapText="1" readingOrder="1"/>
    </xf>
    <xf numFmtId="9" fontId="23" fillId="3" borderId="15" xfId="0" applyNumberFormat="1" applyFont="1" applyFill="1" applyBorder="1" applyAlignment="1">
      <alignment horizontal="center" vertical="center" wrapText="1" readingOrder="1"/>
    </xf>
    <xf numFmtId="0" fontId="24" fillId="3" borderId="15" xfId="0" applyFont="1" applyFill="1" applyBorder="1" applyAlignment="1">
      <alignment horizontal="center" vertical="center" wrapText="1" readingOrder="1"/>
    </xf>
    <xf numFmtId="0" fontId="23" fillId="3" borderId="17" xfId="0" applyFont="1" applyFill="1" applyBorder="1" applyAlignment="1">
      <alignment horizontal="center" vertical="center" wrapText="1" readingOrder="1"/>
    </xf>
    <xf numFmtId="0" fontId="24" fillId="3" borderId="17" xfId="0" applyFont="1" applyFill="1" applyBorder="1" applyAlignment="1">
      <alignment horizontal="justify" vertical="center" wrapText="1" readingOrder="1"/>
    </xf>
    <xf numFmtId="0" fontId="24" fillId="3" borderId="18" xfId="0" applyFont="1" applyFill="1" applyBorder="1" applyAlignment="1">
      <alignment horizontal="center" vertical="center" wrapText="1" readingOrder="1"/>
    </xf>
    <xf numFmtId="0" fontId="29" fillId="3" borderId="0" xfId="0" applyFont="1" applyFill="1"/>
    <xf numFmtId="0" fontId="12" fillId="3" borderId="0" xfId="0" applyFont="1" applyFill="1"/>
    <xf numFmtId="0" fontId="14" fillId="3" borderId="0" xfId="0" applyFont="1" applyFill="1"/>
    <xf numFmtId="0" fontId="4" fillId="3" borderId="0" xfId="0" applyFont="1" applyFill="1" applyAlignment="1">
      <alignment horizontal="left" vertical="center"/>
    </xf>
    <xf numFmtId="0" fontId="1" fillId="0" borderId="10" xfId="0" applyFont="1" applyBorder="1" applyAlignment="1" applyProtection="1">
      <alignment horizontal="center" vertical="center"/>
      <protection hidden="1"/>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4" fillId="0" borderId="10" xfId="0" applyFont="1" applyBorder="1" applyAlignment="1" applyProtection="1">
      <alignment horizontal="center" vertical="center" textRotation="90" wrapText="1"/>
      <protection hidden="1"/>
    </xf>
    <xf numFmtId="0" fontId="28" fillId="0" borderId="0" xfId="0" applyFont="1" applyAlignment="1">
      <alignment horizontal="center" vertical="center"/>
    </xf>
    <xf numFmtId="0" fontId="23" fillId="3" borderId="14" xfId="0" applyFont="1" applyFill="1" applyBorder="1" applyAlignment="1">
      <alignment horizontal="center" vertical="center" wrapText="1" readingOrder="1"/>
    </xf>
    <xf numFmtId="0" fontId="28" fillId="0" borderId="0" xfId="0" applyFont="1" applyAlignment="1">
      <alignment vertical="center"/>
    </xf>
    <xf numFmtId="0" fontId="11" fillId="3"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3" fillId="11" borderId="22" xfId="0" applyFont="1" applyFill="1" applyBorder="1" applyAlignment="1">
      <alignment horizontal="center" vertical="center" wrapText="1" readingOrder="1"/>
    </xf>
    <xf numFmtId="0" fontId="23" fillId="11" borderId="23" xfId="0" applyFont="1" applyFill="1" applyBorder="1" applyAlignment="1">
      <alignment horizontal="center" vertical="center" wrapText="1" readingOrder="1"/>
    </xf>
    <xf numFmtId="0" fontId="8" fillId="6"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5"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8" borderId="10" xfId="0" applyFont="1" applyFill="1" applyBorder="1" applyAlignment="1">
      <alignment horizontal="center" vertical="center" wrapText="1" readingOrder="1"/>
    </xf>
    <xf numFmtId="0" fontId="10" fillId="9" borderId="10" xfId="0" applyFont="1" applyFill="1" applyBorder="1" applyAlignment="1">
      <alignment horizontal="center" vertical="center" wrapText="1" readingOrder="1"/>
    </xf>
    <xf numFmtId="0" fontId="23" fillId="3" borderId="0" xfId="0" applyFont="1" applyFill="1" applyAlignment="1">
      <alignment horizontal="center" vertical="center" wrapText="1" readingOrder="1"/>
    </xf>
    <xf numFmtId="0" fontId="24" fillId="3" borderId="0" xfId="0" applyFont="1" applyFill="1" applyAlignment="1">
      <alignment horizontal="justify" vertical="center" wrapText="1" readingOrder="1"/>
    </xf>
    <xf numFmtId="0" fontId="24" fillId="3" borderId="0" xfId="0" applyFont="1" applyFill="1" applyAlignment="1">
      <alignment horizontal="center" vertical="center" wrapText="1" readingOrder="1"/>
    </xf>
    <xf numFmtId="0" fontId="37" fillId="3" borderId="0" xfId="0" applyFont="1" applyFill="1" applyAlignment="1">
      <alignment horizontal="center" vertical="center"/>
    </xf>
    <xf numFmtId="0" fontId="32" fillId="0" borderId="0" xfId="0" applyFont="1"/>
    <xf numFmtId="0" fontId="37" fillId="11" borderId="10" xfId="0" applyFont="1" applyFill="1" applyBorder="1" applyAlignment="1">
      <alignment horizontal="left" vertical="center"/>
    </xf>
    <xf numFmtId="0" fontId="41" fillId="12" borderId="10" xfId="0" applyFont="1" applyFill="1" applyBorder="1" applyAlignment="1">
      <alignment horizontal="center" vertical="center"/>
    </xf>
    <xf numFmtId="0" fontId="41" fillId="12" borderId="10" xfId="0" applyFont="1" applyFill="1" applyBorder="1" applyAlignment="1">
      <alignment horizontal="center" vertical="center" wrapText="1"/>
    </xf>
    <xf numFmtId="0" fontId="37" fillId="3" borderId="29" xfId="0" applyFont="1" applyFill="1" applyBorder="1" applyAlignment="1">
      <alignment horizontal="center" vertical="center"/>
    </xf>
    <xf numFmtId="0" fontId="37" fillId="3" borderId="10" xfId="0" applyFont="1" applyFill="1" applyBorder="1" applyAlignment="1">
      <alignment horizontal="center" vertical="center"/>
    </xf>
    <xf numFmtId="0" fontId="37" fillId="3" borderId="28" xfId="0" applyFont="1" applyFill="1" applyBorder="1" applyAlignment="1">
      <alignment horizontal="center" vertical="center"/>
    </xf>
    <xf numFmtId="0" fontId="42" fillId="3" borderId="29" xfId="0" applyFont="1" applyFill="1" applyBorder="1" applyAlignment="1">
      <alignment horizontal="center" vertical="center"/>
    </xf>
    <xf numFmtId="0" fontId="42" fillId="3" borderId="10" xfId="0" applyFont="1" applyFill="1" applyBorder="1" applyAlignment="1">
      <alignment horizontal="center" vertical="center"/>
    </xf>
    <xf numFmtId="0" fontId="42" fillId="3" borderId="28" xfId="0" applyFont="1" applyFill="1" applyBorder="1" applyAlignment="1">
      <alignment horizontal="center" vertical="center"/>
    </xf>
    <xf numFmtId="0" fontId="42" fillId="3" borderId="29" xfId="0" applyFont="1" applyFill="1" applyBorder="1" applyAlignment="1">
      <alignment horizontal="center" vertical="center" wrapText="1"/>
    </xf>
    <xf numFmtId="0" fontId="42" fillId="3" borderId="10" xfId="0" applyFont="1" applyFill="1" applyBorder="1" applyAlignment="1">
      <alignment horizontal="center" vertical="center" wrapText="1"/>
    </xf>
    <xf numFmtId="0" fontId="42" fillId="3" borderId="28" xfId="0" applyFont="1" applyFill="1" applyBorder="1" applyAlignment="1">
      <alignment horizontal="center" vertical="center" wrapText="1"/>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29" xfId="0" applyFont="1" applyBorder="1" applyAlignment="1" applyProtection="1">
      <alignment vertical="center"/>
      <protection hidden="1"/>
    </xf>
    <xf numFmtId="0" fontId="1" fillId="10" borderId="0" xfId="0" applyFont="1" applyFill="1" applyProtection="1">
      <protection hidden="1"/>
    </xf>
    <xf numFmtId="0" fontId="34" fillId="10" borderId="28"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164" fontId="1" fillId="0" borderId="10" xfId="1" applyNumberFormat="1" applyFont="1" applyBorder="1" applyAlignment="1" applyProtection="1">
      <alignment horizontal="center" vertical="center"/>
      <protection hidden="1"/>
    </xf>
    <xf numFmtId="0" fontId="2" fillId="0" borderId="10" xfId="0" applyFont="1" applyBorder="1" applyAlignment="1" applyProtection="1">
      <alignment horizontal="center" vertical="center" wrapText="1"/>
      <protection hidden="1"/>
    </xf>
    <xf numFmtId="0" fontId="1" fillId="0" borderId="10" xfId="0" applyFont="1" applyBorder="1" applyAlignment="1" applyProtection="1">
      <alignment horizontal="justify" vertical="center" wrapText="1"/>
      <protection hidden="1"/>
    </xf>
    <xf numFmtId="0" fontId="4"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164" fontId="1" fillId="0" borderId="27" xfId="1" applyNumberFormat="1" applyFont="1" applyBorder="1" applyAlignment="1" applyProtection="1">
      <alignment horizontal="center" vertical="center"/>
      <protection hidden="1"/>
    </xf>
    <xf numFmtId="0" fontId="4" fillId="0" borderId="27" xfId="0" applyFont="1" applyBorder="1" applyAlignment="1" applyProtection="1">
      <alignment horizontal="center" vertical="center" textRotation="90" wrapText="1"/>
      <protection hidden="1"/>
    </xf>
    <xf numFmtId="0" fontId="1" fillId="0" borderId="27"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protection hidden="1"/>
    </xf>
    <xf numFmtId="9" fontId="1" fillId="0" borderId="27" xfId="0" applyNumberFormat="1" applyFont="1" applyBorder="1" applyAlignment="1" applyProtection="1">
      <alignment horizontal="center" vertical="center"/>
      <protection hidden="1"/>
    </xf>
    <xf numFmtId="0" fontId="1" fillId="0" borderId="10" xfId="0" applyFont="1" applyBorder="1" applyAlignment="1" applyProtection="1">
      <alignment horizontal="justify" vertical="center"/>
      <protection hidden="1"/>
    </xf>
    <xf numFmtId="0" fontId="46" fillId="0" borderId="10" xfId="0" applyFont="1" applyBorder="1" applyAlignment="1" applyProtection="1">
      <alignment vertical="center" wrapText="1"/>
      <protection hidden="1"/>
    </xf>
    <xf numFmtId="164" fontId="1" fillId="0" borderId="10" xfId="1" applyNumberFormat="1" applyFont="1" applyFill="1" applyBorder="1" applyAlignment="1" applyProtection="1">
      <alignment horizontal="center" vertical="center"/>
      <protection hidden="1"/>
    </xf>
    <xf numFmtId="0" fontId="1" fillId="0" borderId="27" xfId="0" applyFont="1" applyBorder="1" applyAlignment="1" applyProtection="1">
      <alignment horizontal="justify" vertical="center" wrapText="1"/>
      <protection hidden="1"/>
    </xf>
    <xf numFmtId="0" fontId="1" fillId="10" borderId="10" xfId="0" applyFont="1" applyFill="1" applyBorder="1" applyAlignment="1" applyProtection="1">
      <alignment horizontal="center"/>
      <protection hidden="1"/>
    </xf>
    <xf numFmtId="0" fontId="1" fillId="10" borderId="10" xfId="0" applyFont="1" applyFill="1" applyBorder="1" applyAlignment="1" applyProtection="1">
      <alignment horizontal="center" vertical="center"/>
      <protection hidden="1"/>
    </xf>
    <xf numFmtId="14" fontId="1" fillId="0" borderId="10" xfId="0" applyNumberFormat="1" applyFont="1" applyBorder="1" applyAlignment="1" applyProtection="1">
      <alignment horizontal="center" vertical="center" wrapText="1"/>
      <protection hidden="1"/>
    </xf>
    <xf numFmtId="0" fontId="2" fillId="0" borderId="10" xfId="0" applyFont="1" applyBorder="1" applyAlignment="1" applyProtection="1">
      <alignment horizontal="left" vertical="center" wrapText="1"/>
      <protection hidden="1"/>
    </xf>
    <xf numFmtId="0" fontId="51" fillId="0" borderId="0" xfId="0" applyFont="1" applyAlignment="1">
      <alignment horizontal="center" vertical="center" wrapText="1"/>
    </xf>
    <xf numFmtId="0" fontId="52" fillId="0" borderId="0" xfId="0" applyFont="1" applyAlignment="1">
      <alignment vertical="center" wrapText="1"/>
    </xf>
    <xf numFmtId="0" fontId="53" fillId="0" borderId="14" xfId="0" applyFont="1" applyBorder="1" applyAlignment="1">
      <alignment horizontal="center" vertical="center" wrapText="1"/>
    </xf>
    <xf numFmtId="0" fontId="53" fillId="0" borderId="10" xfId="0" applyFont="1" applyBorder="1" applyAlignment="1">
      <alignment horizontal="center" vertical="center" wrapText="1"/>
    </xf>
    <xf numFmtId="0" fontId="53" fillId="0" borderId="15" xfId="0" applyFont="1" applyBorder="1" applyAlignment="1">
      <alignment horizontal="center" vertical="center" wrapText="1"/>
    </xf>
    <xf numFmtId="0" fontId="43" fillId="16" borderId="14" xfId="0" applyFont="1" applyFill="1" applyBorder="1" applyAlignment="1">
      <alignment horizontal="center" vertical="center" wrapText="1"/>
    </xf>
    <xf numFmtId="9" fontId="43" fillId="0" borderId="10" xfId="0" applyNumberFormat="1" applyFont="1" applyBorder="1" applyAlignment="1">
      <alignment horizontal="center" vertical="center" wrapText="1"/>
    </xf>
    <xf numFmtId="0" fontId="43" fillId="0" borderId="10" xfId="0" applyFont="1" applyBorder="1" applyAlignment="1">
      <alignment vertical="center" wrapText="1"/>
    </xf>
    <xf numFmtId="0" fontId="43" fillId="0" borderId="20" xfId="0" applyFont="1" applyBorder="1" applyAlignment="1">
      <alignment vertical="center" wrapText="1"/>
    </xf>
    <xf numFmtId="0" fontId="43" fillId="17" borderId="14" xfId="0" applyFont="1" applyFill="1" applyBorder="1" applyAlignment="1">
      <alignment horizontal="center" vertical="center" wrapText="1"/>
    </xf>
    <xf numFmtId="0" fontId="43" fillId="0" borderId="10" xfId="0" applyFont="1" applyBorder="1" applyAlignment="1">
      <alignment horizontal="justify" vertical="center" wrapText="1"/>
    </xf>
    <xf numFmtId="0" fontId="43" fillId="0" borderId="15" xfId="0" applyFont="1" applyBorder="1" applyAlignment="1">
      <alignment vertical="center" wrapText="1"/>
    </xf>
    <xf numFmtId="0" fontId="43" fillId="18" borderId="14" xfId="0" applyFont="1" applyFill="1" applyBorder="1" applyAlignment="1">
      <alignment horizontal="center" vertical="center" wrapText="1"/>
    </xf>
    <xf numFmtId="0" fontId="43" fillId="8" borderId="14" xfId="0" applyFont="1" applyFill="1" applyBorder="1" applyAlignment="1">
      <alignment horizontal="center" vertical="center" wrapText="1"/>
    </xf>
    <xf numFmtId="0" fontId="43" fillId="19" borderId="14" xfId="0" applyFont="1" applyFill="1" applyBorder="1" applyAlignment="1">
      <alignment horizontal="center" vertical="center" wrapText="1"/>
    </xf>
    <xf numFmtId="0" fontId="55" fillId="0" borderId="0" xfId="5" applyFont="1" applyAlignment="1">
      <alignment horizontal="center" vertical="center"/>
    </xf>
    <xf numFmtId="0" fontId="56" fillId="20" borderId="0" xfId="5" applyFont="1" applyFill="1"/>
    <xf numFmtId="0" fontId="57" fillId="20" borderId="0" xfId="5" applyFont="1" applyFill="1" applyAlignment="1">
      <alignment vertical="center" wrapText="1"/>
    </xf>
    <xf numFmtId="14" fontId="30" fillId="0" borderId="0" xfId="0" applyNumberFormat="1" applyFont="1" applyAlignment="1">
      <alignment horizontal="right" vertical="center" wrapText="1"/>
    </xf>
    <xf numFmtId="9" fontId="30" fillId="0" borderId="0" xfId="0" applyNumberFormat="1" applyFont="1" applyAlignment="1">
      <alignment horizontal="left" vertical="center" wrapText="1"/>
    </xf>
    <xf numFmtId="0" fontId="55" fillId="0" borderId="0" xfId="5" applyFont="1" applyAlignment="1">
      <alignment vertical="center"/>
    </xf>
    <xf numFmtId="0" fontId="30" fillId="20" borderId="0" xfId="5" applyFill="1"/>
    <xf numFmtId="0" fontId="30" fillId="20" borderId="0" xfId="5" applyFill="1" applyAlignment="1">
      <alignment horizontal="center" vertical="center"/>
    </xf>
    <xf numFmtId="0" fontId="30" fillId="20" borderId="0" xfId="5" applyFill="1" applyAlignment="1">
      <alignment horizontal="center"/>
    </xf>
    <xf numFmtId="0" fontId="55" fillId="0" borderId="0" xfId="0" applyFont="1" applyAlignment="1">
      <alignment horizontal="left" vertical="center" wrapText="1"/>
    </xf>
    <xf numFmtId="0" fontId="55" fillId="0" borderId="0" xfId="0" applyFont="1" applyAlignment="1">
      <alignment vertical="center" wrapText="1"/>
    </xf>
    <xf numFmtId="14" fontId="30" fillId="0" borderId="0" xfId="0" applyNumberFormat="1" applyFont="1" applyAlignment="1">
      <alignment vertical="center" wrapText="1"/>
    </xf>
    <xf numFmtId="14" fontId="55" fillId="0" borderId="0" xfId="0" applyNumberFormat="1" applyFont="1" applyAlignment="1">
      <alignment horizontal="center" vertical="center" wrapText="1"/>
    </xf>
    <xf numFmtId="14" fontId="30" fillId="0" borderId="0" xfId="0" applyNumberFormat="1" applyFont="1" applyAlignment="1">
      <alignment horizontal="left" vertical="center" wrapText="1"/>
    </xf>
    <xf numFmtId="0" fontId="58" fillId="0" borderId="10" xfId="5" applyFont="1" applyBorder="1" applyAlignment="1">
      <alignment vertical="center" wrapText="1"/>
    </xf>
    <xf numFmtId="0" fontId="58" fillId="0" borderId="0" xfId="5" applyFont="1" applyAlignment="1">
      <alignment vertical="center" wrapText="1"/>
    </xf>
    <xf numFmtId="0" fontId="59" fillId="3" borderId="0" xfId="5" applyFont="1" applyFill="1" applyAlignment="1">
      <alignment horizontal="left" vertical="center" wrapText="1"/>
    </xf>
    <xf numFmtId="0" fontId="30" fillId="20" borderId="2" xfId="5" applyFill="1" applyBorder="1"/>
    <xf numFmtId="0" fontId="30" fillId="20" borderId="9" xfId="5" applyFill="1" applyBorder="1"/>
    <xf numFmtId="0" fontId="55" fillId="0" borderId="19" xfId="5" applyFont="1" applyBorder="1" applyAlignment="1">
      <alignment vertical="center" wrapText="1"/>
    </xf>
    <xf numFmtId="0" fontId="55" fillId="0" borderId="11" xfId="5" applyFont="1" applyBorder="1" applyAlignment="1">
      <alignment vertical="center" wrapText="1"/>
    </xf>
    <xf numFmtId="0" fontId="55" fillId="0" borderId="10" xfId="5" applyFont="1" applyBorder="1" applyAlignment="1">
      <alignment horizontal="center" vertical="center" wrapText="1"/>
    </xf>
    <xf numFmtId="0" fontId="55" fillId="0" borderId="0" xfId="5" applyFont="1" applyAlignment="1">
      <alignment horizontal="center" vertical="center" wrapText="1"/>
    </xf>
    <xf numFmtId="0" fontId="30" fillId="0" borderId="2" xfId="5" applyBorder="1" applyAlignment="1">
      <alignment vertical="center" wrapText="1"/>
    </xf>
    <xf numFmtId="0" fontId="30" fillId="0" borderId="9" xfId="5" applyBorder="1" applyAlignment="1">
      <alignment vertical="center" wrapText="1"/>
    </xf>
    <xf numFmtId="0" fontId="30" fillId="0" borderId="4" xfId="5" applyBorder="1" applyAlignment="1">
      <alignment vertical="center" wrapText="1"/>
    </xf>
    <xf numFmtId="0" fontId="30" fillId="0" borderId="0" xfId="5" applyAlignment="1">
      <alignment vertical="center" wrapText="1"/>
    </xf>
    <xf numFmtId="9" fontId="30" fillId="0" borderId="10" xfId="5" applyNumberFormat="1" applyBorder="1" applyAlignment="1">
      <alignment horizontal="center" vertical="center" wrapText="1"/>
    </xf>
    <xf numFmtId="9" fontId="30" fillId="0" borderId="15" xfId="5" applyNumberFormat="1" applyBorder="1" applyAlignment="1">
      <alignment horizontal="center" vertical="center" wrapText="1"/>
    </xf>
    <xf numFmtId="0" fontId="60" fillId="0" borderId="0" xfId="5" applyFont="1" applyAlignment="1">
      <alignment vertical="center" wrapText="1"/>
    </xf>
    <xf numFmtId="0" fontId="30" fillId="0" borderId="0" xfId="5" applyAlignment="1">
      <alignment horizontal="center" vertical="center" wrapText="1"/>
    </xf>
    <xf numFmtId="0" fontId="55" fillId="0" borderId="19" xfId="5" applyFont="1" applyBorder="1" applyAlignment="1">
      <alignment horizontal="center" vertical="center" wrapText="1"/>
    </xf>
    <xf numFmtId="0" fontId="55" fillId="0" borderId="11" xfId="5" applyFont="1" applyBorder="1" applyAlignment="1">
      <alignment horizontal="center" vertical="center" wrapText="1"/>
    </xf>
    <xf numFmtId="0" fontId="55" fillId="0" borderId="28" xfId="5" applyFont="1" applyBorder="1" applyAlignment="1">
      <alignment horizontal="center" vertical="center" wrapText="1"/>
    </xf>
    <xf numFmtId="0" fontId="55" fillId="0" borderId="10" xfId="5" applyFont="1" applyBorder="1" applyAlignment="1">
      <alignment vertical="center" wrapText="1"/>
    </xf>
    <xf numFmtId="0" fontId="61" fillId="0" borderId="10" xfId="0" applyFont="1" applyBorder="1" applyAlignment="1">
      <alignment horizontal="center" vertical="center" wrapText="1" readingOrder="1"/>
    </xf>
    <xf numFmtId="0" fontId="61" fillId="0" borderId="15" xfId="0" applyFont="1" applyBorder="1" applyAlignment="1">
      <alignment horizontal="center" vertical="center" wrapText="1" readingOrder="1"/>
    </xf>
    <xf numFmtId="0" fontId="30" fillId="0" borderId="10" xfId="5" applyBorder="1" applyAlignment="1">
      <alignment vertical="center" wrapText="1"/>
    </xf>
    <xf numFmtId="0" fontId="30" fillId="0" borderId="10" xfId="0" applyFont="1" applyBorder="1" applyAlignment="1">
      <alignment horizontal="center" vertical="center" wrapText="1" readingOrder="1"/>
    </xf>
    <xf numFmtId="0" fontId="30" fillId="0" borderId="15" xfId="0" applyFont="1" applyBorder="1" applyAlignment="1">
      <alignment horizontal="center" vertical="center" wrapText="1" readingOrder="1"/>
    </xf>
    <xf numFmtId="0" fontId="63" fillId="0" borderId="0" xfId="6" applyFont="1"/>
    <xf numFmtId="0" fontId="30" fillId="0" borderId="14" xfId="5" applyBorder="1" applyAlignment="1">
      <alignment horizontal="center" vertical="center" wrapText="1"/>
    </xf>
    <xf numFmtId="0" fontId="30" fillId="0" borderId="10" xfId="5" applyBorder="1" applyAlignment="1">
      <alignment horizontal="justify" vertical="center" wrapText="1"/>
    </xf>
    <xf numFmtId="9" fontId="52" fillId="0" borderId="11" xfId="0" applyNumberFormat="1" applyFont="1" applyBorder="1" applyAlignment="1">
      <alignment horizontal="center" vertical="center" wrapText="1"/>
    </xf>
    <xf numFmtId="0" fontId="30" fillId="0" borderId="0" xfId="5" applyAlignment="1">
      <alignment horizontal="justify" vertical="center" wrapText="1"/>
    </xf>
    <xf numFmtId="0" fontId="64" fillId="21" borderId="10" xfId="0" applyFont="1" applyFill="1" applyBorder="1" applyAlignment="1">
      <alignment horizontal="center" vertical="center" wrapText="1" readingOrder="1"/>
    </xf>
    <xf numFmtId="0" fontId="30" fillId="9" borderId="15" xfId="0" applyFont="1" applyFill="1" applyBorder="1" applyAlignment="1">
      <alignment horizontal="center" vertical="center" wrapText="1" readingOrder="1"/>
    </xf>
    <xf numFmtId="9" fontId="30" fillId="0" borderId="14" xfId="5" applyNumberFormat="1" applyBorder="1" applyAlignment="1">
      <alignment horizontal="center" vertical="center" wrapText="1"/>
    </xf>
    <xf numFmtId="0" fontId="63" fillId="0" borderId="0" xfId="6" applyFont="1" applyAlignment="1">
      <alignment horizontal="center" vertical="center"/>
    </xf>
    <xf numFmtId="0" fontId="64" fillId="4" borderId="10" xfId="0" applyFont="1" applyFill="1" applyBorder="1" applyAlignment="1">
      <alignment horizontal="center" vertical="center" wrapText="1" readingOrder="1"/>
    </xf>
    <xf numFmtId="0" fontId="65" fillId="0" borderId="0" xfId="6" applyFont="1" applyAlignment="1">
      <alignment vertical="center" textRotation="90" wrapText="1"/>
    </xf>
    <xf numFmtId="0" fontId="66" fillId="0" borderId="0" xfId="6" applyFont="1" applyAlignment="1">
      <alignment horizontal="center" vertical="center" wrapText="1"/>
    </xf>
    <xf numFmtId="0" fontId="63" fillId="0" borderId="0" xfId="6" applyFont="1" applyAlignment="1">
      <alignment horizontal="center" vertical="center" wrapText="1"/>
    </xf>
    <xf numFmtId="0" fontId="64" fillId="5" borderId="10" xfId="0" applyFont="1" applyFill="1" applyBorder="1" applyAlignment="1">
      <alignment horizontal="center" vertical="center" wrapText="1" readingOrder="1"/>
    </xf>
    <xf numFmtId="0" fontId="61" fillId="0" borderId="17" xfId="0" applyFont="1" applyBorder="1" applyAlignment="1">
      <alignment horizontal="center" vertical="center" wrapText="1" readingOrder="1"/>
    </xf>
    <xf numFmtId="0" fontId="64" fillId="5" borderId="17" xfId="0" applyFont="1" applyFill="1" applyBorder="1" applyAlignment="1">
      <alignment horizontal="center" vertical="center" wrapText="1" readingOrder="1"/>
    </xf>
    <xf numFmtId="0" fontId="64" fillId="4" borderId="17" xfId="0" applyFont="1" applyFill="1" applyBorder="1" applyAlignment="1">
      <alignment horizontal="center" vertical="center" wrapText="1" readingOrder="1"/>
    </xf>
    <xf numFmtId="0" fontId="64" fillId="21" borderId="17" xfId="0" applyFont="1" applyFill="1" applyBorder="1" applyAlignment="1">
      <alignment horizontal="center" vertical="center" wrapText="1" readingOrder="1"/>
    </xf>
    <xf numFmtId="0" fontId="30" fillId="9" borderId="18" xfId="0" applyFont="1" applyFill="1" applyBorder="1" applyAlignment="1">
      <alignment horizontal="center" vertical="center" wrapText="1" readingOrder="1"/>
    </xf>
    <xf numFmtId="9" fontId="30" fillId="0" borderId="16" xfId="5" applyNumberFormat="1" applyBorder="1" applyAlignment="1">
      <alignment horizontal="center" vertical="center" wrapText="1"/>
    </xf>
    <xf numFmtId="0" fontId="30" fillId="0" borderId="17" xfId="0" applyFont="1" applyBorder="1" applyAlignment="1">
      <alignment horizontal="center" vertical="center" wrapText="1" readingOrder="1"/>
    </xf>
    <xf numFmtId="0" fontId="63" fillId="0" borderId="0" xfId="6" applyFont="1" applyAlignment="1">
      <alignment vertical="center"/>
    </xf>
    <xf numFmtId="0" fontId="30" fillId="9" borderId="10" xfId="0" applyFont="1" applyFill="1" applyBorder="1" applyAlignment="1">
      <alignment horizontal="center" vertical="center" wrapText="1" readingOrder="1"/>
    </xf>
    <xf numFmtId="0" fontId="60" fillId="0" borderId="0" xfId="0" applyFont="1" applyAlignment="1">
      <alignment vertical="center" readingOrder="1"/>
    </xf>
    <xf numFmtId="0" fontId="67" fillId="0" borderId="0" xfId="6" applyFont="1"/>
    <xf numFmtId="0" fontId="30" fillId="0" borderId="0" xfId="0" applyFont="1" applyAlignment="1">
      <alignment vertical="center"/>
    </xf>
    <xf numFmtId="0" fontId="30" fillId="0" borderId="0" xfId="0" applyFont="1" applyAlignment="1">
      <alignment vertical="center" readingOrder="1"/>
    </xf>
    <xf numFmtId="0" fontId="30" fillId="0" borderId="0" xfId="6" applyFont="1" applyAlignment="1">
      <alignment vertical="center"/>
    </xf>
    <xf numFmtId="0" fontId="30" fillId="20" borderId="0" xfId="5" applyFill="1" applyAlignment="1">
      <alignment horizontal="left"/>
    </xf>
    <xf numFmtId="0" fontId="55" fillId="0" borderId="0" xfId="0" applyFont="1" applyAlignment="1">
      <alignment horizontal="center" vertical="center" wrapText="1"/>
    </xf>
    <xf numFmtId="0" fontId="55" fillId="0" borderId="0" xfId="0" applyFont="1" applyAlignment="1">
      <alignment horizontal="right" vertical="center" wrapText="1"/>
    </xf>
    <xf numFmtId="0" fontId="59" fillId="3" borderId="0" xfId="5" applyFont="1" applyFill="1" applyAlignment="1">
      <alignment vertical="center" wrapText="1"/>
    </xf>
    <xf numFmtId="0" fontId="55" fillId="0" borderId="0" xfId="5" applyFont="1" applyAlignment="1">
      <alignment horizontal="left" vertical="center"/>
    </xf>
    <xf numFmtId="0" fontId="55" fillId="0" borderId="0" xfId="5" applyFont="1" applyAlignment="1">
      <alignment vertical="center" wrapText="1"/>
    </xf>
    <xf numFmtId="9" fontId="30" fillId="0" borderId="11" xfId="5" applyNumberFormat="1" applyBorder="1" applyAlignment="1">
      <alignment horizontal="center" vertical="center" wrapText="1"/>
    </xf>
    <xf numFmtId="9" fontId="52" fillId="0" borderId="11" xfId="0" applyNumberFormat="1" applyFont="1" applyBorder="1" applyAlignment="1">
      <alignment horizontal="left" vertical="center" wrapText="1"/>
    </xf>
    <xf numFmtId="0" fontId="30" fillId="0" borderId="0" xfId="5" applyAlignment="1">
      <alignment horizontal="left" vertical="center" wrapText="1"/>
    </xf>
    <xf numFmtId="0" fontId="58" fillId="0" borderId="0" xfId="5" applyFont="1" applyAlignment="1">
      <alignment horizontal="left" vertical="center" wrapText="1"/>
    </xf>
    <xf numFmtId="9" fontId="30" fillId="0" borderId="0" xfId="5" applyNumberFormat="1" applyAlignment="1">
      <alignment horizontal="center" vertical="center" wrapText="1"/>
    </xf>
    <xf numFmtId="9" fontId="52" fillId="0" borderId="0" xfId="0" applyNumberFormat="1" applyFont="1" applyAlignment="1">
      <alignment horizontal="center" vertical="center" wrapText="1"/>
    </xf>
    <xf numFmtId="9" fontId="52" fillId="0" borderId="0" xfId="0" applyNumberFormat="1" applyFont="1" applyAlignment="1">
      <alignment horizontal="left" vertical="center" wrapText="1"/>
    </xf>
    <xf numFmtId="0" fontId="71" fillId="0" borderId="0" xfId="5" applyFont="1" applyAlignment="1">
      <alignment horizontal="center" vertical="center"/>
    </xf>
    <xf numFmtId="0" fontId="71" fillId="0" borderId="0" xfId="5" applyFont="1" applyAlignment="1">
      <alignment vertical="center"/>
    </xf>
    <xf numFmtId="0" fontId="73" fillId="3" borderId="0" xfId="5" applyFont="1" applyFill="1" applyAlignment="1">
      <alignment vertical="center" wrapText="1"/>
    </xf>
    <xf numFmtId="0" fontId="72" fillId="3" borderId="0" xfId="5" applyFont="1" applyFill="1" applyAlignment="1">
      <alignment vertical="center" wrapText="1"/>
    </xf>
    <xf numFmtId="0" fontId="73" fillId="0" borderId="0" xfId="5" applyFont="1" applyAlignment="1">
      <alignment vertical="center" wrapText="1"/>
    </xf>
    <xf numFmtId="0" fontId="72" fillId="0" borderId="29" xfId="5" applyFont="1" applyBorder="1" applyAlignment="1">
      <alignment vertical="center" wrapText="1"/>
    </xf>
    <xf numFmtId="0" fontId="59" fillId="3" borderId="29" xfId="5" applyFont="1" applyFill="1" applyBorder="1" applyAlignment="1">
      <alignment horizontal="left" vertical="center" wrapText="1"/>
    </xf>
    <xf numFmtId="0" fontId="72" fillId="0" borderId="10" xfId="5" applyFont="1" applyBorder="1" applyAlignment="1">
      <alignment vertical="center" wrapText="1"/>
    </xf>
    <xf numFmtId="0" fontId="0" fillId="3" borderId="0" xfId="0" applyFill="1" applyAlignment="1">
      <alignment vertical="top" wrapText="1"/>
    </xf>
    <xf numFmtId="0" fontId="54" fillId="0" borderId="10" xfId="0" applyFont="1" applyBorder="1"/>
    <xf numFmtId="0" fontId="54"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54" fillId="0" borderId="10" xfId="0" applyFont="1" applyBorder="1" applyAlignment="1">
      <alignment horizontal="center" vertical="center"/>
    </xf>
    <xf numFmtId="0" fontId="15" fillId="0" borderId="10" xfId="0" applyFont="1" applyBorder="1" applyAlignment="1">
      <alignment horizontal="center" vertical="center"/>
    </xf>
    <xf numFmtId="0" fontId="75" fillId="0" borderId="10" xfId="0" applyFont="1" applyBorder="1" applyAlignment="1">
      <alignment horizontal="center" vertical="center"/>
    </xf>
    <xf numFmtId="0" fontId="76" fillId="0" borderId="10" xfId="0" applyFont="1" applyBorder="1" applyAlignment="1">
      <alignment horizontal="center"/>
    </xf>
    <xf numFmtId="0" fontId="54" fillId="0" borderId="0" xfId="0" applyFont="1" applyAlignment="1">
      <alignment horizontal="center" vertical="center"/>
    </xf>
    <xf numFmtId="0" fontId="0" fillId="0" borderId="0" xfId="0" applyAlignment="1">
      <alignment horizontal="center"/>
    </xf>
    <xf numFmtId="0" fontId="36" fillId="0" borderId="36" xfId="0" applyFont="1" applyBorder="1" applyAlignment="1">
      <alignment horizontal="center" vertical="center"/>
    </xf>
    <xf numFmtId="0" fontId="36" fillId="0" borderId="32" xfId="0" applyFont="1" applyBorder="1" applyAlignment="1">
      <alignment horizontal="center" vertical="center"/>
    </xf>
    <xf numFmtId="0" fontId="36"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25" xfId="0" applyFont="1" applyBorder="1" applyAlignment="1">
      <alignment horizontal="center" vertical="center"/>
    </xf>
    <xf numFmtId="0" fontId="33" fillId="0" borderId="33" xfId="0" applyFont="1" applyBorder="1" applyAlignment="1">
      <alignment horizontal="center" vertical="center"/>
    </xf>
    <xf numFmtId="0" fontId="33" fillId="0" borderId="32" xfId="0" applyFont="1" applyBorder="1" applyAlignment="1">
      <alignment horizontal="center" vertical="center"/>
    </xf>
    <xf numFmtId="0" fontId="33" fillId="0" borderId="0" xfId="0" applyFont="1" applyAlignment="1">
      <alignment horizontal="center" vertical="center"/>
    </xf>
    <xf numFmtId="0" fontId="33" fillId="0" borderId="34" xfId="0" applyFont="1" applyBorder="1" applyAlignment="1">
      <alignment horizontal="center" vertical="center"/>
    </xf>
    <xf numFmtId="0" fontId="33" fillId="0" borderId="37" xfId="0" applyFont="1" applyBorder="1" applyAlignment="1">
      <alignment horizontal="center" vertical="center"/>
    </xf>
    <xf numFmtId="0" fontId="33" fillId="0" borderId="26" xfId="0" applyFont="1" applyBorder="1" applyAlignment="1">
      <alignment horizontal="center" vertical="center"/>
    </xf>
    <xf numFmtId="0" fontId="33" fillId="0" borderId="35" xfId="0" applyFont="1" applyBorder="1" applyAlignment="1">
      <alignment horizontal="center" vertical="center"/>
    </xf>
    <xf numFmtId="0" fontId="27" fillId="0" borderId="10" xfId="0" applyFont="1" applyBorder="1" applyAlignment="1">
      <alignment horizontal="left" vertical="center"/>
    </xf>
    <xf numFmtId="0" fontId="41" fillId="12" borderId="10" xfId="0" applyFont="1" applyFill="1" applyBorder="1" applyAlignment="1">
      <alignment horizontal="center" vertical="center" wrapText="1"/>
    </xf>
    <xf numFmtId="0" fontId="41" fillId="12" borderId="10" xfId="0" applyFont="1" applyFill="1" applyBorder="1" applyAlignment="1">
      <alignment horizontal="center" vertical="center"/>
    </xf>
    <xf numFmtId="0" fontId="42" fillId="3" borderId="28" xfId="0" applyFont="1" applyFill="1" applyBorder="1" applyAlignment="1">
      <alignment horizontal="center" vertical="center"/>
    </xf>
    <xf numFmtId="0" fontId="42" fillId="3" borderId="30" xfId="0" applyFont="1" applyFill="1" applyBorder="1" applyAlignment="1">
      <alignment horizontal="center" vertical="center"/>
    </xf>
    <xf numFmtId="0" fontId="42" fillId="3" borderId="29" xfId="0" applyFont="1" applyFill="1" applyBorder="1" applyAlignment="1">
      <alignment horizontal="center" vertical="center"/>
    </xf>
    <xf numFmtId="0" fontId="42" fillId="3" borderId="28"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42" fillId="3" borderId="30" xfId="0" applyFont="1" applyFill="1" applyBorder="1" applyAlignment="1">
      <alignment horizontal="center" vertical="center" wrapText="1"/>
    </xf>
    <xf numFmtId="0" fontId="38" fillId="12" borderId="0" xfId="0" applyFont="1" applyFill="1" applyAlignment="1">
      <alignment horizontal="center" vertical="center"/>
    </xf>
    <xf numFmtId="0" fontId="37" fillId="11" borderId="10" xfId="0" applyFont="1" applyFill="1" applyBorder="1" applyAlignment="1">
      <alignment horizontal="left" vertical="center"/>
    </xf>
    <xf numFmtId="0" fontId="44" fillId="3" borderId="10" xfId="0" applyFont="1" applyFill="1" applyBorder="1" applyAlignment="1">
      <alignment horizontal="center" vertical="center"/>
    </xf>
    <xf numFmtId="0" fontId="37" fillId="11" borderId="11" xfId="0" applyFont="1" applyFill="1" applyBorder="1" applyAlignment="1">
      <alignment horizontal="left" vertical="center"/>
    </xf>
    <xf numFmtId="0" fontId="42" fillId="3" borderId="28" xfId="0" applyFont="1" applyFill="1" applyBorder="1" applyAlignment="1">
      <alignment horizontal="center" vertical="center" wrapText="1" shrinkToFit="1"/>
    </xf>
    <xf numFmtId="0" fontId="42" fillId="3" borderId="29" xfId="0" applyFont="1" applyFill="1" applyBorder="1" applyAlignment="1">
      <alignment horizontal="center" vertical="center" wrapText="1" shrinkToFit="1"/>
    </xf>
    <xf numFmtId="0" fontId="42" fillId="3" borderId="30" xfId="0" applyFont="1" applyFill="1" applyBorder="1" applyAlignment="1">
      <alignment horizontal="center" vertical="center" wrapText="1" shrinkToFit="1"/>
    </xf>
    <xf numFmtId="0" fontId="37" fillId="3" borderId="28" xfId="0" applyFont="1" applyFill="1" applyBorder="1" applyAlignment="1">
      <alignment horizontal="center" vertical="center"/>
    </xf>
    <xf numFmtId="0" fontId="37" fillId="3" borderId="30" xfId="0" applyFont="1" applyFill="1" applyBorder="1" applyAlignment="1">
      <alignment horizontal="center" vertical="center"/>
    </xf>
    <xf numFmtId="0" fontId="37" fillId="3" borderId="29" xfId="0" applyFont="1" applyFill="1" applyBorder="1" applyAlignment="1">
      <alignment horizontal="center" vertical="center"/>
    </xf>
    <xf numFmtId="0" fontId="1" fillId="3" borderId="27" xfId="0" applyFont="1" applyFill="1" applyBorder="1" applyAlignment="1" applyProtection="1">
      <alignment horizontal="left" vertical="top" wrapText="1"/>
      <protection locked="0"/>
    </xf>
    <xf numFmtId="0" fontId="1" fillId="3" borderId="31" xfId="0" applyFont="1" applyFill="1" applyBorder="1" applyAlignment="1" applyProtection="1">
      <alignment horizontal="left" vertical="top" wrapText="1"/>
      <protection locked="0"/>
    </xf>
    <xf numFmtId="0" fontId="4" fillId="3" borderId="27" xfId="0" applyFont="1" applyFill="1" applyBorder="1" applyAlignment="1" applyProtection="1">
      <alignment horizontal="left" vertical="top" wrapText="1"/>
      <protection locked="0"/>
    </xf>
    <xf numFmtId="0" fontId="4" fillId="3" borderId="31"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4" fillId="3" borderId="10" xfId="0" applyFont="1" applyFill="1" applyBorder="1" applyAlignment="1" applyProtection="1">
      <alignment horizontal="left" vertical="top" wrapText="1"/>
      <protection locked="0"/>
    </xf>
    <xf numFmtId="0" fontId="47" fillId="15" borderId="27" xfId="0" applyFont="1" applyFill="1" applyBorder="1" applyAlignment="1" applyProtection="1">
      <alignment horizontal="left" vertical="top" wrapText="1"/>
      <protection locked="0"/>
    </xf>
    <xf numFmtId="0" fontId="47" fillId="15" borderId="31" xfId="0" applyFont="1" applyFill="1" applyBorder="1" applyAlignment="1" applyProtection="1">
      <alignment horizontal="left" vertical="top" wrapText="1"/>
      <protection locked="0"/>
    </xf>
    <xf numFmtId="0" fontId="47" fillId="15" borderId="11"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4" fillId="10" borderId="27" xfId="0" applyFont="1" applyFill="1" applyBorder="1" applyAlignment="1" applyProtection="1">
      <alignment horizontal="center" vertical="center" wrapText="1"/>
      <protection locked="0"/>
    </xf>
    <xf numFmtId="0" fontId="4" fillId="10" borderId="31" xfId="0" applyFont="1" applyFill="1" applyBorder="1" applyAlignment="1" applyProtection="1">
      <alignment horizontal="center" vertical="center" wrapText="1"/>
      <protection locked="0"/>
    </xf>
    <xf numFmtId="0" fontId="4" fillId="10" borderId="11" xfId="0" applyFont="1" applyFill="1" applyBorder="1" applyAlignment="1" applyProtection="1">
      <alignment horizontal="center" vertical="center" wrapText="1"/>
      <protection locked="0"/>
    </xf>
    <xf numFmtId="0" fontId="1" fillId="0" borderId="10" xfId="0" applyFont="1" applyBorder="1" applyAlignment="1" applyProtection="1">
      <alignment horizontal="left" vertical="center" wrapText="1"/>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9" fontId="1" fillId="0" borderId="10" xfId="0" applyNumberFormat="1" applyFont="1" applyBorder="1" applyAlignment="1" applyProtection="1">
      <alignment horizontal="center" vertical="center" wrapText="1"/>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0" fontId="4" fillId="0" borderId="10" xfId="0" applyFont="1" applyBorder="1" applyAlignment="1" applyProtection="1">
      <alignment horizontal="center" vertical="center" textRotation="90"/>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1" fillId="0" borderId="0" xfId="0" applyFont="1" applyAlignment="1" applyProtection="1">
      <alignment horizontal="center"/>
      <protection hidden="1"/>
    </xf>
    <xf numFmtId="0" fontId="1" fillId="0" borderId="34" xfId="0" applyFont="1" applyBorder="1" applyAlignment="1" applyProtection="1">
      <alignment horizontal="center"/>
      <protection hidden="1"/>
    </xf>
    <xf numFmtId="0" fontId="1" fillId="0" borderId="26" xfId="0" applyFont="1" applyBorder="1" applyAlignment="1" applyProtection="1">
      <alignment horizontal="center"/>
      <protection hidden="1"/>
    </xf>
    <xf numFmtId="0" fontId="1" fillId="0" borderId="35" xfId="0" applyFont="1" applyBorder="1" applyAlignment="1" applyProtection="1">
      <alignment horizontal="center"/>
      <protection hidden="1"/>
    </xf>
    <xf numFmtId="0" fontId="40" fillId="10" borderId="25" xfId="0" applyFont="1" applyFill="1" applyBorder="1" applyAlignment="1" applyProtection="1">
      <alignment horizontal="center" vertical="center"/>
      <protection hidden="1"/>
    </xf>
    <xf numFmtId="0" fontId="40" fillId="10" borderId="33" xfId="0" applyFont="1" applyFill="1" applyBorder="1" applyAlignment="1" applyProtection="1">
      <alignment horizontal="center" vertical="center"/>
      <protection hidden="1"/>
    </xf>
    <xf numFmtId="0" fontId="40" fillId="10" borderId="26" xfId="0" applyFont="1" applyFill="1" applyBorder="1" applyAlignment="1" applyProtection="1">
      <alignment horizontal="center" vertical="center"/>
      <protection hidden="1"/>
    </xf>
    <xf numFmtId="0" fontId="40" fillId="10" borderId="35" xfId="0" applyFont="1" applyFill="1" applyBorder="1" applyAlignment="1" applyProtection="1">
      <alignment horizontal="center" vertical="center"/>
      <protection hidden="1"/>
    </xf>
    <xf numFmtId="0" fontId="40" fillId="10" borderId="28" xfId="0" applyFont="1" applyFill="1" applyBorder="1" applyAlignment="1" applyProtection="1">
      <alignment horizontal="center" vertical="center"/>
      <protection hidden="1"/>
    </xf>
    <xf numFmtId="0" fontId="40" fillId="10" borderId="29" xfId="0" applyFont="1" applyFill="1" applyBorder="1" applyAlignment="1" applyProtection="1">
      <alignment horizontal="center" vertical="center"/>
      <protection hidden="1"/>
    </xf>
    <xf numFmtId="0" fontId="40" fillId="10" borderId="30" xfId="0" applyFont="1" applyFill="1" applyBorder="1" applyAlignment="1" applyProtection="1">
      <alignment horizontal="center" vertical="center"/>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wrapText="1"/>
      <protection hidden="1"/>
    </xf>
    <xf numFmtId="0" fontId="4" fillId="10" borderId="27" xfId="0" applyFont="1" applyFill="1" applyBorder="1" applyAlignment="1" applyProtection="1">
      <alignment horizontal="center" vertical="center" textRotation="90" wrapText="1"/>
      <protection hidden="1"/>
    </xf>
    <xf numFmtId="0" fontId="4" fillId="10" borderId="11" xfId="0" applyFont="1" applyFill="1" applyBorder="1" applyAlignment="1" applyProtection="1">
      <alignment horizontal="center" vertical="center" textRotation="90" wrapText="1"/>
      <protection hidden="1"/>
    </xf>
    <xf numFmtId="0" fontId="4" fillId="0" borderId="28" xfId="0" applyFont="1" applyBorder="1" applyAlignment="1" applyProtection="1">
      <alignment horizontal="left" vertical="center"/>
      <protection hidden="1"/>
    </xf>
    <xf numFmtId="0" fontId="4" fillId="0" borderId="29" xfId="0" applyFont="1" applyBorder="1" applyAlignment="1" applyProtection="1">
      <alignment horizontal="left" vertical="center"/>
      <protection hidden="1"/>
    </xf>
    <xf numFmtId="0" fontId="4" fillId="0" borderId="30" xfId="0" applyFont="1" applyBorder="1" applyAlignment="1" applyProtection="1">
      <alignment horizontal="left" vertical="center"/>
      <protection hidden="1"/>
    </xf>
    <xf numFmtId="0" fontId="4" fillId="10" borderId="29" xfId="0" applyFont="1" applyFill="1" applyBorder="1" applyAlignment="1" applyProtection="1">
      <alignment horizontal="center"/>
      <protection hidden="1"/>
    </xf>
    <xf numFmtId="0" fontId="40" fillId="0" borderId="10" xfId="0" applyFont="1" applyBorder="1" applyAlignment="1" applyProtection="1">
      <alignment horizontal="center" vertical="center"/>
      <protection hidden="1"/>
    </xf>
    <xf numFmtId="0" fontId="4" fillId="10" borderId="27" xfId="0" applyFont="1" applyFill="1" applyBorder="1" applyAlignment="1" applyProtection="1">
      <alignment horizontal="center" vertical="center" wrapText="1"/>
      <protection hidden="1"/>
    </xf>
    <xf numFmtId="0" fontId="4" fillId="10" borderId="31" xfId="0" applyFont="1" applyFill="1" applyBorder="1" applyAlignment="1" applyProtection="1">
      <alignment horizontal="center" vertical="center"/>
      <protection hidden="1"/>
    </xf>
    <xf numFmtId="0" fontId="4" fillId="10" borderId="11" xfId="0" applyFont="1" applyFill="1" applyBorder="1" applyAlignment="1" applyProtection="1">
      <alignment horizontal="center" vertical="center"/>
      <protection hidden="1"/>
    </xf>
    <xf numFmtId="0" fontId="4" fillId="10" borderId="31" xfId="0" applyFont="1" applyFill="1" applyBorder="1" applyAlignment="1" applyProtection="1">
      <alignment horizontal="center" vertical="center" wrapText="1"/>
      <protection hidden="1"/>
    </xf>
    <xf numFmtId="0" fontId="4" fillId="10" borderId="11" xfId="0" applyFont="1" applyFill="1" applyBorder="1" applyAlignment="1" applyProtection="1">
      <alignment horizontal="center" vertical="center" wrapText="1"/>
      <protection hidden="1"/>
    </xf>
    <xf numFmtId="0" fontId="35" fillId="13" borderId="28" xfId="0" applyFont="1" applyFill="1" applyBorder="1" applyAlignment="1" applyProtection="1">
      <alignment horizontal="center" vertical="center"/>
      <protection hidden="1"/>
    </xf>
    <xf numFmtId="0" fontId="35" fillId="13" borderId="30" xfId="0" applyFont="1" applyFill="1" applyBorder="1" applyAlignment="1" applyProtection="1">
      <alignment horizontal="center" vertical="center"/>
      <protection hidden="1"/>
    </xf>
    <xf numFmtId="0" fontId="4" fillId="14" borderId="10" xfId="0" applyFont="1" applyFill="1" applyBorder="1" applyAlignment="1" applyProtection="1">
      <alignment horizontal="center" vertical="center"/>
      <protection hidden="1"/>
    </xf>
    <xf numFmtId="0" fontId="4" fillId="14" borderId="27" xfId="0" applyFont="1" applyFill="1" applyBorder="1" applyAlignment="1" applyProtection="1">
      <alignment horizontal="center" vertical="center" textRotation="90" wrapText="1"/>
      <protection hidden="1"/>
    </xf>
    <xf numFmtId="0" fontId="4" fillId="14" borderId="11" xfId="0" applyFont="1" applyFill="1" applyBorder="1" applyAlignment="1" applyProtection="1">
      <alignment horizontal="center" vertical="center" textRotation="90" wrapText="1"/>
      <protection hidden="1"/>
    </xf>
    <xf numFmtId="0" fontId="34" fillId="10" borderId="27" xfId="0" applyFont="1" applyFill="1" applyBorder="1" applyAlignment="1" applyProtection="1">
      <alignment horizontal="center" vertical="center" wrapText="1"/>
      <protection hidden="1"/>
    </xf>
    <xf numFmtId="0" fontId="34" fillId="10" borderId="11" xfId="0" applyFont="1" applyFill="1" applyBorder="1" applyAlignment="1" applyProtection="1">
      <alignment horizontal="center" vertical="center" wrapText="1"/>
      <protection hidden="1"/>
    </xf>
    <xf numFmtId="14" fontId="21" fillId="0" borderId="28" xfId="0" applyNumberFormat="1" applyFont="1" applyBorder="1" applyAlignment="1" applyProtection="1">
      <alignment horizontal="left" vertical="center" wrapText="1"/>
      <protection hidden="1"/>
    </xf>
    <xf numFmtId="0" fontId="21" fillId="0" borderId="30" xfId="0" applyFont="1" applyBorder="1" applyAlignment="1" applyProtection="1">
      <alignment horizontal="left" vertical="center" wrapText="1"/>
      <protection hidden="1"/>
    </xf>
    <xf numFmtId="0" fontId="4" fillId="10" borderId="28" xfId="0" applyFont="1" applyFill="1" applyBorder="1" applyAlignment="1" applyProtection="1">
      <alignment horizontal="center" vertical="center" wrapText="1"/>
      <protection hidden="1"/>
    </xf>
    <xf numFmtId="0" fontId="4" fillId="10" borderId="29" xfId="0" applyFont="1" applyFill="1" applyBorder="1" applyAlignment="1" applyProtection="1">
      <alignment horizontal="center" vertical="center" wrapText="1"/>
      <protection hidden="1"/>
    </xf>
    <xf numFmtId="0" fontId="4" fillId="10" borderId="30" xfId="0" applyFont="1" applyFill="1" applyBorder="1" applyAlignment="1" applyProtection="1">
      <alignment horizontal="center" vertical="center" wrapText="1"/>
      <protection hidden="1"/>
    </xf>
    <xf numFmtId="0" fontId="35" fillId="13" borderId="29" xfId="0" applyFont="1" applyFill="1" applyBorder="1" applyAlignment="1" applyProtection="1">
      <alignment horizontal="center" vertical="center"/>
      <protection hidden="1"/>
    </xf>
    <xf numFmtId="0" fontId="4" fillId="10" borderId="29" xfId="0" applyFont="1" applyFill="1" applyBorder="1" applyAlignment="1" applyProtection="1">
      <alignment horizontal="center" vertical="center"/>
      <protection hidden="1"/>
    </xf>
    <xf numFmtId="0" fontId="21" fillId="0" borderId="28" xfId="0" applyFont="1" applyBorder="1" applyAlignment="1" applyProtection="1">
      <alignment horizontal="left" vertical="center" wrapText="1"/>
      <protection hidden="1"/>
    </xf>
    <xf numFmtId="0" fontId="39" fillId="10" borderId="10" xfId="0" applyFont="1" applyFill="1" applyBorder="1" applyAlignment="1" applyProtection="1">
      <alignment horizontal="center" vertical="center"/>
      <protection hidden="1"/>
    </xf>
    <xf numFmtId="0" fontId="4" fillId="10" borderId="10" xfId="0" applyFont="1" applyFill="1" applyBorder="1" applyAlignment="1" applyProtection="1">
      <alignment horizontal="center" vertical="center"/>
      <protection hidden="1"/>
    </xf>
    <xf numFmtId="0" fontId="21" fillId="0" borderId="10" xfId="0" applyFont="1" applyBorder="1" applyAlignment="1" applyProtection="1">
      <alignment horizontal="left" vertical="center" wrapText="1"/>
      <protection hidden="1"/>
    </xf>
    <xf numFmtId="0" fontId="21" fillId="0" borderId="36" xfId="0" applyFont="1" applyBorder="1" applyAlignment="1" applyProtection="1">
      <alignment horizontal="left" vertical="center" wrapText="1"/>
      <protection hidden="1"/>
    </xf>
    <xf numFmtId="0" fontId="21" fillId="0" borderId="33" xfId="0" applyFont="1" applyBorder="1" applyAlignment="1" applyProtection="1">
      <alignment horizontal="left" vertical="center" wrapText="1"/>
      <protection hidden="1"/>
    </xf>
    <xf numFmtId="0" fontId="21" fillId="0" borderId="37" xfId="0" applyFont="1" applyBorder="1" applyAlignment="1" applyProtection="1">
      <alignment horizontal="left" vertical="center" wrapText="1"/>
      <protection hidden="1"/>
    </xf>
    <xf numFmtId="0" fontId="21" fillId="0" borderId="35" xfId="0" applyFont="1" applyBorder="1" applyAlignment="1" applyProtection="1">
      <alignment horizontal="left" vertical="center" wrapText="1"/>
      <protection hidden="1"/>
    </xf>
    <xf numFmtId="0" fontId="1" fillId="10" borderId="10" xfId="0" applyFont="1" applyFill="1" applyBorder="1" applyAlignment="1" applyProtection="1">
      <alignment horizontal="center" vertical="center"/>
      <protection hidden="1"/>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0" fontId="2" fillId="0" borderId="27" xfId="0" applyFont="1" applyBorder="1" applyAlignment="1" applyProtection="1">
      <alignment horizontal="center" vertical="center" wrapText="1"/>
      <protection hidden="1"/>
    </xf>
    <xf numFmtId="9" fontId="1" fillId="0" borderId="27" xfId="0" applyNumberFormat="1" applyFont="1" applyBorder="1" applyAlignment="1" applyProtection="1">
      <alignment horizontal="center" vertical="center" wrapText="1"/>
      <protection hidden="1"/>
    </xf>
    <xf numFmtId="0" fontId="55" fillId="0" borderId="41" xfId="5" applyFont="1" applyBorder="1" applyAlignment="1">
      <alignment horizontal="center" vertical="center" wrapText="1"/>
    </xf>
    <xf numFmtId="0" fontId="55" fillId="0" borderId="42" xfId="5" applyFont="1" applyBorder="1" applyAlignment="1">
      <alignment horizontal="center" vertical="center" wrapText="1"/>
    </xf>
    <xf numFmtId="0" fontId="55" fillId="0" borderId="10" xfId="5" applyFont="1" applyBorder="1" applyAlignment="1">
      <alignment horizontal="center" vertical="center" wrapText="1"/>
    </xf>
    <xf numFmtId="0" fontId="55" fillId="0" borderId="14" xfId="5" applyFont="1" applyBorder="1" applyAlignment="1">
      <alignment horizontal="center" vertical="center" textRotation="90" wrapText="1"/>
    </xf>
    <xf numFmtId="0" fontId="55" fillId="0" borderId="16" xfId="5" applyFont="1" applyBorder="1" applyAlignment="1">
      <alignment horizontal="center" vertical="center" textRotation="90" wrapText="1"/>
    </xf>
    <xf numFmtId="0" fontId="55" fillId="0" borderId="43" xfId="5" applyFont="1" applyBorder="1" applyAlignment="1">
      <alignment horizontal="center" vertical="center" textRotation="90" wrapText="1"/>
    </xf>
    <xf numFmtId="0" fontId="55" fillId="0" borderId="44" xfId="5" applyFont="1" applyBorder="1" applyAlignment="1">
      <alignment horizontal="center" vertical="center" textRotation="90" wrapText="1"/>
    </xf>
    <xf numFmtId="0" fontId="55" fillId="0" borderId="10" xfId="5" applyFont="1" applyBorder="1" applyAlignment="1">
      <alignment horizontal="center" vertical="center"/>
    </xf>
    <xf numFmtId="0" fontId="59" fillId="3" borderId="10" xfId="5" applyFont="1" applyFill="1" applyBorder="1" applyAlignment="1">
      <alignment horizontal="left" vertical="center" wrapText="1"/>
    </xf>
    <xf numFmtId="0" fontId="55" fillId="20" borderId="12" xfId="5" applyFont="1" applyFill="1" applyBorder="1" applyAlignment="1">
      <alignment horizontal="center"/>
    </xf>
    <xf numFmtId="0" fontId="55" fillId="20" borderId="13" xfId="5" applyFont="1" applyFill="1" applyBorder="1" applyAlignment="1">
      <alignment horizontal="center"/>
    </xf>
    <xf numFmtId="0" fontId="55" fillId="20" borderId="24" xfId="5" applyFont="1" applyFill="1" applyBorder="1" applyAlignment="1">
      <alignment horizontal="center"/>
    </xf>
    <xf numFmtId="0" fontId="55" fillId="0" borderId="46" xfId="5" applyFont="1" applyBorder="1" applyAlignment="1">
      <alignment horizontal="center" vertical="center" textRotation="90" wrapText="1"/>
    </xf>
    <xf numFmtId="0" fontId="55" fillId="0" borderId="47" xfId="5" applyFont="1" applyBorder="1" applyAlignment="1">
      <alignment horizontal="center" vertical="center" textRotation="90" wrapText="1"/>
    </xf>
    <xf numFmtId="0" fontId="55" fillId="0" borderId="20" xfId="5" applyFont="1" applyBorder="1" applyAlignment="1">
      <alignment horizontal="center" vertical="center" textRotation="90" wrapText="1"/>
    </xf>
    <xf numFmtId="0" fontId="70" fillId="3" borderId="0" xfId="5" applyFont="1" applyFill="1" applyAlignment="1">
      <alignment horizontal="center"/>
    </xf>
    <xf numFmtId="0" fontId="55" fillId="0" borderId="45" xfId="5" applyFont="1" applyBorder="1" applyAlignment="1">
      <alignment horizontal="center" vertical="center" wrapText="1"/>
    </xf>
    <xf numFmtId="0" fontId="55" fillId="0" borderId="39" xfId="5" applyFont="1" applyBorder="1" applyAlignment="1">
      <alignment horizontal="center" vertical="center" wrapText="1"/>
    </xf>
    <xf numFmtId="0" fontId="55" fillId="0" borderId="40" xfId="5" applyFont="1" applyBorder="1" applyAlignment="1">
      <alignment horizontal="center" vertical="center" wrapText="1"/>
    </xf>
    <xf numFmtId="0" fontId="58" fillId="0" borderId="28" xfId="5" applyFont="1" applyBorder="1" applyAlignment="1">
      <alignment horizontal="center" vertical="center" wrapText="1"/>
    </xf>
    <xf numFmtId="0" fontId="58" fillId="0" borderId="29" xfId="5" applyFont="1" applyBorder="1" applyAlignment="1">
      <alignment horizontal="center" vertical="center" wrapText="1"/>
    </xf>
    <xf numFmtId="0" fontId="58" fillId="0" borderId="30" xfId="5" applyFont="1" applyBorder="1" applyAlignment="1">
      <alignment horizontal="center" vertical="center" wrapText="1"/>
    </xf>
    <xf numFmtId="0" fontId="59" fillId="3" borderId="11" xfId="5" applyFont="1" applyFill="1" applyBorder="1" applyAlignment="1">
      <alignment horizontal="left" vertical="center" wrapText="1"/>
    </xf>
    <xf numFmtId="0" fontId="55" fillId="20" borderId="2" xfId="5" applyFont="1" applyFill="1" applyBorder="1" applyAlignment="1">
      <alignment horizontal="center"/>
    </xf>
    <xf numFmtId="0" fontId="55" fillId="20" borderId="9" xfId="5" applyFont="1" applyFill="1" applyBorder="1" applyAlignment="1">
      <alignment horizontal="center"/>
    </xf>
    <xf numFmtId="0" fontId="55" fillId="20" borderId="3" xfId="5" applyFont="1" applyFill="1" applyBorder="1" applyAlignment="1">
      <alignment horizontal="center"/>
    </xf>
    <xf numFmtId="0" fontId="55" fillId="0" borderId="28" xfId="5" applyFont="1" applyBorder="1" applyAlignment="1">
      <alignment horizontal="center" vertical="center" textRotation="90" wrapText="1"/>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54" fillId="0" borderId="28" xfId="0" applyFont="1" applyBorder="1" applyAlignment="1">
      <alignment horizontal="center"/>
    </xf>
    <xf numFmtId="0" fontId="54" fillId="0" borderId="30" xfId="0" applyFont="1" applyBorder="1" applyAlignment="1">
      <alignment horizontal="center"/>
    </xf>
    <xf numFmtId="0" fontId="54" fillId="0" borderId="10" xfId="0" applyFont="1" applyBorder="1" applyAlignment="1">
      <alignment horizontal="center"/>
    </xf>
    <xf numFmtId="0" fontId="72" fillId="0" borderId="28" xfId="5" applyFont="1" applyBorder="1" applyAlignment="1">
      <alignment horizontal="center" vertical="center" wrapText="1"/>
    </xf>
    <xf numFmtId="0" fontId="72" fillId="0" borderId="29" xfId="5" applyFont="1" applyBorder="1" applyAlignment="1">
      <alignment horizontal="center" vertical="center" wrapText="1"/>
    </xf>
    <xf numFmtId="0" fontId="72" fillId="0" borderId="30" xfId="5" applyFont="1" applyBorder="1" applyAlignment="1">
      <alignment horizontal="center" vertical="center" wrapText="1"/>
    </xf>
    <xf numFmtId="0" fontId="74" fillId="3" borderId="12" xfId="0" applyFont="1" applyFill="1" applyBorder="1" applyAlignment="1">
      <alignment horizontal="center" vertical="center"/>
    </xf>
    <xf numFmtId="0" fontId="74" fillId="3" borderId="13" xfId="0" applyFont="1" applyFill="1" applyBorder="1" applyAlignment="1">
      <alignment horizontal="center" vertical="center"/>
    </xf>
    <xf numFmtId="0" fontId="74" fillId="3" borderId="24" xfId="0" applyFont="1" applyFill="1" applyBorder="1" applyAlignment="1">
      <alignment horizontal="center" vertical="center"/>
    </xf>
    <xf numFmtId="0" fontId="0" fillId="3" borderId="2" xfId="0" applyFill="1" applyBorder="1" applyAlignment="1">
      <alignment vertical="top" wrapText="1"/>
    </xf>
    <xf numFmtId="0" fontId="0" fillId="3" borderId="9"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5" xfId="0" applyFill="1" applyBorder="1" applyAlignment="1">
      <alignment horizontal="left" vertical="top"/>
    </xf>
    <xf numFmtId="0" fontId="16" fillId="0" borderId="0" xfId="0" applyFont="1" applyAlignment="1">
      <alignment horizontal="center" vertical="center"/>
    </xf>
    <xf numFmtId="0" fontId="53" fillId="0" borderId="38" xfId="0" applyFont="1" applyBorder="1" applyAlignment="1">
      <alignment horizontal="center" vertical="center" wrapText="1"/>
    </xf>
    <xf numFmtId="0" fontId="53" fillId="0" borderId="39" xfId="0" applyFont="1" applyBorder="1" applyAlignment="1">
      <alignment horizontal="center" vertical="center" wrapText="1"/>
    </xf>
    <xf numFmtId="0" fontId="53" fillId="0" borderId="40" xfId="0" applyFont="1" applyBorder="1" applyAlignment="1">
      <alignment horizontal="center" vertical="center" wrapText="1"/>
    </xf>
    <xf numFmtId="0" fontId="26" fillId="11" borderId="12" xfId="0" applyFont="1" applyFill="1" applyBorder="1" applyAlignment="1">
      <alignment horizontal="center" vertical="center" wrapText="1" readingOrder="1"/>
    </xf>
    <xf numFmtId="0" fontId="26" fillId="11" borderId="13" xfId="0" applyFont="1" applyFill="1" applyBorder="1" applyAlignment="1">
      <alignment horizontal="center" vertical="center" wrapText="1" readingOrder="1"/>
    </xf>
    <xf numFmtId="0" fontId="26" fillId="11" borderId="24" xfId="0" applyFont="1" applyFill="1" applyBorder="1" applyAlignment="1">
      <alignment horizontal="center" vertical="center" wrapText="1" readingOrder="1"/>
    </xf>
    <xf numFmtId="0" fontId="21" fillId="3" borderId="0" xfId="0" applyFont="1" applyFill="1" applyAlignment="1">
      <alignment horizontal="justify" vertical="center" wrapText="1"/>
    </xf>
    <xf numFmtId="0" fontId="23" fillId="11" borderId="21" xfId="0" applyFont="1" applyFill="1" applyBorder="1" applyAlignment="1">
      <alignment horizontal="center" vertical="center" wrapText="1" readingOrder="1"/>
    </xf>
    <xf numFmtId="0" fontId="23" fillId="11" borderId="22" xfId="0" applyFont="1" applyFill="1" applyBorder="1" applyAlignment="1">
      <alignment horizontal="center" vertical="center" wrapText="1" readingOrder="1"/>
    </xf>
    <xf numFmtId="0" fontId="23" fillId="3" borderId="19" xfId="0" applyFont="1" applyFill="1" applyBorder="1" applyAlignment="1">
      <alignment horizontal="center" vertical="center" wrapText="1" readingOrder="1"/>
    </xf>
    <xf numFmtId="0" fontId="23" fillId="3" borderId="14" xfId="0" applyFont="1" applyFill="1" applyBorder="1" applyAlignment="1">
      <alignment horizontal="center" vertical="center" wrapText="1" readingOrder="1"/>
    </xf>
    <xf numFmtId="0" fontId="23" fillId="3" borderId="11" xfId="0" applyFont="1" applyFill="1" applyBorder="1" applyAlignment="1">
      <alignment horizontal="center" vertical="center" wrapText="1" readingOrder="1"/>
    </xf>
    <xf numFmtId="0" fontId="23" fillId="3" borderId="10"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readingOrder="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33878421-59B3-4466-A4C5-19B1F7952AF3}"/>
    <cellStyle name="Normal 3" xfId="6" xr:uid="{8B77E3A8-89D3-4089-B034-77855E866E12}"/>
    <cellStyle name="Porcentaje" xfId="1" builtinId="5"/>
  </cellStyles>
  <dxfs count="14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514350</xdr:colOff>
      <xdr:row>0</xdr:row>
      <xdr:rowOff>95250</xdr:rowOff>
    </xdr:from>
    <xdr:to>
      <xdr:col>2</xdr:col>
      <xdr:colOff>1471800</xdr:colOff>
      <xdr:row>3</xdr:row>
      <xdr:rowOff>101311</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0300" y="95250"/>
          <a:ext cx="957450" cy="63471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4E4C3A18-938C-445F-8094-54BC4ABC5ADB}"/>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DFD1CDC2-38CA-4FF5-8114-9F41658F2470}"/>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udeaeduco-my.sharepoint.com/Users/ATHLON/Documents/CONTRATO%20ISVIMED_CES%202021/DESARROLLO%20DE%20CONTRATO/MATRICES%20DE%20RIESGO%20EN%20ACTUALIZACION/MATRICES%20DE%20RIESGO/GESTION%20HUMANA/MATRIZ%20DE%20RIESGOS%20GESTI&#211;N%20HUMANA_v2021_FINAL.xlsx?BB1F78B2" TargetMode="External"/><Relationship Id="rId2" Type="http://schemas.openxmlformats.org/officeDocument/2006/relationships/externalLinkPath" Target="file:///\\BB1F78B2\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B177:C187" totalsRowShown="0" headerRowDxfId="141" dataDxfId="140">
  <autoFilter ref="B177:C187" xr:uid="{00000000-0009-0000-0100-000002000000}"/>
  <tableColumns count="2">
    <tableColumn id="1" xr3:uid="{00000000-0010-0000-0000-000001000000}" name="Criterios" dataDxfId="139"/>
    <tableColumn id="2" xr3:uid="{00000000-0010-0000-0000-000002000000}" name="Subcriterios" dataDxfId="13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showGridLines="0" zoomScale="70" zoomScaleNormal="70" workbookViewId="0">
      <selection activeCell="I13" sqref="I13"/>
    </sheetView>
  </sheetViews>
  <sheetFormatPr baseColWidth="10" defaultColWidth="24.33203125" defaultRowHeight="15.6" x14ac:dyDescent="0.3"/>
  <cols>
    <col min="1" max="1" width="15.6640625" style="49" customWidth="1"/>
    <col min="2" max="2" width="22.44140625" style="49" customWidth="1"/>
    <col min="3" max="3" width="34.33203125" style="49" hidden="1" customWidth="1"/>
    <col min="4" max="4" width="24.109375" style="49" customWidth="1"/>
    <col min="5" max="5" width="20.44140625" style="49" customWidth="1"/>
    <col min="6" max="6" width="23.109375" style="49" customWidth="1"/>
    <col min="7" max="7" width="27.88671875" style="49" customWidth="1"/>
    <col min="8" max="8" width="27.88671875" style="49" hidden="1" customWidth="1"/>
    <col min="9" max="9" width="17.5546875" style="49" customWidth="1"/>
    <col min="10" max="10" width="20.6640625" style="49" customWidth="1"/>
    <col min="11" max="11" width="19.5546875" style="49" customWidth="1"/>
    <col min="12" max="12" width="19.33203125" style="49" customWidth="1"/>
    <col min="13" max="13" width="14.88671875" style="49" customWidth="1"/>
    <col min="14" max="14" width="19.5546875" style="49" customWidth="1"/>
    <col min="15" max="15" width="16.109375" style="49" customWidth="1"/>
    <col min="16" max="16" width="24.33203125" style="49"/>
    <col min="17" max="17" width="15.5546875" style="49" customWidth="1"/>
    <col min="18" max="18" width="17.33203125" style="49" customWidth="1"/>
    <col min="19" max="19" width="20.44140625" style="49" customWidth="1"/>
    <col min="20" max="20" width="21.44140625" style="49" customWidth="1"/>
    <col min="21" max="21" width="19.88671875" style="49" customWidth="1"/>
    <col min="22" max="16384" width="24.33203125" style="49"/>
  </cols>
  <sheetData>
    <row r="1" spans="1:13" s="50" customFormat="1" ht="20.100000000000001" customHeight="1" x14ac:dyDescent="0.3">
      <c r="A1" s="216"/>
      <c r="B1" s="219" t="s">
        <v>0</v>
      </c>
      <c r="C1" s="220"/>
      <c r="D1" s="220"/>
      <c r="E1" s="220"/>
      <c r="F1" s="220"/>
      <c r="G1" s="220"/>
      <c r="H1" s="220"/>
      <c r="I1" s="220"/>
      <c r="J1" s="220"/>
      <c r="K1" s="221"/>
      <c r="L1" s="228" t="s">
        <v>1</v>
      </c>
      <c r="M1" s="228"/>
    </row>
    <row r="2" spans="1:13" s="50" customFormat="1" ht="20.100000000000001" customHeight="1" x14ac:dyDescent="0.3">
      <c r="A2" s="217"/>
      <c r="B2" s="222"/>
      <c r="C2" s="223"/>
      <c r="D2" s="223"/>
      <c r="E2" s="223"/>
      <c r="F2" s="223"/>
      <c r="G2" s="223"/>
      <c r="H2" s="223"/>
      <c r="I2" s="223"/>
      <c r="J2" s="223"/>
      <c r="K2" s="224"/>
      <c r="L2" s="228" t="s">
        <v>2</v>
      </c>
      <c r="M2" s="228"/>
    </row>
    <row r="3" spans="1:13" s="50" customFormat="1" ht="20.100000000000001" customHeight="1" x14ac:dyDescent="0.3">
      <c r="A3" s="217"/>
      <c r="B3" s="222"/>
      <c r="C3" s="223"/>
      <c r="D3" s="223"/>
      <c r="E3" s="223"/>
      <c r="F3" s="223"/>
      <c r="G3" s="223"/>
      <c r="H3" s="223"/>
      <c r="I3" s="223"/>
      <c r="J3" s="223"/>
      <c r="K3" s="224"/>
      <c r="L3" s="228" t="s">
        <v>3</v>
      </c>
      <c r="M3" s="228"/>
    </row>
    <row r="4" spans="1:13" s="50" customFormat="1" ht="20.100000000000001" customHeight="1" x14ac:dyDescent="0.3">
      <c r="A4" s="218"/>
      <c r="B4" s="225"/>
      <c r="C4" s="226"/>
      <c r="D4" s="226"/>
      <c r="E4" s="226"/>
      <c r="F4" s="226"/>
      <c r="G4" s="226"/>
      <c r="H4" s="226"/>
      <c r="I4" s="226"/>
      <c r="J4" s="226"/>
      <c r="K4" s="227"/>
      <c r="L4" s="228" t="s">
        <v>4</v>
      </c>
      <c r="M4" s="228"/>
    </row>
    <row r="5" spans="1:13" ht="20.100000000000001" customHeight="1" x14ac:dyDescent="0.3"/>
    <row r="6" spans="1:13" ht="25.2" x14ac:dyDescent="0.3">
      <c r="A6" s="237" t="s">
        <v>5</v>
      </c>
      <c r="B6" s="237"/>
      <c r="C6" s="237"/>
      <c r="D6" s="237"/>
      <c r="E6" s="237"/>
      <c r="F6" s="237"/>
      <c r="G6" s="237"/>
      <c r="H6" s="237"/>
      <c r="I6" s="237"/>
      <c r="J6" s="237"/>
      <c r="K6" s="237"/>
      <c r="L6" s="237"/>
      <c r="M6" s="237"/>
    </row>
    <row r="9" spans="1:13" ht="24.75" customHeight="1" x14ac:dyDescent="0.3">
      <c r="A9" s="238" t="s">
        <v>6</v>
      </c>
      <c r="B9" s="238"/>
      <c r="C9" s="51"/>
      <c r="D9" s="239" t="s">
        <v>7</v>
      </c>
      <c r="E9" s="239"/>
      <c r="F9" s="239"/>
      <c r="G9" s="239"/>
      <c r="H9" s="239"/>
      <c r="I9" s="239"/>
      <c r="J9" s="239"/>
      <c r="K9" s="239"/>
      <c r="L9" s="239"/>
      <c r="M9" s="239"/>
    </row>
    <row r="10" spans="1:13" ht="24.75" customHeight="1" x14ac:dyDescent="0.3">
      <c r="A10" s="238" t="s">
        <v>8</v>
      </c>
      <c r="B10" s="238"/>
      <c r="C10" s="240"/>
      <c r="D10" s="240"/>
      <c r="E10" s="239" t="s">
        <v>9</v>
      </c>
      <c r="F10" s="239"/>
      <c r="G10" s="239"/>
      <c r="H10" s="239"/>
      <c r="I10" s="239"/>
      <c r="J10" s="239"/>
      <c r="K10" s="239"/>
      <c r="L10" s="239"/>
      <c r="M10" s="239"/>
    </row>
    <row r="11" spans="1:13" ht="24.75" customHeight="1" x14ac:dyDescent="0.3">
      <c r="A11" s="238" t="s">
        <v>10</v>
      </c>
      <c r="B11" s="238"/>
      <c r="C11" s="238"/>
      <c r="D11" s="238"/>
      <c r="E11" s="240"/>
      <c r="F11" s="239" t="s">
        <v>11</v>
      </c>
      <c r="G11" s="239"/>
      <c r="H11" s="239"/>
      <c r="I11" s="239"/>
      <c r="J11" s="239"/>
      <c r="K11" s="239"/>
      <c r="L11" s="239"/>
      <c r="M11" s="239"/>
    </row>
    <row r="12" spans="1:13" ht="22.5" customHeight="1" x14ac:dyDescent="0.3"/>
    <row r="13" spans="1:13" ht="20.25" customHeight="1" x14ac:dyDescent="0.3"/>
    <row r="14" spans="1:13" ht="27.75" customHeight="1" x14ac:dyDescent="0.3">
      <c r="A14" s="229" t="s">
        <v>12</v>
      </c>
      <c r="B14" s="229"/>
      <c r="C14" s="52"/>
      <c r="D14" s="230" t="s">
        <v>13</v>
      </c>
      <c r="E14" s="230"/>
      <c r="F14" s="230"/>
      <c r="G14" s="230" t="s">
        <v>14</v>
      </c>
      <c r="H14" s="230"/>
      <c r="I14" s="230"/>
      <c r="J14" s="230"/>
      <c r="K14" s="230"/>
      <c r="L14" s="230"/>
      <c r="M14" s="230"/>
    </row>
    <row r="15" spans="1:13" ht="37.5" customHeight="1" x14ac:dyDescent="0.3">
      <c r="A15" s="229"/>
      <c r="B15" s="229"/>
      <c r="C15" s="52"/>
      <c r="D15" s="230"/>
      <c r="E15" s="230"/>
      <c r="F15" s="230"/>
      <c r="G15" s="53" t="s">
        <v>15</v>
      </c>
      <c r="H15" s="53"/>
      <c r="I15" s="230" t="s">
        <v>16</v>
      </c>
      <c r="J15" s="230"/>
      <c r="K15" s="230"/>
      <c r="L15" s="230"/>
      <c r="M15" s="230"/>
    </row>
    <row r="16" spans="1:13" ht="60" customHeight="1" x14ac:dyDescent="0.3">
      <c r="A16" s="231" t="s">
        <v>17</v>
      </c>
      <c r="B16" s="232"/>
      <c r="C16" s="57" t="s">
        <v>18</v>
      </c>
      <c r="D16" s="231" t="s">
        <v>19</v>
      </c>
      <c r="E16" s="233"/>
      <c r="F16" s="232"/>
      <c r="G16" s="58" t="s">
        <v>20</v>
      </c>
      <c r="H16" s="59" t="s">
        <v>21</v>
      </c>
      <c r="I16" s="234" t="s">
        <v>22</v>
      </c>
      <c r="J16" s="235"/>
      <c r="K16" s="235"/>
      <c r="L16" s="235"/>
      <c r="M16" s="236"/>
    </row>
    <row r="17" spans="1:13" ht="60" customHeight="1" x14ac:dyDescent="0.3">
      <c r="A17" s="231" t="s">
        <v>17</v>
      </c>
      <c r="B17" s="232"/>
      <c r="C17" s="57" t="s">
        <v>17</v>
      </c>
      <c r="D17" s="231" t="s">
        <v>23</v>
      </c>
      <c r="E17" s="233"/>
      <c r="F17" s="232"/>
      <c r="G17" s="58" t="s">
        <v>20</v>
      </c>
      <c r="H17" s="59" t="s">
        <v>20</v>
      </c>
      <c r="I17" s="231" t="s">
        <v>24</v>
      </c>
      <c r="J17" s="233"/>
      <c r="K17" s="233"/>
      <c r="L17" s="233"/>
      <c r="M17" s="232"/>
    </row>
    <row r="18" spans="1:13" ht="60" customHeight="1" x14ac:dyDescent="0.3">
      <c r="A18" s="234" t="s">
        <v>17</v>
      </c>
      <c r="B18" s="236"/>
      <c r="C18" s="60" t="s">
        <v>25</v>
      </c>
      <c r="D18" s="234" t="s">
        <v>26</v>
      </c>
      <c r="E18" s="235"/>
      <c r="F18" s="236"/>
      <c r="G18" s="61" t="s">
        <v>21</v>
      </c>
      <c r="H18" s="62"/>
      <c r="I18" s="234" t="s">
        <v>27</v>
      </c>
      <c r="J18" s="235"/>
      <c r="K18" s="235"/>
      <c r="L18" s="235"/>
      <c r="M18" s="236"/>
    </row>
    <row r="19" spans="1:13" ht="60" customHeight="1" x14ac:dyDescent="0.3">
      <c r="A19" s="234" t="s">
        <v>17</v>
      </c>
      <c r="B19" s="236"/>
      <c r="C19" s="60"/>
      <c r="D19" s="234" t="s">
        <v>28</v>
      </c>
      <c r="E19" s="235"/>
      <c r="F19" s="236"/>
      <c r="G19" s="61" t="s">
        <v>20</v>
      </c>
      <c r="H19" s="62"/>
      <c r="I19" s="234" t="s">
        <v>29</v>
      </c>
      <c r="J19" s="235"/>
      <c r="K19" s="235"/>
      <c r="L19" s="235"/>
      <c r="M19" s="236"/>
    </row>
    <row r="20" spans="1:13" ht="60" customHeight="1" x14ac:dyDescent="0.3">
      <c r="A20" s="234" t="s">
        <v>17</v>
      </c>
      <c r="B20" s="236"/>
      <c r="C20" s="60"/>
      <c r="D20" s="234" t="s">
        <v>30</v>
      </c>
      <c r="E20" s="235"/>
      <c r="F20" s="236"/>
      <c r="G20" s="61" t="s">
        <v>20</v>
      </c>
      <c r="H20" s="62"/>
      <c r="I20" s="234" t="s">
        <v>31</v>
      </c>
      <c r="J20" s="235"/>
      <c r="K20" s="235"/>
      <c r="L20" s="235"/>
      <c r="M20" s="236"/>
    </row>
    <row r="21" spans="1:13" ht="60" customHeight="1" x14ac:dyDescent="0.3">
      <c r="A21" s="231" t="s">
        <v>17</v>
      </c>
      <c r="B21" s="232"/>
      <c r="C21" s="57"/>
      <c r="D21" s="231" t="s">
        <v>32</v>
      </c>
      <c r="E21" s="233"/>
      <c r="F21" s="232"/>
      <c r="G21" s="58" t="s">
        <v>21</v>
      </c>
      <c r="H21" s="59"/>
      <c r="I21" s="234" t="s">
        <v>33</v>
      </c>
      <c r="J21" s="235"/>
      <c r="K21" s="235"/>
      <c r="L21" s="235"/>
      <c r="M21" s="236"/>
    </row>
    <row r="22" spans="1:13" ht="60" customHeight="1" x14ac:dyDescent="0.3">
      <c r="A22" s="231" t="s">
        <v>18</v>
      </c>
      <c r="B22" s="232"/>
      <c r="C22" s="57"/>
      <c r="D22" s="231" t="s">
        <v>34</v>
      </c>
      <c r="E22" s="233"/>
      <c r="F22" s="232"/>
      <c r="G22" s="58" t="s">
        <v>21</v>
      </c>
      <c r="H22" s="59"/>
      <c r="I22" s="234" t="s">
        <v>35</v>
      </c>
      <c r="J22" s="235"/>
      <c r="K22" s="235"/>
      <c r="L22" s="235"/>
      <c r="M22" s="236"/>
    </row>
    <row r="23" spans="1:13" ht="60" customHeight="1" x14ac:dyDescent="0.3">
      <c r="A23" s="231" t="s">
        <v>17</v>
      </c>
      <c r="B23" s="232"/>
      <c r="C23" s="57"/>
      <c r="D23" s="234" t="s">
        <v>36</v>
      </c>
      <c r="E23" s="235"/>
      <c r="F23" s="236"/>
      <c r="G23" s="58" t="s">
        <v>21</v>
      </c>
      <c r="H23" s="59"/>
      <c r="I23" s="234" t="s">
        <v>37</v>
      </c>
      <c r="J23" s="235"/>
      <c r="K23" s="235"/>
      <c r="L23" s="235"/>
      <c r="M23" s="236"/>
    </row>
    <row r="24" spans="1:13" ht="60" customHeight="1" x14ac:dyDescent="0.3">
      <c r="A24" s="231" t="s">
        <v>17</v>
      </c>
      <c r="B24" s="232"/>
      <c r="C24" s="57"/>
      <c r="D24" s="231" t="s">
        <v>38</v>
      </c>
      <c r="E24" s="233"/>
      <c r="F24" s="232"/>
      <c r="G24" s="58" t="s">
        <v>21</v>
      </c>
      <c r="H24" s="59"/>
      <c r="I24" s="234" t="s">
        <v>39</v>
      </c>
      <c r="J24" s="235"/>
      <c r="K24" s="235"/>
      <c r="L24" s="235"/>
      <c r="M24" s="236"/>
    </row>
    <row r="25" spans="1:13" ht="60" customHeight="1" x14ac:dyDescent="0.3">
      <c r="A25" s="231" t="s">
        <v>17</v>
      </c>
      <c r="B25" s="232"/>
      <c r="C25" s="57"/>
      <c r="D25" s="231" t="s">
        <v>40</v>
      </c>
      <c r="E25" s="233"/>
      <c r="F25" s="232"/>
      <c r="G25" s="58" t="s">
        <v>21</v>
      </c>
      <c r="H25" s="59"/>
      <c r="I25" s="234" t="s">
        <v>41</v>
      </c>
      <c r="J25" s="235"/>
      <c r="K25" s="235"/>
      <c r="L25" s="235"/>
      <c r="M25" s="236"/>
    </row>
    <row r="26" spans="1:13" ht="60" customHeight="1" x14ac:dyDescent="0.3">
      <c r="A26" s="231" t="s">
        <v>17</v>
      </c>
      <c r="B26" s="232"/>
      <c r="C26" s="57"/>
      <c r="D26" s="234" t="s">
        <v>42</v>
      </c>
      <c r="E26" s="235"/>
      <c r="F26" s="236"/>
      <c r="G26" s="58" t="s">
        <v>20</v>
      </c>
      <c r="H26" s="59"/>
      <c r="I26" s="234" t="s">
        <v>43</v>
      </c>
      <c r="J26" s="235"/>
      <c r="K26" s="235"/>
      <c r="L26" s="235"/>
      <c r="M26" s="236"/>
    </row>
    <row r="27" spans="1:13" ht="60" customHeight="1" x14ac:dyDescent="0.3">
      <c r="A27" s="231" t="s">
        <v>17</v>
      </c>
      <c r="B27" s="232"/>
      <c r="C27" s="57"/>
      <c r="D27" s="231" t="s">
        <v>44</v>
      </c>
      <c r="E27" s="233"/>
      <c r="F27" s="232"/>
      <c r="G27" s="58" t="s">
        <v>21</v>
      </c>
      <c r="H27" s="59"/>
      <c r="I27" s="234" t="s">
        <v>45</v>
      </c>
      <c r="J27" s="235"/>
      <c r="K27" s="235"/>
      <c r="L27" s="235"/>
      <c r="M27" s="236"/>
    </row>
    <row r="28" spans="1:13" ht="60" customHeight="1" x14ac:dyDescent="0.3">
      <c r="A28" s="231" t="s">
        <v>17</v>
      </c>
      <c r="B28" s="232"/>
      <c r="C28" s="57"/>
      <c r="D28" s="231" t="s">
        <v>46</v>
      </c>
      <c r="E28" s="233"/>
      <c r="F28" s="232"/>
      <c r="G28" s="58" t="s">
        <v>20</v>
      </c>
      <c r="H28" s="59"/>
      <c r="I28" s="234" t="s">
        <v>47</v>
      </c>
      <c r="J28" s="235"/>
      <c r="K28" s="235"/>
      <c r="L28" s="235"/>
      <c r="M28" s="236"/>
    </row>
    <row r="29" spans="1:13" ht="60" customHeight="1" x14ac:dyDescent="0.3">
      <c r="A29" s="231" t="s">
        <v>17</v>
      </c>
      <c r="B29" s="232"/>
      <c r="C29" s="57"/>
      <c r="D29" s="231" t="s">
        <v>48</v>
      </c>
      <c r="E29" s="233"/>
      <c r="F29" s="232"/>
      <c r="G29" s="58" t="s">
        <v>21</v>
      </c>
      <c r="H29" s="59"/>
      <c r="I29" s="234" t="s">
        <v>49</v>
      </c>
      <c r="J29" s="235"/>
      <c r="K29" s="235"/>
      <c r="L29" s="235"/>
      <c r="M29" s="236"/>
    </row>
    <row r="30" spans="1:13" ht="60" customHeight="1" x14ac:dyDescent="0.3">
      <c r="A30" s="231" t="s">
        <v>17</v>
      </c>
      <c r="B30" s="232"/>
      <c r="C30" s="57"/>
      <c r="D30" s="234" t="s">
        <v>50</v>
      </c>
      <c r="E30" s="235"/>
      <c r="F30" s="236"/>
      <c r="G30" s="58" t="s">
        <v>21</v>
      </c>
      <c r="H30" s="59"/>
      <c r="I30" s="234" t="s">
        <v>51</v>
      </c>
      <c r="J30" s="235"/>
      <c r="K30" s="235"/>
      <c r="L30" s="235"/>
      <c r="M30" s="236"/>
    </row>
    <row r="31" spans="1:13" ht="60" customHeight="1" x14ac:dyDescent="0.3">
      <c r="A31" s="231" t="s">
        <v>17</v>
      </c>
      <c r="B31" s="232"/>
      <c r="C31" s="57"/>
      <c r="D31" s="241" t="s">
        <v>52</v>
      </c>
      <c r="E31" s="242"/>
      <c r="F31" s="243"/>
      <c r="G31" s="58" t="s">
        <v>20</v>
      </c>
      <c r="H31" s="59"/>
      <c r="I31" s="234" t="s">
        <v>53</v>
      </c>
      <c r="J31" s="235"/>
      <c r="K31" s="235"/>
      <c r="L31" s="235"/>
      <c r="M31" s="236"/>
    </row>
    <row r="32" spans="1:13" ht="60" customHeight="1" x14ac:dyDescent="0.3">
      <c r="A32" s="231" t="s">
        <v>17</v>
      </c>
      <c r="B32" s="232"/>
      <c r="C32" s="57"/>
      <c r="D32" s="231" t="s">
        <v>54</v>
      </c>
      <c r="E32" s="233"/>
      <c r="F32" s="232"/>
      <c r="G32" s="58" t="s">
        <v>20</v>
      </c>
      <c r="H32" s="59"/>
      <c r="I32" s="231" t="s">
        <v>55</v>
      </c>
      <c r="J32" s="233"/>
      <c r="K32" s="233"/>
      <c r="L32" s="233"/>
      <c r="M32" s="232"/>
    </row>
    <row r="33" spans="1:13" ht="24.9" customHeight="1" x14ac:dyDescent="0.3">
      <c r="A33" s="244"/>
      <c r="B33" s="245"/>
      <c r="C33" s="54"/>
      <c r="D33" s="244"/>
      <c r="E33" s="246"/>
      <c r="F33" s="245"/>
      <c r="G33" s="55"/>
      <c r="H33" s="56"/>
      <c r="I33" s="244"/>
      <c r="J33" s="246"/>
      <c r="K33" s="246"/>
      <c r="L33" s="246"/>
      <c r="M33" s="245"/>
    </row>
    <row r="34" spans="1:13" ht="24.9" customHeight="1" x14ac:dyDescent="0.3">
      <c r="A34" s="244"/>
      <c r="B34" s="245"/>
      <c r="C34" s="54"/>
      <c r="D34" s="244"/>
      <c r="E34" s="246"/>
      <c r="F34" s="245"/>
      <c r="G34" s="55"/>
      <c r="H34" s="56"/>
      <c r="I34" s="244"/>
      <c r="J34" s="246"/>
      <c r="K34" s="246"/>
      <c r="L34" s="246"/>
      <c r="M34" s="245"/>
    </row>
    <row r="35" spans="1:13" ht="24.9" customHeight="1" x14ac:dyDescent="0.3">
      <c r="A35" s="244"/>
      <c r="B35" s="245"/>
      <c r="C35" s="54"/>
      <c r="D35" s="244"/>
      <c r="E35" s="246"/>
      <c r="F35" s="245"/>
      <c r="G35" s="55"/>
      <c r="H35" s="56"/>
      <c r="I35" s="244"/>
      <c r="J35" s="246"/>
      <c r="K35" s="246"/>
      <c r="L35" s="246"/>
      <c r="M35" s="245"/>
    </row>
    <row r="36" spans="1:13" ht="24.9" customHeight="1" x14ac:dyDescent="0.3">
      <c r="A36" s="244"/>
      <c r="B36" s="245"/>
      <c r="D36" s="244"/>
      <c r="E36" s="246"/>
      <c r="F36" s="245"/>
      <c r="G36" s="55"/>
      <c r="I36" s="244"/>
      <c r="J36" s="246"/>
      <c r="K36" s="246"/>
      <c r="L36" s="246"/>
      <c r="M36" s="245"/>
    </row>
    <row r="37" spans="1:13" ht="24.9" customHeight="1" x14ac:dyDescent="0.3">
      <c r="A37" s="244"/>
      <c r="B37" s="245"/>
      <c r="D37" s="244"/>
      <c r="E37" s="246"/>
      <c r="F37" s="245"/>
      <c r="G37" s="55"/>
      <c r="I37" s="244"/>
      <c r="J37" s="246"/>
      <c r="K37" s="246"/>
      <c r="L37" s="246"/>
      <c r="M37" s="245"/>
    </row>
    <row r="38" spans="1:13" ht="24.9" customHeight="1" x14ac:dyDescent="0.3">
      <c r="A38" s="244"/>
      <c r="B38" s="245"/>
      <c r="D38" s="244"/>
      <c r="E38" s="246"/>
      <c r="F38" s="245"/>
      <c r="G38" s="55"/>
      <c r="I38" s="244"/>
      <c r="J38" s="246"/>
      <c r="K38" s="246"/>
      <c r="L38" s="246"/>
      <c r="M38" s="245"/>
    </row>
    <row r="39" spans="1:13" ht="24.9" customHeight="1" x14ac:dyDescent="0.3">
      <c r="A39" s="244"/>
      <c r="B39" s="245"/>
      <c r="D39" s="244"/>
      <c r="E39" s="246"/>
      <c r="F39" s="245"/>
      <c r="G39" s="55"/>
      <c r="I39" s="244"/>
      <c r="J39" s="246"/>
      <c r="K39" s="246"/>
      <c r="L39" s="246"/>
      <c r="M39" s="245"/>
    </row>
    <row r="40" spans="1:13" ht="24.9" customHeight="1" x14ac:dyDescent="0.3">
      <c r="A40" s="244"/>
      <c r="B40" s="245"/>
      <c r="D40" s="244"/>
      <c r="E40" s="246"/>
      <c r="F40" s="245"/>
      <c r="G40" s="55"/>
      <c r="I40" s="244"/>
      <c r="J40" s="246"/>
      <c r="K40" s="246"/>
      <c r="L40" s="246"/>
      <c r="M40" s="245"/>
    </row>
    <row r="41" spans="1:13" ht="24.9" customHeight="1" x14ac:dyDescent="0.3">
      <c r="A41" s="244"/>
      <c r="B41" s="245"/>
      <c r="D41" s="244"/>
      <c r="E41" s="246"/>
      <c r="F41" s="245"/>
      <c r="G41" s="55"/>
      <c r="I41" s="244"/>
      <c r="J41" s="246"/>
      <c r="K41" s="246"/>
      <c r="L41" s="246"/>
      <c r="M41" s="245"/>
    </row>
    <row r="42" spans="1:13" ht="24.9" customHeight="1" x14ac:dyDescent="0.3">
      <c r="A42" s="244"/>
      <c r="B42" s="245"/>
      <c r="D42" s="244"/>
      <c r="E42" s="246"/>
      <c r="F42" s="245"/>
      <c r="G42" s="55"/>
      <c r="I42" s="244"/>
      <c r="J42" s="246"/>
      <c r="K42" s="246"/>
      <c r="L42" s="246"/>
      <c r="M42" s="245"/>
    </row>
    <row r="43" spans="1:13" ht="24.9" customHeight="1" x14ac:dyDescent="0.3">
      <c r="A43" s="244"/>
      <c r="B43" s="245"/>
      <c r="D43" s="244"/>
      <c r="E43" s="246"/>
      <c r="F43" s="245"/>
      <c r="G43" s="55"/>
      <c r="I43" s="244"/>
      <c r="J43" s="246"/>
      <c r="K43" s="246"/>
      <c r="L43" s="246"/>
      <c r="M43" s="245"/>
    </row>
    <row r="44" spans="1:13" ht="24.9" customHeight="1" x14ac:dyDescent="0.3">
      <c r="A44" s="244"/>
      <c r="B44" s="245"/>
      <c r="D44" s="244"/>
      <c r="E44" s="246"/>
      <c r="F44" s="245"/>
      <c r="G44" s="55"/>
      <c r="I44" s="244"/>
      <c r="J44" s="246"/>
      <c r="K44" s="246"/>
      <c r="L44" s="246"/>
      <c r="M44" s="245"/>
    </row>
    <row r="45" spans="1:13" ht="24.9" customHeight="1" x14ac:dyDescent="0.3"/>
  </sheetData>
  <mergeCells count="104">
    <mergeCell ref="A43:B43"/>
    <mergeCell ref="D43:F43"/>
    <mergeCell ref="I43:M43"/>
    <mergeCell ref="A44:B44"/>
    <mergeCell ref="D44:F44"/>
    <mergeCell ref="I44:M44"/>
    <mergeCell ref="A41:B41"/>
    <mergeCell ref="D41:F41"/>
    <mergeCell ref="I41:M41"/>
    <mergeCell ref="A42:B42"/>
    <mergeCell ref="D42:F42"/>
    <mergeCell ref="I42:M42"/>
    <mergeCell ref="A39:B39"/>
    <mergeCell ref="D39:F39"/>
    <mergeCell ref="I39:M39"/>
    <mergeCell ref="A40:B40"/>
    <mergeCell ref="D40:F40"/>
    <mergeCell ref="I40:M40"/>
    <mergeCell ref="A37:B37"/>
    <mergeCell ref="D37:F37"/>
    <mergeCell ref="I37:M37"/>
    <mergeCell ref="A38:B38"/>
    <mergeCell ref="D38:F38"/>
    <mergeCell ref="I38:M38"/>
    <mergeCell ref="A35:B35"/>
    <mergeCell ref="D35:F35"/>
    <mergeCell ref="I35:M35"/>
    <mergeCell ref="A36:B36"/>
    <mergeCell ref="D36:F36"/>
    <mergeCell ref="I36:M36"/>
    <mergeCell ref="A33:B33"/>
    <mergeCell ref="D33:F33"/>
    <mergeCell ref="I33:M33"/>
    <mergeCell ref="A34:B34"/>
    <mergeCell ref="D34:F34"/>
    <mergeCell ref="I34:M34"/>
    <mergeCell ref="A31:B31"/>
    <mergeCell ref="D31:F31"/>
    <mergeCell ref="I31:M31"/>
    <mergeCell ref="A32:B32"/>
    <mergeCell ref="D32:F32"/>
    <mergeCell ref="I32:M32"/>
    <mergeCell ref="A29:B29"/>
    <mergeCell ref="D29:F29"/>
    <mergeCell ref="I29:M29"/>
    <mergeCell ref="A30:B30"/>
    <mergeCell ref="D30:F30"/>
    <mergeCell ref="I30:M30"/>
    <mergeCell ref="A27:B27"/>
    <mergeCell ref="D27:F27"/>
    <mergeCell ref="I27:M27"/>
    <mergeCell ref="A28:B28"/>
    <mergeCell ref="D28:F28"/>
    <mergeCell ref="I28:M28"/>
    <mergeCell ref="A25:B25"/>
    <mergeCell ref="D25:F25"/>
    <mergeCell ref="I25:M25"/>
    <mergeCell ref="A26:B26"/>
    <mergeCell ref="D26:F26"/>
    <mergeCell ref="I26:M26"/>
    <mergeCell ref="A23:B23"/>
    <mergeCell ref="D23:F23"/>
    <mergeCell ref="I23:M23"/>
    <mergeCell ref="A24:B24"/>
    <mergeCell ref="D24:F24"/>
    <mergeCell ref="I24:M24"/>
    <mergeCell ref="A21:B21"/>
    <mergeCell ref="D21:F21"/>
    <mergeCell ref="I21:M21"/>
    <mergeCell ref="A22:B22"/>
    <mergeCell ref="D22:F22"/>
    <mergeCell ref="I22:M22"/>
    <mergeCell ref="A19:B19"/>
    <mergeCell ref="D19:F19"/>
    <mergeCell ref="I19:M19"/>
    <mergeCell ref="A20:B20"/>
    <mergeCell ref="D20:F20"/>
    <mergeCell ref="I20:M20"/>
    <mergeCell ref="A17:B17"/>
    <mergeCell ref="D17:F17"/>
    <mergeCell ref="I17:M17"/>
    <mergeCell ref="A18:B18"/>
    <mergeCell ref="D18:F18"/>
    <mergeCell ref="I18:M18"/>
    <mergeCell ref="A16:B16"/>
    <mergeCell ref="D16:F16"/>
    <mergeCell ref="I16:M16"/>
    <mergeCell ref="A6:M6"/>
    <mergeCell ref="A9:B9"/>
    <mergeCell ref="D9:M9"/>
    <mergeCell ref="A10:D10"/>
    <mergeCell ref="E10:M10"/>
    <mergeCell ref="A11:E11"/>
    <mergeCell ref="F11:M11"/>
    <mergeCell ref="A1:A4"/>
    <mergeCell ref="B1:K4"/>
    <mergeCell ref="L1:M1"/>
    <mergeCell ref="L2:M2"/>
    <mergeCell ref="L3:M3"/>
    <mergeCell ref="L4:M4"/>
    <mergeCell ref="A14:B15"/>
    <mergeCell ref="D14:F15"/>
    <mergeCell ref="G14:M14"/>
    <mergeCell ref="I15:M15"/>
  </mergeCells>
  <dataValidations count="2">
    <dataValidation type="list" allowBlank="1" showInputMessage="1" showErrorMessage="1" sqref="G16:G35" xr:uid="{00000000-0002-0000-0000-000000000000}">
      <formula1>$H$16:$H$17</formula1>
    </dataValidation>
    <dataValidation type="list" allowBlank="1" showInputMessage="1" showErrorMessage="1" sqref="A33:B44 B16:B18 A16:A32 B21:B32" xr:uid="{00000000-0002-0000-0000-000001000000}">
      <formula1>$C$16:$C$18</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BJ68"/>
  <sheetViews>
    <sheetView showGridLines="0" tabSelected="1" zoomScale="60" zoomScaleNormal="60" workbookViewId="0">
      <selection activeCell="B36" sqref="B36:B39"/>
    </sheetView>
  </sheetViews>
  <sheetFormatPr baseColWidth="10" defaultColWidth="11.44140625" defaultRowHeight="13.8" x14ac:dyDescent="0.25"/>
  <cols>
    <col min="1" max="1" width="4" style="82" bestFit="1" customWidth="1"/>
    <col min="2" max="2" width="27.44140625" style="82" customWidth="1"/>
    <col min="3" max="3" width="29.44140625" style="82" customWidth="1"/>
    <col min="4" max="4" width="31.6640625" style="82" customWidth="1"/>
    <col min="5" max="5" width="32.6640625" style="82" customWidth="1"/>
    <col min="6" max="6" width="30.88671875" style="82" customWidth="1"/>
    <col min="7" max="7" width="38" style="64" customWidth="1"/>
    <col min="8" max="8" width="78" style="64" customWidth="1"/>
    <col min="9" max="9" width="20.44140625" style="83" customWidth="1"/>
    <col min="10" max="10" width="10.5546875" style="64" customWidth="1"/>
    <col min="11" max="11" width="9.109375" style="64" customWidth="1"/>
    <col min="12" max="12" width="10.5546875" style="64" customWidth="1"/>
    <col min="13" max="13" width="9.44140625" style="64" customWidth="1"/>
    <col min="14" max="14" width="10.5546875" style="64" customWidth="1"/>
    <col min="15" max="15" width="5.88671875" style="64" customWidth="1"/>
    <col min="16" max="16" width="100.33203125" style="64" customWidth="1"/>
    <col min="17" max="17" width="15.109375" style="64" bestFit="1" customWidth="1"/>
    <col min="18" max="18" width="6.88671875" style="64" customWidth="1"/>
    <col min="19" max="19" width="5" style="64" customWidth="1"/>
    <col min="20" max="20" width="5.5546875" style="64" customWidth="1"/>
    <col min="21" max="21" width="7.109375" style="64" customWidth="1"/>
    <col min="22" max="22" width="6.6640625" style="64" customWidth="1"/>
    <col min="23" max="23" width="7.5546875" style="64" customWidth="1"/>
    <col min="24" max="24" width="48.33203125" style="64" customWidth="1"/>
    <col min="25" max="25" width="11.33203125" style="64" hidden="1" customWidth="1"/>
    <col min="26" max="26" width="8.6640625" style="64" hidden="1" customWidth="1"/>
    <col min="27" max="27" width="10.44140625" style="64" hidden="1" customWidth="1"/>
    <col min="28" max="28" width="9.33203125" style="64" hidden="1" customWidth="1"/>
    <col min="29" max="29" width="9.109375" style="64" hidden="1" customWidth="1"/>
    <col min="30" max="34" width="10.33203125" style="64" customWidth="1"/>
    <col min="35" max="35" width="12.5546875" style="64" customWidth="1"/>
    <col min="36" max="36" width="67.33203125" style="64" customWidth="1"/>
    <col min="37" max="38" width="79.33203125" style="64" customWidth="1"/>
    <col min="39" max="39" width="119.33203125" style="64" customWidth="1"/>
    <col min="40" max="40" width="110.6640625" style="64" customWidth="1"/>
    <col min="41" max="41" width="119.5546875" style="64" hidden="1" customWidth="1"/>
    <col min="42" max="42" width="110.6640625" style="64" hidden="1" customWidth="1"/>
    <col min="43" max="44" width="105.6640625" style="64" hidden="1" customWidth="1"/>
    <col min="45" max="16384" width="11.44140625" style="64"/>
  </cols>
  <sheetData>
    <row r="1" spans="1:62" ht="16.5" customHeight="1" x14ac:dyDescent="0.25">
      <c r="A1" s="277"/>
      <c r="B1" s="277"/>
      <c r="C1" s="278"/>
      <c r="D1" s="297" t="s">
        <v>0</v>
      </c>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3" t="s">
        <v>56</v>
      </c>
      <c r="AH1" s="294"/>
      <c r="AI1" s="295"/>
      <c r="AJ1" s="63"/>
      <c r="AK1" s="63"/>
      <c r="AL1" s="63"/>
      <c r="AM1" s="63"/>
      <c r="AN1" s="63"/>
      <c r="AO1" s="63"/>
      <c r="AP1" s="63"/>
      <c r="AQ1" s="63"/>
      <c r="AR1" s="63"/>
      <c r="AS1" s="63"/>
      <c r="AT1" s="63"/>
      <c r="AU1" s="63"/>
      <c r="AV1" s="63"/>
      <c r="AW1" s="63"/>
      <c r="AX1" s="63"/>
      <c r="AY1" s="63"/>
      <c r="AZ1" s="63"/>
      <c r="BA1" s="63"/>
      <c r="BB1" s="63"/>
      <c r="BC1" s="63"/>
      <c r="BD1" s="63"/>
    </row>
    <row r="2" spans="1:62" ht="16.5" customHeight="1" x14ac:dyDescent="0.25">
      <c r="A2" s="277"/>
      <c r="B2" s="277"/>
      <c r="C2" s="278"/>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3" t="s">
        <v>57</v>
      </c>
      <c r="AH2" s="294"/>
      <c r="AI2" s="295"/>
      <c r="AJ2" s="63"/>
      <c r="AK2" s="63"/>
      <c r="AL2" s="63"/>
      <c r="AM2" s="63"/>
      <c r="AN2" s="63"/>
      <c r="AO2" s="63"/>
      <c r="AP2" s="63"/>
      <c r="AQ2" s="63"/>
      <c r="AR2" s="63"/>
      <c r="AS2" s="63"/>
      <c r="AT2" s="63"/>
      <c r="AU2" s="63"/>
      <c r="AV2" s="63"/>
      <c r="AW2" s="63"/>
      <c r="AX2" s="63"/>
      <c r="AY2" s="63"/>
      <c r="AZ2" s="63"/>
      <c r="BA2" s="63"/>
      <c r="BB2" s="63"/>
      <c r="BC2" s="63"/>
      <c r="BD2" s="63"/>
    </row>
    <row r="3" spans="1:62" ht="16.5" customHeight="1" x14ac:dyDescent="0.25">
      <c r="A3" s="277"/>
      <c r="B3" s="277"/>
      <c r="C3" s="278"/>
      <c r="D3" s="297"/>
      <c r="E3" s="297"/>
      <c r="F3" s="297"/>
      <c r="G3" s="297"/>
      <c r="H3" s="297"/>
      <c r="I3" s="297"/>
      <c r="J3" s="297"/>
      <c r="K3" s="297"/>
      <c r="L3" s="297"/>
      <c r="M3" s="297"/>
      <c r="N3" s="297"/>
      <c r="O3" s="297"/>
      <c r="P3" s="297"/>
      <c r="Q3" s="297"/>
      <c r="R3" s="297"/>
      <c r="S3" s="297"/>
      <c r="T3" s="297"/>
      <c r="U3" s="297"/>
      <c r="V3" s="297"/>
      <c r="W3" s="297"/>
      <c r="X3" s="297"/>
      <c r="Y3" s="297"/>
      <c r="Z3" s="297"/>
      <c r="AA3" s="297"/>
      <c r="AB3" s="297"/>
      <c r="AC3" s="297"/>
      <c r="AD3" s="297"/>
      <c r="AE3" s="297"/>
      <c r="AF3" s="297"/>
      <c r="AG3" s="293" t="s">
        <v>58</v>
      </c>
      <c r="AH3" s="294"/>
      <c r="AI3" s="295"/>
      <c r="AJ3" s="63"/>
      <c r="AK3" s="63"/>
      <c r="AL3" s="63"/>
      <c r="AM3" s="63"/>
      <c r="AN3" s="63"/>
      <c r="AO3" s="63"/>
      <c r="AP3" s="63"/>
      <c r="AQ3" s="63"/>
      <c r="AR3" s="63"/>
      <c r="AS3" s="63"/>
      <c r="AT3" s="63"/>
      <c r="AU3" s="63"/>
      <c r="AV3" s="63"/>
      <c r="AW3" s="63"/>
      <c r="AX3" s="63"/>
      <c r="AY3" s="63"/>
      <c r="AZ3" s="63"/>
      <c r="BA3" s="63"/>
      <c r="BB3" s="63"/>
      <c r="BC3" s="63"/>
      <c r="BD3" s="63"/>
    </row>
    <row r="4" spans="1:62" ht="16.5" customHeight="1" x14ac:dyDescent="0.25">
      <c r="A4" s="279"/>
      <c r="B4" s="279"/>
      <c r="C4" s="280"/>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G4" s="293" t="s">
        <v>59</v>
      </c>
      <c r="AH4" s="294"/>
      <c r="AI4" s="295"/>
      <c r="AJ4" s="63"/>
      <c r="AK4" s="63"/>
      <c r="AL4" s="63"/>
      <c r="AM4" s="63"/>
      <c r="AN4" s="63"/>
      <c r="AO4" s="63"/>
      <c r="AP4" s="63"/>
      <c r="AQ4" s="63"/>
      <c r="AR4" s="63"/>
      <c r="AS4" s="63"/>
      <c r="AT4" s="63"/>
      <c r="AU4" s="63"/>
      <c r="AV4" s="63"/>
      <c r="AW4" s="63"/>
      <c r="AX4" s="63"/>
      <c r="AY4" s="63"/>
      <c r="AZ4" s="63"/>
      <c r="BA4" s="63"/>
      <c r="BB4" s="63"/>
      <c r="BC4" s="63"/>
      <c r="BD4" s="63"/>
    </row>
    <row r="5" spans="1:62" x14ac:dyDescent="0.25">
      <c r="A5" s="65"/>
      <c r="B5" s="65"/>
      <c r="C5" s="65"/>
      <c r="D5" s="66"/>
      <c r="E5" s="65"/>
      <c r="F5" s="65"/>
      <c r="G5" s="63"/>
      <c r="H5" s="63"/>
      <c r="I5" s="67"/>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row>
    <row r="6" spans="1:62" ht="23.25" customHeight="1" x14ac:dyDescent="0.25">
      <c r="A6" s="281" t="s">
        <v>60</v>
      </c>
      <c r="B6" s="281"/>
      <c r="C6" s="282"/>
      <c r="D6" s="321" t="s">
        <v>7</v>
      </c>
      <c r="E6" s="322"/>
      <c r="F6" s="318" t="s">
        <v>8</v>
      </c>
      <c r="G6" s="318"/>
      <c r="H6" s="310" t="s">
        <v>351</v>
      </c>
      <c r="I6" s="311"/>
      <c r="J6" s="68"/>
      <c r="K6" s="68"/>
      <c r="L6" s="68"/>
      <c r="M6" s="68"/>
      <c r="N6" s="68"/>
      <c r="O6" s="68"/>
      <c r="P6" s="68"/>
      <c r="Q6" s="68"/>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row>
    <row r="7" spans="1:62" ht="25.5" customHeight="1" x14ac:dyDescent="0.25">
      <c r="A7" s="283"/>
      <c r="B7" s="283"/>
      <c r="C7" s="284"/>
      <c r="D7" s="323"/>
      <c r="E7" s="324"/>
      <c r="F7" s="319" t="s">
        <v>10</v>
      </c>
      <c r="G7" s="319"/>
      <c r="H7" s="317" t="s">
        <v>11</v>
      </c>
      <c r="I7" s="311"/>
      <c r="J7" s="68"/>
      <c r="K7" s="68"/>
      <c r="L7" s="68"/>
      <c r="M7" s="68"/>
      <c r="N7" s="68"/>
      <c r="O7" s="68"/>
      <c r="P7" s="68"/>
      <c r="Q7" s="68"/>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row>
    <row r="8" spans="1:62" ht="34.5" customHeight="1" x14ac:dyDescent="0.25">
      <c r="A8" s="285" t="s">
        <v>61</v>
      </c>
      <c r="B8" s="286"/>
      <c r="C8" s="287"/>
      <c r="D8" s="320" t="s">
        <v>62</v>
      </c>
      <c r="E8" s="320"/>
      <c r="F8" s="320"/>
      <c r="G8" s="320"/>
      <c r="H8" s="320"/>
      <c r="I8" s="320"/>
      <c r="J8" s="68"/>
      <c r="K8" s="68"/>
      <c r="L8" s="68"/>
      <c r="M8" s="68"/>
      <c r="N8" s="68"/>
      <c r="O8" s="68"/>
      <c r="P8" s="68"/>
      <c r="Q8" s="68"/>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row>
    <row r="9" spans="1:62" ht="30" customHeight="1" x14ac:dyDescent="0.25">
      <c r="A9" s="285" t="s">
        <v>63</v>
      </c>
      <c r="B9" s="286"/>
      <c r="C9" s="287"/>
      <c r="D9" s="320" t="s">
        <v>64</v>
      </c>
      <c r="E9" s="320"/>
      <c r="F9" s="320"/>
      <c r="G9" s="320"/>
      <c r="H9" s="320"/>
      <c r="I9" s="320"/>
      <c r="J9" s="68"/>
      <c r="K9" s="68"/>
      <c r="L9" s="68"/>
      <c r="M9" s="68"/>
      <c r="N9" s="68"/>
      <c r="O9" s="68"/>
      <c r="P9" s="68"/>
      <c r="Q9" s="68"/>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row>
    <row r="10" spans="1:62" ht="16.5" customHeight="1" x14ac:dyDescent="0.25">
      <c r="A10" s="64"/>
      <c r="B10" s="64"/>
      <c r="C10" s="64"/>
      <c r="D10" s="69"/>
      <c r="E10" s="69"/>
      <c r="F10" s="69"/>
      <c r="G10" s="69"/>
      <c r="H10" s="69"/>
      <c r="I10" s="69"/>
      <c r="J10" s="68"/>
      <c r="K10" s="68"/>
      <c r="L10" s="68"/>
      <c r="M10" s="68"/>
      <c r="N10" s="68"/>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row>
    <row r="11" spans="1:62" ht="21.75" customHeight="1" x14ac:dyDescent="0.25">
      <c r="A11" s="303" t="s">
        <v>65</v>
      </c>
      <c r="B11" s="315"/>
      <c r="C11" s="315"/>
      <c r="D11" s="315"/>
      <c r="E11" s="315"/>
      <c r="F11" s="315"/>
      <c r="G11" s="315"/>
      <c r="H11" s="315"/>
      <c r="I11" s="304"/>
      <c r="J11" s="305" t="s">
        <v>66</v>
      </c>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3" t="s">
        <v>67</v>
      </c>
      <c r="AJ11" s="304"/>
      <c r="AK11" s="258" t="s">
        <v>352</v>
      </c>
      <c r="AL11" s="258" t="s">
        <v>353</v>
      </c>
      <c r="AM11" s="258" t="s">
        <v>354</v>
      </c>
      <c r="AN11" s="258" t="s">
        <v>353</v>
      </c>
      <c r="AO11" s="258" t="s">
        <v>355</v>
      </c>
      <c r="AP11" s="258" t="s">
        <v>353</v>
      </c>
      <c r="AQ11" s="258" t="s">
        <v>356</v>
      </c>
      <c r="AR11" s="258" t="s">
        <v>353</v>
      </c>
      <c r="AS11" s="63"/>
      <c r="AT11" s="63"/>
      <c r="AU11" s="63"/>
      <c r="AV11" s="63"/>
      <c r="AW11" s="63"/>
      <c r="AX11" s="63"/>
      <c r="AY11" s="63"/>
      <c r="AZ11" s="63"/>
      <c r="BA11" s="63"/>
      <c r="BB11" s="63"/>
      <c r="BC11" s="63"/>
      <c r="BD11" s="63"/>
    </row>
    <row r="12" spans="1:62" ht="16.5" customHeight="1" x14ac:dyDescent="0.25">
      <c r="A12" s="288" t="s">
        <v>68</v>
      </c>
      <c r="B12" s="289" t="s">
        <v>69</v>
      </c>
      <c r="C12" s="289" t="s">
        <v>70</v>
      </c>
      <c r="D12" s="298" t="s">
        <v>71</v>
      </c>
      <c r="E12" s="298" t="s">
        <v>72</v>
      </c>
      <c r="F12" s="298" t="s">
        <v>73</v>
      </c>
      <c r="G12" s="298" t="s">
        <v>74</v>
      </c>
      <c r="H12" s="298" t="s">
        <v>75</v>
      </c>
      <c r="I12" s="298" t="s">
        <v>76</v>
      </c>
      <c r="J12" s="305" t="s">
        <v>77</v>
      </c>
      <c r="K12" s="305"/>
      <c r="L12" s="305"/>
      <c r="M12" s="305"/>
      <c r="N12" s="305"/>
      <c r="O12" s="296" t="s">
        <v>78</v>
      </c>
      <c r="P12" s="296"/>
      <c r="Q12" s="296"/>
      <c r="R12" s="296"/>
      <c r="S12" s="296"/>
      <c r="T12" s="296"/>
      <c r="U12" s="296"/>
      <c r="V12" s="296"/>
      <c r="W12" s="296"/>
      <c r="X12" s="296"/>
      <c r="Y12" s="70"/>
      <c r="Z12" s="70"/>
      <c r="AA12" s="70"/>
      <c r="AB12" s="70"/>
      <c r="AC12" s="70"/>
      <c r="AD12" s="316" t="s">
        <v>79</v>
      </c>
      <c r="AE12" s="316"/>
      <c r="AF12" s="316"/>
      <c r="AG12" s="316"/>
      <c r="AH12" s="316"/>
      <c r="AI12" s="290" t="s">
        <v>80</v>
      </c>
      <c r="AJ12" s="71" t="s">
        <v>81</v>
      </c>
      <c r="AK12" s="259"/>
      <c r="AL12" s="259"/>
      <c r="AM12" s="259"/>
      <c r="AN12" s="259"/>
      <c r="AO12" s="259"/>
      <c r="AP12" s="259"/>
      <c r="AQ12" s="259"/>
      <c r="AR12" s="259"/>
      <c r="AS12" s="63"/>
      <c r="AT12" s="63"/>
      <c r="AU12" s="63"/>
      <c r="AV12" s="63"/>
      <c r="AW12" s="63"/>
      <c r="AX12" s="63"/>
      <c r="AY12" s="63"/>
      <c r="AZ12" s="63"/>
      <c r="BA12" s="63"/>
      <c r="BB12" s="63"/>
      <c r="BC12" s="63"/>
      <c r="BD12" s="63"/>
    </row>
    <row r="13" spans="1:62" ht="16.5" customHeight="1" x14ac:dyDescent="0.25">
      <c r="A13" s="288"/>
      <c r="B13" s="289"/>
      <c r="C13" s="289"/>
      <c r="D13" s="301"/>
      <c r="E13" s="301"/>
      <c r="F13" s="301"/>
      <c r="G13" s="299"/>
      <c r="H13" s="301"/>
      <c r="I13" s="301"/>
      <c r="J13" s="306" t="s">
        <v>82</v>
      </c>
      <c r="K13" s="306" t="s">
        <v>83</v>
      </c>
      <c r="L13" s="306" t="s">
        <v>84</v>
      </c>
      <c r="M13" s="306" t="s">
        <v>83</v>
      </c>
      <c r="N13" s="306" t="s">
        <v>85</v>
      </c>
      <c r="O13" s="291" t="s">
        <v>86</v>
      </c>
      <c r="P13" s="298" t="s">
        <v>87</v>
      </c>
      <c r="Q13" s="298" t="s">
        <v>88</v>
      </c>
      <c r="R13" s="312" t="s">
        <v>89</v>
      </c>
      <c r="S13" s="313"/>
      <c r="T13" s="313"/>
      <c r="U13" s="313"/>
      <c r="V13" s="313"/>
      <c r="W13" s="313"/>
      <c r="X13" s="314"/>
      <c r="Y13" s="291" t="s">
        <v>90</v>
      </c>
      <c r="Z13" s="291" t="s">
        <v>91</v>
      </c>
      <c r="AA13" s="291" t="s">
        <v>83</v>
      </c>
      <c r="AB13" s="291" t="s">
        <v>92</v>
      </c>
      <c r="AC13" s="291" t="s">
        <v>83</v>
      </c>
      <c r="AD13" s="291" t="s">
        <v>93</v>
      </c>
      <c r="AE13" s="291" t="s">
        <v>83</v>
      </c>
      <c r="AF13" s="291" t="s">
        <v>94</v>
      </c>
      <c r="AG13" s="291" t="s">
        <v>83</v>
      </c>
      <c r="AH13" s="291" t="s">
        <v>95</v>
      </c>
      <c r="AI13" s="290"/>
      <c r="AJ13" s="308" t="s">
        <v>96</v>
      </c>
      <c r="AK13" s="259"/>
      <c r="AL13" s="259"/>
      <c r="AM13" s="259"/>
      <c r="AN13" s="259"/>
      <c r="AO13" s="259"/>
      <c r="AP13" s="259"/>
      <c r="AQ13" s="259"/>
      <c r="AR13" s="259"/>
      <c r="AS13" s="63"/>
      <c r="AT13" s="63"/>
      <c r="AU13" s="63"/>
      <c r="AV13" s="63"/>
      <c r="AW13" s="63"/>
      <c r="AX13" s="63"/>
      <c r="AY13" s="63"/>
      <c r="AZ13" s="63"/>
      <c r="BA13" s="63"/>
      <c r="BB13" s="63"/>
      <c r="BC13" s="63"/>
      <c r="BD13" s="63"/>
    </row>
    <row r="14" spans="1:62" s="75" customFormat="1" ht="90" customHeight="1" x14ac:dyDescent="0.3">
      <c r="A14" s="288"/>
      <c r="B14" s="289"/>
      <c r="C14" s="289"/>
      <c r="D14" s="302"/>
      <c r="E14" s="302"/>
      <c r="F14" s="302"/>
      <c r="G14" s="300"/>
      <c r="H14" s="302"/>
      <c r="I14" s="302"/>
      <c r="J14" s="307"/>
      <c r="K14" s="307"/>
      <c r="L14" s="307"/>
      <c r="M14" s="307"/>
      <c r="N14" s="307"/>
      <c r="O14" s="292"/>
      <c r="P14" s="302"/>
      <c r="Q14" s="302"/>
      <c r="R14" s="72" t="s">
        <v>97</v>
      </c>
      <c r="S14" s="72" t="s">
        <v>98</v>
      </c>
      <c r="T14" s="72" t="s">
        <v>99</v>
      </c>
      <c r="U14" s="72" t="s">
        <v>100</v>
      </c>
      <c r="V14" s="72" t="s">
        <v>101</v>
      </c>
      <c r="W14" s="72" t="s">
        <v>102</v>
      </c>
      <c r="X14" s="73" t="s">
        <v>103</v>
      </c>
      <c r="Y14" s="292"/>
      <c r="Z14" s="292"/>
      <c r="AA14" s="292"/>
      <c r="AB14" s="292"/>
      <c r="AC14" s="292"/>
      <c r="AD14" s="292"/>
      <c r="AE14" s="292"/>
      <c r="AF14" s="292"/>
      <c r="AG14" s="292"/>
      <c r="AH14" s="292"/>
      <c r="AI14" s="290"/>
      <c r="AJ14" s="309"/>
      <c r="AK14" s="260"/>
      <c r="AL14" s="260"/>
      <c r="AM14" s="260"/>
      <c r="AN14" s="260"/>
      <c r="AO14" s="260"/>
      <c r="AP14" s="260"/>
      <c r="AQ14" s="260"/>
      <c r="AR14" s="260"/>
      <c r="AS14" s="74"/>
      <c r="AT14" s="74"/>
      <c r="AU14" s="74"/>
      <c r="AV14" s="74"/>
      <c r="AW14" s="74"/>
      <c r="AX14" s="74"/>
      <c r="AY14" s="74"/>
      <c r="AZ14" s="74"/>
      <c r="BA14" s="74"/>
      <c r="BB14" s="74"/>
      <c r="BC14" s="74"/>
      <c r="BD14" s="74"/>
    </row>
    <row r="15" spans="1:62" ht="142.94999999999999" customHeight="1" x14ac:dyDescent="0.25">
      <c r="A15" s="272" t="s">
        <v>104</v>
      </c>
      <c r="B15" s="273" t="s">
        <v>105</v>
      </c>
      <c r="C15" s="273" t="s">
        <v>7</v>
      </c>
      <c r="D15" s="273" t="s">
        <v>106</v>
      </c>
      <c r="E15" s="273" t="s">
        <v>107</v>
      </c>
      <c r="F15" s="273" t="s">
        <v>108</v>
      </c>
      <c r="G15" s="274" t="s">
        <v>109</v>
      </c>
      <c r="H15" s="79" t="s">
        <v>110</v>
      </c>
      <c r="I15" s="275" t="s">
        <v>359</v>
      </c>
      <c r="J15" s="265" t="s">
        <v>111</v>
      </c>
      <c r="K15" s="264">
        <f>IF(J15="","",IF(J15="Muy Baja",0.2,IF(J15="Baja",0.4,IF(J15="Media",0.6,IF(J15="Alta",0.8,IF(J15="Muy Alta",1,))))))</f>
        <v>0.4</v>
      </c>
      <c r="L15" s="265" t="s">
        <v>112</v>
      </c>
      <c r="M15" s="264">
        <f>IF(L15="","",IF(L15="Leve",0.2,IF(L15="Menor",0.4,IF(L15="Moderado",0.6,IF(L15="Mayor",0.8,IF(L15="Catastrófico",1,))))))</f>
        <v>0.8</v>
      </c>
      <c r="N15" s="267"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25">
        <v>1</v>
      </c>
      <c r="P15" s="80" t="s">
        <v>113</v>
      </c>
      <c r="Q15" s="25" t="str">
        <f t="shared" ref="Q15:Q43" si="0">IF(OR(R15="Preventivo",R15="Detectivo"),"Probabilidad",IF(R15="Correctivo","Impacto",""))</f>
        <v>Probabilidad</v>
      </c>
      <c r="R15" s="76" t="s">
        <v>114</v>
      </c>
      <c r="S15" s="76" t="s">
        <v>115</v>
      </c>
      <c r="T15" s="26" t="str">
        <f>IF(AND(R15="Preventivo",S15="Automático"),"50%",IF(AND(R15="Preventivo",S15="Manual"),"40%",IF(AND(R15="Detectivo",S15="Automático"),"40%",IF(AND(R15="Detectivo",S15="Manual"),"30%",IF(AND(R15="Correctivo",S15="Automático"),"35%",IF(AND(R15="Correctivo",S15="Manual"),"25%",""))))))</f>
        <v>40%</v>
      </c>
      <c r="U15" s="76" t="s">
        <v>116</v>
      </c>
      <c r="V15" s="76" t="s">
        <v>117</v>
      </c>
      <c r="W15" s="76" t="s">
        <v>118</v>
      </c>
      <c r="X15" s="77" t="s">
        <v>119</v>
      </c>
      <c r="Y15" s="78">
        <f>IFERROR(IF(Q15="Probabilidad",(K15-(+K15*T15)),IF(Q15="Impacto",K15,"")),"")</f>
        <v>0.24</v>
      </c>
      <c r="Z15" s="28" t="str">
        <f t="shared" ref="Z15:Z43" si="1">IFERROR(IF(Y15="","",IF(Y15&lt;=0.2,"Muy Baja",IF(Y15&lt;=0.4,"Baja",IF(Y15&lt;=0.6,"Media",IF(Y15&lt;=0.8,"Alta","Muy Alta"))))),"")</f>
        <v>Baja</v>
      </c>
      <c r="AA15" s="26">
        <f>+Y15</f>
        <v>0.24</v>
      </c>
      <c r="AB15" s="28" t="str">
        <f>IFERROR(IF(AC15="","",IF(AC15&lt;=0.2,"Leve",IF(AC15&lt;=0.4,"Menor",IF(AC15&lt;=0.6,"Moderado",IF(AC15&lt;=0.8,"Mayor","Catastrófico"))))),"")</f>
        <v>Mayor</v>
      </c>
      <c r="AC15" s="26">
        <f>IFERROR(IF(Q15="Impacto",(M15-(+M15*T15)),IF(Q15="Probabilidad",M15,"")),"")</f>
        <v>0.8</v>
      </c>
      <c r="AD15" s="265" t="str">
        <f t="shared" ref="AD15" si="2">IFERROR(IF(AE15=0,"",IF(AND(AE15&gt;0,AE15&lt;=0.2),"Muy Baja",IF(AE15&lt;=0.4,"Baja",IF(AE15&lt;=0.6,"Media",IF(AE15&lt;=0.8,"Alta","Muy Alta"))))),"")</f>
        <v>Muy Baja</v>
      </c>
      <c r="AE15" s="268">
        <f>MIN(Y15:Y16)</f>
        <v>0.14399999999999999</v>
      </c>
      <c r="AF15" s="265" t="str">
        <f t="shared" ref="AF15" si="3">IFERROR(IF(AG15=0,"",IF(AND(AG15&gt;0,AG15&lt;=0.2),"Leve",IF(AG15&lt;=0.4,"Menor",IF(AG15&lt;=0.6,"Moderado",IF(AG15&lt;=0.8,"Mayor","Catastrófico"))))),"")</f>
        <v>Mayor</v>
      </c>
      <c r="AG15" s="268">
        <f>MIN(AC15:AC16)</f>
        <v>0.8</v>
      </c>
      <c r="AH15" s="270" t="str">
        <f t="shared" ref="AH15" si="4">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Alto</v>
      </c>
      <c r="AI15" s="262" t="s">
        <v>120</v>
      </c>
      <c r="AJ15" s="247"/>
      <c r="AK15" s="247" t="s">
        <v>389</v>
      </c>
      <c r="AL15" s="247" t="s">
        <v>378</v>
      </c>
      <c r="AM15" s="247" t="s">
        <v>436</v>
      </c>
      <c r="AN15" s="247" t="s">
        <v>438</v>
      </c>
      <c r="AO15" s="247" t="s">
        <v>357</v>
      </c>
      <c r="AP15" s="247"/>
      <c r="AQ15" s="247" t="s">
        <v>357</v>
      </c>
      <c r="AR15" s="247"/>
      <c r="AS15" s="63"/>
      <c r="AT15" s="63"/>
      <c r="AU15" s="63"/>
      <c r="AV15" s="63"/>
      <c r="AW15" s="63"/>
      <c r="AX15" s="63"/>
      <c r="AY15" s="63"/>
      <c r="AZ15" s="63"/>
      <c r="BA15" s="63"/>
      <c r="BB15" s="63"/>
      <c r="BC15" s="63"/>
      <c r="BD15" s="63"/>
      <c r="BE15" s="63"/>
      <c r="BF15" s="63"/>
      <c r="BG15" s="63"/>
      <c r="BH15" s="63"/>
      <c r="BI15" s="63"/>
      <c r="BJ15" s="63"/>
    </row>
    <row r="16" spans="1:62" ht="291" customHeight="1" x14ac:dyDescent="0.25">
      <c r="A16" s="272"/>
      <c r="B16" s="273"/>
      <c r="C16" s="273"/>
      <c r="D16" s="273"/>
      <c r="E16" s="273"/>
      <c r="F16" s="273"/>
      <c r="G16" s="274"/>
      <c r="H16" s="79" t="s">
        <v>121</v>
      </c>
      <c r="I16" s="276"/>
      <c r="J16" s="266"/>
      <c r="K16" s="264"/>
      <c r="L16" s="266"/>
      <c r="M16" s="264"/>
      <c r="N16" s="267"/>
      <c r="O16" s="25">
        <v>2</v>
      </c>
      <c r="P16" s="80" t="s">
        <v>122</v>
      </c>
      <c r="Q16" s="25" t="str">
        <f t="shared" si="0"/>
        <v>Probabilidad</v>
      </c>
      <c r="R16" s="76" t="s">
        <v>114</v>
      </c>
      <c r="S16" s="76" t="s">
        <v>115</v>
      </c>
      <c r="T16" s="26" t="str">
        <f t="shared" ref="T16" si="5">IF(AND(R16="Preventivo",S16="Automático"),"50%",IF(AND(R16="Preventivo",S16="Manual"),"40%",IF(AND(R16="Detectivo",S16="Automático"),"40%",IF(AND(R16="Detectivo",S16="Manual"),"30%",IF(AND(R16="Correctivo",S16="Automático"),"35%",IF(AND(R16="Correctivo",S16="Manual"),"25%",""))))))</f>
        <v>40%</v>
      </c>
      <c r="U16" s="76" t="s">
        <v>116</v>
      </c>
      <c r="V16" s="76" t="s">
        <v>117</v>
      </c>
      <c r="W16" s="76" t="s">
        <v>118</v>
      </c>
      <c r="X16" s="77" t="s">
        <v>123</v>
      </c>
      <c r="Y16" s="78">
        <f>IFERROR(IF(AND(Q15="Probabilidad",Q16="Probabilidad"),(AA15-(+AA15*T16)),IF(Q16="Probabilidad",(K15-(+K15*T16)),IF(Q16="Impacto",AA15,""))),"")</f>
        <v>0.14399999999999999</v>
      </c>
      <c r="Z16" s="28" t="str">
        <f t="shared" si="1"/>
        <v>Muy Baja</v>
      </c>
      <c r="AA16" s="26">
        <f t="shared" ref="AA16" si="6">+Y16</f>
        <v>0.14399999999999999</v>
      </c>
      <c r="AB16" s="28" t="str">
        <f t="shared" ref="AB16" si="7">IFERROR(IF(AC16="","",IF(AC16&lt;=0.2,"Leve",IF(AC16&lt;=0.4,"Menor",IF(AC16&lt;=0.6,"Moderado",IF(AC16&lt;=0.8,"Mayor","Catastrófico"))))),"")</f>
        <v>Mayor</v>
      </c>
      <c r="AC16" s="26">
        <f>IFERROR(IF(AND(Q15="Impacto",Q16="Impacto"),(AC15-(+AC15*T16)),IF(Q16="Impacto",($M$25-(+$M$25*T16)),IF(Q16="Probabilidad",AC15,""))),"")</f>
        <v>0.8</v>
      </c>
      <c r="AD16" s="266"/>
      <c r="AE16" s="269"/>
      <c r="AF16" s="266"/>
      <c r="AG16" s="269"/>
      <c r="AH16" s="271"/>
      <c r="AI16" s="263"/>
      <c r="AJ16" s="248"/>
      <c r="AK16" s="248"/>
      <c r="AL16" s="248"/>
      <c r="AM16" s="248"/>
      <c r="AN16" s="248"/>
      <c r="AO16" s="248"/>
      <c r="AP16" s="248"/>
      <c r="AQ16" s="248"/>
      <c r="AR16" s="248"/>
      <c r="AS16" s="63"/>
      <c r="AT16" s="63"/>
      <c r="AU16" s="63"/>
      <c r="AV16" s="63"/>
      <c r="AW16" s="63"/>
      <c r="AX16" s="63"/>
      <c r="AY16" s="63"/>
      <c r="AZ16" s="63"/>
      <c r="BA16" s="63"/>
      <c r="BB16" s="63"/>
      <c r="BC16" s="63"/>
      <c r="BD16" s="63"/>
      <c r="BE16" s="63"/>
      <c r="BF16" s="63"/>
      <c r="BG16" s="63"/>
      <c r="BH16" s="63"/>
      <c r="BI16" s="63"/>
      <c r="BJ16" s="63"/>
    </row>
    <row r="17" spans="1:62" ht="151.5" customHeight="1" x14ac:dyDescent="0.25">
      <c r="A17" s="272" t="s">
        <v>124</v>
      </c>
      <c r="B17" s="273" t="s">
        <v>125</v>
      </c>
      <c r="C17" s="273" t="s">
        <v>7</v>
      </c>
      <c r="D17" s="273" t="s">
        <v>126</v>
      </c>
      <c r="E17" s="273" t="s">
        <v>127</v>
      </c>
      <c r="F17" s="273" t="s">
        <v>128</v>
      </c>
      <c r="G17" s="274" t="s">
        <v>129</v>
      </c>
      <c r="H17" s="79" t="s">
        <v>130</v>
      </c>
      <c r="I17" s="275" t="s">
        <v>359</v>
      </c>
      <c r="J17" s="265" t="s">
        <v>111</v>
      </c>
      <c r="K17" s="264">
        <f>IF(J17="","",IF(J17="Muy Baja",0.2,IF(J17="Baja",0.4,IF(J17="Media",0.6,IF(J17="Alta",0.8,IF(J17="Muy Alta",1,))))))</f>
        <v>0.4</v>
      </c>
      <c r="L17" s="265" t="s">
        <v>131</v>
      </c>
      <c r="M17" s="264">
        <f>IF(L17="","",IF(L17="Leve",0.2,IF(L17="Menor",0.4,IF(L17="Moderado",0.6,IF(L17="Mayor",0.8,IF(L17="Catastrófico",1,))))))</f>
        <v>0.6</v>
      </c>
      <c r="N17" s="267" t="str">
        <f>IF(OR(AND(J17="Muy Baja",L17="Leve"),AND(J17="Muy Baja",L17="Menor"),AND(J17="Baja",L17="Leve")),"Bajo",IF(OR(AND(J17="Muy baja",L17="Moderado"),AND(J17="Baja",L17="Menor"),AND(J17="Baja",L17="Moderado"),AND(J17="Media",L17="Leve"),AND(J17="Media",L17="Menor"),AND(J17="Media",L17="Moderado"),AND(J17="Alta",L17="Leve"),AND(J17="Alta",L17="Menor")),"Moderado",IF(OR(AND(J17="Muy Baja",L17="Mayor"),AND(J17="Baja",L17="Mayor"),AND(J17="Media",L17="Mayor"),AND(J17="Alta",L17="Moderado"),AND(J17="Alta",L17="Mayor"),AND(J17="Muy Alta",L17="Leve"),AND(J17="Muy Alta",L17="Menor"),AND(J17="Muy Alta",L17="Moderado"),AND(J17="Muy Alta",L17="Mayor")),"Alto",IF(OR(AND(J17="Muy Baja",L17="Catastrófico"),AND(J17="Baja",L17="Catastrófico"),AND(J17="Media",L17="Catastrófico"),AND(J17="Alta",L17="Catastrófico"),AND(J17="Muy Alta",L17="Catastrófico")),"Extremo",""))))</f>
        <v>Moderado</v>
      </c>
      <c r="O17" s="25">
        <v>1</v>
      </c>
      <c r="P17" s="80" t="s">
        <v>132</v>
      </c>
      <c r="Q17" s="25" t="str">
        <f t="shared" si="0"/>
        <v>Probabilidad</v>
      </c>
      <c r="R17" s="76" t="s">
        <v>133</v>
      </c>
      <c r="S17" s="76" t="s">
        <v>115</v>
      </c>
      <c r="T17" s="26" t="str">
        <f>IF(AND(R17="Preventivo",S17="Automático"),"50%",IF(AND(R17="Preventivo",S17="Manual"),"40%",IF(AND(R17="Detectivo",S17="Automático"),"40%",IF(AND(R17="Detectivo",S17="Manual"),"30%",IF(AND(R17="Correctivo",S17="Automático"),"35%",IF(AND(R17="Correctivo",S17="Manual"),"25%",""))))))</f>
        <v>30%</v>
      </c>
      <c r="U17" s="76" t="s">
        <v>116</v>
      </c>
      <c r="V17" s="76" t="s">
        <v>134</v>
      </c>
      <c r="W17" s="76" t="s">
        <v>118</v>
      </c>
      <c r="X17" s="25" t="s">
        <v>135</v>
      </c>
      <c r="Y17" s="78">
        <f>IFERROR(IF(Q17="Probabilidad",(K17-(+K17*T17)),IF(Q17="Impacto",K17,"")),"")</f>
        <v>0.28000000000000003</v>
      </c>
      <c r="Z17" s="28" t="str">
        <f t="shared" si="1"/>
        <v>Baja</v>
      </c>
      <c r="AA17" s="26">
        <f>+Y17</f>
        <v>0.28000000000000003</v>
      </c>
      <c r="AB17" s="28" t="str">
        <f>IFERROR(IF(AC17="","",IF(AC17&lt;=0.2,"Leve",IF(AC17&lt;=0.4,"Menor",IF(AC17&lt;=0.6,"Moderado",IF(AC17&lt;=0.8,"Mayor","Catastrófico"))))),"")</f>
        <v>Moderado</v>
      </c>
      <c r="AC17" s="26">
        <f>IFERROR(IF(Q17="Impacto",(M17-(+M17*T17)),IF(Q17="Probabilidad",M17,"")),"")</f>
        <v>0.6</v>
      </c>
      <c r="AD17" s="265" t="str">
        <f t="shared" ref="AD17" si="8">IFERROR(IF(AE17=0,"",IF(AND(AE17&gt;0,AE17&lt;=0.2),"Muy Baja",IF(AE17&lt;=0.4,"Baja",IF(AE17&lt;=0.6,"Media",IF(AE17&lt;=0.8,"Alta","Muy Alta"))))),"")</f>
        <v>Muy Baja</v>
      </c>
      <c r="AE17" s="268">
        <f>MIN(Y17:Y19)</f>
        <v>0.1008</v>
      </c>
      <c r="AF17" s="265" t="str">
        <f t="shared" ref="AF17" si="9">IFERROR(IF(AG17=0,"",IF(AND(AG17&gt;0,AG17&lt;=0.2),"Leve",IF(AG17&lt;=0.4,"Menor",IF(AG17&lt;=0.6,"Moderado",IF(AG17&lt;=0.8,"Mayor","Catastrófico"))))),"")</f>
        <v>Moderado</v>
      </c>
      <c r="AG17" s="268">
        <f>MIN(AC17:AC19)</f>
        <v>0.6</v>
      </c>
      <c r="AH17" s="270" t="str">
        <f t="shared" ref="AH17" si="10">IFERROR(IF(OR(AND(AD17="Muy Baja",AF17="Leve"),AND(AD17="Muy Baja",AF17="Menor"),AND(AD17="Baja",AF17="Leve")),"Bajo",IF(OR(AND(AD17="Muy Baja",AF17="Moderado"),AND(AD17="Baja",AF17="Menor"),AND(AD17="Baja",AF17="Moderado"),AND(AD17="Media",AF17="Leve"),AND(AD17="Media",AF17="Menor"),AND(AD17="Media",AF17="Moderado"),AND(AD17="Alta",AF17="Leve"),AND(AD17="Alta",AF17="Menor")),"Moderado",IF(OR(AND(AD17="Muy Baja",AF17="Mayor"),AND(AD17="Baja",AF17="Mayor"),AND(AD17="Media",AF17="Mayor"),AND(AD17="Alta",AF17="Moderado"),AND(AD17="Alta",AF17="Mayor"),AND(AD17="Muy Alta",AF17="Leve"),AND(AD17="Muy Alta",AF17="Menor"),AND(AD17="Muy Alta",AF17="Moderado"),AND(AD17="Muy Alta",AF17="Mayor")),"Alto",IF(OR(AND(AD17="Muy Baja",AF17="Catastrófico"),AND(AD17="Baja",AF17="Catastrófico"),AND(AD17="Media",AF17="Catastrófico"),AND(AD17="Alta",AF17="Catastrófico"),AND(AD17="Muy Alta",AF17="Catastrófico")),"Extremo","")))),"")</f>
        <v>Moderado</v>
      </c>
      <c r="AI17" s="262" t="s">
        <v>120</v>
      </c>
      <c r="AJ17" s="247"/>
      <c r="AK17" s="249" t="s">
        <v>390</v>
      </c>
      <c r="AL17" s="249" t="s">
        <v>380</v>
      </c>
      <c r="AM17" s="249" t="s">
        <v>437</v>
      </c>
      <c r="AN17" s="247" t="s">
        <v>439</v>
      </c>
      <c r="AO17" s="247" t="s">
        <v>357</v>
      </c>
      <c r="AP17" s="247"/>
      <c r="AQ17" s="247" t="s">
        <v>357</v>
      </c>
      <c r="AR17" s="247"/>
      <c r="AS17" s="63"/>
      <c r="AT17" s="63"/>
      <c r="AU17" s="63"/>
      <c r="AV17" s="63"/>
      <c r="AW17" s="63"/>
      <c r="AX17" s="63"/>
      <c r="AY17" s="63"/>
      <c r="AZ17" s="63"/>
      <c r="BA17" s="63"/>
      <c r="BB17" s="63"/>
      <c r="BC17" s="63"/>
      <c r="BD17" s="63"/>
      <c r="BE17" s="63"/>
      <c r="BF17" s="63"/>
      <c r="BG17" s="63"/>
      <c r="BH17" s="63"/>
      <c r="BI17" s="63"/>
      <c r="BJ17" s="63"/>
    </row>
    <row r="18" spans="1:62" ht="151.5" customHeight="1" x14ac:dyDescent="0.25">
      <c r="A18" s="272"/>
      <c r="B18" s="273"/>
      <c r="C18" s="273"/>
      <c r="D18" s="273"/>
      <c r="E18" s="273"/>
      <c r="F18" s="273"/>
      <c r="G18" s="274"/>
      <c r="H18" s="79" t="s">
        <v>136</v>
      </c>
      <c r="I18" s="276"/>
      <c r="J18" s="266"/>
      <c r="K18" s="264"/>
      <c r="L18" s="266"/>
      <c r="M18" s="264"/>
      <c r="N18" s="267"/>
      <c r="O18" s="25">
        <v>2</v>
      </c>
      <c r="P18" s="80" t="s">
        <v>137</v>
      </c>
      <c r="Q18" s="25" t="str">
        <f t="shared" si="0"/>
        <v>Probabilidad</v>
      </c>
      <c r="R18" s="76" t="s">
        <v>114</v>
      </c>
      <c r="S18" s="76" t="s">
        <v>115</v>
      </c>
      <c r="T18" s="26" t="str">
        <f t="shared" ref="T18:T19" si="11">IF(AND(R18="Preventivo",S18="Automático"),"50%",IF(AND(R18="Preventivo",S18="Manual"),"40%",IF(AND(R18="Detectivo",S18="Automático"),"40%",IF(AND(R18="Detectivo",S18="Manual"),"30%",IF(AND(R18="Correctivo",S18="Automático"),"35%",IF(AND(R18="Correctivo",S18="Manual"),"25%",""))))))</f>
        <v>40%</v>
      </c>
      <c r="U18" s="76" t="s">
        <v>116</v>
      </c>
      <c r="V18" s="76" t="s">
        <v>117</v>
      </c>
      <c r="W18" s="76" t="s">
        <v>118</v>
      </c>
      <c r="X18" s="25" t="s">
        <v>138</v>
      </c>
      <c r="Y18" s="78">
        <f>IFERROR(IF(AND(Q17="Probabilidad",Q18="Probabilidad"),(AA17-(+AA17*T18)),IF(Q18="Probabilidad",(K17-(+K17*T18)),IF(Q18="Impacto",AA17,""))),"")</f>
        <v>0.16800000000000001</v>
      </c>
      <c r="Z18" s="28" t="str">
        <f t="shared" si="1"/>
        <v>Muy Baja</v>
      </c>
      <c r="AA18" s="26">
        <f t="shared" ref="AA18:AA19" si="12">+Y18</f>
        <v>0.16800000000000001</v>
      </c>
      <c r="AB18" s="28" t="str">
        <f t="shared" ref="AB18:AB19" si="13">IFERROR(IF(AC18="","",IF(AC18&lt;=0.2,"Leve",IF(AC18&lt;=0.4,"Menor",IF(AC18&lt;=0.6,"Moderado",IF(AC18&lt;=0.8,"Mayor","Catastrófico"))))),"")</f>
        <v>Moderado</v>
      </c>
      <c r="AC18" s="26">
        <f>IFERROR(IF(AND(Q17="Impacto",Q18="Impacto"),(AC17-(+AC17*T18)),IF(Q18="Impacto",(#REF!-(+#REF!*T18)),IF(Q18="Probabilidad",AC17,""))),"")</f>
        <v>0.6</v>
      </c>
      <c r="AD18" s="266"/>
      <c r="AE18" s="269"/>
      <c r="AF18" s="266"/>
      <c r="AG18" s="269"/>
      <c r="AH18" s="271"/>
      <c r="AI18" s="263"/>
      <c r="AJ18" s="248"/>
      <c r="AK18" s="250"/>
      <c r="AL18" s="250"/>
      <c r="AM18" s="250"/>
      <c r="AN18" s="248"/>
      <c r="AO18" s="248"/>
      <c r="AP18" s="248"/>
      <c r="AQ18" s="248"/>
      <c r="AR18" s="248"/>
      <c r="AS18" s="63"/>
      <c r="AT18" s="63"/>
      <c r="AU18" s="63"/>
      <c r="AV18" s="63"/>
      <c r="AW18" s="63"/>
      <c r="AX18" s="63"/>
      <c r="AY18" s="63"/>
      <c r="AZ18" s="63"/>
      <c r="BA18" s="63"/>
      <c r="BB18" s="63"/>
      <c r="BC18" s="63"/>
      <c r="BD18" s="63"/>
      <c r="BE18" s="63"/>
      <c r="BF18" s="63"/>
      <c r="BG18" s="63"/>
      <c r="BH18" s="63"/>
      <c r="BI18" s="63"/>
      <c r="BJ18" s="63"/>
    </row>
    <row r="19" spans="1:62" ht="189.75" customHeight="1" x14ac:dyDescent="0.25">
      <c r="A19" s="272"/>
      <c r="B19" s="273"/>
      <c r="C19" s="273"/>
      <c r="D19" s="273"/>
      <c r="E19" s="273"/>
      <c r="F19" s="273"/>
      <c r="G19" s="274"/>
      <c r="H19" s="79" t="s">
        <v>139</v>
      </c>
      <c r="I19" s="276"/>
      <c r="J19" s="266"/>
      <c r="K19" s="264"/>
      <c r="L19" s="266"/>
      <c r="M19" s="264"/>
      <c r="N19" s="267"/>
      <c r="O19" s="25">
        <v>3</v>
      </c>
      <c r="P19" s="91" t="s">
        <v>140</v>
      </c>
      <c r="Q19" s="25" t="str">
        <f t="shared" si="0"/>
        <v>Probabilidad</v>
      </c>
      <c r="R19" s="76" t="s">
        <v>114</v>
      </c>
      <c r="S19" s="76" t="s">
        <v>115</v>
      </c>
      <c r="T19" s="26" t="str">
        <f t="shared" si="11"/>
        <v>40%</v>
      </c>
      <c r="U19" s="76" t="s">
        <v>141</v>
      </c>
      <c r="V19" s="76" t="s">
        <v>117</v>
      </c>
      <c r="W19" s="76" t="s">
        <v>118</v>
      </c>
      <c r="X19" s="77" t="s">
        <v>142</v>
      </c>
      <c r="Y19" s="78">
        <f>IFERROR(IF(AND(Q18="Probabilidad",Q19="Probabilidad"),(AA18-(+AA18*T19)),IF(AND(Q18="Impacto",Q19="Probabilidad"),(AA17-(+AA17*T19)),IF(Q19="Impacto",AA18,""))),"")</f>
        <v>0.1008</v>
      </c>
      <c r="Z19" s="28" t="str">
        <f t="shared" si="1"/>
        <v>Muy Baja</v>
      </c>
      <c r="AA19" s="26">
        <f t="shared" si="12"/>
        <v>0.1008</v>
      </c>
      <c r="AB19" s="28" t="str">
        <f t="shared" si="13"/>
        <v>Moderado</v>
      </c>
      <c r="AC19" s="26">
        <f>IFERROR(IF(AND(Q18="Impacto",Q19="Impacto"),(AC18-(+AC18*T19)),IF(AND(Q18="Probabilidad",Q19="Impacto"),(AC17-(+AC17*T19)),IF(Q19="Probabilidad",AC18,""))),"")</f>
        <v>0.6</v>
      </c>
      <c r="AD19" s="266"/>
      <c r="AE19" s="269"/>
      <c r="AF19" s="266"/>
      <c r="AG19" s="269"/>
      <c r="AH19" s="271"/>
      <c r="AI19" s="263"/>
      <c r="AJ19" s="248"/>
      <c r="AK19" s="250"/>
      <c r="AL19" s="250"/>
      <c r="AM19" s="250"/>
      <c r="AN19" s="248"/>
      <c r="AO19" s="248"/>
      <c r="AP19" s="248"/>
      <c r="AQ19" s="248"/>
      <c r="AR19" s="248"/>
      <c r="AS19" s="63"/>
      <c r="AT19" s="63"/>
      <c r="AU19" s="63"/>
      <c r="AV19" s="63"/>
      <c r="AW19" s="63"/>
      <c r="AX19" s="63"/>
      <c r="AY19" s="63"/>
      <c r="AZ19" s="63"/>
      <c r="BA19" s="63"/>
      <c r="BB19" s="63"/>
      <c r="BC19" s="63"/>
      <c r="BD19" s="63"/>
      <c r="BE19" s="63"/>
      <c r="BF19" s="63"/>
      <c r="BG19" s="63"/>
      <c r="BH19" s="63"/>
      <c r="BI19" s="63"/>
      <c r="BJ19" s="63"/>
    </row>
    <row r="20" spans="1:62" ht="151.5" customHeight="1" x14ac:dyDescent="0.25">
      <c r="A20" s="272" t="s">
        <v>143</v>
      </c>
      <c r="B20" s="273" t="s">
        <v>144</v>
      </c>
      <c r="C20" s="273" t="s">
        <v>7</v>
      </c>
      <c r="D20" s="273" t="s">
        <v>126</v>
      </c>
      <c r="E20" s="273" t="s">
        <v>145</v>
      </c>
      <c r="F20" s="273" t="s">
        <v>146</v>
      </c>
      <c r="G20" s="274" t="s">
        <v>147</v>
      </c>
      <c r="H20" s="79" t="s">
        <v>148</v>
      </c>
      <c r="I20" s="275" t="s">
        <v>359</v>
      </c>
      <c r="J20" s="265" t="s">
        <v>111</v>
      </c>
      <c r="K20" s="264">
        <f>IF(J20="","",IF(J20="Muy Baja",0.2,IF(J20="Baja",0.4,IF(J20="Media",0.6,IF(J20="Alta",0.8,IF(J20="Muy Alta",1,))))))</f>
        <v>0.4</v>
      </c>
      <c r="L20" s="265" t="s">
        <v>112</v>
      </c>
      <c r="M20" s="264">
        <f>IF(L20="","",IF(L20="Leve",0.2,IF(L20="Menor",0.4,IF(L20="Moderado",0.6,IF(L20="Mayor",0.8,IF(L20="Catastrófico",1,))))))</f>
        <v>0.8</v>
      </c>
      <c r="N20" s="267" t="str">
        <f>IF(OR(AND(J20="Muy Baja",L20="Leve"),AND(J20="Muy Baja",L20="Menor"),AND(J20="Baja",L20="Leve")),"Bajo",IF(OR(AND(J20="Muy baja",L20="Moderado"),AND(J20="Baja",L20="Menor"),AND(J20="Baja",L20="Moderado"),AND(J20="Media",L20="Leve"),AND(J20="Media",L20="Menor"),AND(J20="Media",L20="Moderado"),AND(J20="Alta",L20="Leve"),AND(J20="Alta",L20="Menor")),"Moderado",IF(OR(AND(J20="Muy Baja",L20="Mayor"),AND(J20="Baja",L20="Mayor"),AND(J20="Media",L20="Mayor"),AND(J20="Alta",L20="Moderado"),AND(J20="Alta",L20="Mayor"),AND(J20="Muy Alta",L20="Leve"),AND(J20="Muy Alta",L20="Menor"),AND(J20="Muy Alta",L20="Moderado"),AND(J20="Muy Alta",L20="Mayor")),"Alto",IF(OR(AND(J20="Muy Baja",L20="Catastrófico"),AND(J20="Baja",L20="Catastrófico"),AND(J20="Media",L20="Catastrófico"),AND(J20="Alta",L20="Catastrófico"),AND(J20="Muy Alta",L20="Catastrófico")),"Extremo",""))))</f>
        <v>Alto</v>
      </c>
      <c r="O20" s="25">
        <v>1</v>
      </c>
      <c r="P20" s="80" t="s">
        <v>149</v>
      </c>
      <c r="Q20" s="25" t="str">
        <f t="shared" si="0"/>
        <v>Probabilidad</v>
      </c>
      <c r="R20" s="76" t="s">
        <v>114</v>
      </c>
      <c r="S20" s="76" t="s">
        <v>115</v>
      </c>
      <c r="T20" s="26" t="str">
        <f>IF(AND(R20="Preventivo",S20="Automático"),"50%",IF(AND(R20="Preventivo",S20="Manual"),"40%",IF(AND(R20="Detectivo",S20="Automático"),"40%",IF(AND(R20="Detectivo",S20="Manual"),"30%",IF(AND(R20="Correctivo",S20="Automático"),"35%",IF(AND(R20="Correctivo",S20="Manual"),"25%",""))))))</f>
        <v>40%</v>
      </c>
      <c r="U20" s="76" t="s">
        <v>141</v>
      </c>
      <c r="V20" s="76" t="s">
        <v>134</v>
      </c>
      <c r="W20" s="76" t="s">
        <v>118</v>
      </c>
      <c r="X20" s="77" t="s">
        <v>150</v>
      </c>
      <c r="Y20" s="78">
        <f>IFERROR(IF(Q20="Probabilidad",(K20-(+K20*T20)),IF(Q20="Impacto",K20,"")),"")</f>
        <v>0.24</v>
      </c>
      <c r="Z20" s="28" t="str">
        <f t="shared" si="1"/>
        <v>Baja</v>
      </c>
      <c r="AA20" s="26">
        <f>+Y20</f>
        <v>0.24</v>
      </c>
      <c r="AB20" s="28" t="str">
        <f>IFERROR(IF(AC20="","",IF(AC20&lt;=0.2,"Leve",IF(AC20&lt;=0.4,"Menor",IF(AC20&lt;=0.6,"Moderado",IF(AC20&lt;=0.8,"Mayor","Catastrófico"))))),"")</f>
        <v>Mayor</v>
      </c>
      <c r="AC20" s="26">
        <f>IFERROR(IF(Q20="Impacto",(M20-(+M20*T20)),IF(Q20="Probabilidad",M20,"")),"")</f>
        <v>0.8</v>
      </c>
      <c r="AD20" s="265" t="str">
        <f t="shared" ref="AD20" si="14">IFERROR(IF(AE20=0,"",IF(AND(AE20&gt;0,AE20&lt;=0.2),"Muy Baja",IF(AE20&lt;=0.4,"Baja",IF(AE20&lt;=0.6,"Media",IF(AE20&lt;=0.8,"Alta","Muy Alta"))))),"")</f>
        <v>Muy Baja</v>
      </c>
      <c r="AE20" s="268">
        <f>MIN(Y20:Y22)</f>
        <v>8.6399999999999991E-2</v>
      </c>
      <c r="AF20" s="265" t="str">
        <f t="shared" ref="AF20" si="15">IFERROR(IF(AG20=0,"",IF(AND(AG20&gt;0,AG20&lt;=0.2),"Leve",IF(AG20&lt;=0.4,"Menor",IF(AG20&lt;=0.6,"Moderado",IF(AG20&lt;=0.8,"Mayor","Catastrófico"))))),"")</f>
        <v>Mayor</v>
      </c>
      <c r="AG20" s="268">
        <f>MIN(AC20:AC22)</f>
        <v>0.8</v>
      </c>
      <c r="AH20" s="270" t="str">
        <f t="shared" ref="AH20" si="16">IFERROR(IF(OR(AND(AD20="Muy Baja",AF20="Leve"),AND(AD20="Muy Baja",AF20="Menor"),AND(AD20="Baja",AF20="Leve")),"Bajo",IF(OR(AND(AD20="Muy Baja",AF20="Moderado"),AND(AD20="Baja",AF20="Menor"),AND(AD20="Baja",AF20="Moderado"),AND(AD20="Media",AF20="Leve"),AND(AD20="Media",AF20="Menor"),AND(AD20="Media",AF20="Moderado"),AND(AD20="Alta",AF20="Leve"),AND(AD20="Alta",AF20="Menor")),"Moderado",IF(OR(AND(AD20="Muy Baja",AF20="Mayor"),AND(AD20="Baja",AF20="Mayor"),AND(AD20="Media",AF20="Mayor"),AND(AD20="Alta",AF20="Moderado"),AND(AD20="Alta",AF20="Mayor"),AND(AD20="Muy Alta",AF20="Leve"),AND(AD20="Muy Alta",AF20="Menor"),AND(AD20="Muy Alta",AF20="Moderado"),AND(AD20="Muy Alta",AF20="Mayor")),"Alto",IF(OR(AND(AD20="Muy Baja",AF20="Catastrófico"),AND(AD20="Baja",AF20="Catastrófico"),AND(AD20="Media",AF20="Catastrófico"),AND(AD20="Alta",AF20="Catastrófico"),AND(AD20="Muy Alta",AF20="Catastrófico")),"Extremo","")))),"")</f>
        <v>Alto</v>
      </c>
      <c r="AI20" s="262" t="s">
        <v>120</v>
      </c>
      <c r="AJ20" s="247"/>
      <c r="AK20" s="249" t="s">
        <v>393</v>
      </c>
      <c r="AL20" s="249" t="s">
        <v>381</v>
      </c>
      <c r="AM20" s="249" t="s">
        <v>449</v>
      </c>
      <c r="AN20" s="247" t="s">
        <v>440</v>
      </c>
      <c r="AO20" s="247" t="s">
        <v>357</v>
      </c>
      <c r="AP20" s="247"/>
      <c r="AQ20" s="247" t="s">
        <v>357</v>
      </c>
      <c r="AR20" s="247"/>
      <c r="AS20" s="63"/>
      <c r="AT20" s="63"/>
      <c r="AU20" s="63"/>
      <c r="AV20" s="63"/>
      <c r="AW20" s="63"/>
      <c r="AX20" s="63"/>
      <c r="AY20" s="63"/>
      <c r="AZ20" s="63"/>
      <c r="BA20" s="63"/>
      <c r="BB20" s="63"/>
      <c r="BC20" s="63"/>
      <c r="BD20" s="63"/>
      <c r="BE20" s="63"/>
      <c r="BF20" s="63"/>
      <c r="BG20" s="63"/>
      <c r="BH20" s="63"/>
      <c r="BI20" s="63"/>
      <c r="BJ20" s="63"/>
    </row>
    <row r="21" spans="1:62" ht="151.5" customHeight="1" x14ac:dyDescent="0.25">
      <c r="A21" s="272"/>
      <c r="B21" s="273"/>
      <c r="C21" s="273"/>
      <c r="D21" s="273"/>
      <c r="E21" s="273"/>
      <c r="F21" s="273"/>
      <c r="G21" s="274"/>
      <c r="H21" s="79" t="s">
        <v>151</v>
      </c>
      <c r="I21" s="276"/>
      <c r="J21" s="266"/>
      <c r="K21" s="264"/>
      <c r="L21" s="266"/>
      <c r="M21" s="264"/>
      <c r="N21" s="267"/>
      <c r="O21" s="25">
        <v>2</v>
      </c>
      <c r="P21" s="80" t="s">
        <v>152</v>
      </c>
      <c r="Q21" s="25" t="str">
        <f t="shared" si="0"/>
        <v>Probabilidad</v>
      </c>
      <c r="R21" s="76" t="s">
        <v>114</v>
      </c>
      <c r="S21" s="76" t="s">
        <v>115</v>
      </c>
      <c r="T21" s="26" t="str">
        <f t="shared" ref="T21:T22" si="17">IF(AND(R21="Preventivo",S21="Automático"),"50%",IF(AND(R21="Preventivo",S21="Manual"),"40%",IF(AND(R21="Detectivo",S21="Automático"),"40%",IF(AND(R21="Detectivo",S21="Manual"),"30%",IF(AND(R21="Correctivo",S21="Automático"),"35%",IF(AND(R21="Correctivo",S21="Manual"),"25%",""))))))</f>
        <v>40%</v>
      </c>
      <c r="U21" s="76" t="s">
        <v>141</v>
      </c>
      <c r="V21" s="76" t="s">
        <v>134</v>
      </c>
      <c r="W21" s="76" t="s">
        <v>118</v>
      </c>
      <c r="X21" s="77" t="s">
        <v>153</v>
      </c>
      <c r="Y21" s="78">
        <f>IFERROR(IF(AND(Q20="Probabilidad",Q21="Probabilidad"),(AA20-(+AA20*T21)),IF(Q21="Probabilidad",(K20-(+K20*T21)),IF(Q21="Impacto",AA20,""))),"")</f>
        <v>0.14399999999999999</v>
      </c>
      <c r="Z21" s="28" t="str">
        <f t="shared" si="1"/>
        <v>Muy Baja</v>
      </c>
      <c r="AA21" s="26">
        <f t="shared" ref="AA21:AA22" si="18">+Y21</f>
        <v>0.14399999999999999</v>
      </c>
      <c r="AB21" s="28" t="str">
        <f t="shared" ref="AB21:AB22" si="19">IFERROR(IF(AC21="","",IF(AC21&lt;=0.2,"Leve",IF(AC21&lt;=0.4,"Menor",IF(AC21&lt;=0.6,"Moderado",IF(AC21&lt;=0.8,"Mayor","Catastrófico"))))),"")</f>
        <v>Mayor</v>
      </c>
      <c r="AC21" s="26">
        <f>IFERROR(IF(AND(Q20="Impacto",Q21="Impacto"),(AC20-(+AC20*T21)),IF(Q21="Impacto",(#REF!-(+#REF!*T21)),IF(Q21="Probabilidad",AC20,""))),"")</f>
        <v>0.8</v>
      </c>
      <c r="AD21" s="266"/>
      <c r="AE21" s="269"/>
      <c r="AF21" s="266"/>
      <c r="AG21" s="269"/>
      <c r="AH21" s="271"/>
      <c r="AI21" s="263"/>
      <c r="AJ21" s="248"/>
      <c r="AK21" s="250"/>
      <c r="AL21" s="250"/>
      <c r="AM21" s="250"/>
      <c r="AN21" s="248"/>
      <c r="AO21" s="248"/>
      <c r="AP21" s="248"/>
      <c r="AQ21" s="248"/>
      <c r="AR21" s="248"/>
      <c r="AS21" s="63"/>
      <c r="AT21" s="63"/>
      <c r="AU21" s="63"/>
      <c r="AV21" s="63"/>
      <c r="AW21" s="63"/>
      <c r="AX21" s="63"/>
      <c r="AY21" s="63"/>
      <c r="AZ21" s="63"/>
      <c r="BA21" s="63"/>
      <c r="BB21" s="63"/>
      <c r="BC21" s="63"/>
      <c r="BD21" s="63"/>
      <c r="BE21" s="63"/>
      <c r="BF21" s="63"/>
      <c r="BG21" s="63"/>
      <c r="BH21" s="63"/>
      <c r="BI21" s="63"/>
      <c r="BJ21" s="63"/>
    </row>
    <row r="22" spans="1:62" ht="174.75" customHeight="1" x14ac:dyDescent="0.25">
      <c r="A22" s="272"/>
      <c r="B22" s="273"/>
      <c r="C22" s="273"/>
      <c r="D22" s="273"/>
      <c r="E22" s="273"/>
      <c r="F22" s="273"/>
      <c r="G22" s="274"/>
      <c r="H22" s="79" t="s">
        <v>154</v>
      </c>
      <c r="I22" s="276"/>
      <c r="J22" s="266"/>
      <c r="K22" s="264"/>
      <c r="L22" s="266"/>
      <c r="M22" s="264"/>
      <c r="N22" s="267"/>
      <c r="O22" s="25">
        <v>3</v>
      </c>
      <c r="P22" s="91" t="s">
        <v>155</v>
      </c>
      <c r="Q22" s="25" t="str">
        <f t="shared" si="0"/>
        <v>Probabilidad</v>
      </c>
      <c r="R22" s="76" t="s">
        <v>114</v>
      </c>
      <c r="S22" s="76" t="s">
        <v>115</v>
      </c>
      <c r="T22" s="26" t="str">
        <f t="shared" si="17"/>
        <v>40%</v>
      </c>
      <c r="U22" s="76" t="s">
        <v>141</v>
      </c>
      <c r="V22" s="76" t="s">
        <v>134</v>
      </c>
      <c r="W22" s="76" t="s">
        <v>118</v>
      </c>
      <c r="X22" s="25" t="s">
        <v>156</v>
      </c>
      <c r="Y22" s="78">
        <f>IFERROR(IF(AND(Q21="Probabilidad",Q22="Probabilidad"),(AA21-(+AA21*T22)),IF(AND(Q21="Impacto",Q22="Probabilidad"),(AA20-(+AA20*T22)),IF(Q22="Impacto",AA21,""))),"")</f>
        <v>8.6399999999999991E-2</v>
      </c>
      <c r="Z22" s="28" t="str">
        <f t="shared" si="1"/>
        <v>Muy Baja</v>
      </c>
      <c r="AA22" s="26">
        <f t="shared" si="18"/>
        <v>8.6399999999999991E-2</v>
      </c>
      <c r="AB22" s="28" t="str">
        <f t="shared" si="19"/>
        <v>Mayor</v>
      </c>
      <c r="AC22" s="26">
        <f>IFERROR(IF(AND(Q21="Impacto",Q22="Impacto"),(AC21-(+AC21*T22)),IF(AND(Q21="Probabilidad",Q22="Impacto"),(AC20-(+AC20*T22)),IF(Q22="Probabilidad",AC21,""))),"")</f>
        <v>0.8</v>
      </c>
      <c r="AD22" s="266"/>
      <c r="AE22" s="269"/>
      <c r="AF22" s="266"/>
      <c r="AG22" s="269"/>
      <c r="AH22" s="271"/>
      <c r="AI22" s="263"/>
      <c r="AJ22" s="248"/>
      <c r="AK22" s="250"/>
      <c r="AL22" s="250"/>
      <c r="AM22" s="250"/>
      <c r="AN22" s="248"/>
      <c r="AO22" s="248"/>
      <c r="AP22" s="248"/>
      <c r="AQ22" s="248"/>
      <c r="AR22" s="248"/>
      <c r="AS22" s="63"/>
      <c r="AT22" s="63"/>
      <c r="AU22" s="63"/>
      <c r="AV22" s="63"/>
      <c r="AW22" s="63"/>
      <c r="AX22" s="63"/>
      <c r="AY22" s="63"/>
      <c r="AZ22" s="63"/>
      <c r="BA22" s="63"/>
      <c r="BB22" s="63"/>
      <c r="BC22" s="63"/>
      <c r="BD22" s="63"/>
      <c r="BE22" s="63"/>
      <c r="BF22" s="63"/>
      <c r="BG22" s="63"/>
      <c r="BH22" s="63"/>
      <c r="BI22" s="63"/>
      <c r="BJ22" s="63"/>
    </row>
    <row r="23" spans="1:62" ht="151.5" customHeight="1" x14ac:dyDescent="0.25">
      <c r="A23" s="272" t="s">
        <v>157</v>
      </c>
      <c r="B23" s="273" t="s">
        <v>158</v>
      </c>
      <c r="C23" s="273" t="s">
        <v>7</v>
      </c>
      <c r="D23" s="273" t="s">
        <v>159</v>
      </c>
      <c r="E23" s="273" t="s">
        <v>160</v>
      </c>
      <c r="F23" s="273" t="s">
        <v>161</v>
      </c>
      <c r="G23" s="274" t="s">
        <v>162</v>
      </c>
      <c r="H23" s="82" t="s">
        <v>163</v>
      </c>
      <c r="I23" s="275" t="s">
        <v>359</v>
      </c>
      <c r="J23" s="265" t="s">
        <v>164</v>
      </c>
      <c r="K23" s="264">
        <f>IF(J23="","",IF(J23="Muy Baja",0.2,IF(J23="Baja",0.4,IF(J23="Media",0.6,IF(J23="Alta",0.8,IF(J23="Muy Alta",1,))))))</f>
        <v>1</v>
      </c>
      <c r="L23" s="265" t="s">
        <v>112</v>
      </c>
      <c r="M23" s="264">
        <f>IF(L23="","",IF(L23="Leve",0.2,IF(L23="Menor",0.4,IF(L23="Moderado",0.6,IF(L23="Mayor",0.8,IF(L23="Catastrófico",1,))))))</f>
        <v>0.8</v>
      </c>
      <c r="N23" s="267" t="str">
        <f>IF(OR(AND(J23="Muy Baja",L23="Leve"),AND(J23="Muy Baja",L23="Menor"),AND(J23="Baja",L23="Leve")),"Bajo",IF(OR(AND(J23="Muy baja",L23="Moderado"),AND(J23="Baja",L23="Menor"),AND(J23="Baja",L23="Moderado"),AND(J23="Media",L23="Leve"),AND(J23="Media",L23="Menor"),AND(J23="Media",L23="Moderado"),AND(J23="Alta",L23="Leve"),AND(J23="Alta",L23="Menor")),"Moderado",IF(OR(AND(J23="Muy Baja",L23="Mayor"),AND(J23="Baja",L23="Mayor"),AND(J23="Media",L23="Mayor"),AND(J23="Alta",L23="Moderado"),AND(J23="Alta",L23="Mayor"),AND(J23="Muy Alta",L23="Leve"),AND(J23="Muy Alta",L23="Menor"),AND(J23="Muy Alta",L23="Moderado"),AND(J23="Muy Alta",L23="Mayor")),"Alto",IF(OR(AND(J23="Muy Baja",L23="Catastrófico"),AND(J23="Baja",L23="Catastrófico"),AND(J23="Media",L23="Catastrófico"),AND(J23="Alta",L23="Catastrófico"),AND(J23="Muy Alta",L23="Catastrófico")),"Extremo",""))))</f>
        <v>Alto</v>
      </c>
      <c r="O23" s="25">
        <v>1</v>
      </c>
      <c r="P23" s="80" t="s">
        <v>165</v>
      </c>
      <c r="Q23" s="25" t="str">
        <f t="shared" si="0"/>
        <v>Probabilidad</v>
      </c>
      <c r="R23" s="76" t="s">
        <v>114</v>
      </c>
      <c r="S23" s="76" t="s">
        <v>115</v>
      </c>
      <c r="T23" s="26" t="str">
        <f>IF(AND(R23="Preventivo",S23="Automático"),"50%",IF(AND(R23="Preventivo",S23="Manual"),"40%",IF(AND(R23="Detectivo",S23="Automático"),"40%",IF(AND(R23="Detectivo",S23="Manual"),"30%",IF(AND(R23="Correctivo",S23="Automático"),"35%",IF(AND(R23="Correctivo",S23="Manual"),"25%",""))))))</f>
        <v>40%</v>
      </c>
      <c r="U23" s="76" t="s">
        <v>116</v>
      </c>
      <c r="V23" s="76" t="s">
        <v>134</v>
      </c>
      <c r="W23" s="76" t="s">
        <v>118</v>
      </c>
      <c r="X23" s="25" t="s">
        <v>166</v>
      </c>
      <c r="Y23" s="78">
        <f>IFERROR(IF(Q23="Probabilidad",(K23-(+K23*T23)),IF(Q23="Impacto",K23,"")),"")</f>
        <v>0.6</v>
      </c>
      <c r="Z23" s="28" t="str">
        <f t="shared" si="1"/>
        <v>Media</v>
      </c>
      <c r="AA23" s="26">
        <f>+Y23</f>
        <v>0.6</v>
      </c>
      <c r="AB23" s="28" t="str">
        <f>IFERROR(IF(AC23="","",IF(AC23&lt;=0.2,"Leve",IF(AC23&lt;=0.4,"Menor",IF(AC23&lt;=0.6,"Moderado",IF(AC23&lt;=0.8,"Mayor","Catastrófico"))))),"")</f>
        <v>Mayor</v>
      </c>
      <c r="AC23" s="26">
        <f>IFERROR(IF(Q23="Impacto",(M23-(+M23*T23)),IF(Q23="Probabilidad",M23,"")),"")</f>
        <v>0.8</v>
      </c>
      <c r="AD23" s="265" t="str">
        <f t="shared" ref="AD23" si="20">IFERROR(IF(AE23=0,"",IF(AND(AE23&gt;0,AE23&lt;=0.2),"Muy Baja",IF(AE23&lt;=0.4,"Baja",IF(AE23&lt;=0.6,"Media",IF(AE23&lt;=0.8,"Alta","Muy Alta"))))),"")</f>
        <v>Baja</v>
      </c>
      <c r="AE23" s="268">
        <f>MIN(Y23:Y25)</f>
        <v>0.36</v>
      </c>
      <c r="AF23" s="265" t="str">
        <f t="shared" ref="AF23" si="21">IFERROR(IF(AG23=0,"",IF(AND(AG23&gt;0,AG23&lt;=0.2),"Leve",IF(AG23&lt;=0.4,"Menor",IF(AG23&lt;=0.6,"Moderado",IF(AG23&lt;=0.8,"Mayor","Catastrófico"))))),"")</f>
        <v>Moderado</v>
      </c>
      <c r="AG23" s="268">
        <f>MIN(AC23:AC25)</f>
        <v>0.60000000000000009</v>
      </c>
      <c r="AH23" s="270" t="str">
        <f t="shared" ref="AH23" si="22">IFERROR(IF(OR(AND(AD23="Muy Baja",AF23="Leve"),AND(AD23="Muy Baja",AF23="Menor"),AND(AD23="Baja",AF23="Leve")),"Bajo",IF(OR(AND(AD23="Muy Baja",AF23="Moderado"),AND(AD23="Baja",AF23="Menor"),AND(AD23="Baja",AF23="Moderado"),AND(AD23="Media",AF23="Leve"),AND(AD23="Media",AF23="Menor"),AND(AD23="Media",AF23="Moderado"),AND(AD23="Alta",AF23="Leve"),AND(AD23="Alta",AF23="Menor")),"Moderado",IF(OR(AND(AD23="Muy Baja",AF23="Mayor"),AND(AD23="Baja",AF23="Mayor"),AND(AD23="Media",AF23="Mayor"),AND(AD23="Alta",AF23="Moderado"),AND(AD23="Alta",AF23="Mayor"),AND(AD23="Muy Alta",AF23="Leve"),AND(AD23="Muy Alta",AF23="Menor"),AND(AD23="Muy Alta",AF23="Moderado"),AND(AD23="Muy Alta",AF23="Mayor")),"Alto",IF(OR(AND(AD23="Muy Baja",AF23="Catastrófico"),AND(AD23="Baja",AF23="Catastrófico"),AND(AD23="Media",AF23="Catastrófico"),AND(AD23="Alta",AF23="Catastrófico"),AND(AD23="Muy Alta",AF23="Catastrófico")),"Extremo","")))),"")</f>
        <v>Moderado</v>
      </c>
      <c r="AI23" s="262" t="s">
        <v>120</v>
      </c>
      <c r="AJ23" s="247"/>
      <c r="AK23" s="249" t="s">
        <v>391</v>
      </c>
      <c r="AL23" s="249" t="s">
        <v>382</v>
      </c>
      <c r="AM23" s="249" t="s">
        <v>442</v>
      </c>
      <c r="AN23" s="253" t="s">
        <v>441</v>
      </c>
      <c r="AO23" s="247" t="s">
        <v>357</v>
      </c>
      <c r="AP23" s="249"/>
      <c r="AQ23" s="247" t="s">
        <v>357</v>
      </c>
      <c r="AR23" s="249"/>
      <c r="AS23" s="63"/>
      <c r="AT23" s="63"/>
      <c r="AU23" s="63"/>
      <c r="AV23" s="63"/>
      <c r="AW23" s="63"/>
      <c r="AX23" s="63"/>
      <c r="AY23" s="63"/>
      <c r="AZ23" s="63"/>
      <c r="BA23" s="63"/>
      <c r="BB23" s="63"/>
      <c r="BC23" s="63"/>
      <c r="BD23" s="63"/>
      <c r="BE23" s="63"/>
      <c r="BF23" s="63"/>
      <c r="BG23" s="63"/>
      <c r="BH23" s="63"/>
      <c r="BI23" s="63"/>
      <c r="BJ23" s="63"/>
    </row>
    <row r="24" spans="1:62" ht="151.5" customHeight="1" x14ac:dyDescent="0.25">
      <c r="A24" s="272"/>
      <c r="B24" s="273"/>
      <c r="C24" s="273"/>
      <c r="D24" s="273"/>
      <c r="E24" s="273"/>
      <c r="F24" s="273"/>
      <c r="G24" s="274"/>
      <c r="H24" s="79" t="s">
        <v>167</v>
      </c>
      <c r="I24" s="276"/>
      <c r="J24" s="266"/>
      <c r="K24" s="264"/>
      <c r="L24" s="266"/>
      <c r="M24" s="264"/>
      <c r="N24" s="267"/>
      <c r="O24" s="25">
        <v>2</v>
      </c>
      <c r="P24" s="80" t="s">
        <v>168</v>
      </c>
      <c r="Q24" s="25" t="str">
        <f t="shared" si="0"/>
        <v>Probabilidad</v>
      </c>
      <c r="R24" s="76" t="s">
        <v>114</v>
      </c>
      <c r="S24" s="76" t="s">
        <v>115</v>
      </c>
      <c r="T24" s="26" t="str">
        <f t="shared" ref="T24:T25" si="23">IF(AND(R24="Preventivo",S24="Automático"),"50%",IF(AND(R24="Preventivo",S24="Manual"),"40%",IF(AND(R24="Detectivo",S24="Automático"),"40%",IF(AND(R24="Detectivo",S24="Manual"),"30%",IF(AND(R24="Correctivo",S24="Automático"),"35%",IF(AND(R24="Correctivo",S24="Manual"),"25%",""))))))</f>
        <v>40%</v>
      </c>
      <c r="U24" s="76" t="s">
        <v>116</v>
      </c>
      <c r="V24" s="76" t="s">
        <v>117</v>
      </c>
      <c r="W24" s="76" t="s">
        <v>118</v>
      </c>
      <c r="X24" s="77" t="s">
        <v>169</v>
      </c>
      <c r="Y24" s="78">
        <f>IFERROR(IF(AND(Q23="Probabilidad",Q24="Probabilidad"),(AA23-(+AA23*T24)),IF(Q24="Probabilidad",(K23-(+K23*T24)),IF(Q24="Impacto",AA23,""))),"")</f>
        <v>0.36</v>
      </c>
      <c r="Z24" s="28" t="str">
        <f t="shared" si="1"/>
        <v>Baja</v>
      </c>
      <c r="AA24" s="26">
        <f t="shared" ref="AA24:AA25" si="24">+Y24</f>
        <v>0.36</v>
      </c>
      <c r="AB24" s="28" t="str">
        <f t="shared" ref="AB24:AB25" si="25">IFERROR(IF(AC24="","",IF(AC24&lt;=0.2,"Leve",IF(AC24&lt;=0.4,"Menor",IF(AC24&lt;=0.6,"Moderado",IF(AC24&lt;=0.8,"Mayor","Catastrófico"))))),"")</f>
        <v>Mayor</v>
      </c>
      <c r="AC24" s="26">
        <f>IFERROR(IF(AND(Q23="Impacto",Q24="Impacto"),(AC23-(+AC23*T24)),IF(Q24="Impacto",(#REF!-(+#REF!*T24)),IF(Q24="Probabilidad",AC23,""))),"")</f>
        <v>0.8</v>
      </c>
      <c r="AD24" s="266"/>
      <c r="AE24" s="269"/>
      <c r="AF24" s="266"/>
      <c r="AG24" s="269"/>
      <c r="AH24" s="271"/>
      <c r="AI24" s="263"/>
      <c r="AJ24" s="248"/>
      <c r="AK24" s="250"/>
      <c r="AL24" s="250"/>
      <c r="AM24" s="250"/>
      <c r="AN24" s="254"/>
      <c r="AO24" s="248"/>
      <c r="AP24" s="248"/>
      <c r="AQ24" s="248"/>
      <c r="AR24" s="248"/>
      <c r="AS24" s="63"/>
      <c r="AT24" s="63"/>
      <c r="AU24" s="63"/>
      <c r="AV24" s="63"/>
      <c r="AW24" s="63"/>
      <c r="AX24" s="63"/>
      <c r="AY24" s="63"/>
      <c r="AZ24" s="63"/>
      <c r="BA24" s="63"/>
      <c r="BB24" s="63"/>
      <c r="BC24" s="63"/>
      <c r="BD24" s="63"/>
      <c r="BE24" s="63"/>
      <c r="BF24" s="63"/>
      <c r="BG24" s="63"/>
      <c r="BH24" s="63"/>
      <c r="BI24" s="63"/>
      <c r="BJ24" s="63"/>
    </row>
    <row r="25" spans="1:62" ht="151.5" customHeight="1" x14ac:dyDescent="0.25">
      <c r="A25" s="272"/>
      <c r="B25" s="273"/>
      <c r="C25" s="273"/>
      <c r="D25" s="273"/>
      <c r="E25" s="273"/>
      <c r="F25" s="273"/>
      <c r="G25" s="274"/>
      <c r="H25" s="79" t="s">
        <v>170</v>
      </c>
      <c r="I25" s="276"/>
      <c r="J25" s="266"/>
      <c r="K25" s="264"/>
      <c r="L25" s="266"/>
      <c r="M25" s="264"/>
      <c r="N25" s="267"/>
      <c r="O25" s="25">
        <v>3</v>
      </c>
      <c r="P25" s="92" t="s">
        <v>171</v>
      </c>
      <c r="Q25" s="25" t="str">
        <f t="shared" si="0"/>
        <v>Impacto</v>
      </c>
      <c r="R25" s="76" t="s">
        <v>172</v>
      </c>
      <c r="S25" s="76" t="s">
        <v>115</v>
      </c>
      <c r="T25" s="26" t="str">
        <f t="shared" si="23"/>
        <v>25%</v>
      </c>
      <c r="U25" s="76" t="s">
        <v>116</v>
      </c>
      <c r="V25" s="76" t="s">
        <v>134</v>
      </c>
      <c r="W25" s="76" t="s">
        <v>118</v>
      </c>
      <c r="X25" s="25" t="s">
        <v>173</v>
      </c>
      <c r="Y25" s="93">
        <f>IFERROR(IF(AND(Q24="Probabilidad",Q25="Probabilidad"),(AA24-(+AA24*T25)),IF(AND(Q24="Impacto",Q25="Probabilidad"),(AA23-(+AA23*T25)),IF(Q25="Impacto",AA24,""))),"")</f>
        <v>0.36</v>
      </c>
      <c r="Z25" s="28" t="str">
        <f t="shared" si="1"/>
        <v>Baja</v>
      </c>
      <c r="AA25" s="26">
        <f t="shared" si="24"/>
        <v>0.36</v>
      </c>
      <c r="AB25" s="28" t="str">
        <f t="shared" si="25"/>
        <v>Moderado</v>
      </c>
      <c r="AC25" s="26">
        <f>IFERROR(IF(AND(Q24="Impacto",Q25="Impacto"),(AC24-(+AC24*T25)),IF(AND(Q24="Probabilidad",Q25="Impacto"),(AC23-(+AC23*T25)),IF(Q25="Probabilidad",AC24,""))),"")</f>
        <v>0.60000000000000009</v>
      </c>
      <c r="AD25" s="266"/>
      <c r="AE25" s="269"/>
      <c r="AF25" s="266"/>
      <c r="AG25" s="269"/>
      <c r="AH25" s="271"/>
      <c r="AI25" s="263"/>
      <c r="AJ25" s="248"/>
      <c r="AK25" s="250"/>
      <c r="AL25" s="250"/>
      <c r="AM25" s="250"/>
      <c r="AN25" s="255"/>
      <c r="AO25" s="248"/>
      <c r="AP25" s="248"/>
      <c r="AQ25" s="248"/>
      <c r="AR25" s="248"/>
      <c r="AS25" s="63"/>
      <c r="AT25" s="63"/>
      <c r="AU25" s="63"/>
      <c r="AV25" s="63"/>
      <c r="AW25" s="63"/>
      <c r="AX25" s="63"/>
      <c r="AY25" s="63"/>
      <c r="AZ25" s="63"/>
      <c r="BA25" s="63"/>
      <c r="BB25" s="63"/>
      <c r="BC25" s="63"/>
      <c r="BD25" s="63"/>
      <c r="BE25" s="63"/>
      <c r="BF25" s="63"/>
      <c r="BG25" s="63"/>
      <c r="BH25" s="63"/>
      <c r="BI25" s="63"/>
      <c r="BJ25" s="63"/>
    </row>
    <row r="26" spans="1:62" ht="175.2" customHeight="1" x14ac:dyDescent="0.25">
      <c r="A26" s="272" t="s">
        <v>174</v>
      </c>
      <c r="B26" s="273" t="s">
        <v>175</v>
      </c>
      <c r="C26" s="273" t="s">
        <v>7</v>
      </c>
      <c r="D26" s="273" t="s">
        <v>159</v>
      </c>
      <c r="E26" s="273" t="s">
        <v>160</v>
      </c>
      <c r="F26" s="273" t="s">
        <v>176</v>
      </c>
      <c r="G26" s="274" t="s">
        <v>177</v>
      </c>
      <c r="H26" s="79" t="s">
        <v>178</v>
      </c>
      <c r="I26" s="275" t="s">
        <v>359</v>
      </c>
      <c r="J26" s="265" t="s">
        <v>164</v>
      </c>
      <c r="K26" s="264">
        <f>IF(J26="","",IF(J26="Muy Baja",0.2,IF(J26="Baja",0.4,IF(J26="Media",0.6,IF(J26="Alta",0.8,IF(J26="Muy Alta",1,))))))</f>
        <v>1</v>
      </c>
      <c r="L26" s="265" t="s">
        <v>112</v>
      </c>
      <c r="M26" s="264">
        <f>IF(L26="","",IF(L26="Leve",0.2,IF(L26="Menor",0.4,IF(L26="Moderado",0.6,IF(L26="Mayor",0.8,IF(L26="Catastrófico",1,))))))</f>
        <v>0.8</v>
      </c>
      <c r="N26" s="267" t="str">
        <f>IF(OR(AND(J26="Muy Baja",L26="Leve"),AND(J26="Muy Baja",L26="Menor"),AND(J26="Baja",L26="Leve")),"Bajo",IF(OR(AND(J26="Muy baja",L26="Moderado"),AND(J26="Baja",L26="Menor"),AND(J26="Baja",L26="Moderado"),AND(J26="Media",L26="Leve"),AND(J26="Media",L26="Menor"),AND(J26="Media",L26="Moderado"),AND(J26="Alta",L26="Leve"),AND(J26="Alta",L26="Menor")),"Moderado",IF(OR(AND(J26="Muy Baja",L26="Mayor"),AND(J26="Baja",L26="Mayor"),AND(J26="Media",L26="Mayor"),AND(J26="Alta",L26="Moderado"),AND(J26="Alta",L26="Mayor"),AND(J26="Muy Alta",L26="Leve"),AND(J26="Muy Alta",L26="Menor"),AND(J26="Muy Alta",L26="Moderado"),AND(J26="Muy Alta",L26="Mayor")),"Alto",IF(OR(AND(J26="Muy Baja",L26="Catastrófico"),AND(J26="Baja",L26="Catastrófico"),AND(J26="Media",L26="Catastrófico"),AND(J26="Alta",L26="Catastrófico"),AND(J26="Muy Alta",L26="Catastrófico")),"Extremo",""))))</f>
        <v>Alto</v>
      </c>
      <c r="O26" s="25">
        <v>1</v>
      </c>
      <c r="P26" s="80" t="s">
        <v>179</v>
      </c>
      <c r="Q26" s="25" t="str">
        <f t="shared" si="0"/>
        <v>Probabilidad</v>
      </c>
      <c r="R26" s="76" t="s">
        <v>114</v>
      </c>
      <c r="S26" s="76" t="s">
        <v>115</v>
      </c>
      <c r="T26" s="26" t="str">
        <f>IF(AND(R26="Preventivo",S26="Automático"),"50%",IF(AND(R26="Preventivo",S26="Manual"),"40%",IF(AND(R26="Detectivo",S26="Automático"),"40%",IF(AND(R26="Detectivo",S26="Manual"),"30%",IF(AND(R26="Correctivo",S26="Automático"),"35%",IF(AND(R26="Correctivo",S26="Manual"),"25%",""))))))</f>
        <v>40%</v>
      </c>
      <c r="U26" s="76" t="s">
        <v>141</v>
      </c>
      <c r="V26" s="76" t="s">
        <v>117</v>
      </c>
      <c r="W26" s="76" t="s">
        <v>118</v>
      </c>
      <c r="X26" s="77" t="s">
        <v>180</v>
      </c>
      <c r="Y26" s="78">
        <f>IFERROR(IF(Q26="Probabilidad",(K26-(+K26*T26)),IF(Q26="Impacto",K26,"")),"")</f>
        <v>0.6</v>
      </c>
      <c r="Z26" s="28" t="str">
        <f t="shared" si="1"/>
        <v>Media</v>
      </c>
      <c r="AA26" s="26">
        <f>+Y26</f>
        <v>0.6</v>
      </c>
      <c r="AB26" s="28" t="str">
        <f>IFERROR(IF(AC26="","",IF(AC26&lt;=0.2,"Leve",IF(AC26&lt;=0.4,"Menor",IF(AC26&lt;=0.6,"Moderado",IF(AC26&lt;=0.8,"Mayor","Catastrófico"))))),"")</f>
        <v>Mayor</v>
      </c>
      <c r="AC26" s="26">
        <f>IFERROR(IF(Q26="Impacto",(M26-(+M26*T26)),IF(Q26="Probabilidad",M26,"")),"")</f>
        <v>0.8</v>
      </c>
      <c r="AD26" s="265" t="str">
        <f t="shared" ref="AD26" si="26">IFERROR(IF(AE26=0,"",IF(AND(AE26&gt;0,AE26&lt;=0.2),"Muy Baja",IF(AE26&lt;=0.4,"Baja",IF(AE26&lt;=0.6,"Media",IF(AE26&lt;=0.8,"Alta","Muy Alta"))))),"")</f>
        <v>Muy Baja</v>
      </c>
      <c r="AE26" s="268">
        <f t="shared" ref="AE26" si="27">MIN(Y26:Y31)</f>
        <v>5.4431999999999994E-2</v>
      </c>
      <c r="AF26" s="265" t="str">
        <f t="shared" ref="AF26" si="28">IFERROR(IF(AG26=0,"",IF(AND(AG26&gt;0,AG26&lt;=0.2),"Leve",IF(AG26&lt;=0.4,"Menor",IF(AG26&lt;=0.6,"Moderado",IF(AG26&lt;=0.8,"Mayor","Catastrófico"))))),"")</f>
        <v>Mayor</v>
      </c>
      <c r="AG26" s="268">
        <f t="shared" ref="AG26" si="29">MIN(AC26:AC31)</f>
        <v>0.8</v>
      </c>
      <c r="AH26" s="270" t="str">
        <f t="shared" ref="AH26" si="30">IFERROR(IF(OR(AND(AD26="Muy Baja",AF26="Leve"),AND(AD26="Muy Baja",AF26="Menor"),AND(AD26="Baja",AF26="Leve")),"Bajo",IF(OR(AND(AD26="Muy Baja",AF26="Moderado"),AND(AD26="Baja",AF26="Menor"),AND(AD26="Baja",AF26="Moderado"),AND(AD26="Media",AF26="Leve"),AND(AD26="Media",AF26="Menor"),AND(AD26="Media",AF26="Moderado"),AND(AD26="Alta",AF26="Leve"),AND(AD26="Alta",AF26="Menor")),"Moderado",IF(OR(AND(AD26="Muy Baja",AF26="Mayor"),AND(AD26="Baja",AF26="Mayor"),AND(AD26="Media",AF26="Mayor"),AND(AD26="Alta",AF26="Moderado"),AND(AD26="Alta",AF26="Mayor"),AND(AD26="Muy Alta",AF26="Leve"),AND(AD26="Muy Alta",AF26="Menor"),AND(AD26="Muy Alta",AF26="Moderado"),AND(AD26="Muy Alta",AF26="Mayor")),"Alto",IF(OR(AND(AD26="Muy Baja",AF26="Catastrófico"),AND(AD26="Baja",AF26="Catastrófico"),AND(AD26="Media",AF26="Catastrófico"),AND(AD26="Alta",AF26="Catastrófico"),AND(AD26="Muy Alta",AF26="Catastrófico")),"Extremo","")))),"")</f>
        <v>Alto</v>
      </c>
      <c r="AI26" s="262" t="s">
        <v>120</v>
      </c>
      <c r="AJ26" s="247"/>
      <c r="AK26" s="249" t="s">
        <v>392</v>
      </c>
      <c r="AL26" s="249" t="s">
        <v>383</v>
      </c>
      <c r="AM26" s="249" t="s">
        <v>443</v>
      </c>
      <c r="AN26" s="249" t="s">
        <v>383</v>
      </c>
      <c r="AO26" s="247" t="s">
        <v>357</v>
      </c>
      <c r="AP26" s="249"/>
      <c r="AQ26" s="247" t="s">
        <v>357</v>
      </c>
      <c r="AR26" s="249"/>
      <c r="AS26" s="63"/>
      <c r="AT26" s="63"/>
      <c r="AU26" s="63"/>
      <c r="AV26" s="63"/>
      <c r="AW26" s="63"/>
      <c r="AX26" s="63"/>
      <c r="AY26" s="63"/>
      <c r="AZ26" s="63"/>
      <c r="BA26" s="63"/>
      <c r="BB26" s="63"/>
      <c r="BC26" s="63"/>
      <c r="BD26" s="63"/>
      <c r="BE26" s="63"/>
      <c r="BF26" s="63"/>
      <c r="BG26" s="63"/>
      <c r="BH26" s="63"/>
      <c r="BI26" s="63"/>
      <c r="BJ26" s="63"/>
    </row>
    <row r="27" spans="1:62" ht="151.5" customHeight="1" x14ac:dyDescent="0.25">
      <c r="A27" s="272"/>
      <c r="B27" s="273"/>
      <c r="C27" s="273"/>
      <c r="D27" s="273"/>
      <c r="E27" s="273"/>
      <c r="F27" s="273"/>
      <c r="G27" s="274"/>
      <c r="H27" s="79" t="s">
        <v>181</v>
      </c>
      <c r="I27" s="276"/>
      <c r="J27" s="266"/>
      <c r="K27" s="264"/>
      <c r="L27" s="266"/>
      <c r="M27" s="264"/>
      <c r="N27" s="267"/>
      <c r="O27" s="25">
        <v>2</v>
      </c>
      <c r="P27" s="80" t="s">
        <v>182</v>
      </c>
      <c r="Q27" s="25" t="str">
        <f t="shared" si="0"/>
        <v>Probabilidad</v>
      </c>
      <c r="R27" s="76" t="s">
        <v>114</v>
      </c>
      <c r="S27" s="76" t="s">
        <v>115</v>
      </c>
      <c r="T27" s="26" t="str">
        <f t="shared" ref="T27:T31" si="31">IF(AND(R27="Preventivo",S27="Automático"),"50%",IF(AND(R27="Preventivo",S27="Manual"),"40%",IF(AND(R27="Detectivo",S27="Automático"),"40%",IF(AND(R27="Detectivo",S27="Manual"),"30%",IF(AND(R27="Correctivo",S27="Automático"),"35%",IF(AND(R27="Correctivo",S27="Manual"),"25%",""))))))</f>
        <v>40%</v>
      </c>
      <c r="U27" s="76" t="s">
        <v>116</v>
      </c>
      <c r="V27" s="76" t="s">
        <v>117</v>
      </c>
      <c r="W27" s="76" t="s">
        <v>118</v>
      </c>
      <c r="X27" s="25" t="s">
        <v>183</v>
      </c>
      <c r="Y27" s="78">
        <f>IFERROR(IF(AND(Q26="Probabilidad",Q27="Probabilidad"),(AA26-(+AA26*T27)),IF(Q27="Probabilidad",(K26-(+K26*T27)),IF(Q27="Impacto",AA26,""))),"")</f>
        <v>0.36</v>
      </c>
      <c r="Z27" s="28" t="str">
        <f t="shared" si="1"/>
        <v>Baja</v>
      </c>
      <c r="AA27" s="26">
        <f t="shared" ref="AA27:AA31" si="32">+Y27</f>
        <v>0.36</v>
      </c>
      <c r="AB27" s="28" t="str">
        <f t="shared" ref="AB27:AB31" si="33">IFERROR(IF(AC27="","",IF(AC27&lt;=0.2,"Leve",IF(AC27&lt;=0.4,"Menor",IF(AC27&lt;=0.6,"Moderado",IF(AC27&lt;=0.8,"Mayor","Catastrófico"))))),"")</f>
        <v>Mayor</v>
      </c>
      <c r="AC27" s="26">
        <f>IFERROR(IF(AND(Q26="Impacto",Q27="Impacto"),(AC26-(+AC26*T27)),IF(Q27="Impacto",(#REF!-(+#REF!*T27)),IF(Q27="Probabilidad",AC26,""))),"")</f>
        <v>0.8</v>
      </c>
      <c r="AD27" s="266"/>
      <c r="AE27" s="269"/>
      <c r="AF27" s="266"/>
      <c r="AG27" s="269"/>
      <c r="AH27" s="271"/>
      <c r="AI27" s="263"/>
      <c r="AJ27" s="248"/>
      <c r="AK27" s="250"/>
      <c r="AL27" s="250"/>
      <c r="AM27" s="250"/>
      <c r="AN27" s="250"/>
      <c r="AO27" s="248"/>
      <c r="AP27" s="248"/>
      <c r="AQ27" s="248"/>
      <c r="AR27" s="248"/>
      <c r="AS27" s="63"/>
      <c r="AT27" s="63"/>
      <c r="AU27" s="63"/>
      <c r="AV27" s="63"/>
      <c r="AW27" s="63"/>
      <c r="AX27" s="63"/>
      <c r="AY27" s="63"/>
      <c r="AZ27" s="63"/>
      <c r="BA27" s="63"/>
      <c r="BB27" s="63"/>
      <c r="BC27" s="63"/>
      <c r="BD27" s="63"/>
      <c r="BE27" s="63"/>
      <c r="BF27" s="63"/>
      <c r="BG27" s="63"/>
      <c r="BH27" s="63"/>
      <c r="BI27" s="63"/>
      <c r="BJ27" s="63"/>
    </row>
    <row r="28" spans="1:62" ht="235.2" customHeight="1" x14ac:dyDescent="0.25">
      <c r="A28" s="272"/>
      <c r="B28" s="273"/>
      <c r="C28" s="273"/>
      <c r="D28" s="273"/>
      <c r="E28" s="273"/>
      <c r="F28" s="273"/>
      <c r="G28" s="274"/>
      <c r="H28" s="79" t="s">
        <v>184</v>
      </c>
      <c r="I28" s="276"/>
      <c r="J28" s="266"/>
      <c r="K28" s="264"/>
      <c r="L28" s="266"/>
      <c r="M28" s="264"/>
      <c r="N28" s="267"/>
      <c r="O28" s="25">
        <v>3</v>
      </c>
      <c r="P28" s="80" t="s">
        <v>185</v>
      </c>
      <c r="Q28" s="25" t="str">
        <f t="shared" si="0"/>
        <v>Probabilidad</v>
      </c>
      <c r="R28" s="76" t="s">
        <v>114</v>
      </c>
      <c r="S28" s="76" t="s">
        <v>115</v>
      </c>
      <c r="T28" s="26" t="str">
        <f t="shared" si="31"/>
        <v>40%</v>
      </c>
      <c r="U28" s="76" t="s">
        <v>116</v>
      </c>
      <c r="V28" s="76" t="s">
        <v>117</v>
      </c>
      <c r="W28" s="76" t="s">
        <v>118</v>
      </c>
      <c r="X28" s="77" t="s">
        <v>186</v>
      </c>
      <c r="Y28" s="78">
        <f>IFERROR(IF(AND(Q27="Probabilidad",Q28="Probabilidad"),(AA27-(+AA27*T28)),IF(AND(Q27="Impacto",Q28="Probabilidad"),(AA26-(+AA26*T28)),IF(Q28="Impacto",AA27,""))),"")</f>
        <v>0.216</v>
      </c>
      <c r="Z28" s="28" t="str">
        <f t="shared" si="1"/>
        <v>Baja</v>
      </c>
      <c r="AA28" s="26">
        <f t="shared" si="32"/>
        <v>0.216</v>
      </c>
      <c r="AB28" s="28" t="str">
        <f t="shared" si="33"/>
        <v>Mayor</v>
      </c>
      <c r="AC28" s="26">
        <f>IFERROR(IF(AND(Q27="Impacto",Q28="Impacto"),(AC27-(+AC27*T28)),IF(AND(Q27="Probabilidad",Q28="Impacto"),(AC26-(+AC26*T28)),IF(Q28="Probabilidad",AC27,""))),"")</f>
        <v>0.8</v>
      </c>
      <c r="AD28" s="266"/>
      <c r="AE28" s="269"/>
      <c r="AF28" s="266"/>
      <c r="AG28" s="269"/>
      <c r="AH28" s="271"/>
      <c r="AI28" s="263"/>
      <c r="AJ28" s="248"/>
      <c r="AK28" s="250"/>
      <c r="AL28" s="250"/>
      <c r="AM28" s="250"/>
      <c r="AN28" s="250"/>
      <c r="AO28" s="248"/>
      <c r="AP28" s="248"/>
      <c r="AQ28" s="248"/>
      <c r="AR28" s="248"/>
      <c r="AS28" s="63"/>
      <c r="AT28" s="63"/>
      <c r="AU28" s="63"/>
      <c r="AV28" s="63"/>
      <c r="AW28" s="63"/>
      <c r="AX28" s="63"/>
      <c r="AY28" s="63"/>
      <c r="AZ28" s="63"/>
      <c r="BA28" s="63"/>
      <c r="BB28" s="63"/>
      <c r="BC28" s="63"/>
      <c r="BD28" s="63"/>
      <c r="BE28" s="63"/>
      <c r="BF28" s="63"/>
      <c r="BG28" s="63"/>
      <c r="BH28" s="63"/>
      <c r="BI28" s="63"/>
      <c r="BJ28" s="63"/>
    </row>
    <row r="29" spans="1:62" ht="151.5" customHeight="1" x14ac:dyDescent="0.25">
      <c r="A29" s="272"/>
      <c r="B29" s="273"/>
      <c r="C29" s="273"/>
      <c r="D29" s="273"/>
      <c r="E29" s="273"/>
      <c r="F29" s="273"/>
      <c r="G29" s="274"/>
      <c r="H29" s="79" t="s">
        <v>187</v>
      </c>
      <c r="I29" s="276"/>
      <c r="J29" s="266"/>
      <c r="K29" s="264"/>
      <c r="L29" s="266"/>
      <c r="M29" s="264"/>
      <c r="N29" s="267"/>
      <c r="O29" s="25">
        <v>4</v>
      </c>
      <c r="P29" s="80" t="s">
        <v>188</v>
      </c>
      <c r="Q29" s="25" t="str">
        <f t="shared" si="0"/>
        <v>Probabilidad</v>
      </c>
      <c r="R29" s="76" t="s">
        <v>114</v>
      </c>
      <c r="S29" s="76" t="s">
        <v>115</v>
      </c>
      <c r="T29" s="26" t="str">
        <f t="shared" si="31"/>
        <v>40%</v>
      </c>
      <c r="U29" s="76" t="s">
        <v>116</v>
      </c>
      <c r="V29" s="76" t="s">
        <v>134</v>
      </c>
      <c r="W29" s="76" t="s">
        <v>118</v>
      </c>
      <c r="X29" s="77" t="s">
        <v>189</v>
      </c>
      <c r="Y29" s="78">
        <f>IFERROR(IF(AND(Q28="Probabilidad",Q29="Probabilidad"),(AA28-(+AA28*T29)),IF(AND(Q28="Impacto",Q29="Probabilidad"),(AA27-(+AA27*T29)),IF(Q29="Impacto",AA28,""))),"")</f>
        <v>0.12959999999999999</v>
      </c>
      <c r="Z29" s="28" t="str">
        <f t="shared" si="1"/>
        <v>Muy Baja</v>
      </c>
      <c r="AA29" s="26">
        <f t="shared" si="32"/>
        <v>0.12959999999999999</v>
      </c>
      <c r="AB29" s="28" t="str">
        <f t="shared" si="33"/>
        <v>Mayor</v>
      </c>
      <c r="AC29" s="26">
        <f>IFERROR(IF(AND(Q28="Impacto",Q29="Impacto"),(AC28-(+AC28*T29)),IF(AND(Q28="Probabilidad",Q29="Impacto"),(AC27-(+AC27*T29)),IF(Q29="Probabilidad",AC28,""))),"")</f>
        <v>0.8</v>
      </c>
      <c r="AD29" s="266"/>
      <c r="AE29" s="269"/>
      <c r="AF29" s="266"/>
      <c r="AG29" s="269"/>
      <c r="AH29" s="271"/>
      <c r="AI29" s="263"/>
      <c r="AJ29" s="248"/>
      <c r="AK29" s="250"/>
      <c r="AL29" s="250"/>
      <c r="AM29" s="250"/>
      <c r="AN29" s="250"/>
      <c r="AO29" s="248"/>
      <c r="AP29" s="248"/>
      <c r="AQ29" s="248"/>
      <c r="AR29" s="248"/>
      <c r="AS29" s="63"/>
      <c r="AT29" s="63"/>
      <c r="AU29" s="63"/>
      <c r="AV29" s="63"/>
      <c r="AW29" s="63"/>
      <c r="AX29" s="63"/>
      <c r="AY29" s="63"/>
      <c r="AZ29" s="63"/>
      <c r="BA29" s="63"/>
      <c r="BB29" s="63"/>
      <c r="BC29" s="63"/>
      <c r="BD29" s="63"/>
      <c r="BE29" s="63"/>
      <c r="BF29" s="63"/>
      <c r="BG29" s="63"/>
      <c r="BH29" s="63"/>
      <c r="BI29" s="63"/>
      <c r="BJ29" s="63"/>
    </row>
    <row r="30" spans="1:62" ht="151.5" customHeight="1" x14ac:dyDescent="0.25">
      <c r="A30" s="272"/>
      <c r="B30" s="273"/>
      <c r="C30" s="273"/>
      <c r="D30" s="273"/>
      <c r="E30" s="273"/>
      <c r="F30" s="273"/>
      <c r="G30" s="274"/>
      <c r="H30" s="79" t="s">
        <v>190</v>
      </c>
      <c r="I30" s="276"/>
      <c r="J30" s="266"/>
      <c r="K30" s="264"/>
      <c r="L30" s="266"/>
      <c r="M30" s="264"/>
      <c r="N30" s="267"/>
      <c r="O30" s="25">
        <v>5</v>
      </c>
      <c r="P30" s="80" t="s">
        <v>191</v>
      </c>
      <c r="Q30" s="25" t="str">
        <f t="shared" si="0"/>
        <v>Probabilidad</v>
      </c>
      <c r="R30" s="76" t="s">
        <v>133</v>
      </c>
      <c r="S30" s="76" t="s">
        <v>115</v>
      </c>
      <c r="T30" s="26" t="str">
        <f t="shared" si="31"/>
        <v>30%</v>
      </c>
      <c r="U30" s="76" t="s">
        <v>116</v>
      </c>
      <c r="V30" s="76" t="s">
        <v>117</v>
      </c>
      <c r="W30" s="76" t="s">
        <v>118</v>
      </c>
      <c r="X30" s="77" t="s">
        <v>192</v>
      </c>
      <c r="Y30" s="78">
        <f>IFERROR(IF(AND(Q29="Probabilidad",Q30="Probabilidad"),(AA29-(+AA29*T30)),IF(AND(Q29="Impacto",Q30="Probabilidad"),(AA28-(+AA28*T30)),IF(Q30="Impacto",AA29,""))),"")</f>
        <v>9.0719999999999995E-2</v>
      </c>
      <c r="Z30" s="28" t="str">
        <f t="shared" si="1"/>
        <v>Muy Baja</v>
      </c>
      <c r="AA30" s="26">
        <f t="shared" si="32"/>
        <v>9.0719999999999995E-2</v>
      </c>
      <c r="AB30" s="28" t="str">
        <f t="shared" si="33"/>
        <v>Mayor</v>
      </c>
      <c r="AC30" s="26">
        <f>IFERROR(IF(AND(Q29="Impacto",Q30="Impacto"),(AC29-(+AC29*T30)),IF(AND(Q29="Probabilidad",Q30="Impacto"),(AC28-(+AC28*T30)),IF(Q30="Probabilidad",AC29,""))),"")</f>
        <v>0.8</v>
      </c>
      <c r="AD30" s="266"/>
      <c r="AE30" s="269"/>
      <c r="AF30" s="266"/>
      <c r="AG30" s="269"/>
      <c r="AH30" s="271"/>
      <c r="AI30" s="263"/>
      <c r="AJ30" s="248"/>
      <c r="AK30" s="250"/>
      <c r="AL30" s="250"/>
      <c r="AM30" s="250"/>
      <c r="AN30" s="250"/>
      <c r="AO30" s="248"/>
      <c r="AP30" s="248"/>
      <c r="AQ30" s="248"/>
      <c r="AR30" s="248"/>
      <c r="AS30" s="63"/>
      <c r="AT30" s="63"/>
      <c r="AU30" s="63"/>
      <c r="AV30" s="63"/>
      <c r="AW30" s="63"/>
      <c r="AX30" s="63"/>
      <c r="AY30" s="63"/>
      <c r="AZ30" s="63"/>
      <c r="BA30" s="63"/>
      <c r="BB30" s="63"/>
      <c r="BC30" s="63"/>
      <c r="BD30" s="63"/>
      <c r="BE30" s="63"/>
      <c r="BF30" s="63"/>
      <c r="BG30" s="63"/>
      <c r="BH30" s="63"/>
      <c r="BI30" s="63"/>
      <c r="BJ30" s="63"/>
    </row>
    <row r="31" spans="1:62" ht="105" customHeight="1" x14ac:dyDescent="0.25">
      <c r="A31" s="262"/>
      <c r="B31" s="275"/>
      <c r="C31" s="275"/>
      <c r="D31" s="275"/>
      <c r="E31" s="275"/>
      <c r="F31" s="275"/>
      <c r="G31" s="329"/>
      <c r="H31" s="88" t="s">
        <v>193</v>
      </c>
      <c r="I31" s="276"/>
      <c r="J31" s="266"/>
      <c r="K31" s="330"/>
      <c r="L31" s="266"/>
      <c r="M31" s="330"/>
      <c r="N31" s="270"/>
      <c r="O31" s="89">
        <v>6</v>
      </c>
      <c r="P31" s="94" t="s">
        <v>194</v>
      </c>
      <c r="Q31" s="89" t="str">
        <f t="shared" si="0"/>
        <v>Probabilidad</v>
      </c>
      <c r="R31" s="86" t="s">
        <v>114</v>
      </c>
      <c r="S31" s="86" t="s">
        <v>115</v>
      </c>
      <c r="T31" s="90" t="str">
        <f t="shared" si="31"/>
        <v>40%</v>
      </c>
      <c r="U31" s="86" t="s">
        <v>116</v>
      </c>
      <c r="V31" s="86" t="s">
        <v>134</v>
      </c>
      <c r="W31" s="86" t="s">
        <v>118</v>
      </c>
      <c r="X31" s="87" t="s">
        <v>195</v>
      </c>
      <c r="Y31" s="84">
        <f>IFERROR(IF(AND(Q30="Probabilidad",Q31="Probabilidad"),(AA30-(+AA30*T31)),IF(AND(Q30="Impacto",Q31="Probabilidad"),(AA29-(+AA29*T31)),IF(Q31="Impacto",AA30,""))),"")</f>
        <v>5.4431999999999994E-2</v>
      </c>
      <c r="Z31" s="85" t="str">
        <f t="shared" si="1"/>
        <v>Muy Baja</v>
      </c>
      <c r="AA31" s="90">
        <f t="shared" si="32"/>
        <v>5.4431999999999994E-2</v>
      </c>
      <c r="AB31" s="85" t="str">
        <f t="shared" si="33"/>
        <v>Mayor</v>
      </c>
      <c r="AC31" s="90">
        <f>IFERROR(IF(AND(Q30="Impacto",Q31="Impacto"),(AC30-(+AC30*T31)),IF(AND(Q30="Probabilidad",Q31="Impacto"),(AC29-(+AC29*T31)),IF(Q31="Probabilidad",AC30,""))),"")</f>
        <v>0.8</v>
      </c>
      <c r="AD31" s="266"/>
      <c r="AE31" s="269"/>
      <c r="AF31" s="266"/>
      <c r="AG31" s="269"/>
      <c r="AH31" s="271"/>
      <c r="AI31" s="263"/>
      <c r="AJ31" s="257"/>
      <c r="AK31" s="256"/>
      <c r="AL31" s="256"/>
      <c r="AM31" s="256"/>
      <c r="AN31" s="256"/>
      <c r="AO31" s="257"/>
      <c r="AP31" s="257"/>
      <c r="AQ31" s="257"/>
      <c r="AR31" s="257"/>
      <c r="AS31" s="63"/>
      <c r="AT31" s="63"/>
      <c r="AU31" s="63"/>
      <c r="AV31" s="63"/>
      <c r="AW31" s="63"/>
      <c r="AX31" s="63"/>
      <c r="AY31" s="63"/>
      <c r="AZ31" s="63"/>
      <c r="BA31" s="63"/>
      <c r="BB31" s="63"/>
      <c r="BC31" s="63"/>
      <c r="BD31" s="63"/>
      <c r="BE31" s="63"/>
      <c r="BF31" s="63"/>
      <c r="BG31" s="63"/>
      <c r="BH31" s="63"/>
      <c r="BI31" s="63"/>
      <c r="BJ31" s="63"/>
    </row>
    <row r="32" spans="1:62" ht="180" customHeight="1" x14ac:dyDescent="0.25">
      <c r="A32" s="272" t="s">
        <v>345</v>
      </c>
      <c r="B32" s="273" t="s">
        <v>298</v>
      </c>
      <c r="C32" s="273" t="s">
        <v>299</v>
      </c>
      <c r="D32" s="273" t="s">
        <v>300</v>
      </c>
      <c r="E32" s="273" t="s">
        <v>301</v>
      </c>
      <c r="F32" s="273" t="s">
        <v>302</v>
      </c>
      <c r="G32" s="274" t="s">
        <v>303</v>
      </c>
      <c r="H32" s="98" t="s">
        <v>304</v>
      </c>
      <c r="I32" s="275" t="s">
        <v>359</v>
      </c>
      <c r="J32" s="265" t="s">
        <v>226</v>
      </c>
      <c r="K32" s="264">
        <f>IF(J32="","",IF(J32="Muy Baja",0.2,IF(J32="Baja",0.4,IF(J32="Media",0.6,IF(J32="Alta",0.8,IF(J32="Muy Alta",1,))))))</f>
        <v>0.8</v>
      </c>
      <c r="L32" s="265" t="s">
        <v>112</v>
      </c>
      <c r="M32" s="264">
        <f>IF(L32="","",IF(L32="Leve",0.2,IF(L32="Menor",0.4,IF(L32="Moderado",0.6,IF(L32="Mayor",0.8,IF(L32="Catastrófico",1,))))))</f>
        <v>0.8</v>
      </c>
      <c r="N32" s="267" t="str">
        <f>IF(OR(AND(J32="Muy Baja",L32="Leve"),AND(J32="Muy Baja",L32="Menor"),AND(J32="Baja",L32="Leve")),"Bajo",IF(OR(AND(J32="Muy baja",L32="Moderado"),AND(J32="Baja",L32="Menor"),AND(J32="Baja",L32="Moderado"),AND(J32="Media",L32="Leve"),AND(J32="Media",L32="Menor"),AND(J32="Media",L32="Moderado"),AND(J32="Alta",L32="Leve"),AND(J32="Alta",L32="Menor")),"Moderado",IF(OR(AND(J32="Muy Baja",L32="Mayor"),AND(J32="Baja",L32="Mayor"),AND(J32="Media",L32="Mayor"),AND(J32="Alta",L32="Moderado"),AND(J32="Alta",L32="Mayor"),AND(J32="Muy Alta",L32="Leve"),AND(J32="Muy Alta",L32="Menor"),AND(J32="Muy Alta",L32="Moderado"),AND(J32="Muy Alta",L32="Mayor")),"Alto",IF(OR(AND(J32="Muy Baja",L32="Catastrófico"),AND(J32="Baja",L32="Catastrófico"),AND(J32="Media",L32="Catastrófico"),AND(J32="Alta",L32="Catastrófico"),AND(J32="Muy Alta",L32="Catastrófico")),"Extremo",""))))</f>
        <v>Alto</v>
      </c>
      <c r="O32" s="25">
        <v>1</v>
      </c>
      <c r="P32" s="98" t="s">
        <v>305</v>
      </c>
      <c r="Q32" s="25" t="str">
        <f t="shared" si="0"/>
        <v>Probabilidad</v>
      </c>
      <c r="R32" s="76" t="s">
        <v>133</v>
      </c>
      <c r="S32" s="76" t="s">
        <v>115</v>
      </c>
      <c r="T32" s="26" t="str">
        <f>IF(AND(R32="Preventivo",S32="Automático"),"50%",IF(AND(R32="Preventivo",S32="Manual"),"40%",IF(AND(R32="Detectivo",S32="Automático"),"40%",IF(AND(R32="Detectivo",S32="Manual"),"30%",IF(AND(R32="Correctivo",S32="Automático"),"35%",IF(AND(R32="Correctivo",S32="Manual"),"25%",""))))))</f>
        <v>30%</v>
      </c>
      <c r="U32" s="76" t="s">
        <v>116</v>
      </c>
      <c r="V32" s="76" t="s">
        <v>117</v>
      </c>
      <c r="W32" s="76" t="s">
        <v>118</v>
      </c>
      <c r="X32" s="98" t="s">
        <v>306</v>
      </c>
      <c r="Y32" s="78">
        <f>IFERROR(IF(Q32="Probabilidad",(K32-(+K32*T32)),IF(Q32="Impacto",K32,"")),"")</f>
        <v>0.56000000000000005</v>
      </c>
      <c r="Z32" s="28" t="str">
        <f t="shared" si="1"/>
        <v>Media</v>
      </c>
      <c r="AA32" s="26">
        <f>+Y32</f>
        <v>0.56000000000000005</v>
      </c>
      <c r="AB32" s="28" t="str">
        <f>IFERROR(IF(AC32="","",IF(AC32&lt;=0.2,"Leve",IF(AC32&lt;=0.4,"Menor",IF(AC32&lt;=0.6,"Moderado",IF(AC32&lt;=0.8,"Mayor","Catastrófico"))))),"")</f>
        <v>Mayor</v>
      </c>
      <c r="AC32" s="26">
        <f>IFERROR(IF(Q32="Impacto",(M32-(+M32*T32)),IF(Q32="Probabilidad",M32,"")),"")</f>
        <v>0.8</v>
      </c>
      <c r="AD32" s="265" t="str">
        <f t="shared" ref="AD32" si="34">IFERROR(IF(AE32=0,"",IF(AND(AE32&gt;0,AE32&lt;=0.2),"Muy Baja",IF(AE32&lt;=0.4,"Baja",IF(AE32&lt;=0.6,"Media",IF(AE32&lt;=0.8,"Alta","Muy Alta"))))),"")</f>
        <v>Baja</v>
      </c>
      <c r="AE32" s="268">
        <f>MIN(Y32:Y35)</f>
        <v>0.2016</v>
      </c>
      <c r="AF32" s="265" t="str">
        <f t="shared" ref="AF32" si="35">IFERROR(IF(AG32=0,"",IF(AND(AG32&gt;0,AG32&lt;=0.2),"Leve",IF(AG32&lt;=0.4,"Menor",IF(AG32&lt;=0.6,"Moderado",IF(AG32&lt;=0.8,"Mayor","Catastrófico"))))),"")</f>
        <v>Moderado</v>
      </c>
      <c r="AG32" s="268">
        <f>MIN(AC32:AC35)</f>
        <v>0.60000000000000009</v>
      </c>
      <c r="AH32" s="270" t="str">
        <f t="shared" ref="AH32" si="36">IFERROR(IF(OR(AND(AD32="Muy Baja",AF32="Leve"),AND(AD32="Muy Baja",AF32="Menor"),AND(AD32="Baja",AF32="Leve")),"Bajo",IF(OR(AND(AD32="Muy Baja",AF32="Moderado"),AND(AD32="Baja",AF32="Menor"),AND(AD32="Baja",AF32="Moderado"),AND(AD32="Media",AF32="Leve"),AND(AD32="Media",AF32="Menor"),AND(AD32="Media",AF32="Moderado"),AND(AD32="Alta",AF32="Leve"),AND(AD32="Alta",AF32="Menor")),"Moderado",IF(OR(AND(AD32="Muy Baja",AF32="Mayor"),AND(AD32="Baja",AF32="Mayor"),AND(AD32="Media",AF32="Mayor"),AND(AD32="Alta",AF32="Moderado"),AND(AD32="Alta",AF32="Mayor"),AND(AD32="Muy Alta",AF32="Leve"),AND(AD32="Muy Alta",AF32="Menor"),AND(AD32="Muy Alta",AF32="Moderado"),AND(AD32="Muy Alta",AF32="Mayor")),"Alto",IF(OR(AND(AD32="Muy Baja",AF32="Catastrófico"),AND(AD32="Baja",AF32="Catastrófico"),AND(AD32="Media",AF32="Catastrófico"),AND(AD32="Alta",AF32="Catastrófico"),AND(AD32="Muy Alta",AF32="Catastrófico")),"Extremo","")))),"")</f>
        <v>Moderado</v>
      </c>
      <c r="AI32" s="262" t="s">
        <v>120</v>
      </c>
      <c r="AJ32" s="247"/>
      <c r="AK32" s="247" t="s">
        <v>386</v>
      </c>
      <c r="AL32" s="247" t="s">
        <v>379</v>
      </c>
      <c r="AM32" s="247" t="s">
        <v>444</v>
      </c>
      <c r="AN32" s="247" t="s">
        <v>448</v>
      </c>
      <c r="AO32" s="247" t="s">
        <v>357</v>
      </c>
      <c r="AP32" s="247"/>
      <c r="AQ32" s="247" t="s">
        <v>357</v>
      </c>
      <c r="AR32" s="247"/>
      <c r="AS32" s="63"/>
      <c r="AT32" s="63"/>
      <c r="AU32" s="63"/>
      <c r="AV32" s="63"/>
      <c r="AW32" s="63"/>
      <c r="AX32" s="63"/>
      <c r="AY32" s="63"/>
      <c r="AZ32" s="63"/>
      <c r="BA32" s="63"/>
      <c r="BB32" s="63"/>
      <c r="BC32" s="63"/>
      <c r="BD32" s="63"/>
      <c r="BE32" s="63"/>
      <c r="BF32" s="63"/>
      <c r="BG32" s="63"/>
      <c r="BH32" s="63"/>
      <c r="BI32" s="63"/>
      <c r="BJ32" s="63"/>
    </row>
    <row r="33" spans="1:62" ht="194.25" customHeight="1" x14ac:dyDescent="0.25">
      <c r="A33" s="272"/>
      <c r="B33" s="273"/>
      <c r="C33" s="273"/>
      <c r="D33" s="273"/>
      <c r="E33" s="273"/>
      <c r="F33" s="273"/>
      <c r="G33" s="274"/>
      <c r="H33" s="98" t="s">
        <v>307</v>
      </c>
      <c r="I33" s="276"/>
      <c r="J33" s="266"/>
      <c r="K33" s="264"/>
      <c r="L33" s="266"/>
      <c r="M33" s="264"/>
      <c r="N33" s="267"/>
      <c r="O33" s="25">
        <v>2</v>
      </c>
      <c r="P33" s="98" t="s">
        <v>308</v>
      </c>
      <c r="Q33" s="25" t="str">
        <f t="shared" si="0"/>
        <v>Probabilidad</v>
      </c>
      <c r="R33" s="76" t="s">
        <v>114</v>
      </c>
      <c r="S33" s="76" t="s">
        <v>115</v>
      </c>
      <c r="T33" s="26" t="str">
        <f t="shared" ref="T33:T35" si="37">IF(AND(R33="Preventivo",S33="Automático"),"50%",IF(AND(R33="Preventivo",S33="Manual"),"40%",IF(AND(R33="Detectivo",S33="Automático"),"40%",IF(AND(R33="Detectivo",S33="Manual"),"30%",IF(AND(R33="Correctivo",S33="Automático"),"35%",IF(AND(R33="Correctivo",S33="Manual"),"25%",""))))))</f>
        <v>40%</v>
      </c>
      <c r="U33" s="76" t="s">
        <v>116</v>
      </c>
      <c r="V33" s="76" t="s">
        <v>134</v>
      </c>
      <c r="W33" s="76" t="s">
        <v>118</v>
      </c>
      <c r="X33" s="98" t="s">
        <v>309</v>
      </c>
      <c r="Y33" s="78">
        <f>IFERROR(IF(AND(Q32="Probabilidad",Q33="Probabilidad"),(AA32-(+AA32*T33)),IF(Q33="Probabilidad",(K32-(+K32*T33)),IF(Q33="Impacto",AA32,""))),"")</f>
        <v>0.33600000000000002</v>
      </c>
      <c r="Z33" s="28" t="str">
        <f t="shared" si="1"/>
        <v>Baja</v>
      </c>
      <c r="AA33" s="26">
        <f t="shared" ref="AA33:AA35" si="38">+Y33</f>
        <v>0.33600000000000002</v>
      </c>
      <c r="AB33" s="28" t="str">
        <f t="shared" ref="AB33:AB35" si="39">IFERROR(IF(AC33="","",IF(AC33&lt;=0.2,"Leve",IF(AC33&lt;=0.4,"Menor",IF(AC33&lt;=0.6,"Moderado",IF(AC33&lt;=0.8,"Mayor","Catastrófico"))))),"")</f>
        <v>Mayor</v>
      </c>
      <c r="AC33" s="26">
        <f>IFERROR(IF(AND(Q32="Impacto",Q33="Impacto"),(AC32-(+AC32*T33)),IF(Q33="Impacto",(#REF!-(+#REF!*T33)),IF(Q33="Probabilidad",AC32,""))),"")</f>
        <v>0.8</v>
      </c>
      <c r="AD33" s="266"/>
      <c r="AE33" s="269"/>
      <c r="AF33" s="266"/>
      <c r="AG33" s="269"/>
      <c r="AH33" s="271"/>
      <c r="AI33" s="263"/>
      <c r="AJ33" s="248"/>
      <c r="AK33" s="248"/>
      <c r="AL33" s="248"/>
      <c r="AM33" s="248"/>
      <c r="AN33" s="248"/>
      <c r="AO33" s="248"/>
      <c r="AP33" s="248"/>
      <c r="AQ33" s="248"/>
      <c r="AR33" s="248"/>
      <c r="AS33" s="63"/>
      <c r="AT33" s="63"/>
      <c r="AU33" s="63"/>
      <c r="AV33" s="63"/>
      <c r="AW33" s="63"/>
      <c r="AX33" s="63"/>
      <c r="AY33" s="63"/>
      <c r="AZ33" s="63"/>
      <c r="BA33" s="63"/>
      <c r="BB33" s="63"/>
      <c r="BC33" s="63"/>
      <c r="BD33" s="63"/>
      <c r="BE33" s="63"/>
      <c r="BF33" s="63"/>
      <c r="BG33" s="63"/>
      <c r="BH33" s="63"/>
      <c r="BI33" s="63"/>
      <c r="BJ33" s="63"/>
    </row>
    <row r="34" spans="1:62" ht="245.25" customHeight="1" x14ac:dyDescent="0.25">
      <c r="A34" s="272"/>
      <c r="B34" s="273"/>
      <c r="C34" s="273"/>
      <c r="D34" s="273"/>
      <c r="E34" s="273"/>
      <c r="F34" s="273"/>
      <c r="G34" s="274"/>
      <c r="H34" s="98" t="s">
        <v>310</v>
      </c>
      <c r="I34" s="276"/>
      <c r="J34" s="266"/>
      <c r="K34" s="264"/>
      <c r="L34" s="266"/>
      <c r="M34" s="264"/>
      <c r="N34" s="267"/>
      <c r="O34" s="25">
        <v>3</v>
      </c>
      <c r="P34" s="98" t="s">
        <v>311</v>
      </c>
      <c r="Q34" s="25" t="str">
        <f t="shared" si="0"/>
        <v>Probabilidad</v>
      </c>
      <c r="R34" s="76" t="s">
        <v>114</v>
      </c>
      <c r="S34" s="76" t="s">
        <v>115</v>
      </c>
      <c r="T34" s="26" t="str">
        <f t="shared" si="37"/>
        <v>40%</v>
      </c>
      <c r="U34" s="76" t="s">
        <v>141</v>
      </c>
      <c r="V34" s="76" t="s">
        <v>134</v>
      </c>
      <c r="W34" s="76" t="s">
        <v>118</v>
      </c>
      <c r="X34" s="98" t="s">
        <v>312</v>
      </c>
      <c r="Y34" s="78">
        <f>IFERROR(IF(AND(Q33="Probabilidad",Q34="Probabilidad"),(AA33-(+AA33*T34)),IF(AND(Q33="Impacto",Q34="Probabilidad"),(AA32-(+AA32*T34)),IF(Q34="Impacto",AA33,""))),"")</f>
        <v>0.2016</v>
      </c>
      <c r="Z34" s="28" t="str">
        <f t="shared" si="1"/>
        <v>Baja</v>
      </c>
      <c r="AA34" s="26">
        <f t="shared" si="38"/>
        <v>0.2016</v>
      </c>
      <c r="AB34" s="28" t="str">
        <f t="shared" si="39"/>
        <v>Mayor</v>
      </c>
      <c r="AC34" s="26">
        <f>IFERROR(IF(AND(Q33="Impacto",Q34="Impacto"),(AC33-(+AC33*T34)),IF(AND(Q33="Probabilidad",Q34="Impacto"),(AC32-(+AC32*T34)),IF(Q34="Probabilidad",AC33,""))),"")</f>
        <v>0.8</v>
      </c>
      <c r="AD34" s="266"/>
      <c r="AE34" s="269"/>
      <c r="AF34" s="266"/>
      <c r="AG34" s="269"/>
      <c r="AH34" s="271"/>
      <c r="AI34" s="263"/>
      <c r="AJ34" s="248"/>
      <c r="AK34" s="248"/>
      <c r="AL34" s="248"/>
      <c r="AM34" s="248"/>
      <c r="AN34" s="248"/>
      <c r="AO34" s="248"/>
      <c r="AP34" s="248"/>
      <c r="AQ34" s="248"/>
      <c r="AR34" s="248"/>
      <c r="AS34" s="63"/>
      <c r="AT34" s="63"/>
      <c r="AU34" s="63"/>
      <c r="AV34" s="63"/>
      <c r="AW34" s="63"/>
      <c r="AX34" s="63"/>
      <c r="AY34" s="63"/>
      <c r="AZ34" s="63"/>
      <c r="BA34" s="63"/>
      <c r="BB34" s="63"/>
      <c r="BC34" s="63"/>
      <c r="BD34" s="63"/>
      <c r="BE34" s="63"/>
      <c r="BF34" s="63"/>
      <c r="BG34" s="63"/>
      <c r="BH34" s="63"/>
      <c r="BI34" s="63"/>
      <c r="BJ34" s="63"/>
    </row>
    <row r="35" spans="1:62" ht="80.400000000000006" customHeight="1" x14ac:dyDescent="0.25">
      <c r="A35" s="272"/>
      <c r="B35" s="273"/>
      <c r="C35" s="273"/>
      <c r="D35" s="273"/>
      <c r="E35" s="273"/>
      <c r="F35" s="273"/>
      <c r="G35" s="274"/>
      <c r="H35" s="79"/>
      <c r="I35" s="276"/>
      <c r="J35" s="266"/>
      <c r="K35" s="264"/>
      <c r="L35" s="266"/>
      <c r="M35" s="264"/>
      <c r="N35" s="267"/>
      <c r="O35" s="25">
        <v>4</v>
      </c>
      <c r="P35" s="80" t="s">
        <v>313</v>
      </c>
      <c r="Q35" s="25" t="str">
        <f t="shared" si="0"/>
        <v>Impacto</v>
      </c>
      <c r="R35" s="76" t="s">
        <v>172</v>
      </c>
      <c r="S35" s="76" t="s">
        <v>115</v>
      </c>
      <c r="T35" s="26" t="str">
        <f t="shared" si="37"/>
        <v>25%</v>
      </c>
      <c r="U35" s="76" t="s">
        <v>116</v>
      </c>
      <c r="V35" s="76" t="s">
        <v>134</v>
      </c>
      <c r="W35" s="76" t="s">
        <v>118</v>
      </c>
      <c r="X35" s="77" t="s">
        <v>314</v>
      </c>
      <c r="Y35" s="78">
        <f>IFERROR(IF(AND(Q34="Probabilidad",Q35="Probabilidad"),(AA34-(+AA34*T35)),IF(AND(Q34="Impacto",Q35="Probabilidad"),(AA33-(+AA33*T35)),IF(Q35="Impacto",AA34,""))),"")</f>
        <v>0.2016</v>
      </c>
      <c r="Z35" s="28" t="str">
        <f t="shared" si="1"/>
        <v>Baja</v>
      </c>
      <c r="AA35" s="26">
        <f t="shared" si="38"/>
        <v>0.2016</v>
      </c>
      <c r="AB35" s="28" t="str">
        <f t="shared" si="39"/>
        <v>Moderado</v>
      </c>
      <c r="AC35" s="26">
        <f>IFERROR(IF(AND(Q34="Impacto",Q35="Impacto"),(AC34-(+AC34*T35)),IF(AND(Q34="Probabilidad",Q35="Impacto"),(AC33-(+AC33*T35)),IF(Q35="Probabilidad",AC34,""))),"")</f>
        <v>0.60000000000000009</v>
      </c>
      <c r="AD35" s="266"/>
      <c r="AE35" s="269"/>
      <c r="AF35" s="266"/>
      <c r="AG35" s="269"/>
      <c r="AH35" s="271"/>
      <c r="AI35" s="263"/>
      <c r="AJ35" s="248"/>
      <c r="AK35" s="248"/>
      <c r="AL35" s="248"/>
      <c r="AM35" s="248"/>
      <c r="AN35" s="257"/>
      <c r="AO35" s="248"/>
      <c r="AP35" s="248"/>
      <c r="AQ35" s="248"/>
      <c r="AR35" s="248"/>
      <c r="AS35" s="63"/>
      <c r="AT35" s="63"/>
      <c r="AU35" s="63"/>
      <c r="AV35" s="63"/>
      <c r="AW35" s="63"/>
      <c r="AX35" s="63"/>
      <c r="AY35" s="63"/>
      <c r="AZ35" s="63"/>
      <c r="BA35" s="63"/>
      <c r="BB35" s="63"/>
      <c r="BC35" s="63"/>
      <c r="BD35" s="63"/>
      <c r="BE35" s="63"/>
      <c r="BF35" s="63"/>
      <c r="BG35" s="63"/>
      <c r="BH35" s="63"/>
      <c r="BI35" s="63"/>
      <c r="BJ35" s="63"/>
    </row>
    <row r="36" spans="1:62" ht="106.2" customHeight="1" x14ac:dyDescent="0.25">
      <c r="A36" s="272" t="s">
        <v>346</v>
      </c>
      <c r="B36" s="273" t="s">
        <v>315</v>
      </c>
      <c r="C36" s="273" t="s">
        <v>299</v>
      </c>
      <c r="D36" s="273" t="s">
        <v>316</v>
      </c>
      <c r="E36" s="273" t="s">
        <v>317</v>
      </c>
      <c r="F36" s="273" t="s">
        <v>318</v>
      </c>
      <c r="G36" s="274" t="s">
        <v>319</v>
      </c>
      <c r="H36" s="98" t="s">
        <v>320</v>
      </c>
      <c r="I36" s="275" t="s">
        <v>359</v>
      </c>
      <c r="J36" s="265" t="s">
        <v>226</v>
      </c>
      <c r="K36" s="264">
        <f>IF(J36="","",IF(J36="Muy Baja",0.2,IF(J36="Baja",0.4,IF(J36="Media",0.6,IF(J36="Alta",0.8,IF(J36="Muy Alta",1,))))))</f>
        <v>0.8</v>
      </c>
      <c r="L36" s="265" t="s">
        <v>131</v>
      </c>
      <c r="M36" s="264">
        <f>IF(L36="","",IF(L36="Leve",0.2,IF(L36="Menor",0.4,IF(L36="Moderado",0.6,IF(L36="Mayor",0.8,IF(L36="Catastrófico",1,))))))</f>
        <v>0.6</v>
      </c>
      <c r="N36" s="267" t="str">
        <f>IF(OR(AND(J36="Muy Baja",L36="Leve"),AND(J36="Muy Baja",L36="Menor"),AND(J36="Baja",L36="Leve")),"Bajo",IF(OR(AND(J36="Muy baja",L36="Moderado"),AND(J36="Baja",L36="Menor"),AND(J36="Baja",L36="Moderado"),AND(J36="Media",L36="Leve"),AND(J36="Media",L36="Menor"),AND(J36="Media",L36="Moderado"),AND(J36="Alta",L36="Leve"),AND(J36="Alta",L36="Menor")),"Moderado",IF(OR(AND(J36="Muy Baja",L36="Mayor"),AND(J36="Baja",L36="Mayor"),AND(J36="Media",L36="Mayor"),AND(J36="Alta",L36="Moderado"),AND(J36="Alta",L36="Mayor"),AND(J36="Muy Alta",L36="Leve"),AND(J36="Muy Alta",L36="Menor"),AND(J36="Muy Alta",L36="Moderado"),AND(J36="Muy Alta",L36="Mayor")),"Alto",IF(OR(AND(J36="Muy Baja",L36="Catastrófico"),AND(J36="Baja",L36="Catastrófico"),AND(J36="Media",L36="Catastrófico"),AND(J36="Alta",L36="Catastrófico"),AND(J36="Muy Alta",L36="Catastrófico")),"Extremo",""))))</f>
        <v>Alto</v>
      </c>
      <c r="O36" s="25">
        <v>1</v>
      </c>
      <c r="P36" s="98" t="s">
        <v>321</v>
      </c>
      <c r="Q36" s="25" t="str">
        <f t="shared" si="0"/>
        <v>Probabilidad</v>
      </c>
      <c r="R36" s="76" t="s">
        <v>114</v>
      </c>
      <c r="S36" s="76" t="s">
        <v>115</v>
      </c>
      <c r="T36" s="26" t="str">
        <f>IF(AND(R36="Preventivo",S36="Automático"),"50%",IF(AND(R36="Preventivo",S36="Manual"),"40%",IF(AND(R36="Detectivo",S36="Automático"),"40%",IF(AND(R36="Detectivo",S36="Manual"),"30%",IF(AND(R36="Correctivo",S36="Automático"),"35%",IF(AND(R36="Correctivo",S36="Manual"),"25%",""))))))</f>
        <v>40%</v>
      </c>
      <c r="U36" s="76" t="s">
        <v>116</v>
      </c>
      <c r="V36" s="76" t="s">
        <v>134</v>
      </c>
      <c r="W36" s="76" t="s">
        <v>118</v>
      </c>
      <c r="X36" s="98" t="s">
        <v>322</v>
      </c>
      <c r="Y36" s="78">
        <f>IFERROR(IF(Q36="Probabilidad",(K36-(+K36*T36)),IF(Q36="Impacto",K36,"")),"")</f>
        <v>0.48</v>
      </c>
      <c r="Z36" s="28" t="str">
        <f t="shared" si="1"/>
        <v>Media</v>
      </c>
      <c r="AA36" s="26">
        <f>+Y36</f>
        <v>0.48</v>
      </c>
      <c r="AB36" s="28" t="str">
        <f>IFERROR(IF(AC36="","",IF(AC36&lt;=0.2,"Leve",IF(AC36&lt;=0.4,"Menor",IF(AC36&lt;=0.6,"Moderado",IF(AC36&lt;=0.8,"Mayor","Catastrófico"))))),"")</f>
        <v>Moderado</v>
      </c>
      <c r="AC36" s="26">
        <f>IFERROR(IF(Q36="Impacto",(M36-(+M36*T36)),IF(Q36="Probabilidad",M36,"")),"")</f>
        <v>0.6</v>
      </c>
      <c r="AD36" s="265" t="str">
        <f t="shared" ref="AD36" si="40">IFERROR(IF(AE36=0,"",IF(AND(AE36&gt;0,AE36&lt;=0.2),"Muy Baja",IF(AE36&lt;=0.4,"Baja",IF(AE36&lt;=0.6,"Media",IF(AE36&lt;=0.8,"Alta","Muy Alta"))))),"")</f>
        <v>Muy Baja</v>
      </c>
      <c r="AE36" s="268">
        <f>MIN(Y36:Y39)</f>
        <v>0.17279999999999998</v>
      </c>
      <c r="AF36" s="265" t="str">
        <f t="shared" ref="AF36" si="41">IFERROR(IF(AG36=0,"",IF(AND(AG36&gt;0,AG36&lt;=0.2),"Leve",IF(AG36&lt;=0.4,"Menor",IF(AG36&lt;=0.6,"Moderado",IF(AG36&lt;=0.8,"Mayor","Catastrófico"))))),"")</f>
        <v>Moderado</v>
      </c>
      <c r="AG36" s="268">
        <f>MIN(AC36:AC39)</f>
        <v>0.6</v>
      </c>
      <c r="AH36" s="270" t="str">
        <f t="shared" ref="AH36" si="42">IFERROR(IF(OR(AND(AD36="Muy Baja",AF36="Leve"),AND(AD36="Muy Baja",AF36="Menor"),AND(AD36="Baja",AF36="Leve")),"Bajo",IF(OR(AND(AD36="Muy Baja",AF36="Moderado"),AND(AD36="Baja",AF36="Menor"),AND(AD36="Baja",AF36="Moderado"),AND(AD36="Media",AF36="Leve"),AND(AD36="Media",AF36="Menor"),AND(AD36="Media",AF36="Moderado"),AND(AD36="Alta",AF36="Leve"),AND(AD36="Alta",AF36="Menor")),"Moderado",IF(OR(AND(AD36="Muy Baja",AF36="Mayor"),AND(AD36="Baja",AF36="Mayor"),AND(AD36="Media",AF36="Mayor"),AND(AD36="Alta",AF36="Moderado"),AND(AD36="Alta",AF36="Mayor"),AND(AD36="Muy Alta",AF36="Leve"),AND(AD36="Muy Alta",AF36="Menor"),AND(AD36="Muy Alta",AF36="Moderado"),AND(AD36="Muy Alta",AF36="Mayor")),"Alto",IF(OR(AND(AD36="Muy Baja",AF36="Catastrófico"),AND(AD36="Baja",AF36="Catastrófico"),AND(AD36="Media",AF36="Catastrófico"),AND(AD36="Alta",AF36="Catastrófico"),AND(AD36="Muy Alta",AF36="Catastrófico")),"Extremo","")))),"")</f>
        <v>Moderado</v>
      </c>
      <c r="AI36" s="262" t="s">
        <v>120</v>
      </c>
      <c r="AJ36" s="247"/>
      <c r="AK36" s="249" t="s">
        <v>387</v>
      </c>
      <c r="AL36" s="249" t="s">
        <v>384</v>
      </c>
      <c r="AM36" s="249" t="s">
        <v>446</v>
      </c>
      <c r="AN36" s="249" t="s">
        <v>445</v>
      </c>
      <c r="AO36" s="247" t="s">
        <v>357</v>
      </c>
      <c r="AP36" s="249"/>
      <c r="AQ36" s="247" t="s">
        <v>357</v>
      </c>
      <c r="AR36" s="249"/>
      <c r="AS36" s="63"/>
      <c r="AT36" s="63"/>
      <c r="AU36" s="63"/>
      <c r="AV36" s="63"/>
      <c r="AW36" s="63"/>
      <c r="AX36" s="63"/>
      <c r="AY36" s="63"/>
      <c r="AZ36" s="63"/>
      <c r="BA36" s="63"/>
      <c r="BB36" s="63"/>
      <c r="BC36" s="63"/>
      <c r="BD36" s="63"/>
      <c r="BE36" s="63"/>
      <c r="BF36" s="63"/>
      <c r="BG36" s="63"/>
      <c r="BH36" s="63"/>
      <c r="BI36" s="63"/>
      <c r="BJ36" s="63"/>
    </row>
    <row r="37" spans="1:62" ht="124.2" customHeight="1" x14ac:dyDescent="0.25">
      <c r="A37" s="272"/>
      <c r="B37" s="273"/>
      <c r="C37" s="273"/>
      <c r="D37" s="273"/>
      <c r="E37" s="273"/>
      <c r="F37" s="273"/>
      <c r="G37" s="274"/>
      <c r="H37" s="98" t="s">
        <v>323</v>
      </c>
      <c r="I37" s="276"/>
      <c r="J37" s="266"/>
      <c r="K37" s="264"/>
      <c r="L37" s="266"/>
      <c r="M37" s="264"/>
      <c r="N37" s="267"/>
      <c r="O37" s="25">
        <v>2</v>
      </c>
      <c r="P37" s="98" t="s">
        <v>324</v>
      </c>
      <c r="Q37" s="25" t="str">
        <f t="shared" si="0"/>
        <v>Probabilidad</v>
      </c>
      <c r="R37" s="76" t="s">
        <v>114</v>
      </c>
      <c r="S37" s="76" t="s">
        <v>115</v>
      </c>
      <c r="T37" s="26" t="str">
        <f t="shared" ref="T37:T39" si="43">IF(AND(R37="Preventivo",S37="Automático"),"50%",IF(AND(R37="Preventivo",S37="Manual"),"40%",IF(AND(R37="Detectivo",S37="Automático"),"40%",IF(AND(R37="Detectivo",S37="Manual"),"30%",IF(AND(R37="Correctivo",S37="Automático"),"35%",IF(AND(R37="Correctivo",S37="Manual"),"25%",""))))))</f>
        <v>40%</v>
      </c>
      <c r="U37" s="76" t="s">
        <v>116</v>
      </c>
      <c r="V37" s="76" t="s">
        <v>117</v>
      </c>
      <c r="W37" s="76" t="s">
        <v>118</v>
      </c>
      <c r="X37" s="98" t="s">
        <v>325</v>
      </c>
      <c r="Y37" s="78">
        <f>IFERROR(IF(AND(Q36="Probabilidad",Q37="Probabilidad"),(AA36-(+AA36*T37)),IF(Q37="Probabilidad",(K36-(+K36*T37)),IF(Q37="Impacto",AA36,""))),"")</f>
        <v>0.28799999999999998</v>
      </c>
      <c r="Z37" s="28" t="str">
        <f t="shared" si="1"/>
        <v>Baja</v>
      </c>
      <c r="AA37" s="26">
        <f t="shared" ref="AA37:AA39" si="44">+Y37</f>
        <v>0.28799999999999998</v>
      </c>
      <c r="AB37" s="28" t="str">
        <f t="shared" ref="AB37:AB39" si="45">IFERROR(IF(AC37="","",IF(AC37&lt;=0.2,"Leve",IF(AC37&lt;=0.4,"Menor",IF(AC37&lt;=0.6,"Moderado",IF(AC37&lt;=0.8,"Mayor","Catastrófico"))))),"")</f>
        <v>Moderado</v>
      </c>
      <c r="AC37" s="26">
        <f>IFERROR(IF(AND(Q36="Impacto",Q37="Impacto"),(AC36-(+AC36*T37)),IF(Q37="Impacto",(#REF!-(+#REF!*T37)),IF(Q37="Probabilidad",AC36,""))),"")</f>
        <v>0.6</v>
      </c>
      <c r="AD37" s="266"/>
      <c r="AE37" s="269"/>
      <c r="AF37" s="266"/>
      <c r="AG37" s="269"/>
      <c r="AH37" s="271"/>
      <c r="AI37" s="263"/>
      <c r="AJ37" s="248"/>
      <c r="AK37" s="250"/>
      <c r="AL37" s="250"/>
      <c r="AM37" s="250"/>
      <c r="AN37" s="250"/>
      <c r="AO37" s="248"/>
      <c r="AP37" s="250"/>
      <c r="AQ37" s="248"/>
      <c r="AR37" s="250"/>
      <c r="AS37" s="63"/>
      <c r="AT37" s="63"/>
      <c r="AU37" s="63"/>
      <c r="AV37" s="63"/>
      <c r="AW37" s="63"/>
      <c r="AX37" s="63"/>
      <c r="AY37" s="63"/>
      <c r="AZ37" s="63"/>
      <c r="BA37" s="63"/>
      <c r="BB37" s="63"/>
      <c r="BC37" s="63"/>
      <c r="BD37" s="63"/>
      <c r="BE37" s="63"/>
      <c r="BF37" s="63"/>
      <c r="BG37" s="63"/>
      <c r="BH37" s="63"/>
      <c r="BI37" s="63"/>
      <c r="BJ37" s="63"/>
    </row>
    <row r="38" spans="1:62" ht="100.2" customHeight="1" x14ac:dyDescent="0.25">
      <c r="A38" s="272"/>
      <c r="B38" s="273"/>
      <c r="C38" s="273"/>
      <c r="D38" s="273"/>
      <c r="E38" s="273"/>
      <c r="F38" s="273"/>
      <c r="G38" s="274"/>
      <c r="H38" s="98" t="s">
        <v>326</v>
      </c>
      <c r="I38" s="276"/>
      <c r="J38" s="266"/>
      <c r="K38" s="264"/>
      <c r="L38" s="266"/>
      <c r="M38" s="264"/>
      <c r="N38" s="267"/>
      <c r="O38" s="25">
        <v>3</v>
      </c>
      <c r="P38" s="98" t="s">
        <v>327</v>
      </c>
      <c r="Q38" s="25" t="str">
        <f t="shared" si="0"/>
        <v>Probabilidad</v>
      </c>
      <c r="R38" s="76" t="s">
        <v>114</v>
      </c>
      <c r="S38" s="76" t="s">
        <v>115</v>
      </c>
      <c r="T38" s="26" t="str">
        <f t="shared" si="43"/>
        <v>40%</v>
      </c>
      <c r="U38" s="76" t="s">
        <v>116</v>
      </c>
      <c r="V38" s="76" t="s">
        <v>134</v>
      </c>
      <c r="W38" s="76" t="s">
        <v>118</v>
      </c>
      <c r="X38" s="98" t="s">
        <v>328</v>
      </c>
      <c r="Y38" s="78">
        <f>IFERROR(IF(AND(Q37="Probabilidad",Q38="Probabilidad"),(AA37-(+AA37*T38)),IF(AND(Q37="Impacto",Q38="Probabilidad"),(AA36-(+AA36*T38)),IF(Q38="Impacto",AA37,""))),"")</f>
        <v>0.17279999999999998</v>
      </c>
      <c r="Z38" s="28" t="str">
        <f t="shared" si="1"/>
        <v>Muy Baja</v>
      </c>
      <c r="AA38" s="26">
        <f t="shared" si="44"/>
        <v>0.17279999999999998</v>
      </c>
      <c r="AB38" s="28" t="str">
        <f t="shared" si="45"/>
        <v>Moderado</v>
      </c>
      <c r="AC38" s="26">
        <f>IFERROR(IF(AND(Q37="Impacto",Q38="Impacto"),(AC37-(+AC37*T38)),IF(AND(Q37="Probabilidad",Q38="Impacto"),(AC36-(+AC36*T38)),IF(Q38="Probabilidad",AC37,""))),"")</f>
        <v>0.6</v>
      </c>
      <c r="AD38" s="266"/>
      <c r="AE38" s="269"/>
      <c r="AF38" s="266"/>
      <c r="AG38" s="269"/>
      <c r="AH38" s="271"/>
      <c r="AI38" s="263"/>
      <c r="AJ38" s="248"/>
      <c r="AK38" s="250"/>
      <c r="AL38" s="250"/>
      <c r="AM38" s="250"/>
      <c r="AN38" s="250"/>
      <c r="AO38" s="248"/>
      <c r="AP38" s="250"/>
      <c r="AQ38" s="248"/>
      <c r="AR38" s="250"/>
      <c r="AS38" s="63"/>
      <c r="AT38" s="63"/>
      <c r="AU38" s="63"/>
      <c r="AV38" s="63"/>
      <c r="AW38" s="63"/>
      <c r="AX38" s="63"/>
      <c r="AY38" s="63"/>
      <c r="AZ38" s="63"/>
      <c r="BA38" s="63"/>
      <c r="BB38" s="63"/>
      <c r="BC38" s="63"/>
      <c r="BD38" s="63"/>
      <c r="BE38" s="63"/>
      <c r="BF38" s="63"/>
      <c r="BG38" s="63"/>
      <c r="BH38" s="63"/>
      <c r="BI38" s="63"/>
      <c r="BJ38" s="63"/>
    </row>
    <row r="39" spans="1:62" ht="80.400000000000006" customHeight="1" x14ac:dyDescent="0.25">
      <c r="A39" s="272"/>
      <c r="B39" s="273"/>
      <c r="C39" s="273"/>
      <c r="D39" s="273"/>
      <c r="E39" s="273"/>
      <c r="F39" s="273"/>
      <c r="G39" s="274"/>
      <c r="H39" s="79"/>
      <c r="I39" s="276"/>
      <c r="J39" s="266"/>
      <c r="K39" s="264"/>
      <c r="L39" s="266"/>
      <c r="M39" s="264"/>
      <c r="N39" s="267"/>
      <c r="O39" s="25">
        <v>4</v>
      </c>
      <c r="P39" s="80"/>
      <c r="Q39" s="25" t="str">
        <f t="shared" si="0"/>
        <v/>
      </c>
      <c r="R39" s="76"/>
      <c r="S39" s="76"/>
      <c r="T39" s="26" t="str">
        <f t="shared" si="43"/>
        <v/>
      </c>
      <c r="U39" s="76"/>
      <c r="V39" s="76"/>
      <c r="W39" s="76"/>
      <c r="X39" s="77"/>
      <c r="Y39" s="78" t="str">
        <f>IFERROR(IF(AND(Q38="Probabilidad",Q39="Probabilidad"),(AA38-(+AA38*T39)),IF(AND(Q38="Impacto",Q39="Probabilidad"),(AA37-(+AA37*T39)),IF(Q39="Impacto",AA38,""))),"")</f>
        <v/>
      </c>
      <c r="Z39" s="28" t="str">
        <f t="shared" si="1"/>
        <v/>
      </c>
      <c r="AA39" s="26" t="str">
        <f t="shared" si="44"/>
        <v/>
      </c>
      <c r="AB39" s="28" t="str">
        <f t="shared" si="45"/>
        <v/>
      </c>
      <c r="AC39" s="26" t="str">
        <f>IFERROR(IF(AND(Q38="Impacto",Q39="Impacto"),(AC38-(+AC38*T39)),IF(AND(Q38="Probabilidad",Q39="Impacto"),(AC37-(+AC37*T39)),IF(Q39="Probabilidad",AC38,""))),"")</f>
        <v/>
      </c>
      <c r="AD39" s="266"/>
      <c r="AE39" s="269"/>
      <c r="AF39" s="266"/>
      <c r="AG39" s="269"/>
      <c r="AH39" s="271"/>
      <c r="AI39" s="263"/>
      <c r="AJ39" s="248"/>
      <c r="AK39" s="250"/>
      <c r="AL39" s="250"/>
      <c r="AM39" s="250"/>
      <c r="AN39" s="250"/>
      <c r="AO39" s="248"/>
      <c r="AP39" s="250"/>
      <c r="AQ39" s="248"/>
      <c r="AR39" s="250"/>
      <c r="AS39" s="63"/>
      <c r="AT39" s="63"/>
      <c r="AU39" s="63"/>
      <c r="AV39" s="63"/>
      <c r="AW39" s="63"/>
      <c r="AX39" s="63"/>
      <c r="AY39" s="63"/>
      <c r="AZ39" s="63"/>
      <c r="BA39" s="63"/>
      <c r="BB39" s="63"/>
      <c r="BC39" s="63"/>
      <c r="BD39" s="63"/>
      <c r="BE39" s="63"/>
      <c r="BF39" s="63"/>
      <c r="BG39" s="63"/>
      <c r="BH39" s="63"/>
      <c r="BI39" s="63"/>
      <c r="BJ39" s="63"/>
    </row>
    <row r="40" spans="1:62" ht="80.400000000000006" customHeight="1" x14ac:dyDescent="0.25">
      <c r="A40" s="272" t="s">
        <v>347</v>
      </c>
      <c r="B40" s="273" t="s">
        <v>329</v>
      </c>
      <c r="C40" s="273" t="s">
        <v>299</v>
      </c>
      <c r="D40" s="273" t="s">
        <v>316</v>
      </c>
      <c r="E40" s="273" t="s">
        <v>330</v>
      </c>
      <c r="F40" s="273" t="s">
        <v>331</v>
      </c>
      <c r="G40" s="274" t="s">
        <v>332</v>
      </c>
      <c r="H40" s="98" t="s">
        <v>333</v>
      </c>
      <c r="I40" s="275" t="s">
        <v>359</v>
      </c>
      <c r="J40" s="265" t="s">
        <v>226</v>
      </c>
      <c r="K40" s="264">
        <f>IF(J40="","",IF(J40="Muy Baja",0.2,IF(J40="Baja",0.4,IF(J40="Media",0.6,IF(J40="Alta",0.8,IF(J40="Muy Alta",1,))))))</f>
        <v>0.8</v>
      </c>
      <c r="L40" s="265" t="s">
        <v>131</v>
      </c>
      <c r="M40" s="264">
        <f>IF(L40="","",IF(L40="Leve",0.2,IF(L40="Menor",0.4,IF(L40="Moderado",0.6,IF(L40="Mayor",0.8,IF(L40="Catastrófico",1,))))))</f>
        <v>0.6</v>
      </c>
      <c r="N40" s="267" t="str">
        <f>IF(OR(AND(J40="Muy Baja",L40="Leve"),AND(J40="Muy Baja",L40="Menor"),AND(J40="Baja",L40="Leve")),"Bajo",IF(OR(AND(J40="Muy baja",L40="Moderado"),AND(J40="Baja",L40="Menor"),AND(J40="Baja",L40="Moderado"),AND(J40="Media",L40="Leve"),AND(J40="Media",L40="Menor"),AND(J40="Media",L40="Moderado"),AND(J40="Alta",L40="Leve"),AND(J40="Alta",L40="Menor")),"Moderado",IF(OR(AND(J40="Muy Baja",L40="Mayor"),AND(J40="Baja",L40="Mayor"),AND(J40="Media",L40="Mayor"),AND(J40="Alta",L40="Moderado"),AND(J40="Alta",L40="Mayor"),AND(J40="Muy Alta",L40="Leve"),AND(J40="Muy Alta",L40="Menor"),AND(J40="Muy Alta",L40="Moderado"),AND(J40="Muy Alta",L40="Mayor")),"Alto",IF(OR(AND(J40="Muy Baja",L40="Catastrófico"),AND(J40="Baja",L40="Catastrófico"),AND(J40="Media",L40="Catastrófico"),AND(J40="Alta",L40="Catastrófico"),AND(J40="Muy Alta",L40="Catastrófico")),"Extremo",""))))</f>
        <v>Alto</v>
      </c>
      <c r="O40" s="25">
        <v>1</v>
      </c>
      <c r="P40" s="98" t="s">
        <v>334</v>
      </c>
      <c r="Q40" s="25" t="str">
        <f t="shared" si="0"/>
        <v>Impacto</v>
      </c>
      <c r="R40" s="76" t="s">
        <v>172</v>
      </c>
      <c r="S40" s="76" t="s">
        <v>115</v>
      </c>
      <c r="T40" s="26" t="str">
        <f>IF(AND(R40="Preventivo",S40="Automático"),"50%",IF(AND(R40="Preventivo",S40="Manual"),"40%",IF(AND(R40="Detectivo",S40="Automático"),"40%",IF(AND(R40="Detectivo",S40="Manual"),"30%",IF(AND(R40="Correctivo",S40="Automático"),"35%",IF(AND(R40="Correctivo",S40="Manual"),"25%",""))))))</f>
        <v>25%</v>
      </c>
      <c r="U40" s="76" t="s">
        <v>141</v>
      </c>
      <c r="V40" s="76" t="s">
        <v>134</v>
      </c>
      <c r="W40" s="76" t="s">
        <v>118</v>
      </c>
      <c r="X40" s="98" t="s">
        <v>335</v>
      </c>
      <c r="Y40" s="78">
        <f>IFERROR(IF(Q40="Probabilidad",(K40-(+K40*T40)),IF(Q40="Impacto",K40,"")),"")</f>
        <v>0.8</v>
      </c>
      <c r="Z40" s="28" t="str">
        <f t="shared" si="1"/>
        <v>Alta</v>
      </c>
      <c r="AA40" s="26">
        <f>+Y40</f>
        <v>0.8</v>
      </c>
      <c r="AB40" s="28" t="str">
        <f>IFERROR(IF(AC40="","",IF(AC40&lt;=0.2,"Leve",IF(AC40&lt;=0.4,"Menor",IF(AC40&lt;=0.6,"Moderado",IF(AC40&lt;=0.8,"Mayor","Catastrófico"))))),"")</f>
        <v>Moderado</v>
      </c>
      <c r="AC40" s="26">
        <f>IFERROR(IF(Q40="Impacto",(M40-(+M40*T40)),IF(Q40="Probabilidad",M40,"")),"")</f>
        <v>0.44999999999999996</v>
      </c>
      <c r="AD40" s="265" t="str">
        <f t="shared" ref="AD40" si="46">IFERROR(IF(AE40=0,"",IF(AND(AE40&gt;0,AE40&lt;=0.2),"Muy Baja",IF(AE40&lt;=0.4,"Baja",IF(AE40&lt;=0.6,"Media",IF(AE40&lt;=0.8,"Alta","Muy Alta"))))),"")</f>
        <v>Alta</v>
      </c>
      <c r="AE40" s="268">
        <f>MIN(Y40:Y43)</f>
        <v>0.8</v>
      </c>
      <c r="AF40" s="265" t="str">
        <f t="shared" ref="AF40" si="47">IFERROR(IF(AG40=0,"",IF(AND(AG40&gt;0,AG40&lt;=0.2),"Leve",IF(AG40&lt;=0.4,"Menor",IF(AG40&lt;=0.6,"Moderado",IF(AG40&lt;=0.8,"Mayor","Catastrófico"))))),"")</f>
        <v>Menor</v>
      </c>
      <c r="AG40" s="268">
        <f>MIN(AC40:AC43)</f>
        <v>0.33749999999999997</v>
      </c>
      <c r="AH40" s="270" t="str">
        <f t="shared" ref="AH40" si="48">IFERROR(IF(OR(AND(AD40="Muy Baja",AF40="Leve"),AND(AD40="Muy Baja",AF40="Menor"),AND(AD40="Baja",AF40="Leve")),"Bajo",IF(OR(AND(AD40="Muy Baja",AF40="Moderado"),AND(AD40="Baja",AF40="Menor"),AND(AD40="Baja",AF40="Moderado"),AND(AD40="Media",AF40="Leve"),AND(AD40="Media",AF40="Menor"),AND(AD40="Media",AF40="Moderado"),AND(AD40="Alta",AF40="Leve"),AND(AD40="Alta",AF40="Menor")),"Moderado",IF(OR(AND(AD40="Muy Baja",AF40="Mayor"),AND(AD40="Baja",AF40="Mayor"),AND(AD40="Media",AF40="Mayor"),AND(AD40="Alta",AF40="Moderado"),AND(AD40="Alta",AF40="Mayor"),AND(AD40="Muy Alta",AF40="Leve"),AND(AD40="Muy Alta",AF40="Menor"),AND(AD40="Muy Alta",AF40="Moderado"),AND(AD40="Muy Alta",AF40="Mayor")),"Alto",IF(OR(AND(AD40="Muy Baja",AF40="Catastrófico"),AND(AD40="Baja",AF40="Catastrófico"),AND(AD40="Media",AF40="Catastrófico"),AND(AD40="Alta",AF40="Catastrófico"),AND(AD40="Muy Alta",AF40="Catastrófico")),"Extremo","")))),"")</f>
        <v>Moderado</v>
      </c>
      <c r="AI40" s="262" t="s">
        <v>120</v>
      </c>
      <c r="AJ40" s="251" t="s">
        <v>336</v>
      </c>
      <c r="AK40" s="252" t="s">
        <v>388</v>
      </c>
      <c r="AL40" s="252" t="s">
        <v>385</v>
      </c>
      <c r="AM40" s="252" t="s">
        <v>447</v>
      </c>
      <c r="AN40" s="252" t="s">
        <v>385</v>
      </c>
      <c r="AO40" s="251" t="s">
        <v>357</v>
      </c>
      <c r="AP40" s="252"/>
      <c r="AQ40" s="251" t="s">
        <v>357</v>
      </c>
      <c r="AR40" s="252"/>
      <c r="AS40" s="63"/>
      <c r="AT40" s="63"/>
      <c r="AU40" s="63"/>
      <c r="AV40" s="63"/>
      <c r="AW40" s="63"/>
      <c r="AX40" s="63"/>
      <c r="AY40" s="63"/>
      <c r="AZ40" s="63"/>
      <c r="BA40" s="63"/>
      <c r="BB40" s="63"/>
      <c r="BC40" s="63"/>
      <c r="BD40" s="63"/>
      <c r="BE40" s="63"/>
      <c r="BF40" s="63"/>
      <c r="BG40" s="63"/>
      <c r="BH40" s="63"/>
      <c r="BI40" s="63"/>
      <c r="BJ40" s="63"/>
    </row>
    <row r="41" spans="1:62" ht="80.400000000000006" customHeight="1" x14ac:dyDescent="0.25">
      <c r="A41" s="272"/>
      <c r="B41" s="273"/>
      <c r="C41" s="273"/>
      <c r="D41" s="273"/>
      <c r="E41" s="273"/>
      <c r="F41" s="273"/>
      <c r="G41" s="274"/>
      <c r="H41" s="98" t="s">
        <v>337</v>
      </c>
      <c r="I41" s="276"/>
      <c r="J41" s="266"/>
      <c r="K41" s="264"/>
      <c r="L41" s="266"/>
      <c r="M41" s="264"/>
      <c r="N41" s="267"/>
      <c r="O41" s="25">
        <v>2</v>
      </c>
      <c r="P41" s="98" t="s">
        <v>338</v>
      </c>
      <c r="Q41" s="25" t="str">
        <f t="shared" si="0"/>
        <v>Impacto</v>
      </c>
      <c r="R41" s="76" t="s">
        <v>172</v>
      </c>
      <c r="S41" s="76" t="s">
        <v>115</v>
      </c>
      <c r="T41" s="26" t="str">
        <f t="shared" ref="T41:T43" si="49">IF(AND(R41="Preventivo",S41="Automático"),"50%",IF(AND(R41="Preventivo",S41="Manual"),"40%",IF(AND(R41="Detectivo",S41="Automático"),"40%",IF(AND(R41="Detectivo",S41="Manual"),"30%",IF(AND(R41="Correctivo",S41="Automático"),"35%",IF(AND(R41="Correctivo",S41="Manual"),"25%",""))))))</f>
        <v>25%</v>
      </c>
      <c r="U41" s="76" t="s">
        <v>141</v>
      </c>
      <c r="V41" s="76" t="s">
        <v>134</v>
      </c>
      <c r="W41" s="76" t="s">
        <v>118</v>
      </c>
      <c r="X41" s="98" t="s">
        <v>339</v>
      </c>
      <c r="Y41" s="78">
        <f>IFERROR(IF(AND(Q40="Probabilidad",Q41="Probabilidad"),(AA40-(+AA40*T41)),IF(Q41="Probabilidad",(K40-(+K40*T41)),IF(Q41="Impacto",AA40,""))),"")</f>
        <v>0.8</v>
      </c>
      <c r="Z41" s="28" t="str">
        <f t="shared" si="1"/>
        <v>Alta</v>
      </c>
      <c r="AA41" s="26">
        <f t="shared" ref="AA41:AA43" si="50">+Y41</f>
        <v>0.8</v>
      </c>
      <c r="AB41" s="28" t="str">
        <f t="shared" ref="AB41:AB43" si="51">IFERROR(IF(AC41="","",IF(AC41&lt;=0.2,"Leve",IF(AC41&lt;=0.4,"Menor",IF(AC41&lt;=0.6,"Moderado",IF(AC41&lt;=0.8,"Mayor","Catastrófico"))))),"")</f>
        <v>Menor</v>
      </c>
      <c r="AC41" s="26">
        <f>IFERROR(IF(AND(Q40="Impacto",Q41="Impacto"),(AC40-(+AC40*T41)),IF(Q41="Impacto",(#REF!-(+#REF!*T41)),IF(Q41="Probabilidad",AC40,""))),"")</f>
        <v>0.33749999999999997</v>
      </c>
      <c r="AD41" s="266"/>
      <c r="AE41" s="269"/>
      <c r="AF41" s="266"/>
      <c r="AG41" s="269"/>
      <c r="AH41" s="271"/>
      <c r="AI41" s="263"/>
      <c r="AJ41" s="251" t="s">
        <v>340</v>
      </c>
      <c r="AK41" s="252"/>
      <c r="AL41" s="252"/>
      <c r="AM41" s="252"/>
      <c r="AN41" s="252"/>
      <c r="AO41" s="251"/>
      <c r="AP41" s="252"/>
      <c r="AQ41" s="251"/>
      <c r="AR41" s="252"/>
      <c r="AS41" s="63"/>
      <c r="AT41" s="63"/>
      <c r="AU41" s="63"/>
      <c r="AV41" s="63"/>
      <c r="AW41" s="63"/>
      <c r="AX41" s="63"/>
      <c r="AY41" s="63"/>
      <c r="AZ41" s="63"/>
      <c r="BA41" s="63"/>
      <c r="BB41" s="63"/>
      <c r="BC41" s="63"/>
      <c r="BD41" s="63"/>
      <c r="BE41" s="63"/>
      <c r="BF41" s="63"/>
      <c r="BG41" s="63"/>
      <c r="BH41" s="63"/>
      <c r="BI41" s="63"/>
      <c r="BJ41" s="63"/>
    </row>
    <row r="42" spans="1:62" ht="80.400000000000006" customHeight="1" x14ac:dyDescent="0.25">
      <c r="A42" s="272"/>
      <c r="B42" s="273"/>
      <c r="C42" s="273"/>
      <c r="D42" s="273"/>
      <c r="E42" s="273"/>
      <c r="F42" s="273"/>
      <c r="G42" s="274"/>
      <c r="H42" s="98" t="s">
        <v>341</v>
      </c>
      <c r="I42" s="276"/>
      <c r="J42" s="266"/>
      <c r="K42" s="264"/>
      <c r="L42" s="266"/>
      <c r="M42" s="264"/>
      <c r="N42" s="267"/>
      <c r="O42" s="25">
        <v>3</v>
      </c>
      <c r="P42" s="98" t="s">
        <v>342</v>
      </c>
      <c r="Q42" s="25" t="str">
        <f t="shared" si="0"/>
        <v/>
      </c>
      <c r="R42" s="76"/>
      <c r="S42" s="76"/>
      <c r="T42" s="26" t="str">
        <f t="shared" si="49"/>
        <v/>
      </c>
      <c r="U42" s="76"/>
      <c r="V42" s="76"/>
      <c r="W42" s="76"/>
      <c r="X42" s="79" t="s">
        <v>343</v>
      </c>
      <c r="Y42" s="78" t="str">
        <f>IFERROR(IF(AND(Q41="Probabilidad",Q42="Probabilidad"),(AA41-(+AA41*T42)),IF(AND(Q41="Impacto",Q42="Probabilidad"),(AA40-(+AA40*T42)),IF(Q42="Impacto",AA41,""))),"")</f>
        <v/>
      </c>
      <c r="Z42" s="28" t="str">
        <f t="shared" si="1"/>
        <v/>
      </c>
      <c r="AA42" s="26" t="str">
        <f t="shared" si="50"/>
        <v/>
      </c>
      <c r="AB42" s="28" t="str">
        <f t="shared" si="51"/>
        <v/>
      </c>
      <c r="AC42" s="26" t="str">
        <f>IFERROR(IF(AND(Q41="Impacto",Q42="Impacto"),(AC41-(+AC41*T42)),IF(AND(Q41="Probabilidad",Q42="Impacto"),(AC40-(+AC40*T42)),IF(Q42="Probabilidad",AC41,""))),"")</f>
        <v/>
      </c>
      <c r="AD42" s="266"/>
      <c r="AE42" s="269"/>
      <c r="AF42" s="266"/>
      <c r="AG42" s="269"/>
      <c r="AH42" s="271"/>
      <c r="AI42" s="263"/>
      <c r="AJ42" s="251" t="s">
        <v>344</v>
      </c>
      <c r="AK42" s="252"/>
      <c r="AL42" s="252"/>
      <c r="AM42" s="252"/>
      <c r="AN42" s="252"/>
      <c r="AO42" s="251"/>
      <c r="AP42" s="252"/>
      <c r="AQ42" s="251"/>
      <c r="AR42" s="252"/>
      <c r="AS42" s="63"/>
      <c r="AT42" s="63"/>
      <c r="AU42" s="63"/>
      <c r="AV42" s="63"/>
      <c r="AW42" s="63"/>
      <c r="AX42" s="63"/>
      <c r="AY42" s="63"/>
      <c r="AZ42" s="63"/>
      <c r="BA42" s="63"/>
      <c r="BB42" s="63"/>
      <c r="BC42" s="63"/>
      <c r="BD42" s="63"/>
      <c r="BE42" s="63"/>
      <c r="BF42" s="63"/>
      <c r="BG42" s="63"/>
      <c r="BH42" s="63"/>
      <c r="BI42" s="63"/>
      <c r="BJ42" s="63"/>
    </row>
    <row r="43" spans="1:62" ht="166.5" customHeight="1" x14ac:dyDescent="0.25">
      <c r="A43" s="272"/>
      <c r="B43" s="273"/>
      <c r="C43" s="273"/>
      <c r="D43" s="273"/>
      <c r="E43" s="273"/>
      <c r="F43" s="273"/>
      <c r="G43" s="274"/>
      <c r="H43" s="79"/>
      <c r="I43" s="276"/>
      <c r="J43" s="266"/>
      <c r="K43" s="264"/>
      <c r="L43" s="266"/>
      <c r="M43" s="264"/>
      <c r="N43" s="267"/>
      <c r="O43" s="25">
        <v>4</v>
      </c>
      <c r="P43" s="80"/>
      <c r="Q43" s="25" t="str">
        <f t="shared" si="0"/>
        <v/>
      </c>
      <c r="R43" s="76"/>
      <c r="S43" s="76"/>
      <c r="T43" s="26" t="str">
        <f t="shared" si="49"/>
        <v/>
      </c>
      <c r="U43" s="76"/>
      <c r="V43" s="76"/>
      <c r="W43" s="76"/>
      <c r="X43" s="77"/>
      <c r="Y43" s="78" t="str">
        <f>IFERROR(IF(AND(Q42="Probabilidad",Q43="Probabilidad"),(AA42-(+AA42*T43)),IF(AND(Q42="Impacto",Q43="Probabilidad"),(AA41-(+AA41*T43)),IF(Q43="Impacto",AA42,""))),"")</f>
        <v/>
      </c>
      <c r="Z43" s="28" t="str">
        <f t="shared" si="1"/>
        <v/>
      </c>
      <c r="AA43" s="26" t="str">
        <f t="shared" si="50"/>
        <v/>
      </c>
      <c r="AB43" s="28" t="str">
        <f t="shared" si="51"/>
        <v/>
      </c>
      <c r="AC43" s="26" t="str">
        <f>IFERROR(IF(AND(Q42="Impacto",Q43="Impacto"),(AC42-(+AC42*T43)),IF(AND(Q42="Probabilidad",Q43="Impacto"),(AC41-(+AC41*T43)),IF(Q43="Probabilidad",AC42,""))),"")</f>
        <v/>
      </c>
      <c r="AD43" s="266"/>
      <c r="AE43" s="269"/>
      <c r="AF43" s="266"/>
      <c r="AG43" s="269"/>
      <c r="AH43" s="271"/>
      <c r="AI43" s="263"/>
      <c r="AJ43" s="251"/>
      <c r="AK43" s="252"/>
      <c r="AL43" s="252"/>
      <c r="AM43" s="252"/>
      <c r="AN43" s="252"/>
      <c r="AO43" s="251"/>
      <c r="AP43" s="252"/>
      <c r="AQ43" s="251"/>
      <c r="AR43" s="252"/>
      <c r="AS43" s="63"/>
      <c r="AT43" s="63"/>
      <c r="AU43" s="63"/>
      <c r="AV43" s="63"/>
      <c r="AW43" s="63"/>
      <c r="AX43" s="63"/>
      <c r="AY43" s="63"/>
      <c r="AZ43" s="63"/>
      <c r="BA43" s="63"/>
      <c r="BB43" s="63"/>
      <c r="BC43" s="63"/>
      <c r="BD43" s="63"/>
      <c r="BE43" s="63"/>
      <c r="BF43" s="63"/>
      <c r="BG43" s="63"/>
      <c r="BH43" s="63"/>
      <c r="BI43" s="63"/>
      <c r="BJ43" s="63"/>
    </row>
    <row r="44" spans="1:62" ht="49.5" customHeight="1" x14ac:dyDescent="0.25">
      <c r="A44" s="326" t="s">
        <v>196</v>
      </c>
      <c r="B44" s="327"/>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8"/>
    </row>
    <row r="46" spans="1:62" x14ac:dyDescent="0.25">
      <c r="A46" s="81" t="s">
        <v>197</v>
      </c>
      <c r="B46" s="81"/>
      <c r="C46" s="64"/>
      <c r="D46" s="64"/>
      <c r="E46" s="64"/>
      <c r="F46" s="64"/>
      <c r="I46" s="64"/>
    </row>
    <row r="48" spans="1:62" x14ac:dyDescent="0.25">
      <c r="C48" s="68" t="s">
        <v>198</v>
      </c>
      <c r="D48" s="68"/>
      <c r="F48" s="64"/>
    </row>
    <row r="49" spans="3:8" x14ac:dyDescent="0.25">
      <c r="G49" s="82"/>
    </row>
    <row r="50" spans="3:8" x14ac:dyDescent="0.25">
      <c r="C50" s="95" t="s">
        <v>199</v>
      </c>
      <c r="D50" s="96" t="s">
        <v>200</v>
      </c>
      <c r="E50" s="325" t="s">
        <v>201</v>
      </c>
      <c r="F50" s="325"/>
      <c r="G50" s="325"/>
      <c r="H50" s="325"/>
    </row>
    <row r="51" spans="3:8" ht="66" customHeight="1" x14ac:dyDescent="0.25">
      <c r="C51" s="77" t="s">
        <v>202</v>
      </c>
      <c r="D51" s="97">
        <v>44656</v>
      </c>
      <c r="E51" s="261" t="s">
        <v>203</v>
      </c>
      <c r="F51" s="261"/>
      <c r="G51" s="261"/>
      <c r="H51" s="261"/>
    </row>
    <row r="52" spans="3:8" ht="38.25" customHeight="1" x14ac:dyDescent="0.25">
      <c r="C52" s="77" t="s">
        <v>202</v>
      </c>
      <c r="D52" s="97">
        <v>44826</v>
      </c>
      <c r="E52" s="261" t="s">
        <v>204</v>
      </c>
      <c r="F52" s="261"/>
      <c r="G52" s="261"/>
      <c r="H52" s="261"/>
    </row>
    <row r="53" spans="3:8" ht="38.25" customHeight="1" x14ac:dyDescent="0.25">
      <c r="C53" s="77" t="s">
        <v>202</v>
      </c>
      <c r="D53" s="97">
        <v>44826</v>
      </c>
      <c r="E53" s="261" t="s">
        <v>205</v>
      </c>
      <c r="F53" s="261"/>
      <c r="G53" s="261"/>
      <c r="H53" s="261"/>
    </row>
    <row r="54" spans="3:8" ht="38.25" customHeight="1" x14ac:dyDescent="0.25">
      <c r="C54" s="77" t="s">
        <v>202</v>
      </c>
      <c r="D54" s="97">
        <v>44826</v>
      </c>
      <c r="E54" s="261" t="s">
        <v>206</v>
      </c>
      <c r="F54" s="261"/>
      <c r="G54" s="261"/>
      <c r="H54" s="261"/>
    </row>
    <row r="55" spans="3:8" ht="38.25" customHeight="1" x14ac:dyDescent="0.25">
      <c r="C55" s="77" t="s">
        <v>207</v>
      </c>
      <c r="D55" s="97">
        <v>45905</v>
      </c>
      <c r="E55" s="261" t="s">
        <v>208</v>
      </c>
      <c r="F55" s="261"/>
      <c r="G55" s="261"/>
      <c r="H55" s="261"/>
    </row>
    <row r="56" spans="3:8" ht="32.4" customHeight="1" x14ac:dyDescent="0.25">
      <c r="C56" s="77" t="s">
        <v>104</v>
      </c>
      <c r="D56" s="97">
        <v>45905</v>
      </c>
      <c r="E56" s="261" t="s">
        <v>209</v>
      </c>
      <c r="F56" s="261"/>
      <c r="G56" s="261"/>
      <c r="H56" s="261"/>
    </row>
    <row r="57" spans="3:8" ht="32.4" customHeight="1" x14ac:dyDescent="0.25">
      <c r="C57" s="77" t="s">
        <v>124</v>
      </c>
      <c r="D57" s="97">
        <v>45905</v>
      </c>
      <c r="E57" s="261" t="s">
        <v>210</v>
      </c>
      <c r="F57" s="261"/>
      <c r="G57" s="261"/>
      <c r="H57" s="261"/>
    </row>
    <row r="58" spans="3:8" ht="32.4" customHeight="1" x14ac:dyDescent="0.25">
      <c r="C58" s="77" t="s">
        <v>143</v>
      </c>
      <c r="D58" s="97">
        <v>45905</v>
      </c>
      <c r="E58" s="261" t="s">
        <v>211</v>
      </c>
      <c r="F58" s="261"/>
      <c r="G58" s="261"/>
      <c r="H58" s="261"/>
    </row>
    <row r="59" spans="3:8" ht="32.4" customHeight="1" x14ac:dyDescent="0.25">
      <c r="C59" s="77" t="s">
        <v>157</v>
      </c>
      <c r="D59" s="97">
        <v>45905</v>
      </c>
      <c r="E59" s="261" t="s">
        <v>212</v>
      </c>
      <c r="F59" s="261"/>
      <c r="G59" s="261"/>
      <c r="H59" s="261"/>
    </row>
    <row r="60" spans="3:8" ht="32.4" customHeight="1" x14ac:dyDescent="0.25">
      <c r="C60" s="77" t="s">
        <v>174</v>
      </c>
      <c r="D60" s="97">
        <v>45905</v>
      </c>
      <c r="E60" s="261" t="s">
        <v>213</v>
      </c>
      <c r="F60" s="261"/>
      <c r="G60" s="261"/>
      <c r="H60" s="261"/>
    </row>
    <row r="61" spans="3:8" ht="67.95" customHeight="1" x14ac:dyDescent="0.25">
      <c r="C61" s="77" t="s">
        <v>345</v>
      </c>
      <c r="D61" s="97">
        <v>45989</v>
      </c>
      <c r="E61" s="261" t="s">
        <v>348</v>
      </c>
      <c r="F61" s="261"/>
      <c r="G61" s="261"/>
      <c r="H61" s="261"/>
    </row>
    <row r="62" spans="3:8" ht="63" customHeight="1" x14ac:dyDescent="0.25">
      <c r="C62" s="77" t="s">
        <v>346</v>
      </c>
      <c r="D62" s="97">
        <v>45989</v>
      </c>
      <c r="E62" s="261" t="s">
        <v>349</v>
      </c>
      <c r="F62" s="261"/>
      <c r="G62" s="261"/>
      <c r="H62" s="261"/>
    </row>
    <row r="63" spans="3:8" ht="60" customHeight="1" x14ac:dyDescent="0.25">
      <c r="C63" s="77" t="s">
        <v>347</v>
      </c>
      <c r="D63" s="97">
        <v>45989</v>
      </c>
      <c r="E63" s="261" t="s">
        <v>350</v>
      </c>
      <c r="F63" s="261"/>
      <c r="G63" s="261"/>
      <c r="H63" s="261"/>
    </row>
    <row r="64" spans="3:8" ht="32.4" customHeight="1" x14ac:dyDescent="0.25">
      <c r="C64" s="77"/>
      <c r="D64" s="97"/>
      <c r="E64" s="261"/>
      <c r="F64" s="261"/>
      <c r="G64" s="261"/>
      <c r="H64" s="261"/>
    </row>
    <row r="65" spans="3:8" ht="32.4" customHeight="1" x14ac:dyDescent="0.25">
      <c r="C65" s="77"/>
      <c r="D65" s="97"/>
      <c r="E65" s="261"/>
      <c r="F65" s="261"/>
      <c r="G65" s="261"/>
      <c r="H65" s="261"/>
    </row>
    <row r="66" spans="3:8" ht="32.4" customHeight="1" x14ac:dyDescent="0.25">
      <c r="C66" s="77"/>
      <c r="D66" s="97"/>
      <c r="E66" s="261"/>
      <c r="F66" s="261"/>
      <c r="G66" s="261"/>
      <c r="H66" s="261"/>
    </row>
    <row r="67" spans="3:8" ht="32.4" customHeight="1" x14ac:dyDescent="0.25">
      <c r="C67" s="77"/>
      <c r="D67" s="97"/>
      <c r="E67" s="261"/>
      <c r="F67" s="261"/>
      <c r="G67" s="261"/>
      <c r="H67" s="261"/>
    </row>
    <row r="68" spans="3:8" ht="32.4" customHeight="1" x14ac:dyDescent="0.25"/>
  </sheetData>
  <sheetProtection algorithmName="SHA-512" hashValue="V7ewFhD7Sd7EQkSynGXjZeQDV0L2dkmdjrUF3O6/eHC4Uw7noPr1z3RwcbvChkDqk6/cG0PKOVTVJjLxqmu3Vg==" saltValue="P/MOi5IRvVShoDcbxZA9og==" spinCount="100000" sheet="1" formatCells="0" formatColumns="0" formatRows="0"/>
  <dataConsolidate/>
  <mergeCells count="303">
    <mergeCell ref="AI20:AI22"/>
    <mergeCell ref="AK20:AK22"/>
    <mergeCell ref="AL20:AL22"/>
    <mergeCell ref="AM20:AM22"/>
    <mergeCell ref="A23:A25"/>
    <mergeCell ref="B23:B25"/>
    <mergeCell ref="C23:C25"/>
    <mergeCell ref="D23:D25"/>
    <mergeCell ref="K23:K25"/>
    <mergeCell ref="L23:L25"/>
    <mergeCell ref="M23:M25"/>
    <mergeCell ref="N23:N25"/>
    <mergeCell ref="AD23:AD25"/>
    <mergeCell ref="AE23:AE25"/>
    <mergeCell ref="AF23:AF25"/>
    <mergeCell ref="A20:A22"/>
    <mergeCell ref="B20:B22"/>
    <mergeCell ref="C20:C22"/>
    <mergeCell ref="D20:D22"/>
    <mergeCell ref="E20:E22"/>
    <mergeCell ref="F20:F22"/>
    <mergeCell ref="G20:G22"/>
    <mergeCell ref="I20:I22"/>
    <mergeCell ref="J20:J22"/>
    <mergeCell ref="A15:A16"/>
    <mergeCell ref="B15:B16"/>
    <mergeCell ref="C15:C16"/>
    <mergeCell ref="D15:D16"/>
    <mergeCell ref="E15:E16"/>
    <mergeCell ref="F15:F16"/>
    <mergeCell ref="G15:G16"/>
    <mergeCell ref="AN15:AN16"/>
    <mergeCell ref="AN17:AN19"/>
    <mergeCell ref="D17:D19"/>
    <mergeCell ref="E17:E19"/>
    <mergeCell ref="F17:F19"/>
    <mergeCell ref="G17:G19"/>
    <mergeCell ref="I17:I19"/>
    <mergeCell ref="J17:J19"/>
    <mergeCell ref="I15:I16"/>
    <mergeCell ref="J15:J16"/>
    <mergeCell ref="AG15:AG16"/>
    <mergeCell ref="AH15:AH16"/>
    <mergeCell ref="AI15:AI16"/>
    <mergeCell ref="A17:A19"/>
    <mergeCell ref="B17:B19"/>
    <mergeCell ref="C17:C19"/>
    <mergeCell ref="K15:K16"/>
    <mergeCell ref="AI26:AI31"/>
    <mergeCell ref="AK26:AK31"/>
    <mergeCell ref="F23:F25"/>
    <mergeCell ref="AG26:AG31"/>
    <mergeCell ref="AH26:AH31"/>
    <mergeCell ref="AG23:AG25"/>
    <mergeCell ref="AH23:AH25"/>
    <mergeCell ref="K26:K31"/>
    <mergeCell ref="L26:L31"/>
    <mergeCell ref="M26:M31"/>
    <mergeCell ref="N26:N31"/>
    <mergeCell ref="AD26:AD31"/>
    <mergeCell ref="AE26:AE31"/>
    <mergeCell ref="AF26:AF31"/>
    <mergeCell ref="G23:G25"/>
    <mergeCell ref="I23:I25"/>
    <mergeCell ref="J23:J25"/>
    <mergeCell ref="A26:A31"/>
    <mergeCell ref="B26:B31"/>
    <mergeCell ref="C26:C31"/>
    <mergeCell ref="D26:D31"/>
    <mergeCell ref="E26:E31"/>
    <mergeCell ref="F26:F31"/>
    <mergeCell ref="G26:G31"/>
    <mergeCell ref="I26:I31"/>
    <mergeCell ref="J26:J31"/>
    <mergeCell ref="K20:K22"/>
    <mergeCell ref="L20:L22"/>
    <mergeCell ref="M20:M22"/>
    <mergeCell ref="N20:N22"/>
    <mergeCell ref="AD20:AD22"/>
    <mergeCell ref="AE20:AE22"/>
    <mergeCell ref="E59:H59"/>
    <mergeCell ref="E60:H60"/>
    <mergeCell ref="E55:H55"/>
    <mergeCell ref="E51:H51"/>
    <mergeCell ref="E52:H52"/>
    <mergeCell ref="E53:H53"/>
    <mergeCell ref="E54:H54"/>
    <mergeCell ref="E56:H56"/>
    <mergeCell ref="E50:H50"/>
    <mergeCell ref="A44:AI44"/>
    <mergeCell ref="A32:A35"/>
    <mergeCell ref="B32:B35"/>
    <mergeCell ref="C32:C35"/>
    <mergeCell ref="D32:D35"/>
    <mergeCell ref="E32:E35"/>
    <mergeCell ref="F32:F35"/>
    <mergeCell ref="G32:G35"/>
    <mergeCell ref="I32:I35"/>
    <mergeCell ref="L15:L16"/>
    <mergeCell ref="M15:M16"/>
    <mergeCell ref="N15:N16"/>
    <mergeCell ref="AD15:AD16"/>
    <mergeCell ref="AE15:AE16"/>
    <mergeCell ref="AF15:AF16"/>
    <mergeCell ref="AK15:AK16"/>
    <mergeCell ref="K17:K19"/>
    <mergeCell ref="L17:L19"/>
    <mergeCell ref="M17:M19"/>
    <mergeCell ref="N17:N19"/>
    <mergeCell ref="AD17:AD19"/>
    <mergeCell ref="AE17:AE19"/>
    <mergeCell ref="AF17:AF19"/>
    <mergeCell ref="AG17:AG19"/>
    <mergeCell ref="AJ15:AJ16"/>
    <mergeCell ref="AJ17:AJ19"/>
    <mergeCell ref="B12:B14"/>
    <mergeCell ref="AM11:AM14"/>
    <mergeCell ref="AN11:AN14"/>
    <mergeCell ref="AL11:AL14"/>
    <mergeCell ref="AK11:AK14"/>
    <mergeCell ref="AG1:AI1"/>
    <mergeCell ref="AG2:AI2"/>
    <mergeCell ref="AG3:AI3"/>
    <mergeCell ref="E57:H57"/>
    <mergeCell ref="AL15:AL16"/>
    <mergeCell ref="AM15:AM16"/>
    <mergeCell ref="AF20:AF22"/>
    <mergeCell ref="AG20:AG22"/>
    <mergeCell ref="AI23:AI25"/>
    <mergeCell ref="AH17:AH19"/>
    <mergeCell ref="AI17:AI19"/>
    <mergeCell ref="AK17:AK19"/>
    <mergeCell ref="AL17:AL19"/>
    <mergeCell ref="AM17:AM19"/>
    <mergeCell ref="AK23:AK25"/>
    <mergeCell ref="AL23:AL25"/>
    <mergeCell ref="AM23:AM25"/>
    <mergeCell ref="AH20:AH22"/>
    <mergeCell ref="E23:E25"/>
    <mergeCell ref="J13:J14"/>
    <mergeCell ref="K13:K14"/>
    <mergeCell ref="L13:L14"/>
    <mergeCell ref="M13:M14"/>
    <mergeCell ref="N13:N14"/>
    <mergeCell ref="AJ13:AJ14"/>
    <mergeCell ref="Q13:Q14"/>
    <mergeCell ref="H6:I6"/>
    <mergeCell ref="R13:X13"/>
    <mergeCell ref="AH13:AH14"/>
    <mergeCell ref="AG13:AG14"/>
    <mergeCell ref="AB13:AB14"/>
    <mergeCell ref="AD13:AD14"/>
    <mergeCell ref="AE13:AE14"/>
    <mergeCell ref="A11:I11"/>
    <mergeCell ref="J12:N12"/>
    <mergeCell ref="AD12:AH12"/>
    <mergeCell ref="H7:I7"/>
    <mergeCell ref="F6:G6"/>
    <mergeCell ref="F7:G7"/>
    <mergeCell ref="D8:I8"/>
    <mergeCell ref="D9:I9"/>
    <mergeCell ref="D6:E7"/>
    <mergeCell ref="P13:P14"/>
    <mergeCell ref="A1:C4"/>
    <mergeCell ref="A6:C7"/>
    <mergeCell ref="A9:C9"/>
    <mergeCell ref="A8:C8"/>
    <mergeCell ref="A12:A14"/>
    <mergeCell ref="C12:C14"/>
    <mergeCell ref="AI12:AI14"/>
    <mergeCell ref="AF13:AF14"/>
    <mergeCell ref="AC13:AC14"/>
    <mergeCell ref="AG4:AI4"/>
    <mergeCell ref="O12:X12"/>
    <mergeCell ref="Y13:Y14"/>
    <mergeCell ref="Z13:Z14"/>
    <mergeCell ref="AA13:AA14"/>
    <mergeCell ref="D1:AF4"/>
    <mergeCell ref="G12:G14"/>
    <mergeCell ref="H12:H14"/>
    <mergeCell ref="I12:I14"/>
    <mergeCell ref="D12:D14"/>
    <mergeCell ref="E12:E14"/>
    <mergeCell ref="F12:F14"/>
    <mergeCell ref="O13:O14"/>
    <mergeCell ref="AI11:AJ11"/>
    <mergeCell ref="J11:AH11"/>
    <mergeCell ref="J32:J35"/>
    <mergeCell ref="A36:A39"/>
    <mergeCell ref="B36:B39"/>
    <mergeCell ref="C36:C39"/>
    <mergeCell ref="D36:D39"/>
    <mergeCell ref="E36:E39"/>
    <mergeCell ref="F36:F39"/>
    <mergeCell ref="G36:G39"/>
    <mergeCell ref="I36:I39"/>
    <mergeCell ref="J36:J39"/>
    <mergeCell ref="E66:H66"/>
    <mergeCell ref="E67:H67"/>
    <mergeCell ref="AK36:AK39"/>
    <mergeCell ref="AL36:AL39"/>
    <mergeCell ref="AM36:AM39"/>
    <mergeCell ref="AN36:AN39"/>
    <mergeCell ref="A40:A43"/>
    <mergeCell ref="B40:B43"/>
    <mergeCell ref="C40:C43"/>
    <mergeCell ref="D40:D43"/>
    <mergeCell ref="E40:E43"/>
    <mergeCell ref="F40:F43"/>
    <mergeCell ref="G40:G43"/>
    <mergeCell ref="I40:I43"/>
    <mergeCell ref="J40:J43"/>
    <mergeCell ref="K40:K43"/>
    <mergeCell ref="L40:L43"/>
    <mergeCell ref="M40:M43"/>
    <mergeCell ref="N40:N43"/>
    <mergeCell ref="AD40:AD43"/>
    <mergeCell ref="AE40:AE43"/>
    <mergeCell ref="AF40:AF43"/>
    <mergeCell ref="AG40:AG43"/>
    <mergeCell ref="AH40:AH43"/>
    <mergeCell ref="AG36:AG39"/>
    <mergeCell ref="AH36:AH39"/>
    <mergeCell ref="AI36:AI39"/>
    <mergeCell ref="K32:K35"/>
    <mergeCell ref="L32:L35"/>
    <mergeCell ref="M32:M35"/>
    <mergeCell ref="N32:N35"/>
    <mergeCell ref="AD32:AD35"/>
    <mergeCell ref="AE32:AE35"/>
    <mergeCell ref="AF32:AF35"/>
    <mergeCell ref="AG32:AG35"/>
    <mergeCell ref="AH32:AH35"/>
    <mergeCell ref="AO11:AO14"/>
    <mergeCell ref="AP11:AP14"/>
    <mergeCell ref="AL40:AL43"/>
    <mergeCell ref="AM40:AM43"/>
    <mergeCell ref="AN40:AN43"/>
    <mergeCell ref="E62:H62"/>
    <mergeCell ref="E63:H63"/>
    <mergeCell ref="E64:H64"/>
    <mergeCell ref="E65:H65"/>
    <mergeCell ref="AI40:AI43"/>
    <mergeCell ref="AK40:AK43"/>
    <mergeCell ref="E58:H58"/>
    <mergeCell ref="E61:H61"/>
    <mergeCell ref="AI32:AI35"/>
    <mergeCell ref="AK32:AK35"/>
    <mergeCell ref="AL32:AL35"/>
    <mergeCell ref="AM32:AM35"/>
    <mergeCell ref="K36:K39"/>
    <mergeCell ref="L36:L39"/>
    <mergeCell ref="M36:M39"/>
    <mergeCell ref="N36:N39"/>
    <mergeCell ref="AD36:AD39"/>
    <mergeCell ref="AE36:AE39"/>
    <mergeCell ref="AF36:AF39"/>
    <mergeCell ref="AJ36:AJ39"/>
    <mergeCell ref="AJ40:AJ43"/>
    <mergeCell ref="AO32:AO35"/>
    <mergeCell ref="AO36:AO39"/>
    <mergeCell ref="AO40:AO43"/>
    <mergeCell ref="AP15:AP16"/>
    <mergeCell ref="AQ11:AQ14"/>
    <mergeCell ref="AR11:AR14"/>
    <mergeCell ref="AQ15:AQ16"/>
    <mergeCell ref="AR15:AR16"/>
    <mergeCell ref="AQ17:AQ19"/>
    <mergeCell ref="AR17:AR19"/>
    <mergeCell ref="AQ20:AQ22"/>
    <mergeCell ref="AR20:AR22"/>
    <mergeCell ref="AQ23:AQ25"/>
    <mergeCell ref="AR23:AR25"/>
    <mergeCell ref="AO17:AO19"/>
    <mergeCell ref="AP17:AP19"/>
    <mergeCell ref="AO20:AO22"/>
    <mergeCell ref="AP20:AP22"/>
    <mergeCell ref="AO23:AO25"/>
    <mergeCell ref="AP23:AP25"/>
    <mergeCell ref="AO26:AO31"/>
    <mergeCell ref="AP26:AP31"/>
    <mergeCell ref="AL26:AL31"/>
    <mergeCell ref="AM26:AM31"/>
    <mergeCell ref="AN32:AN35"/>
    <mergeCell ref="AQ26:AQ31"/>
    <mergeCell ref="AR26:AR31"/>
    <mergeCell ref="AQ32:AQ35"/>
    <mergeCell ref="AR32:AR35"/>
    <mergeCell ref="AJ20:AJ22"/>
    <mergeCell ref="AJ23:AJ25"/>
    <mergeCell ref="AJ26:AJ31"/>
    <mergeCell ref="AJ32:AJ35"/>
    <mergeCell ref="AQ36:AQ39"/>
    <mergeCell ref="AR36:AR39"/>
    <mergeCell ref="AQ40:AQ43"/>
    <mergeCell ref="AR40:AR43"/>
    <mergeCell ref="AP32:AP35"/>
    <mergeCell ref="AP36:AP39"/>
    <mergeCell ref="AP40:AP43"/>
    <mergeCell ref="AO15:AO16"/>
    <mergeCell ref="AN20:AN22"/>
    <mergeCell ref="AN23:AN25"/>
    <mergeCell ref="AN26:AN31"/>
  </mergeCells>
  <phoneticPr fontId="45" type="noConversion"/>
  <conditionalFormatting sqref="J15 J17 J20 J23 J26">
    <cfRule type="cellIs" dxfId="137" priority="92" operator="equal">
      <formula>"Muy Baja"</formula>
    </cfRule>
    <cfRule type="cellIs" dxfId="136" priority="91" operator="equal">
      <formula>"Baja"</formula>
    </cfRule>
    <cfRule type="cellIs" dxfId="135" priority="90" operator="equal">
      <formula>"Media"</formula>
    </cfRule>
    <cfRule type="cellIs" dxfId="134" priority="89" operator="equal">
      <formula>"Alta"</formula>
    </cfRule>
    <cfRule type="cellIs" dxfId="133" priority="88" operator="equal">
      <formula>"Muy Alta"</formula>
    </cfRule>
  </conditionalFormatting>
  <conditionalFormatting sqref="L15 L17 L20 L23 L26">
    <cfRule type="cellIs" dxfId="132" priority="87" operator="equal">
      <formula>"Leve"</formula>
    </cfRule>
    <cfRule type="cellIs" dxfId="131" priority="86" operator="equal">
      <formula>"Menor"</formula>
    </cfRule>
    <cfRule type="cellIs" dxfId="130" priority="85" operator="equal">
      <formula>"Moderado"</formula>
    </cfRule>
    <cfRule type="cellIs" dxfId="129" priority="84" operator="equal">
      <formula>"Mayor"</formula>
    </cfRule>
    <cfRule type="cellIs" dxfId="128" priority="83" operator="equal">
      <formula>"Catastrófico"</formula>
    </cfRule>
  </conditionalFormatting>
  <conditionalFormatting sqref="N15 N17 N20 N23 N26">
    <cfRule type="cellIs" dxfId="127" priority="79" operator="equal">
      <formula>"Extremo"</formula>
    </cfRule>
    <cfRule type="cellIs" dxfId="126" priority="81" operator="equal">
      <formula>"Moderado"</formula>
    </cfRule>
    <cfRule type="cellIs" dxfId="125" priority="82" operator="equal">
      <formula>"Bajo"</formula>
    </cfRule>
    <cfRule type="cellIs" dxfId="124" priority="80" operator="equal">
      <formula>"Alto"</formula>
    </cfRule>
  </conditionalFormatting>
  <conditionalFormatting sqref="N32">
    <cfRule type="cellIs" dxfId="123" priority="54" operator="equal">
      <formula>"Bajo"</formula>
    </cfRule>
    <cfRule type="cellIs" dxfId="122" priority="53" operator="equal">
      <formula>"Moderado"</formula>
    </cfRule>
    <cfRule type="cellIs" dxfId="121" priority="52" operator="equal">
      <formula>"Alto"</formula>
    </cfRule>
    <cfRule type="cellIs" dxfId="120" priority="51" operator="equal">
      <formula>"Extremo"</formula>
    </cfRule>
  </conditionalFormatting>
  <conditionalFormatting sqref="N36">
    <cfRule type="cellIs" dxfId="119" priority="33" operator="equal">
      <formula>"Extremo"</formula>
    </cfRule>
    <cfRule type="cellIs" dxfId="118" priority="34" operator="equal">
      <formula>"Alto"</formula>
    </cfRule>
    <cfRule type="cellIs" dxfId="117" priority="35" operator="equal">
      <formula>"Moderado"</formula>
    </cfRule>
    <cfRule type="cellIs" dxfId="116" priority="36" operator="equal">
      <formula>"Bajo"</formula>
    </cfRule>
  </conditionalFormatting>
  <conditionalFormatting sqref="N40">
    <cfRule type="cellIs" dxfId="115" priority="15" operator="equal">
      <formula>"Extremo"</formula>
    </cfRule>
    <cfRule type="cellIs" dxfId="114" priority="16" operator="equal">
      <formula>"Alto"</formula>
    </cfRule>
    <cfRule type="cellIs" dxfId="113" priority="17" operator="equal">
      <formula>"Moderado"</formula>
    </cfRule>
    <cfRule type="cellIs" dxfId="112" priority="18" operator="equal">
      <formula>"Bajo"</formula>
    </cfRule>
  </conditionalFormatting>
  <conditionalFormatting sqref="Z15:Z43 J32 J36 J40">
    <cfRule type="cellIs" dxfId="111" priority="64" operator="equal">
      <formula>"Muy Baja"</formula>
    </cfRule>
    <cfRule type="cellIs" dxfId="110" priority="63" operator="equal">
      <formula>"Baja"</formula>
    </cfRule>
    <cfRule type="cellIs" dxfId="109" priority="62" operator="equal">
      <formula>"Media"</formula>
    </cfRule>
    <cfRule type="cellIs" dxfId="108" priority="61" operator="equal">
      <formula>"Alta"</formula>
    </cfRule>
    <cfRule type="cellIs" dxfId="107" priority="60" operator="equal">
      <formula>"Muy Alta"</formula>
    </cfRule>
  </conditionalFormatting>
  <conditionalFormatting sqref="AB15:AB43 L32 L36 L40">
    <cfRule type="cellIs" dxfId="106" priority="58" operator="equal">
      <formula>"Menor"</formula>
    </cfRule>
    <cfRule type="cellIs" dxfId="105" priority="55" operator="equal">
      <formula>"Catastrófico"</formula>
    </cfRule>
    <cfRule type="cellIs" dxfId="104" priority="56" operator="equal">
      <formula>"Mayor"</formula>
    </cfRule>
    <cfRule type="cellIs" dxfId="103" priority="57" operator="equal">
      <formula>"Moderado"</formula>
    </cfRule>
    <cfRule type="cellIs" dxfId="102" priority="59" operator="equal">
      <formula>"Leve"</formula>
    </cfRule>
  </conditionalFormatting>
  <conditionalFormatting sqref="AD15 AD17 AD20 AD23 AD26">
    <cfRule type="cellIs" dxfId="101" priority="78" operator="equal">
      <formula>"Muy Baja"</formula>
    </cfRule>
    <cfRule type="cellIs" dxfId="100" priority="77" operator="equal">
      <formula>"Baja"</formula>
    </cfRule>
    <cfRule type="cellIs" dxfId="99" priority="76" operator="equal">
      <formula>"Media"</formula>
    </cfRule>
    <cfRule type="cellIs" dxfId="98" priority="75" operator="equal">
      <formula>"Alta"</formula>
    </cfRule>
    <cfRule type="cellIs" dxfId="97" priority="74" operator="equal">
      <formula>"Muy Alta"</formula>
    </cfRule>
  </conditionalFormatting>
  <conditionalFormatting sqref="AD32">
    <cfRule type="cellIs" dxfId="96" priority="50" operator="equal">
      <formula>"Muy Baja"</formula>
    </cfRule>
    <cfRule type="cellIs" dxfId="95" priority="47" operator="equal">
      <formula>"Alta"</formula>
    </cfRule>
    <cfRule type="cellIs" dxfId="94" priority="46" operator="equal">
      <formula>"Muy Alta"</formula>
    </cfRule>
    <cfRule type="cellIs" dxfId="93" priority="48" operator="equal">
      <formula>"Media"</formula>
    </cfRule>
    <cfRule type="cellIs" dxfId="92" priority="49" operator="equal">
      <formula>"Baja"</formula>
    </cfRule>
  </conditionalFormatting>
  <conditionalFormatting sqref="AD36">
    <cfRule type="cellIs" dxfId="91" priority="28" operator="equal">
      <formula>"Muy Alta"</formula>
    </cfRule>
    <cfRule type="cellIs" dxfId="90" priority="29" operator="equal">
      <formula>"Alta"</formula>
    </cfRule>
    <cfRule type="cellIs" dxfId="89" priority="30" operator="equal">
      <formula>"Media"</formula>
    </cfRule>
    <cfRule type="cellIs" dxfId="88" priority="31" operator="equal">
      <formula>"Baja"</formula>
    </cfRule>
    <cfRule type="cellIs" dxfId="87" priority="32" operator="equal">
      <formula>"Muy Baja"</formula>
    </cfRule>
  </conditionalFormatting>
  <conditionalFormatting sqref="AD40">
    <cfRule type="cellIs" dxfId="86" priority="12" operator="equal">
      <formula>"Media"</formula>
    </cfRule>
    <cfRule type="cellIs" dxfId="85" priority="10" operator="equal">
      <formula>"Muy Alta"</formula>
    </cfRule>
    <cfRule type="cellIs" dxfId="84" priority="11" operator="equal">
      <formula>"Alta"</formula>
    </cfRule>
    <cfRule type="cellIs" dxfId="83" priority="13" operator="equal">
      <formula>"Baja"</formula>
    </cfRule>
    <cfRule type="cellIs" dxfId="82" priority="14" operator="equal">
      <formula>"Muy Baja"</formula>
    </cfRule>
  </conditionalFormatting>
  <conditionalFormatting sqref="AF15 AF17 AF20 AF23 AF26">
    <cfRule type="cellIs" dxfId="81" priority="71" operator="equal">
      <formula>"Moderado"</formula>
    </cfRule>
    <cfRule type="cellIs" dxfId="80" priority="72" operator="equal">
      <formula>"Menor"</formula>
    </cfRule>
    <cfRule type="cellIs" dxfId="79" priority="73" operator="equal">
      <formula>"Leve"</formula>
    </cfRule>
    <cfRule type="cellIs" dxfId="78" priority="70" operator="equal">
      <formula>"Mayor"</formula>
    </cfRule>
    <cfRule type="cellIs" dxfId="77" priority="69" operator="equal">
      <formula>"Catastrófico"</formula>
    </cfRule>
  </conditionalFormatting>
  <conditionalFormatting sqref="AF32">
    <cfRule type="cellIs" dxfId="76" priority="41" operator="equal">
      <formula>"Catastrófico"</formula>
    </cfRule>
    <cfRule type="cellIs" dxfId="75" priority="42" operator="equal">
      <formula>"Mayor"</formula>
    </cfRule>
    <cfRule type="cellIs" dxfId="74" priority="43" operator="equal">
      <formula>"Moderado"</formula>
    </cfRule>
    <cfRule type="cellIs" dxfId="73" priority="44" operator="equal">
      <formula>"Menor"</formula>
    </cfRule>
    <cfRule type="cellIs" dxfId="72" priority="45" operator="equal">
      <formula>"Leve"</formula>
    </cfRule>
  </conditionalFormatting>
  <conditionalFormatting sqref="AF36">
    <cfRule type="cellIs" dxfId="71" priority="23" operator="equal">
      <formula>"Catastrófico"</formula>
    </cfRule>
    <cfRule type="cellIs" dxfId="70" priority="26" operator="equal">
      <formula>"Menor"</formula>
    </cfRule>
    <cfRule type="cellIs" dxfId="69" priority="25" operator="equal">
      <formula>"Moderado"</formula>
    </cfRule>
    <cfRule type="cellIs" dxfId="68" priority="24" operator="equal">
      <formula>"Mayor"</formula>
    </cfRule>
    <cfRule type="cellIs" dxfId="67" priority="27" operator="equal">
      <formula>"Leve"</formula>
    </cfRule>
  </conditionalFormatting>
  <conditionalFormatting sqref="AF40">
    <cfRule type="cellIs" dxfId="66" priority="5" operator="equal">
      <formula>"Catastrófico"</formula>
    </cfRule>
    <cfRule type="cellIs" dxfId="65" priority="6" operator="equal">
      <formula>"Mayor"</formula>
    </cfRule>
    <cfRule type="cellIs" dxfId="64" priority="7" operator="equal">
      <formula>"Moderado"</formula>
    </cfRule>
    <cfRule type="cellIs" dxfId="63" priority="9" operator="equal">
      <formula>"Leve"</formula>
    </cfRule>
    <cfRule type="cellIs" dxfId="62" priority="8" operator="equal">
      <formula>"Menor"</formula>
    </cfRule>
  </conditionalFormatting>
  <conditionalFormatting sqref="AH15 AH17 AH20 AH23 AH26">
    <cfRule type="cellIs" dxfId="61" priority="66" operator="equal">
      <formula>"Alto"</formula>
    </cfRule>
    <cfRule type="cellIs" dxfId="60" priority="67" operator="equal">
      <formula>"Moderado"</formula>
    </cfRule>
    <cfRule type="cellIs" dxfId="59" priority="65" operator="equal">
      <formula>"Extremo"</formula>
    </cfRule>
    <cfRule type="cellIs" dxfId="58" priority="68" operator="equal">
      <formula>"Bajo"</formula>
    </cfRule>
  </conditionalFormatting>
  <conditionalFormatting sqref="AH32">
    <cfRule type="cellIs" dxfId="57" priority="37" operator="equal">
      <formula>"Extremo"</formula>
    </cfRule>
    <cfRule type="cellIs" dxfId="56" priority="38" operator="equal">
      <formula>"Alto"</formula>
    </cfRule>
    <cfRule type="cellIs" dxfId="55" priority="39" operator="equal">
      <formula>"Moderado"</formula>
    </cfRule>
    <cfRule type="cellIs" dxfId="54" priority="40" operator="equal">
      <formula>"Bajo"</formula>
    </cfRule>
  </conditionalFormatting>
  <conditionalFormatting sqref="AH36">
    <cfRule type="cellIs" dxfId="53" priority="20" operator="equal">
      <formula>"Alto"</formula>
    </cfRule>
    <cfRule type="cellIs" dxfId="52" priority="19" operator="equal">
      <formula>"Extremo"</formula>
    </cfRule>
    <cfRule type="cellIs" dxfId="51" priority="22" operator="equal">
      <formula>"Bajo"</formula>
    </cfRule>
    <cfRule type="cellIs" dxfId="50" priority="21" operator="equal">
      <formula>"Moderado"</formula>
    </cfRule>
  </conditionalFormatting>
  <conditionalFormatting sqref="AH40">
    <cfRule type="cellIs" dxfId="49" priority="2" operator="equal">
      <formula>"Alto"</formula>
    </cfRule>
    <cfRule type="cellIs" dxfId="48" priority="3" operator="equal">
      <formula>"Moderado"</formula>
    </cfRule>
    <cfRule type="cellIs" dxfId="47" priority="4" operator="equal">
      <formula>"Bajo"</formula>
    </cfRule>
    <cfRule type="cellIs" dxfId="46" priority="1"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0000000}">
          <x14:formula1>
            <xm:f>'Opciones Tratamiento'!$B$22:$B$34</xm:f>
          </x14:formula1>
          <xm:sqref>D6:E7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77D81-5AD3-4677-8647-0D6D27264145}">
  <dimension ref="A1:JF33"/>
  <sheetViews>
    <sheetView showGridLines="0" topLeftCell="A7" zoomScaleNormal="70" workbookViewId="0">
      <selection activeCell="A15" sqref="A15"/>
    </sheetView>
  </sheetViews>
  <sheetFormatPr baseColWidth="10" defaultColWidth="0" defaultRowHeight="13.2" x14ac:dyDescent="0.3"/>
  <cols>
    <col min="1" max="1" width="15.6640625" style="140" customWidth="1"/>
    <col min="2" max="2" width="42.5546875" style="144" customWidth="1"/>
    <col min="3" max="3" width="16.44140625" style="140" customWidth="1"/>
    <col min="4" max="4" width="12.44140625" style="144" customWidth="1"/>
    <col min="5" max="5" width="25" style="144" customWidth="1"/>
    <col min="6" max="6" width="3.6640625" style="144" customWidth="1"/>
    <col min="7" max="7" width="7.44140625" style="144" customWidth="1"/>
    <col min="8" max="8" width="14" style="144" customWidth="1"/>
    <col min="9" max="9" width="13.6640625" style="144" customWidth="1"/>
    <col min="10" max="13" width="12.44140625" style="144" customWidth="1"/>
    <col min="14" max="14" width="3.6640625" style="144" customWidth="1"/>
    <col min="15" max="15" width="4.6640625" style="140" hidden="1" customWidth="1"/>
    <col min="16" max="16" width="6.44140625" style="140" hidden="1" customWidth="1"/>
    <col min="17" max="17" width="11" style="140" hidden="1" customWidth="1"/>
    <col min="18" max="22" width="12" style="140" hidden="1" customWidth="1"/>
    <col min="23" max="23" width="11.44140625" style="140" customWidth="1"/>
    <col min="24" max="27" width="11.44140625" style="140" hidden="1" customWidth="1"/>
    <col min="28" max="28" width="5.44140625" style="140" hidden="1" customWidth="1"/>
    <col min="29" max="29" width="26.6640625" style="140" hidden="1" customWidth="1"/>
    <col min="30" max="34" width="22.6640625" style="144" hidden="1" customWidth="1"/>
    <col min="35" max="35" width="23.44140625" style="140" hidden="1" customWidth="1"/>
    <col min="36" max="263" width="11.44140625" style="140" hidden="1" customWidth="1"/>
    <col min="264" max="264" width="12.44140625" style="140" hidden="1" customWidth="1"/>
    <col min="265" max="265" width="47" style="140" hidden="1" customWidth="1"/>
    <col min="266" max="266" width="35" style="140" hidden="1" customWidth="1"/>
    <col min="267" max="16384" width="14.44140625" style="140" hidden="1"/>
  </cols>
  <sheetData>
    <row r="1" spans="1:36" s="120" customFormat="1" ht="54" customHeight="1" x14ac:dyDescent="0.25">
      <c r="A1" s="338" t="s">
        <v>394</v>
      </c>
      <c r="B1" s="338"/>
      <c r="C1" s="338"/>
      <c r="D1" s="338"/>
      <c r="E1" s="114"/>
      <c r="F1" s="114"/>
      <c r="G1" s="114"/>
      <c r="H1" s="115"/>
      <c r="I1" s="116"/>
      <c r="J1" s="117"/>
      <c r="K1" s="118"/>
      <c r="L1" s="118"/>
      <c r="M1" s="119"/>
      <c r="N1" s="114"/>
      <c r="AD1" s="121"/>
      <c r="AE1" s="121"/>
      <c r="AF1" s="121"/>
      <c r="AG1" s="121"/>
      <c r="AH1" s="121"/>
    </row>
    <row r="2" spans="1:36" s="120" customFormat="1" ht="15.6" customHeight="1" x14ac:dyDescent="0.25">
      <c r="A2" s="122"/>
      <c r="B2" s="114"/>
      <c r="C2" s="123"/>
      <c r="D2" s="119"/>
      <c r="E2" s="114"/>
      <c r="F2" s="114"/>
      <c r="G2" s="114"/>
      <c r="I2" s="124"/>
      <c r="J2" s="125"/>
      <c r="K2" s="126"/>
      <c r="L2" s="127"/>
      <c r="M2" s="119"/>
      <c r="N2" s="114"/>
      <c r="AD2" s="121"/>
      <c r="AE2" s="121"/>
      <c r="AF2" s="121"/>
      <c r="AG2" s="121"/>
      <c r="AH2" s="121"/>
    </row>
    <row r="3" spans="1:36" s="120" customFormat="1" ht="20.399999999999999" customHeight="1" thickBot="1" x14ac:dyDescent="0.3">
      <c r="A3" s="128" t="s">
        <v>60</v>
      </c>
      <c r="B3" s="339" t="str">
        <f>'2. MATRIZ DE RIESGOS'!D6</f>
        <v>Gestión Documental</v>
      </c>
      <c r="C3" s="339"/>
      <c r="D3" s="339"/>
      <c r="AD3" s="121"/>
      <c r="AE3" s="121"/>
      <c r="AF3" s="121"/>
      <c r="AG3" s="121"/>
      <c r="AH3" s="121"/>
    </row>
    <row r="4" spans="1:36" s="120" customFormat="1" ht="14.4" thickBot="1" x14ac:dyDescent="0.3">
      <c r="A4" s="129"/>
      <c r="B4" s="130"/>
      <c r="C4" s="130"/>
      <c r="D4" s="119"/>
      <c r="G4" s="340" t="s">
        <v>395</v>
      </c>
      <c r="H4" s="341"/>
      <c r="I4" s="341"/>
      <c r="J4" s="341"/>
      <c r="K4" s="341"/>
      <c r="L4" s="341"/>
      <c r="M4" s="342"/>
      <c r="O4" s="131"/>
      <c r="P4" s="131"/>
      <c r="Q4" s="132"/>
      <c r="R4" s="331" t="s">
        <v>214</v>
      </c>
      <c r="S4" s="331"/>
      <c r="T4" s="331"/>
      <c r="U4" s="331"/>
      <c r="V4" s="332"/>
      <c r="AD4" s="121"/>
      <c r="AE4" s="121"/>
      <c r="AF4" s="121"/>
      <c r="AG4" s="121"/>
      <c r="AH4" s="121"/>
    </row>
    <row r="5" spans="1:36" x14ac:dyDescent="0.3">
      <c r="A5" s="133"/>
      <c r="B5" s="134"/>
      <c r="C5" s="333" t="s">
        <v>396</v>
      </c>
      <c r="D5" s="333"/>
      <c r="E5" s="333"/>
      <c r="F5" s="136"/>
      <c r="G5" s="137"/>
      <c r="H5" s="138"/>
      <c r="I5" s="331" t="s">
        <v>214</v>
      </c>
      <c r="J5" s="331"/>
      <c r="K5" s="331"/>
      <c r="L5" s="331"/>
      <c r="M5" s="332"/>
      <c r="N5" s="136"/>
      <c r="O5" s="139"/>
      <c r="P5" s="139"/>
      <c r="R5" s="141">
        <v>0.2</v>
      </c>
      <c r="S5" s="141">
        <v>0.4</v>
      </c>
      <c r="T5" s="141">
        <v>0.6</v>
      </c>
      <c r="U5" s="141">
        <v>0.8</v>
      </c>
      <c r="V5" s="142">
        <v>1</v>
      </c>
      <c r="W5" s="143"/>
      <c r="X5" s="143"/>
      <c r="Y5" s="143"/>
      <c r="Z5" s="143"/>
      <c r="AA5" s="143"/>
      <c r="AB5" s="143"/>
      <c r="AC5" s="143"/>
    </row>
    <row r="6" spans="1:36" ht="26.4" x14ac:dyDescent="0.25">
      <c r="A6" s="145" t="s">
        <v>397</v>
      </c>
      <c r="B6" s="146" t="s">
        <v>398</v>
      </c>
      <c r="C6" s="135" t="s">
        <v>399</v>
      </c>
      <c r="D6" s="135" t="s">
        <v>364</v>
      </c>
      <c r="E6" s="147" t="s">
        <v>400</v>
      </c>
      <c r="F6" s="136"/>
      <c r="G6" s="139"/>
      <c r="H6" s="148"/>
      <c r="I6" s="149" t="s">
        <v>279</v>
      </c>
      <c r="J6" s="149" t="s">
        <v>231</v>
      </c>
      <c r="K6" s="149" t="s">
        <v>131</v>
      </c>
      <c r="L6" s="149" t="s">
        <v>112</v>
      </c>
      <c r="M6" s="150" t="s">
        <v>232</v>
      </c>
      <c r="N6" s="136"/>
      <c r="O6" s="139"/>
      <c r="P6" s="139"/>
      <c r="Q6" s="151"/>
      <c r="R6" s="152" t="s">
        <v>279</v>
      </c>
      <c r="S6" s="152" t="s">
        <v>231</v>
      </c>
      <c r="T6" s="152" t="s">
        <v>131</v>
      </c>
      <c r="U6" s="152" t="s">
        <v>112</v>
      </c>
      <c r="V6" s="153" t="s">
        <v>232</v>
      </c>
      <c r="Y6" s="143"/>
      <c r="Z6" s="143"/>
      <c r="AA6" s="154"/>
      <c r="AB6" s="154"/>
      <c r="AC6" s="154"/>
      <c r="AD6" s="154"/>
      <c r="AE6" s="154"/>
      <c r="AF6" s="154"/>
      <c r="AG6" s="154"/>
      <c r="AH6" s="154"/>
      <c r="AI6" s="154"/>
      <c r="AJ6" s="154"/>
    </row>
    <row r="7" spans="1:36" ht="125.25" customHeight="1" x14ac:dyDescent="0.25">
      <c r="A7" s="155" t="str">
        <f>'2. MATRIZ DE RIESGOS'!A15</f>
        <v>GD07</v>
      </c>
      <c r="B7" s="156" t="str">
        <f>'2. MATRIZ DE RIESGOS'!G15</f>
        <v xml:space="preserve">Posiblidad de afectación reputacional y económica por hallazgos de los entes de control y multas y sanciones por parte del Archivo General de la Nación, debido a la desactualización de planes y programas del 
proceso de gestión documental que incumplen la  normatividad archivística  en cada 
vigencia </v>
      </c>
      <c r="C7" s="157" t="str">
        <f>'2. MATRIZ DE RIESGOS'!J15</f>
        <v>Baja</v>
      </c>
      <c r="D7" s="157" t="str">
        <f>'2. MATRIZ DE RIESGOS'!L15</f>
        <v>Mayor</v>
      </c>
      <c r="E7" s="156" t="str">
        <f>+IF(C7=$Q$7,IF(D7=$R$6,$R$7,IF(D7=$S$6,$S$7,IF(D7=$T$6,$T$7,IF(D7=$U$6,$U$7,IF(D7=$V$6,$V$7))))),IF(C7=$Q$8,IF(D7=$R$6,$R$8,IF(D7=$S$6,$S$8,IF(D7=$T$6,$T$8,IF(D7=$U$6,$U$8,IF(D7=$V$6,$V$8))))),IF(C7=$Q$9,IF(D7=$R$6,$R$9,IF(D7=$S$6,$S$9,IF(D7=$T$6,$T$9,IF(D7=$U$6,$U$9,IF(D7=$V$6,$V$9))))),IF(C7=$Q$10,IF(D7=$R$6,$R$10,IF(D7=$S$6,$S$10,IF(D7=$T$6,$T$10,IF(D7=$U$6,$U$10,IF(D7=$V$6,$V$10))))),IF(C7=$Q$11,IF(D7=$R$6,$R$11,IF(D7=$S$6,$S$11,IF(D7=$T$6,$T$11,IF(D7=$U$6,$U$11,IF(D7=$V$6,$V$11))))),"")))))</f>
        <v>Alto</v>
      </c>
      <c r="F7" s="158"/>
      <c r="G7" s="334" t="s">
        <v>215</v>
      </c>
      <c r="H7" s="149" t="s">
        <v>164</v>
      </c>
      <c r="I7" s="159"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59"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59"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59"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GD10 GD11               </v>
      </c>
      <c r="M7" s="160"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58"/>
      <c r="O7" s="336" t="s">
        <v>215</v>
      </c>
      <c r="P7" s="161">
        <v>1</v>
      </c>
      <c r="Q7" s="152" t="s">
        <v>164</v>
      </c>
      <c r="R7" s="159" t="s">
        <v>217</v>
      </c>
      <c r="S7" s="159" t="s">
        <v>217</v>
      </c>
      <c r="T7" s="159" t="s">
        <v>217</v>
      </c>
      <c r="U7" s="159" t="s">
        <v>217</v>
      </c>
      <c r="V7" s="160" t="s">
        <v>216</v>
      </c>
      <c r="Y7" s="143"/>
      <c r="Z7" s="143"/>
      <c r="AA7" s="154"/>
      <c r="AB7" s="154"/>
      <c r="AC7" s="154"/>
      <c r="AD7" s="162"/>
      <c r="AE7" s="162"/>
      <c r="AF7" s="162"/>
      <c r="AG7" s="162"/>
      <c r="AH7" s="162"/>
      <c r="AI7" s="154"/>
      <c r="AJ7" s="154"/>
    </row>
    <row r="8" spans="1:36" ht="138.6" customHeight="1" x14ac:dyDescent="0.25">
      <c r="A8" s="155" t="str">
        <f>'2. MATRIZ DE RIESGOS'!A17</f>
        <v>GD08</v>
      </c>
      <c r="B8" s="156" t="str">
        <f>'2. MATRIZ DE RIESGOS'!G17</f>
        <v>Posibilidad de afectación reputacional del Instituto por hallazgos de los entes de control, debido al incumplimiento en la implementación del Plan Institucional de Archivos - PINAR</v>
      </c>
      <c r="C8" s="157" t="str">
        <f>'2. MATRIZ DE RIESGOS'!J17</f>
        <v>Baja</v>
      </c>
      <c r="D8" s="157" t="str">
        <f>'2. MATRIZ DE RIESGOS'!L17</f>
        <v>Moderado</v>
      </c>
      <c r="E8" s="156" t="str">
        <f>+IF(C8=$Q$7,IF(D8=$R$6,$R$7,IF(D8=$S$6,$S$7,IF(D8=$T$6,$T$7,IF(D8=$U$6,$U$7,IF(D8=$V$6,$V$7))))),IF(C8=$Q$8,IF(D8=$R$6,$R$8,IF(D8=$S$6,$S$8,IF(D8=$T$6,$T$8,IF(D8=$U$6,$U$8,IF(D8=$V$6,$V$8))))),IF(C8=$Q$9,IF(D8=$R$6,$R$9,IF(D8=$S$6,$S$9,IF(D8=$T$6,$T$9,IF(D8=$U$6,$U$9,IF(D8=$V$6,$V$9))))),IF(C8=$Q$10,IF(D8=$R$6,$R$10,IF(D8=$S$6,$S$10,IF(D8=$T$6,$T$10,IF(D8=$U$6,$U$10,IF(D8=$V$6,$V$10))))),IF(C8=$Q$11,IF(D8=$R$6,$R$11,IF(D8=$S$6,$S$11,IF(D8=$T$6,$T$11,IF(D8=$U$6,$U$11,IF(D8=$V$6,$V$11))))),"")))))</f>
        <v>Moderado</v>
      </c>
      <c r="F8" s="158"/>
      <c r="G8" s="334"/>
      <c r="H8" s="149" t="s">
        <v>226</v>
      </c>
      <c r="I8" s="163"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63"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59"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GD13 GD14            </v>
      </c>
      <c r="L8" s="159"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GD12              </v>
      </c>
      <c r="M8" s="160"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58"/>
      <c r="O8" s="336"/>
      <c r="P8" s="161">
        <v>0.8</v>
      </c>
      <c r="Q8" s="152" t="s">
        <v>226</v>
      </c>
      <c r="R8" s="163" t="s">
        <v>131</v>
      </c>
      <c r="S8" s="163" t="s">
        <v>131</v>
      </c>
      <c r="T8" s="159" t="s">
        <v>217</v>
      </c>
      <c r="U8" s="159" t="s">
        <v>217</v>
      </c>
      <c r="V8" s="160" t="s">
        <v>216</v>
      </c>
      <c r="Y8" s="143"/>
      <c r="Z8" s="143"/>
      <c r="AA8" s="154"/>
      <c r="AB8" s="164"/>
      <c r="AC8" s="165"/>
      <c r="AD8" s="162"/>
      <c r="AE8" s="162"/>
      <c r="AF8" s="162"/>
      <c r="AG8" s="162"/>
      <c r="AH8" s="162"/>
      <c r="AI8" s="154"/>
      <c r="AJ8" s="154"/>
    </row>
    <row r="9" spans="1:36" ht="135" customHeight="1" x14ac:dyDescent="0.25">
      <c r="A9" s="155" t="str">
        <f>'2. MATRIZ DE RIESGOS'!A20</f>
        <v>GD09</v>
      </c>
      <c r="B9" s="156" t="str">
        <f>'2. MATRIZ DE RIESGOS'!G20</f>
        <v>Posibilidad de afectación reputacional del Instituto reflejada en hallazgos de entes de control por pérdida de información, debido a la desactualización de la Tablas de retención documental</v>
      </c>
      <c r="C9" s="157" t="str">
        <f>'2. MATRIZ DE RIESGOS'!J20</f>
        <v>Baja</v>
      </c>
      <c r="D9" s="157" t="str">
        <f>'2. MATRIZ DE RIESGOS'!L20</f>
        <v>Mayor</v>
      </c>
      <c r="E9" s="156" t="str">
        <f>+IF(C9=$Q$7,IF(D9=$R$6,$R$7,IF(D9=$S$6,$S$7,IF(D9=$T$6,$T$7,IF(D9=$U$6,$U$7,IF(D9=$V$6,$V$7))))),IF(C9=$Q$8,IF(D9=$R$6,$R$8,IF(D9=$S$6,$S$8,IF(D9=$T$6,$T$8,IF(D9=$U$6,$U$8,IF(D9=$V$6,$V$8))))),IF(C9=$Q$9,IF(D9=$R$6,$R$9,IF(D9=$S$6,$S$9,IF(D9=$T$6,$T$9,IF(D9=$U$6,$U$9,IF(D9=$V$6,$V$9))))),IF(C9=$Q$10,IF(D9=$R$6,$R$10,IF(D9=$S$6,$S$10,IF(D9=$T$6,$T$10,IF(D9=$U$6,$U$10,IF(D9=$V$6,$V$10))))),IF(C9=$Q$11,IF(D9=$R$6,$R$11,IF(D9=$S$6,$S$11,IF(D9=$T$6,$T$11,IF(D9=$U$6,$U$11,IF(D9=$V$6,$V$11))))),"")))))</f>
        <v>Alto</v>
      </c>
      <c r="F9" s="158"/>
      <c r="G9" s="334"/>
      <c r="H9" s="149" t="s">
        <v>224</v>
      </c>
      <c r="I9" s="163"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63"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63"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v>
      </c>
      <c r="L9" s="159"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v>
      </c>
      <c r="M9" s="160"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58"/>
      <c r="O9" s="336"/>
      <c r="P9" s="161">
        <v>0.6</v>
      </c>
      <c r="Q9" s="152" t="s">
        <v>224</v>
      </c>
      <c r="R9" s="163" t="s">
        <v>131</v>
      </c>
      <c r="S9" s="163" t="s">
        <v>131</v>
      </c>
      <c r="T9" s="163" t="s">
        <v>131</v>
      </c>
      <c r="U9" s="159" t="s">
        <v>217</v>
      </c>
      <c r="V9" s="160" t="s">
        <v>216</v>
      </c>
      <c r="Y9" s="143"/>
      <c r="Z9" s="143"/>
      <c r="AA9" s="154"/>
      <c r="AB9" s="164"/>
      <c r="AC9" s="165"/>
      <c r="AD9" s="162"/>
      <c r="AE9" s="162"/>
      <c r="AF9" s="162"/>
      <c r="AG9" s="162"/>
      <c r="AH9" s="166"/>
      <c r="AI9" s="154"/>
      <c r="AJ9" s="154"/>
    </row>
    <row r="10" spans="1:36" ht="139.94999999999999" customHeight="1" x14ac:dyDescent="0.25">
      <c r="A10" s="155" t="str">
        <f>'2. MATRIZ DE RIESGOS'!A23</f>
        <v>GD10</v>
      </c>
      <c r="B10" s="156" t="str">
        <f>'2. MATRIZ DE RIESGOS'!G23</f>
        <v>Posibilidad de afectación económica y reputacional frente a usuarios internos y externos, reflejada en  fallos en contra de la entidad derivada de no contar con información suficiente y oportuna para la legítima defensa asi como en mal desempeño institucional relacionado con el suministro de información  por parte del archivo. Lo anterior, debido al incumplimiento en la implementación de la TRD que imposibilitan la disponibilidad de la información</v>
      </c>
      <c r="C10" s="157" t="str">
        <f>'2. MATRIZ DE RIESGOS'!J23</f>
        <v>Muy Alta</v>
      </c>
      <c r="D10" s="157" t="str">
        <f>'2. MATRIZ DE RIESGOS'!L23</f>
        <v>Mayor</v>
      </c>
      <c r="E10" s="156"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Alto</v>
      </c>
      <c r="F10" s="158"/>
      <c r="G10" s="334"/>
      <c r="H10" s="149" t="s">
        <v>111</v>
      </c>
      <c r="I10" s="167"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63"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63"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GD08                  </v>
      </c>
      <c r="L10" s="159"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GD07  GD09                 </v>
      </c>
      <c r="M10" s="160"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v>
      </c>
      <c r="N10" s="158"/>
      <c r="O10" s="336"/>
      <c r="P10" s="161">
        <v>0.4</v>
      </c>
      <c r="Q10" s="152" t="s">
        <v>111</v>
      </c>
      <c r="R10" s="167" t="s">
        <v>218</v>
      </c>
      <c r="S10" s="163" t="s">
        <v>131</v>
      </c>
      <c r="T10" s="163" t="s">
        <v>131</v>
      </c>
      <c r="U10" s="159" t="s">
        <v>217</v>
      </c>
      <c r="V10" s="160" t="s">
        <v>216</v>
      </c>
      <c r="Y10" s="143"/>
      <c r="Z10" s="143"/>
      <c r="AA10" s="154"/>
      <c r="AB10" s="164"/>
      <c r="AC10" s="165"/>
      <c r="AD10" s="162"/>
      <c r="AE10" s="162"/>
      <c r="AF10" s="162"/>
      <c r="AG10" s="166"/>
      <c r="AH10" s="162"/>
      <c r="AI10" s="154"/>
      <c r="AJ10" s="154"/>
    </row>
    <row r="11" spans="1:36" ht="93" customHeight="1" thickBot="1" x14ac:dyDescent="0.3">
      <c r="A11" s="155" t="str">
        <f>'2. MATRIZ DE RIESGOS'!A26</f>
        <v>GD11</v>
      </c>
      <c r="B11" s="156" t="str">
        <f>'2. MATRIZ DE RIESGOS'!G26</f>
        <v>Posibilidad de afectación económica y reputacional frente a usuarios internos y externos, reflejada en  fallos en contra de la entidad derivada de no contar con información suficente y oportuna para la legítima defensa asi como en mal desempeño institucional relacionado con el suministro de información oportuna por parte del archivo. Lo anterior, debido al daño o pérdida de la información en los archivos de gestión y central</v>
      </c>
      <c r="C11" s="157" t="str">
        <f>'2. MATRIZ DE RIESGOS'!J26</f>
        <v>Muy Alta</v>
      </c>
      <c r="D11" s="157" t="str">
        <f>'2. MATRIZ DE RIESGOS'!L26</f>
        <v>Mayor</v>
      </c>
      <c r="E11" s="156" t="str">
        <f t="shared" si="0"/>
        <v>Alto</v>
      </c>
      <c r="F11" s="158"/>
      <c r="G11" s="335"/>
      <c r="H11" s="168" t="s">
        <v>221</v>
      </c>
      <c r="I11" s="169"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69"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70"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71"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72"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58"/>
      <c r="O11" s="337"/>
      <c r="P11" s="173">
        <v>0.2</v>
      </c>
      <c r="Q11" s="174" t="s">
        <v>221</v>
      </c>
      <c r="R11" s="169" t="s">
        <v>218</v>
      </c>
      <c r="S11" s="169" t="s">
        <v>218</v>
      </c>
      <c r="T11" s="170" t="s">
        <v>131</v>
      </c>
      <c r="U11" s="171" t="s">
        <v>217</v>
      </c>
      <c r="V11" s="172" t="s">
        <v>216</v>
      </c>
      <c r="Y11" s="143"/>
      <c r="Z11" s="143"/>
      <c r="AA11" s="154"/>
      <c r="AB11" s="164"/>
      <c r="AC11" s="165"/>
      <c r="AD11" s="162"/>
      <c r="AE11" s="162"/>
      <c r="AF11" s="162"/>
      <c r="AG11" s="175"/>
      <c r="AH11" s="162"/>
      <c r="AI11" s="154"/>
      <c r="AJ11" s="154"/>
    </row>
    <row r="12" spans="1:36" ht="93" customHeight="1" x14ac:dyDescent="0.25">
      <c r="A12" s="155" t="str">
        <f>'2. MATRIZ DE RIESGOS'!A32</f>
        <v>GD12</v>
      </c>
      <c r="B12" s="156" t="str">
        <f>'2. MATRIZ DE RIESGOS'!G32</f>
        <v>Posibilidad de afectación reputacional y/o  económica, reflejada en la insatisfacción de los ciudadanos en relación con las respuestas inoportunas de las PQRSD por parte del Isvimed, en posibles hallazgos de los Entes de Control frente a la gestión de las PQRS, asi como, en la perdida de recursos derivada de procesos fallados en contra de la entidad por vencimiento de términos de los recursos legales interpuestos por los ciudadanos. Lo anterior, debido al direccionamiento erróneo de la correspondencia fisica o la que llegue por el correo info@isvimed.gov.co que sea remitida por el proceso de Gestión de Atención al Ciudadano</v>
      </c>
      <c r="C12" s="157" t="str">
        <f>'2. MATRIZ DE RIESGOS'!J32</f>
        <v>Alta</v>
      </c>
      <c r="D12" s="157" t="str">
        <f>'2. MATRIZ DE RIESGOS'!L32</f>
        <v>Mayor</v>
      </c>
      <c r="E12" s="156" t="str">
        <f t="shared" si="0"/>
        <v>Alto</v>
      </c>
      <c r="F12" s="158"/>
      <c r="G12" s="158"/>
      <c r="H12" s="158"/>
      <c r="I12" s="158"/>
      <c r="J12" s="158"/>
      <c r="K12" s="158"/>
      <c r="L12" s="158"/>
      <c r="M12" s="158"/>
      <c r="N12" s="158"/>
      <c r="Y12" s="143"/>
      <c r="Z12" s="143"/>
      <c r="AA12" s="154"/>
      <c r="AB12" s="164"/>
      <c r="AC12" s="165"/>
      <c r="AD12" s="162"/>
      <c r="AE12" s="162"/>
      <c r="AF12" s="162"/>
      <c r="AG12" s="162"/>
      <c r="AH12" s="162"/>
      <c r="AI12" s="154"/>
      <c r="AJ12" s="154"/>
    </row>
    <row r="13" spans="1:36" ht="93" customHeight="1" x14ac:dyDescent="0.25">
      <c r="A13" s="155" t="str">
        <f>'2. MATRIZ DE RIESGOS'!A36</f>
        <v>GD13</v>
      </c>
      <c r="B13" s="156" t="str">
        <f>'2. MATRIZ DE RIESGOS'!G36</f>
        <v>Posibilidad de afectación reputacional reflejada en insatisfacción de los ciudadanos en relación con las respuestas inoportunas de las PQRSD por parte del Isvimed, asi como en posibles hallazgos de los Entes de Control frente a la gestión de las PQRS. Lo anterior, debido a la clasificación incorrecta de las PQRS (fisica al momento de la radicación o la que llegue por el correo info@isvimed.gov.co que sea remitida por el proceso de Gestión de Atención al Ciudadano).</v>
      </c>
      <c r="C13" s="157" t="str">
        <f>'2. MATRIZ DE RIESGOS'!J36</f>
        <v>Alta</v>
      </c>
      <c r="D13" s="157" t="str">
        <f>'2. MATRIZ DE RIESGOS'!L36</f>
        <v>Moderado</v>
      </c>
      <c r="E13" s="156" t="str">
        <f t="shared" si="0"/>
        <v>Alto</v>
      </c>
      <c r="F13" s="158"/>
      <c r="G13" s="158"/>
      <c r="H13" s="158"/>
      <c r="I13" s="158"/>
      <c r="J13" s="158"/>
      <c r="K13" s="158"/>
      <c r="L13" s="158"/>
      <c r="M13" s="158"/>
      <c r="N13" s="158"/>
      <c r="R13" s="135" t="s">
        <v>402</v>
      </c>
      <c r="T13" s="143"/>
      <c r="U13" s="143"/>
      <c r="V13" s="143"/>
      <c r="W13" s="143"/>
      <c r="X13" s="143"/>
      <c r="Y13" s="143"/>
      <c r="Z13" s="143"/>
      <c r="AA13" s="154"/>
      <c r="AB13" s="164"/>
      <c r="AC13" s="154"/>
      <c r="AD13" s="165"/>
      <c r="AE13" s="165"/>
      <c r="AF13" s="165"/>
      <c r="AG13" s="165"/>
      <c r="AH13" s="165"/>
      <c r="AI13" s="154"/>
      <c r="AJ13" s="154"/>
    </row>
    <row r="14" spans="1:36" ht="93" customHeight="1" x14ac:dyDescent="0.25">
      <c r="A14" s="155" t="str">
        <f>'2. MATRIZ DE RIESGOS'!A40</f>
        <v>GD14</v>
      </c>
      <c r="B14" s="156" t="str">
        <f>'2. MATRIZ DE RIESGOS'!G40</f>
        <v>Posibilidad de afectación reputacional por afectación de la estadística de tramite oportuno de PQRS, debido a la existencia de corespondencia recibida sin su respectivo radicado de salida o respuesta.</v>
      </c>
      <c r="C14" s="157" t="str">
        <f>'2. MATRIZ DE RIESGOS'!J40</f>
        <v>Alta</v>
      </c>
      <c r="D14" s="157" t="str">
        <f>'2. MATRIZ DE RIESGOS'!L40</f>
        <v>Moderado</v>
      </c>
      <c r="E14" s="156" t="str">
        <f t="shared" si="0"/>
        <v>Alto</v>
      </c>
      <c r="F14" s="158"/>
      <c r="G14" s="158"/>
      <c r="H14" s="158"/>
      <c r="I14" s="158"/>
      <c r="J14" s="158"/>
      <c r="K14" s="158"/>
      <c r="L14" s="158"/>
      <c r="M14" s="158"/>
      <c r="N14" s="158"/>
      <c r="R14" s="176" t="s">
        <v>216</v>
      </c>
      <c r="T14" s="143"/>
      <c r="U14" s="143"/>
      <c r="V14" s="143"/>
      <c r="W14" s="143"/>
      <c r="X14" s="143"/>
      <c r="Y14" s="143"/>
      <c r="Z14" s="143"/>
      <c r="AA14" s="154"/>
      <c r="AB14" s="154"/>
      <c r="AC14" s="154"/>
      <c r="AD14" s="162"/>
      <c r="AE14" s="162"/>
      <c r="AF14" s="162"/>
      <c r="AG14" s="162"/>
      <c r="AH14" s="162"/>
      <c r="AI14" s="154"/>
      <c r="AJ14" s="154"/>
    </row>
    <row r="15" spans="1:36" ht="93" customHeight="1" x14ac:dyDescent="0.25">
      <c r="A15" s="155" t="s">
        <v>403</v>
      </c>
      <c r="B15" s="156">
        <v>0</v>
      </c>
      <c r="C15" s="157" t="s">
        <v>401</v>
      </c>
      <c r="D15" s="157" t="s">
        <v>401</v>
      </c>
      <c r="E15" s="156" t="str">
        <f t="shared" si="0"/>
        <v/>
      </c>
      <c r="F15" s="158"/>
      <c r="G15" s="158"/>
      <c r="H15" s="158"/>
      <c r="I15" s="158"/>
      <c r="J15" s="158"/>
      <c r="K15" s="158"/>
      <c r="L15" s="158"/>
      <c r="M15" s="158"/>
      <c r="N15" s="158"/>
      <c r="R15" s="159" t="s">
        <v>217</v>
      </c>
      <c r="S15" s="143"/>
      <c r="T15" s="143"/>
      <c r="U15" s="143"/>
      <c r="V15" s="143"/>
      <c r="W15" s="143"/>
      <c r="X15" s="143"/>
      <c r="Y15" s="143"/>
      <c r="Z15" s="143"/>
      <c r="AA15" s="154"/>
      <c r="AB15" s="154"/>
      <c r="AC15" s="154"/>
      <c r="AD15" s="162"/>
      <c r="AE15" s="162"/>
      <c r="AF15" s="162"/>
      <c r="AG15" s="162"/>
      <c r="AH15" s="162"/>
      <c r="AI15" s="154"/>
      <c r="AJ15" s="154"/>
    </row>
    <row r="16" spans="1:36" ht="93" customHeight="1" x14ac:dyDescent="0.25">
      <c r="A16" s="155" t="s">
        <v>404</v>
      </c>
      <c r="B16" s="156">
        <v>0</v>
      </c>
      <c r="C16" s="157" t="s">
        <v>401</v>
      </c>
      <c r="D16" s="157" t="s">
        <v>401</v>
      </c>
      <c r="E16" s="156" t="str">
        <f t="shared" si="0"/>
        <v/>
      </c>
      <c r="F16" s="158"/>
      <c r="G16" s="158"/>
      <c r="H16" s="158"/>
      <c r="I16" s="158"/>
      <c r="J16" s="158"/>
      <c r="K16" s="158"/>
      <c r="L16" s="158"/>
      <c r="M16" s="158"/>
      <c r="N16" s="158"/>
      <c r="Q16" s="177"/>
      <c r="R16" s="163" t="s">
        <v>131</v>
      </c>
      <c r="S16" s="177"/>
      <c r="T16" s="177"/>
      <c r="U16" s="177"/>
      <c r="V16" s="177"/>
      <c r="W16" s="177"/>
      <c r="X16" s="177"/>
      <c r="Y16" s="177"/>
      <c r="Z16" s="177"/>
      <c r="AA16" s="154"/>
      <c r="AB16" s="154"/>
      <c r="AC16" s="178"/>
      <c r="AD16" s="178"/>
      <c r="AE16" s="178"/>
      <c r="AF16" s="178"/>
      <c r="AG16" s="178"/>
      <c r="AH16" s="178"/>
      <c r="AI16" s="154"/>
      <c r="AJ16" s="154"/>
    </row>
    <row r="17" spans="1:36" ht="93" customHeight="1" x14ac:dyDescent="0.25">
      <c r="A17" s="155" t="s">
        <v>405</v>
      </c>
      <c r="B17" s="156">
        <v>0</v>
      </c>
      <c r="C17" s="157" t="s">
        <v>401</v>
      </c>
      <c r="D17" s="157" t="s">
        <v>401</v>
      </c>
      <c r="E17" s="156" t="str">
        <f t="shared" si="0"/>
        <v/>
      </c>
      <c r="F17" s="158"/>
      <c r="G17" s="158"/>
      <c r="H17" s="158"/>
      <c r="I17" s="158"/>
      <c r="J17" s="158"/>
      <c r="K17" s="158"/>
      <c r="L17" s="158"/>
      <c r="M17" s="158"/>
      <c r="N17" s="158"/>
      <c r="Q17" s="177"/>
      <c r="R17" s="167" t="s">
        <v>218</v>
      </c>
      <c r="Y17" s="177"/>
      <c r="Z17" s="177"/>
      <c r="AA17" s="154"/>
      <c r="AB17" s="154"/>
      <c r="AC17" s="154"/>
      <c r="AD17" s="162"/>
      <c r="AE17" s="162"/>
      <c r="AF17" s="162"/>
      <c r="AG17" s="162"/>
      <c r="AH17" s="162"/>
      <c r="AI17" s="154"/>
      <c r="AJ17" s="154"/>
    </row>
    <row r="18" spans="1:36" ht="93" customHeight="1" x14ac:dyDescent="0.25">
      <c r="A18" s="155" t="s">
        <v>406</v>
      </c>
      <c r="B18" s="156">
        <v>0</v>
      </c>
      <c r="C18" s="157" t="s">
        <v>401</v>
      </c>
      <c r="D18" s="157" t="s">
        <v>401</v>
      </c>
      <c r="E18" s="156" t="str">
        <f t="shared" si="0"/>
        <v/>
      </c>
      <c r="F18" s="158"/>
      <c r="G18" s="158"/>
      <c r="H18" s="158"/>
      <c r="I18" s="158"/>
      <c r="J18" s="158"/>
      <c r="K18" s="158"/>
      <c r="L18" s="158"/>
      <c r="M18" s="158"/>
      <c r="N18" s="158"/>
      <c r="O18" s="179"/>
      <c r="P18" s="179"/>
      <c r="Q18" s="177"/>
      <c r="Y18" s="177"/>
      <c r="Z18" s="177"/>
      <c r="AA18" s="154"/>
      <c r="AB18" s="154"/>
      <c r="AC18" s="154"/>
      <c r="AD18" s="162"/>
      <c r="AE18" s="162"/>
      <c r="AF18" s="162"/>
      <c r="AG18" s="162"/>
      <c r="AH18" s="162"/>
      <c r="AI18" s="154"/>
      <c r="AJ18" s="154"/>
    </row>
    <row r="19" spans="1:36" ht="93" customHeight="1" x14ac:dyDescent="0.25">
      <c r="A19" s="155" t="s">
        <v>407</v>
      </c>
      <c r="B19" s="156">
        <v>0</v>
      </c>
      <c r="C19" s="157" t="s">
        <v>401</v>
      </c>
      <c r="D19" s="157" t="s">
        <v>401</v>
      </c>
      <c r="E19" s="156" t="str">
        <f t="shared" si="0"/>
        <v/>
      </c>
      <c r="F19" s="158"/>
      <c r="G19" s="158"/>
      <c r="H19" s="158"/>
      <c r="I19" s="158"/>
      <c r="J19" s="158"/>
      <c r="K19" s="158"/>
      <c r="L19" s="158"/>
      <c r="M19" s="158"/>
      <c r="N19" s="158"/>
      <c r="O19" s="179"/>
      <c r="P19" s="179"/>
      <c r="Q19" s="180"/>
      <c r="Y19" s="177"/>
      <c r="Z19" s="177"/>
      <c r="AA19" s="154"/>
      <c r="AB19" s="175"/>
      <c r="AC19" s="175"/>
      <c r="AD19" s="175"/>
      <c r="AE19" s="175"/>
      <c r="AF19" s="175"/>
      <c r="AG19" s="175"/>
      <c r="AH19" s="162"/>
      <c r="AI19" s="154"/>
      <c r="AJ19" s="154"/>
    </row>
    <row r="20" spans="1:36" ht="93" customHeight="1" x14ac:dyDescent="0.25">
      <c r="A20" s="155" t="s">
        <v>408</v>
      </c>
      <c r="B20" s="156">
        <v>0</v>
      </c>
      <c r="C20" s="157" t="s">
        <v>401</v>
      </c>
      <c r="D20" s="157" t="s">
        <v>401</v>
      </c>
      <c r="E20" s="156" t="str">
        <f t="shared" si="0"/>
        <v/>
      </c>
      <c r="F20" s="158"/>
      <c r="G20" s="158"/>
      <c r="H20" s="158"/>
      <c r="I20" s="158"/>
      <c r="J20" s="158"/>
      <c r="K20" s="158"/>
      <c r="L20" s="158"/>
      <c r="M20" s="158"/>
      <c r="N20" s="158"/>
      <c r="O20" s="179"/>
      <c r="P20" s="179"/>
      <c r="AA20" s="154"/>
      <c r="AB20" s="181"/>
      <c r="AC20" s="181"/>
      <c r="AD20" s="181"/>
      <c r="AE20" s="181"/>
      <c r="AF20" s="181"/>
      <c r="AG20" s="181"/>
      <c r="AH20" s="162"/>
      <c r="AI20" s="154"/>
      <c r="AJ20" s="154"/>
    </row>
    <row r="21" spans="1:36" ht="93" customHeight="1" x14ac:dyDescent="0.25">
      <c r="A21" s="155" t="s">
        <v>409</v>
      </c>
      <c r="B21" s="156">
        <v>0</v>
      </c>
      <c r="C21" s="157" t="s">
        <v>401</v>
      </c>
      <c r="D21" s="157" t="s">
        <v>401</v>
      </c>
      <c r="E21" s="156" t="str">
        <f t="shared" si="0"/>
        <v/>
      </c>
      <c r="F21" s="158"/>
      <c r="G21" s="158"/>
      <c r="H21" s="158"/>
      <c r="I21" s="158"/>
      <c r="J21" s="158"/>
      <c r="K21" s="158"/>
      <c r="L21" s="158"/>
      <c r="M21" s="158"/>
      <c r="N21" s="158"/>
      <c r="O21" s="179"/>
      <c r="P21" s="179"/>
      <c r="AA21" s="154"/>
      <c r="AB21" s="175"/>
      <c r="AC21" s="175"/>
      <c r="AD21" s="175"/>
      <c r="AE21" s="175"/>
      <c r="AF21" s="175"/>
      <c r="AG21" s="175"/>
      <c r="AH21" s="162"/>
      <c r="AI21" s="154"/>
      <c r="AJ21" s="154"/>
    </row>
    <row r="22" spans="1:36" ht="93" customHeight="1" x14ac:dyDescent="0.25">
      <c r="A22" s="155" t="s">
        <v>410</v>
      </c>
      <c r="B22" s="156">
        <v>0</v>
      </c>
      <c r="C22" s="157" t="s">
        <v>401</v>
      </c>
      <c r="D22" s="157" t="s">
        <v>401</v>
      </c>
      <c r="E22" s="156" t="str">
        <f t="shared" si="0"/>
        <v/>
      </c>
      <c r="F22" s="158"/>
      <c r="G22" s="158"/>
      <c r="H22" s="158"/>
      <c r="I22" s="158"/>
      <c r="J22" s="158"/>
      <c r="K22" s="158"/>
      <c r="L22" s="158"/>
      <c r="M22" s="158"/>
      <c r="N22" s="158"/>
      <c r="AA22" s="154"/>
      <c r="AB22" s="175"/>
      <c r="AC22" s="175"/>
      <c r="AD22" s="175"/>
      <c r="AE22" s="175"/>
      <c r="AF22" s="175"/>
      <c r="AG22" s="175"/>
      <c r="AH22" s="162"/>
      <c r="AI22" s="154"/>
      <c r="AJ22" s="154"/>
    </row>
    <row r="23" spans="1:36" ht="93" customHeight="1" x14ac:dyDescent="0.3">
      <c r="A23" s="155" t="s">
        <v>411</v>
      </c>
      <c r="B23" s="156">
        <v>0</v>
      </c>
      <c r="C23" s="157" t="s">
        <v>401</v>
      </c>
      <c r="D23" s="157" t="s">
        <v>401</v>
      </c>
      <c r="E23" s="156" t="str">
        <f t="shared" si="0"/>
        <v/>
      </c>
      <c r="F23" s="158"/>
      <c r="G23" s="158"/>
      <c r="H23" s="158"/>
      <c r="I23" s="158"/>
      <c r="J23" s="158"/>
      <c r="K23" s="158"/>
      <c r="L23" s="158"/>
      <c r="M23" s="158"/>
      <c r="N23" s="158"/>
    </row>
    <row r="24" spans="1:36" ht="93" customHeight="1" x14ac:dyDescent="0.3">
      <c r="A24" s="155" t="s">
        <v>412</v>
      </c>
      <c r="B24" s="156">
        <v>0</v>
      </c>
      <c r="C24" s="157" t="s">
        <v>401</v>
      </c>
      <c r="D24" s="157" t="s">
        <v>401</v>
      </c>
      <c r="E24" s="156" t="str">
        <f t="shared" si="0"/>
        <v/>
      </c>
      <c r="F24" s="158"/>
      <c r="G24" s="158"/>
      <c r="H24" s="158"/>
      <c r="I24" s="158"/>
      <c r="J24" s="158"/>
      <c r="K24" s="158"/>
      <c r="L24" s="158"/>
      <c r="M24" s="158"/>
      <c r="N24" s="158"/>
    </row>
    <row r="25" spans="1:36" ht="93" customHeight="1" x14ac:dyDescent="0.3">
      <c r="A25" s="155" t="s">
        <v>413</v>
      </c>
      <c r="B25" s="156">
        <v>0</v>
      </c>
      <c r="C25" s="157" t="s">
        <v>401</v>
      </c>
      <c r="D25" s="157" t="s">
        <v>401</v>
      </c>
      <c r="E25" s="156" t="str">
        <f t="shared" si="0"/>
        <v/>
      </c>
      <c r="F25" s="158"/>
      <c r="G25" s="158"/>
      <c r="H25" s="158"/>
      <c r="I25" s="158"/>
      <c r="J25" s="158"/>
      <c r="K25" s="158"/>
      <c r="L25" s="158"/>
      <c r="M25" s="158"/>
      <c r="N25" s="158"/>
    </row>
    <row r="26" spans="1:36" ht="93" customHeight="1" x14ac:dyDescent="0.3">
      <c r="A26" s="155" t="s">
        <v>414</v>
      </c>
      <c r="B26" s="156">
        <v>0</v>
      </c>
      <c r="C26" s="157" t="s">
        <v>401</v>
      </c>
      <c r="D26" s="157" t="s">
        <v>401</v>
      </c>
      <c r="E26" s="156" t="str">
        <f t="shared" si="0"/>
        <v/>
      </c>
      <c r="F26" s="158"/>
      <c r="G26" s="158"/>
      <c r="H26" s="158"/>
      <c r="I26" s="158"/>
      <c r="J26" s="158"/>
      <c r="K26" s="158"/>
      <c r="L26" s="158"/>
      <c r="M26" s="158"/>
      <c r="N26" s="158"/>
    </row>
    <row r="27" spans="1:36" ht="14.7" customHeight="1" x14ac:dyDescent="0.3">
      <c r="B27" s="140"/>
      <c r="D27" s="140"/>
      <c r="E27" s="140"/>
      <c r="F27" s="140"/>
      <c r="G27" s="140"/>
      <c r="H27" s="140"/>
      <c r="I27" s="140"/>
      <c r="J27" s="140"/>
      <c r="K27" s="140"/>
      <c r="L27" s="140"/>
      <c r="M27" s="140"/>
      <c r="N27" s="140"/>
      <c r="Y27" s="144"/>
      <c r="Z27" s="144"/>
      <c r="AA27" s="144"/>
      <c r="AB27" s="144"/>
      <c r="AC27" s="144"/>
      <c r="AD27" s="140"/>
      <c r="AE27" s="140"/>
      <c r="AF27" s="140"/>
      <c r="AG27" s="140"/>
      <c r="AH27" s="140"/>
    </row>
    <row r="28" spans="1:36" ht="39" customHeight="1" x14ac:dyDescent="0.3">
      <c r="B28" s="140"/>
      <c r="D28" s="140"/>
      <c r="E28" s="140"/>
      <c r="F28" s="140"/>
      <c r="G28" s="140"/>
      <c r="H28" s="140"/>
      <c r="I28" s="140"/>
      <c r="J28" s="140"/>
      <c r="K28" s="140"/>
      <c r="L28" s="140"/>
      <c r="M28" s="140"/>
      <c r="N28" s="140"/>
      <c r="Y28" s="144"/>
      <c r="Z28" s="144"/>
      <c r="AA28" s="144"/>
      <c r="AB28" s="144"/>
      <c r="AC28" s="144"/>
      <c r="AD28" s="140"/>
      <c r="AE28" s="140"/>
      <c r="AF28" s="140"/>
      <c r="AG28" s="140"/>
      <c r="AH28" s="140"/>
    </row>
    <row r="29" spans="1:36" ht="19.5" customHeight="1" x14ac:dyDescent="0.3">
      <c r="B29" s="140"/>
      <c r="D29" s="140"/>
      <c r="E29" s="140"/>
      <c r="F29" s="140"/>
      <c r="G29" s="140"/>
      <c r="H29" s="140"/>
      <c r="I29" s="140"/>
      <c r="J29" s="140"/>
      <c r="K29" s="140"/>
      <c r="L29" s="140"/>
      <c r="M29" s="140"/>
      <c r="N29" s="140"/>
      <c r="Y29" s="144"/>
      <c r="Z29" s="144"/>
      <c r="AA29" s="144"/>
      <c r="AB29" s="144"/>
      <c r="AC29" s="144"/>
      <c r="AD29" s="140"/>
      <c r="AE29" s="140"/>
      <c r="AF29" s="140"/>
      <c r="AG29" s="140"/>
      <c r="AH29" s="140"/>
    </row>
    <row r="30" spans="1:36" ht="19.5" customHeight="1" x14ac:dyDescent="0.3">
      <c r="B30" s="140"/>
      <c r="D30" s="140"/>
      <c r="E30" s="140"/>
      <c r="F30" s="140"/>
      <c r="G30" s="140"/>
      <c r="H30" s="140"/>
      <c r="I30" s="140"/>
      <c r="J30" s="140"/>
      <c r="K30" s="140"/>
      <c r="L30" s="140"/>
      <c r="M30" s="140"/>
      <c r="N30" s="140"/>
      <c r="Y30" s="144"/>
      <c r="Z30" s="144"/>
      <c r="AA30" s="144"/>
      <c r="AB30" s="144"/>
      <c r="AC30" s="144"/>
      <c r="AD30" s="140"/>
      <c r="AE30" s="140"/>
      <c r="AF30" s="140"/>
      <c r="AG30" s="140"/>
      <c r="AH30" s="140"/>
    </row>
    <row r="31" spans="1:36" ht="19.5" customHeight="1" x14ac:dyDescent="0.3">
      <c r="B31" s="140"/>
      <c r="D31" s="140"/>
      <c r="E31" s="140"/>
      <c r="F31" s="140"/>
      <c r="G31" s="140"/>
      <c r="H31" s="140"/>
      <c r="I31" s="140"/>
      <c r="J31" s="140"/>
      <c r="K31" s="140"/>
      <c r="L31" s="140"/>
      <c r="M31" s="140"/>
      <c r="N31" s="140"/>
      <c r="Y31" s="144"/>
      <c r="Z31" s="144"/>
      <c r="AA31" s="144"/>
      <c r="AB31" s="144"/>
      <c r="AC31" s="144"/>
      <c r="AD31" s="140"/>
      <c r="AE31" s="140"/>
      <c r="AF31" s="140"/>
      <c r="AG31" s="140"/>
      <c r="AH31" s="140"/>
    </row>
    <row r="32" spans="1:36" ht="19.5" customHeight="1" x14ac:dyDescent="0.3">
      <c r="B32" s="140"/>
      <c r="D32" s="140"/>
      <c r="E32" s="140"/>
      <c r="F32" s="140"/>
      <c r="G32" s="140"/>
      <c r="H32" s="140"/>
      <c r="I32" s="140"/>
      <c r="J32" s="140"/>
      <c r="K32" s="140"/>
      <c r="L32" s="140"/>
      <c r="M32" s="140"/>
      <c r="N32" s="140"/>
      <c r="Y32" s="144"/>
      <c r="Z32" s="144"/>
      <c r="AA32" s="144"/>
      <c r="AB32" s="144"/>
      <c r="AC32" s="144"/>
      <c r="AD32" s="140"/>
      <c r="AE32" s="140"/>
      <c r="AF32" s="140"/>
      <c r="AG32" s="140"/>
      <c r="AH32" s="140"/>
    </row>
    <row r="33" spans="25:29" s="140" customFormat="1" ht="19.5" customHeight="1" x14ac:dyDescent="0.3">
      <c r="Y33" s="144"/>
      <c r="Z33" s="144"/>
      <c r="AA33" s="144"/>
      <c r="AB33" s="144"/>
      <c r="AC33" s="144"/>
    </row>
  </sheetData>
  <sheetProtection formatCells="0" formatColumns="0" formatRows="0" sort="0" autoFilter="0" pivotTables="0"/>
  <dataConsolidate/>
  <mergeCells count="8">
    <mergeCell ref="A1:D1"/>
    <mergeCell ref="B3:D3"/>
    <mergeCell ref="G4:M4"/>
    <mergeCell ref="R4:V4"/>
    <mergeCell ref="C5:E5"/>
    <mergeCell ref="I5:M5"/>
    <mergeCell ref="G7:G11"/>
    <mergeCell ref="O7:O11"/>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A7F7C4C3-B615-40F0-9B24-899E9A3175F1}"/>
    <dataValidation allowBlank="1" showInputMessage="1" showErrorMessage="1" prompt="La probabilidad se encuentra determinada por una escala de 1 a 3, siendo 1 la menor probabilidad de ocurrencia del riesgo y 3 la mayor probabilidad de  ocurrencia." sqref="JA6" xr:uid="{5B219A45-5442-4EB9-924F-EE5A338D7ABC}"/>
    <dataValidation type="list" allowBlank="1" showInputMessage="1" showErrorMessage="1" sqref="JB7:JH14" xr:uid="{03AB88CD-C662-48B8-A957-BCB377826A2E}">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744A9-6BC4-4A6B-8691-6D7F8F0E1386}">
  <dimension ref="A1:XFC36"/>
  <sheetViews>
    <sheetView showGridLines="0" topLeftCell="A11" zoomScale="85" zoomScaleNormal="85" workbookViewId="0">
      <selection activeCell="A15" sqref="A15"/>
    </sheetView>
  </sheetViews>
  <sheetFormatPr baseColWidth="10" defaultColWidth="14.44140625" defaultRowHeight="13.2" customHeight="1" zeroHeight="1" x14ac:dyDescent="0.3"/>
  <cols>
    <col min="1" max="1" width="16.109375" style="140" customWidth="1"/>
    <col min="2" max="2" width="40.6640625" style="144" customWidth="1"/>
    <col min="3" max="3" width="13.44140625" style="144" customWidth="1"/>
    <col min="4" max="4" width="13" style="144" customWidth="1"/>
    <col min="5" max="5" width="16.44140625" style="190" customWidth="1"/>
    <col min="6" max="6" width="11.33203125" style="190" customWidth="1"/>
    <col min="7" max="7" width="15.44140625" style="144" customWidth="1"/>
    <col min="8" max="8" width="10.33203125" style="144" bestFit="1" customWidth="1"/>
    <col min="9" max="9" width="7.44140625" style="144" customWidth="1"/>
    <col min="10" max="10" width="14" style="144" customWidth="1"/>
    <col min="11" max="15" width="12.44140625" style="144" customWidth="1"/>
    <col min="16" max="16" width="3.6640625" style="144" customWidth="1"/>
    <col min="17" max="17" width="4.6640625" style="140" hidden="1" customWidth="1"/>
    <col min="18" max="18" width="5.6640625" style="140" hidden="1" customWidth="1"/>
    <col min="19" max="24" width="14" style="140" hidden="1" customWidth="1"/>
    <col min="25" max="25" width="11.44140625" style="140" customWidth="1"/>
    <col min="26" max="29" width="11.44140625" style="140" hidden="1" customWidth="1"/>
    <col min="30" max="30" width="5.44140625" style="140" hidden="1" customWidth="1"/>
    <col min="31" max="31" width="26.6640625" style="140" hidden="1" customWidth="1"/>
    <col min="32" max="36" width="22.6640625" style="144" hidden="1" customWidth="1"/>
    <col min="37" max="37" width="23.44140625" style="140" hidden="1" customWidth="1"/>
    <col min="38" max="265" width="11.44140625" style="140" hidden="1" customWidth="1"/>
    <col min="266" max="266" width="12.44140625" style="140" hidden="1" customWidth="1"/>
    <col min="267" max="267" width="47" style="140" hidden="1" customWidth="1"/>
    <col min="268" max="268" width="35" style="140" hidden="1" customWidth="1"/>
    <col min="269" max="16383" width="14.44140625" style="140"/>
    <col min="16384" max="16384" width="14.44140625" style="140" hidden="1" customWidth="1"/>
  </cols>
  <sheetData>
    <row r="1" spans="1:38" s="120" customFormat="1" ht="72" customHeight="1" x14ac:dyDescent="0.25">
      <c r="A1" s="338" t="s">
        <v>415</v>
      </c>
      <c r="B1" s="338"/>
      <c r="C1" s="338"/>
      <c r="D1" s="338"/>
      <c r="E1" s="182"/>
      <c r="G1" s="124"/>
      <c r="H1" s="125"/>
      <c r="I1" s="126"/>
      <c r="J1" s="127"/>
      <c r="K1" s="119"/>
      <c r="L1" s="119"/>
      <c r="M1" s="119"/>
      <c r="N1" s="119"/>
      <c r="O1" s="119"/>
      <c r="P1" s="114"/>
      <c r="AF1" s="121"/>
      <c r="AG1" s="121"/>
      <c r="AH1" s="121"/>
      <c r="AI1" s="121"/>
      <c r="AJ1" s="121"/>
    </row>
    <row r="2" spans="1:38" s="120" customFormat="1" x14ac:dyDescent="0.25">
      <c r="A2" s="122"/>
      <c r="B2" s="114"/>
      <c r="C2" s="183"/>
      <c r="D2" s="183"/>
      <c r="E2" s="182"/>
      <c r="F2" s="184"/>
      <c r="G2" s="184"/>
      <c r="H2" s="125"/>
      <c r="I2" s="126"/>
      <c r="J2" s="127"/>
      <c r="K2" s="119"/>
      <c r="L2" s="119"/>
      <c r="M2" s="119"/>
      <c r="N2" s="119"/>
      <c r="O2" s="119"/>
      <c r="P2" s="114"/>
      <c r="AF2" s="121"/>
      <c r="AG2" s="121"/>
      <c r="AH2" s="121"/>
      <c r="AI2" s="121"/>
      <c r="AJ2" s="121"/>
    </row>
    <row r="3" spans="1:38" s="120" customFormat="1" ht="30.6" thickBot="1" x14ac:dyDescent="0.55000000000000004">
      <c r="A3" s="128" t="s">
        <v>60</v>
      </c>
      <c r="B3" s="339" t="str">
        <f>'2. MATRIZ DE RIESGOS'!D6</f>
        <v>Gestión Documental</v>
      </c>
      <c r="C3" s="339"/>
      <c r="D3" s="339"/>
      <c r="E3" s="185"/>
      <c r="F3" s="186"/>
      <c r="K3" s="346"/>
      <c r="L3" s="346"/>
      <c r="M3" s="346"/>
      <c r="N3" s="346"/>
      <c r="O3" s="346"/>
      <c r="P3" s="346"/>
      <c r="Q3" s="346"/>
      <c r="R3" s="346"/>
      <c r="S3" s="346"/>
      <c r="T3" s="346"/>
      <c r="U3" s="346"/>
      <c r="V3" s="346"/>
      <c r="AF3" s="121"/>
      <c r="AG3" s="121"/>
      <c r="AH3" s="121"/>
      <c r="AI3" s="121"/>
      <c r="AJ3" s="121"/>
    </row>
    <row r="4" spans="1:38" s="120" customFormat="1" ht="13.8" hidden="1" thickBot="1" x14ac:dyDescent="0.3">
      <c r="D4" s="114"/>
      <c r="E4" s="123"/>
      <c r="F4" s="186"/>
      <c r="I4" s="340" t="s">
        <v>416</v>
      </c>
      <c r="J4" s="341"/>
      <c r="K4" s="341"/>
      <c r="L4" s="341"/>
      <c r="M4" s="341"/>
      <c r="N4" s="341"/>
      <c r="O4" s="342"/>
      <c r="R4" s="131"/>
      <c r="S4" s="132"/>
      <c r="T4" s="347" t="s">
        <v>214</v>
      </c>
      <c r="U4" s="348"/>
      <c r="V4" s="348"/>
      <c r="W4" s="348"/>
      <c r="X4" s="349"/>
      <c r="AF4" s="121"/>
      <c r="AG4" s="121"/>
      <c r="AH4" s="121"/>
      <c r="AI4" s="121"/>
      <c r="AJ4" s="121"/>
    </row>
    <row r="5" spans="1:38" x14ac:dyDescent="0.3">
      <c r="A5" s="187"/>
      <c r="B5" s="187"/>
      <c r="C5" s="136"/>
      <c r="D5" s="187"/>
      <c r="E5" s="333" t="s">
        <v>417</v>
      </c>
      <c r="F5" s="333"/>
      <c r="G5" s="333"/>
      <c r="H5" s="136"/>
      <c r="I5" s="137"/>
      <c r="J5" s="138"/>
      <c r="K5" s="331" t="s">
        <v>214</v>
      </c>
      <c r="L5" s="331"/>
      <c r="M5" s="331"/>
      <c r="N5" s="331"/>
      <c r="O5" s="332"/>
      <c r="P5" s="136"/>
      <c r="R5" s="139"/>
      <c r="T5" s="141">
        <v>0.2</v>
      </c>
      <c r="U5" s="141">
        <v>0.4</v>
      </c>
      <c r="V5" s="141">
        <v>0.6</v>
      </c>
      <c r="W5" s="141">
        <v>0.8</v>
      </c>
      <c r="X5" s="142">
        <v>1</v>
      </c>
      <c r="Y5" s="143"/>
      <c r="Z5" s="143"/>
      <c r="AA5" s="143"/>
      <c r="AB5" s="143"/>
      <c r="AC5" s="143"/>
      <c r="AD5" s="143"/>
      <c r="AE5" s="143"/>
    </row>
    <row r="6" spans="1:38" ht="40.200000000000003" customHeight="1" x14ac:dyDescent="0.25">
      <c r="A6" s="135" t="s">
        <v>418</v>
      </c>
      <c r="B6" s="135" t="s">
        <v>398</v>
      </c>
      <c r="C6" s="135" t="s">
        <v>90</v>
      </c>
      <c r="D6" s="135" t="s">
        <v>92</v>
      </c>
      <c r="E6" s="135" t="s">
        <v>215</v>
      </c>
      <c r="F6" s="135" t="s">
        <v>214</v>
      </c>
      <c r="G6" s="135" t="s">
        <v>419</v>
      </c>
      <c r="H6" s="136"/>
      <c r="I6" s="139"/>
      <c r="J6" s="148"/>
      <c r="K6" s="149" t="s">
        <v>279</v>
      </c>
      <c r="L6" s="149" t="s">
        <v>231</v>
      </c>
      <c r="M6" s="149" t="s">
        <v>131</v>
      </c>
      <c r="N6" s="149" t="s">
        <v>112</v>
      </c>
      <c r="O6" s="150" t="s">
        <v>232</v>
      </c>
      <c r="P6" s="136"/>
      <c r="R6" s="139"/>
      <c r="S6" s="151"/>
      <c r="T6" s="152" t="s">
        <v>279</v>
      </c>
      <c r="U6" s="152" t="s">
        <v>231</v>
      </c>
      <c r="V6" s="152" t="s">
        <v>131</v>
      </c>
      <c r="W6" s="152" t="s">
        <v>112</v>
      </c>
      <c r="X6" s="153" t="s">
        <v>232</v>
      </c>
      <c r="AA6" s="143"/>
      <c r="AB6" s="143"/>
      <c r="AC6" s="154"/>
      <c r="AD6" s="154"/>
      <c r="AE6" s="154"/>
      <c r="AF6" s="154"/>
      <c r="AG6" s="154"/>
      <c r="AH6" s="154"/>
      <c r="AI6" s="154"/>
      <c r="AJ6" s="154"/>
      <c r="AK6" s="154"/>
      <c r="AL6" s="154"/>
    </row>
    <row r="7" spans="1:38" ht="99" customHeight="1" x14ac:dyDescent="0.25">
      <c r="A7" s="155" t="str">
        <f>'2. MATRIZ DE RIESGOS'!A15</f>
        <v>GD07</v>
      </c>
      <c r="B7" s="156" t="str">
        <f>'2. MATRIZ DE RIESGOS'!G15</f>
        <v xml:space="preserve">Posiblidad de afectación reputacional y económica por hallazgos de los entes de control y multas y sanciones por parte del Archivo General de la Nación, debido a la desactualización de planes y programas del 
proceso de gestión documental que incumplen la  normatividad archivística  en cada 
vigencia </v>
      </c>
      <c r="C7" s="188">
        <f>'2. MATRIZ DE RIESGOS'!AE15</f>
        <v>0.14399999999999999</v>
      </c>
      <c r="D7" s="157">
        <f>'2. MATRIZ DE RIESGOS'!AG15</f>
        <v>0.8</v>
      </c>
      <c r="E7" s="189" t="str">
        <f t="shared" ref="E7:E26" si="0">+IF(C7=0,"",IF(C7&lt;=$R$11,$S$11,IF(C7&lt;=$R$10,$S$10,IF(C7&lt;=$R$9,$S$9,IF(C7&lt;=$R$8,$S$8,IF(C7&lt;=$R$7,$S$7,""))))))</f>
        <v>Muy Baja</v>
      </c>
      <c r="F7" s="189" t="str">
        <f t="shared" ref="F7:F26" si="1">+IF(D7=0,"",IF(D7&lt;=$T$5,$T$6,IF(D7&lt;=$U$5,$U$6,IF(D7&lt;=$V$5,$V$6,IF(D7&lt;=$W$5,$W$6,IF(D7&lt;=$X$5,$X$6,""))))))</f>
        <v>Mayor</v>
      </c>
      <c r="G7" s="156" t="str">
        <f t="shared" ref="G7:G26" si="2">+IF(E7=$S$7,IF(F7=$T$6,$T$7,IF(F7=$U$6,$U$7,IF(F7=$V$6,$V$7,IF(F7=$W$6,$W$7,IF(F7=$X$6,$X$7))))),IF(E7=$S$8,IF(F7=$T$6,$T$8,IF(F7=$U$6,$U$8,IF(F7=$V$6,$V$8,IF(F7=$W$6,$W$8,IF(F7=$X$6,$X$8))))),IF(E7=$S$9,IF(F7=$T$6,$T$9,IF(F7=$U$6,$U$9,IF(F7=$V$6,$V$9,IF(F7=$W$6,$W$9,IF(F7=$X$6,$X$9))))),IF(E7=$S$10,IF(F7=$T$6,$T$10,IF(F7=$U$6,$U$10,IF(F7=$V$6,$V$10,IF(F7=$W$6,$W$10,IF(F7=$X$6,$X$10))))),IF(E7=$S$11,IF(F7=$T$6,$T$11,IF(F7=$U$6,$U$11,IF(F7=$V$6,$V$11,IF(F7=$W$6,$W$11,IF(F7=$X$6,$X$11))))),"")))))</f>
        <v>Alto</v>
      </c>
      <c r="H7" s="158"/>
      <c r="I7" s="334" t="s">
        <v>215</v>
      </c>
      <c r="J7" s="149" t="s">
        <v>164</v>
      </c>
      <c r="K7" s="159"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59"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59"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59"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60"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58"/>
      <c r="Q7" s="343" t="s">
        <v>215</v>
      </c>
      <c r="R7" s="161">
        <v>1</v>
      </c>
      <c r="S7" s="152" t="s">
        <v>164</v>
      </c>
      <c r="T7" s="159" t="s">
        <v>217</v>
      </c>
      <c r="U7" s="159" t="s">
        <v>217</v>
      </c>
      <c r="V7" s="159" t="s">
        <v>217</v>
      </c>
      <c r="W7" s="159" t="s">
        <v>217</v>
      </c>
      <c r="X7" s="160" t="s">
        <v>216</v>
      </c>
      <c r="AA7" s="143"/>
      <c r="AB7" s="143"/>
      <c r="AC7" s="154"/>
      <c r="AD7" s="154"/>
      <c r="AE7" s="154"/>
      <c r="AF7" s="162"/>
      <c r="AG7" s="162"/>
      <c r="AH7" s="162"/>
      <c r="AI7" s="162"/>
      <c r="AJ7" s="162"/>
      <c r="AK7" s="154"/>
      <c r="AL7" s="154"/>
    </row>
    <row r="8" spans="1:38" ht="117" customHeight="1" x14ac:dyDescent="0.25">
      <c r="A8" s="155" t="str">
        <f>'2. MATRIZ DE RIESGOS'!A17</f>
        <v>GD08</v>
      </c>
      <c r="B8" s="156" t="str">
        <f>'2. MATRIZ DE RIESGOS'!G17</f>
        <v>Posibilidad de afectación reputacional del Instituto por hallazgos de los entes de control, debido al incumplimiento en la implementación del Plan Institucional de Archivos - PINAR</v>
      </c>
      <c r="C8" s="188">
        <f>'2. MATRIZ DE RIESGOS'!AE17</f>
        <v>0.1008</v>
      </c>
      <c r="D8" s="157">
        <f>'2. MATRIZ DE RIESGOS'!AG17</f>
        <v>0.6</v>
      </c>
      <c r="E8" s="189" t="str">
        <f t="shared" si="0"/>
        <v>Muy Baja</v>
      </c>
      <c r="F8" s="189" t="str">
        <f t="shared" si="1"/>
        <v>Moderado</v>
      </c>
      <c r="G8" s="156" t="str">
        <f t="shared" si="2"/>
        <v>Moderado</v>
      </c>
      <c r="H8" s="158"/>
      <c r="I8" s="334"/>
      <c r="J8" s="149" t="s">
        <v>226</v>
      </c>
      <c r="K8" s="163"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63"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GD14            </v>
      </c>
      <c r="M8" s="159"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59"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60"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58"/>
      <c r="Q8" s="344"/>
      <c r="R8" s="161">
        <v>0.8</v>
      </c>
      <c r="S8" s="152" t="s">
        <v>226</v>
      </c>
      <c r="T8" s="163" t="s">
        <v>131</v>
      </c>
      <c r="U8" s="163" t="s">
        <v>131</v>
      </c>
      <c r="V8" s="159" t="s">
        <v>217</v>
      </c>
      <c r="W8" s="159" t="s">
        <v>217</v>
      </c>
      <c r="X8" s="160" t="s">
        <v>216</v>
      </c>
      <c r="AA8" s="143"/>
      <c r="AB8" s="143"/>
      <c r="AC8" s="154"/>
      <c r="AD8" s="164"/>
      <c r="AE8" s="165"/>
      <c r="AF8" s="162"/>
      <c r="AG8" s="162"/>
      <c r="AH8" s="162"/>
      <c r="AI8" s="162"/>
      <c r="AJ8" s="162"/>
      <c r="AK8" s="154"/>
      <c r="AL8" s="154"/>
    </row>
    <row r="9" spans="1:38" ht="102" customHeight="1" x14ac:dyDescent="0.25">
      <c r="A9" s="155" t="str">
        <f>'2. MATRIZ DE RIESGOS'!A20</f>
        <v>GD09</v>
      </c>
      <c r="B9" s="156" t="str">
        <f>'2. MATRIZ DE RIESGOS'!G20</f>
        <v>Posibilidad de afectación reputacional del Instituto reflejada en hallazgos de entes de control por pérdida de información, debido a la desactualización de la Tablas de retención documental</v>
      </c>
      <c r="C9" s="188">
        <f>'2. MATRIZ DE RIESGOS'!AE20</f>
        <v>8.6399999999999991E-2</v>
      </c>
      <c r="D9" s="157">
        <f>'2. MATRIZ DE RIESGOS'!AG20</f>
        <v>0.8</v>
      </c>
      <c r="E9" s="189" t="str">
        <f t="shared" si="0"/>
        <v>Muy Baja</v>
      </c>
      <c r="F9" s="189" t="str">
        <f t="shared" si="1"/>
        <v>Mayor</v>
      </c>
      <c r="G9" s="156" t="str">
        <f t="shared" si="2"/>
        <v>Alto</v>
      </c>
      <c r="H9" s="158"/>
      <c r="I9" s="334"/>
      <c r="J9" s="149" t="s">
        <v>224</v>
      </c>
      <c r="K9" s="163"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63"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63"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v>
      </c>
      <c r="N9" s="159"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60"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58"/>
      <c r="Q9" s="344"/>
      <c r="R9" s="161">
        <v>0.6</v>
      </c>
      <c r="S9" s="152" t="s">
        <v>224</v>
      </c>
      <c r="T9" s="163" t="s">
        <v>131</v>
      </c>
      <c r="U9" s="163" t="s">
        <v>131</v>
      </c>
      <c r="V9" s="163" t="s">
        <v>131</v>
      </c>
      <c r="W9" s="159" t="s">
        <v>217</v>
      </c>
      <c r="X9" s="160" t="s">
        <v>216</v>
      </c>
      <c r="AA9" s="143"/>
      <c r="AB9" s="143"/>
      <c r="AC9" s="154"/>
      <c r="AD9" s="164"/>
      <c r="AE9" s="165"/>
      <c r="AF9" s="162"/>
      <c r="AG9" s="162"/>
      <c r="AH9" s="162"/>
      <c r="AI9" s="162"/>
      <c r="AJ9" s="166"/>
      <c r="AK9" s="154"/>
      <c r="AL9" s="154"/>
    </row>
    <row r="10" spans="1:38" ht="118.95" customHeight="1" x14ac:dyDescent="0.25">
      <c r="A10" s="155" t="str">
        <f>'2. MATRIZ DE RIESGOS'!A23</f>
        <v>GD10</v>
      </c>
      <c r="B10" s="156" t="str">
        <f>'2. MATRIZ DE RIESGOS'!G23</f>
        <v>Posibilidad de afectación económica y reputacional frente a usuarios internos y externos, reflejada en  fallos en contra de la entidad derivada de no contar con información suficiente y oportuna para la legítima defensa asi como en mal desempeño institucional relacionado con el suministro de información  por parte del archivo. Lo anterior, debido al incumplimiento en la implementación de la TRD que imposibilitan la disponibilidad de la información</v>
      </c>
      <c r="C10" s="188">
        <f>'2. MATRIZ DE RIESGOS'!AE23</f>
        <v>0.36</v>
      </c>
      <c r="D10" s="157">
        <f>'2. MATRIZ DE RIESGOS'!AG23</f>
        <v>0.60000000000000009</v>
      </c>
      <c r="E10" s="189" t="str">
        <f t="shared" si="0"/>
        <v>Baja</v>
      </c>
      <c r="F10" s="189" t="str">
        <f t="shared" si="1"/>
        <v>Moderado</v>
      </c>
      <c r="G10" s="156" t="str">
        <f t="shared" si="2"/>
        <v>Moderado</v>
      </c>
      <c r="H10" s="158"/>
      <c r="I10" s="334"/>
      <c r="J10" s="149" t="s">
        <v>111</v>
      </c>
      <c r="K10" s="167"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63"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63"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GD10  GD12              </v>
      </c>
      <c r="N10" s="159"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v>
      </c>
      <c r="O10" s="160"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58"/>
      <c r="Q10" s="344"/>
      <c r="R10" s="161">
        <v>0.4</v>
      </c>
      <c r="S10" s="152" t="s">
        <v>111</v>
      </c>
      <c r="T10" s="167" t="s">
        <v>218</v>
      </c>
      <c r="U10" s="163" t="s">
        <v>131</v>
      </c>
      <c r="V10" s="163" t="s">
        <v>131</v>
      </c>
      <c r="W10" s="159" t="s">
        <v>217</v>
      </c>
      <c r="X10" s="160" t="s">
        <v>216</v>
      </c>
      <c r="AA10" s="143"/>
      <c r="AB10" s="143"/>
      <c r="AC10" s="154"/>
      <c r="AD10" s="164"/>
      <c r="AE10" s="165"/>
      <c r="AF10" s="162"/>
      <c r="AG10" s="162"/>
      <c r="AH10" s="162"/>
      <c r="AI10" s="166"/>
      <c r="AJ10" s="162"/>
      <c r="AK10" s="154"/>
      <c r="AL10" s="154"/>
    </row>
    <row r="11" spans="1:38" ht="93" customHeight="1" thickBot="1" x14ac:dyDescent="0.3">
      <c r="A11" s="155" t="str">
        <f>'2. MATRIZ DE RIESGOS'!A26</f>
        <v>GD11</v>
      </c>
      <c r="B11" s="156" t="str">
        <f>'2. MATRIZ DE RIESGOS'!G26</f>
        <v>Posibilidad de afectación económica y reputacional frente a usuarios internos y externos, reflejada en  fallos en contra de la entidad derivada de no contar con información suficente y oportuna para la legítima defensa asi como en mal desempeño institucional relacionado con el suministro de información oportuna por parte del archivo. Lo anterior, debido al daño o pérdida de la información en los archivos de gestión y central</v>
      </c>
      <c r="C11" s="188">
        <f>'2. MATRIZ DE RIESGOS'!AE26</f>
        <v>5.4431999999999994E-2</v>
      </c>
      <c r="D11" s="157">
        <f>'2. MATRIZ DE RIESGOS'!AG26</f>
        <v>0.8</v>
      </c>
      <c r="E11" s="189" t="str">
        <f t="shared" si="0"/>
        <v>Muy Baja</v>
      </c>
      <c r="F11" s="189" t="str">
        <f t="shared" si="1"/>
        <v>Mayor</v>
      </c>
      <c r="G11" s="156" t="str">
        <f t="shared" si="2"/>
        <v>Alto</v>
      </c>
      <c r="H11" s="158"/>
      <c r="I11" s="335"/>
      <c r="J11" s="168" t="s">
        <v>221</v>
      </c>
      <c r="K11" s="169"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69"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                   </v>
      </c>
      <c r="M11" s="170"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 GD08     GD13             </v>
      </c>
      <c r="N11" s="171"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GD07  GD09  GD11               </v>
      </c>
      <c r="O11" s="172"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58"/>
      <c r="Q11" s="345"/>
      <c r="R11" s="173">
        <v>0.2</v>
      </c>
      <c r="S11" s="174" t="s">
        <v>221</v>
      </c>
      <c r="T11" s="169" t="s">
        <v>218</v>
      </c>
      <c r="U11" s="169" t="s">
        <v>218</v>
      </c>
      <c r="V11" s="170" t="s">
        <v>131</v>
      </c>
      <c r="W11" s="171" t="s">
        <v>217</v>
      </c>
      <c r="X11" s="172" t="s">
        <v>216</v>
      </c>
      <c r="AA11" s="143"/>
      <c r="AB11" s="143"/>
      <c r="AC11" s="154"/>
      <c r="AD11" s="164"/>
      <c r="AE11" s="165"/>
      <c r="AF11" s="162"/>
      <c r="AG11" s="162"/>
      <c r="AH11" s="162"/>
      <c r="AI11" s="175"/>
      <c r="AJ11" s="162"/>
      <c r="AK11" s="154"/>
      <c r="AL11" s="154"/>
    </row>
    <row r="12" spans="1:38" ht="93" customHeight="1" x14ac:dyDescent="0.25">
      <c r="A12" s="155" t="str">
        <f>'2. MATRIZ DE RIESGOS'!A32</f>
        <v>GD12</v>
      </c>
      <c r="B12" s="156" t="str">
        <f>'2. MATRIZ DE RIESGOS'!G32</f>
        <v>Posibilidad de afectación reputacional y/o  económica, reflejada en la insatisfacción de los ciudadanos en relación con las respuestas inoportunas de las PQRSD por parte del Isvimed, en posibles hallazgos de los Entes de Control frente a la gestión de las PQRS, asi como, en la perdida de recursos derivada de procesos fallados en contra de la entidad por vencimiento de términos de los recursos legales interpuestos por los ciudadanos. Lo anterior, debido al direccionamiento erróneo de la correspondencia fisica o la que llegue por el correo info@isvimed.gov.co que sea remitida por el proceso de Gestión de Atención al Ciudadano</v>
      </c>
      <c r="C12" s="188">
        <f>'2. MATRIZ DE RIESGOS'!AE32</f>
        <v>0.2016</v>
      </c>
      <c r="D12" s="157">
        <f>'2. MATRIZ DE RIESGOS'!AG32</f>
        <v>0.60000000000000009</v>
      </c>
      <c r="E12" s="189" t="str">
        <f t="shared" si="0"/>
        <v>Baja</v>
      </c>
      <c r="F12" s="189" t="str">
        <f t="shared" si="1"/>
        <v>Moderado</v>
      </c>
      <c r="G12" s="156" t="str">
        <f t="shared" si="2"/>
        <v>Moderado</v>
      </c>
      <c r="H12" s="158"/>
      <c r="I12" s="158"/>
      <c r="J12" s="158"/>
      <c r="K12" s="158"/>
      <c r="L12" s="158"/>
      <c r="M12" s="158"/>
      <c r="N12" s="158"/>
      <c r="O12" s="158"/>
      <c r="P12" s="158"/>
      <c r="AA12" s="143"/>
      <c r="AB12" s="143"/>
      <c r="AC12" s="154"/>
      <c r="AD12" s="164"/>
      <c r="AE12" s="165"/>
      <c r="AF12" s="162"/>
      <c r="AG12" s="162"/>
      <c r="AH12" s="162"/>
      <c r="AI12" s="162"/>
      <c r="AJ12" s="162"/>
      <c r="AK12" s="154"/>
      <c r="AL12" s="154"/>
    </row>
    <row r="13" spans="1:38" ht="93" customHeight="1" x14ac:dyDescent="0.25">
      <c r="A13" s="155" t="str">
        <f>'2. MATRIZ DE RIESGOS'!A36</f>
        <v>GD13</v>
      </c>
      <c r="B13" s="156" t="str">
        <f>'2. MATRIZ DE RIESGOS'!G36</f>
        <v>Posibilidad de afectación reputacional reflejada en insatisfacción de los ciudadanos en relación con las respuestas inoportunas de las PQRSD por parte del Isvimed, asi como en posibles hallazgos de los Entes de Control frente a la gestión de las PQRS. Lo anterior, debido a la clasificación incorrecta de las PQRS (fisica al momento de la radicación o la que llegue por el correo info@isvimed.gov.co que sea remitida por el proceso de Gestión de Atención al Ciudadano).</v>
      </c>
      <c r="C13" s="188">
        <f>'2. MATRIZ DE RIESGOS'!AE36</f>
        <v>0.17279999999999998</v>
      </c>
      <c r="D13" s="157">
        <f>'2. MATRIZ DE RIESGOS'!AG36</f>
        <v>0.6</v>
      </c>
      <c r="E13" s="189" t="str">
        <f t="shared" si="0"/>
        <v>Muy Baja</v>
      </c>
      <c r="F13" s="189" t="str">
        <f t="shared" si="1"/>
        <v>Moderado</v>
      </c>
      <c r="G13" s="156" t="str">
        <f t="shared" si="2"/>
        <v>Moderado</v>
      </c>
      <c r="H13" s="158"/>
      <c r="I13" s="158"/>
      <c r="J13" s="135" t="s">
        <v>402</v>
      </c>
      <c r="K13" s="158"/>
      <c r="L13" s="158"/>
      <c r="M13" s="158"/>
      <c r="N13" s="158"/>
      <c r="O13" s="158"/>
      <c r="P13" s="158"/>
      <c r="V13" s="143"/>
      <c r="W13" s="143"/>
      <c r="X13" s="143"/>
      <c r="Y13" s="143"/>
      <c r="Z13" s="143"/>
      <c r="AA13" s="143"/>
      <c r="AB13" s="143"/>
      <c r="AC13" s="154"/>
      <c r="AD13" s="164"/>
      <c r="AE13" s="154"/>
      <c r="AF13" s="165"/>
      <c r="AG13" s="165"/>
      <c r="AH13" s="165"/>
      <c r="AI13" s="165"/>
      <c r="AJ13" s="165"/>
      <c r="AK13" s="154"/>
      <c r="AL13" s="154"/>
    </row>
    <row r="14" spans="1:38" ht="93" customHeight="1" x14ac:dyDescent="0.25">
      <c r="A14" s="155" t="str">
        <f>'2. MATRIZ DE RIESGOS'!A40</f>
        <v>GD14</v>
      </c>
      <c r="B14" s="156" t="str">
        <f>'2. MATRIZ DE RIESGOS'!G40</f>
        <v>Posibilidad de afectación reputacional por afectación de la estadística de tramite oportuno de PQRS, debido a la existencia de corespondencia recibida sin su respectivo radicado de salida o respuesta.</v>
      </c>
      <c r="C14" s="188">
        <f>'2. MATRIZ DE RIESGOS'!AE40</f>
        <v>0.8</v>
      </c>
      <c r="D14" s="157">
        <f>'2. MATRIZ DE RIESGOS'!AG40</f>
        <v>0.33749999999999997</v>
      </c>
      <c r="E14" s="189" t="str">
        <f t="shared" si="0"/>
        <v>Alta</v>
      </c>
      <c r="F14" s="189" t="str">
        <f t="shared" si="1"/>
        <v>Menor</v>
      </c>
      <c r="G14" s="156" t="str">
        <f t="shared" si="2"/>
        <v>Moderado</v>
      </c>
      <c r="H14" s="158"/>
      <c r="I14" s="158"/>
      <c r="J14" s="176" t="s">
        <v>216</v>
      </c>
      <c r="K14" s="158"/>
      <c r="L14" s="158"/>
      <c r="M14" s="158"/>
      <c r="N14" s="158"/>
      <c r="O14" s="158"/>
      <c r="P14" s="158"/>
      <c r="V14" s="143"/>
      <c r="W14" s="143"/>
      <c r="X14" s="143"/>
      <c r="Y14" s="143"/>
      <c r="Z14" s="143"/>
      <c r="AA14" s="143"/>
      <c r="AB14" s="143"/>
      <c r="AC14" s="154"/>
      <c r="AD14" s="154"/>
      <c r="AE14" s="154"/>
      <c r="AF14" s="162"/>
      <c r="AG14" s="162"/>
      <c r="AH14" s="162"/>
      <c r="AI14" s="162"/>
      <c r="AJ14" s="162"/>
      <c r="AK14" s="154"/>
      <c r="AL14" s="154"/>
    </row>
    <row r="15" spans="1:38" ht="93" customHeight="1" x14ac:dyDescent="0.25">
      <c r="A15" s="155" t="s">
        <v>403</v>
      </c>
      <c r="B15" s="156">
        <v>0</v>
      </c>
      <c r="C15" s="188" t="s">
        <v>401</v>
      </c>
      <c r="D15" s="157">
        <v>0</v>
      </c>
      <c r="E15" s="189" t="str">
        <f t="shared" si="0"/>
        <v/>
      </c>
      <c r="F15" s="189" t="str">
        <f t="shared" si="1"/>
        <v/>
      </c>
      <c r="G15" s="156" t="str">
        <f t="shared" si="2"/>
        <v/>
      </c>
      <c r="H15" s="158"/>
      <c r="I15" s="158"/>
      <c r="J15" s="159" t="s">
        <v>217</v>
      </c>
      <c r="K15" s="158"/>
      <c r="L15" s="158"/>
      <c r="M15" s="158"/>
      <c r="N15" s="158"/>
      <c r="O15" s="158"/>
      <c r="P15" s="158"/>
      <c r="U15" s="143"/>
      <c r="V15" s="143"/>
      <c r="W15" s="143"/>
      <c r="X15" s="143"/>
      <c r="Y15" s="143"/>
      <c r="Z15" s="143"/>
      <c r="AA15" s="143"/>
      <c r="AB15" s="143"/>
      <c r="AC15" s="154"/>
      <c r="AD15" s="154"/>
      <c r="AE15" s="154"/>
      <c r="AF15" s="162"/>
      <c r="AG15" s="162"/>
      <c r="AH15" s="162"/>
      <c r="AI15" s="162"/>
      <c r="AJ15" s="162"/>
      <c r="AK15" s="154"/>
      <c r="AL15" s="154"/>
    </row>
    <row r="16" spans="1:38" ht="93" customHeight="1" x14ac:dyDescent="0.25">
      <c r="A16" s="155" t="s">
        <v>404</v>
      </c>
      <c r="B16" s="156">
        <v>0</v>
      </c>
      <c r="C16" s="188" t="s">
        <v>401</v>
      </c>
      <c r="D16" s="157">
        <v>0</v>
      </c>
      <c r="E16" s="189" t="str">
        <f t="shared" si="0"/>
        <v/>
      </c>
      <c r="F16" s="189" t="str">
        <f t="shared" si="1"/>
        <v/>
      </c>
      <c r="G16" s="156" t="str">
        <f t="shared" si="2"/>
        <v/>
      </c>
      <c r="H16" s="158"/>
      <c r="I16" s="158"/>
      <c r="J16" s="163" t="s">
        <v>131</v>
      </c>
      <c r="K16" s="158"/>
      <c r="L16" s="158"/>
      <c r="M16" s="158"/>
      <c r="N16" s="158"/>
      <c r="O16" s="158"/>
      <c r="P16" s="158"/>
      <c r="S16" s="177"/>
      <c r="U16" s="177"/>
      <c r="V16" s="177"/>
      <c r="W16" s="177"/>
      <c r="X16" s="177"/>
      <c r="Y16" s="177"/>
      <c r="Z16" s="177"/>
      <c r="AA16" s="177"/>
      <c r="AB16" s="177"/>
      <c r="AC16" s="154"/>
      <c r="AD16" s="154"/>
      <c r="AE16" s="178"/>
      <c r="AF16" s="178"/>
      <c r="AG16" s="178"/>
      <c r="AH16" s="178"/>
      <c r="AI16" s="178"/>
      <c r="AJ16" s="178"/>
      <c r="AK16" s="154"/>
      <c r="AL16" s="154"/>
    </row>
    <row r="17" spans="1:38" ht="93" customHeight="1" x14ac:dyDescent="0.25">
      <c r="A17" s="155" t="s">
        <v>405</v>
      </c>
      <c r="B17" s="156">
        <v>0</v>
      </c>
      <c r="C17" s="188" t="s">
        <v>401</v>
      </c>
      <c r="D17" s="157">
        <v>0</v>
      </c>
      <c r="E17" s="189" t="str">
        <f t="shared" si="0"/>
        <v/>
      </c>
      <c r="F17" s="189" t="str">
        <f t="shared" si="1"/>
        <v/>
      </c>
      <c r="G17" s="156" t="str">
        <f t="shared" si="2"/>
        <v/>
      </c>
      <c r="H17" s="158"/>
      <c r="I17" s="158"/>
      <c r="J17" s="167" t="s">
        <v>218</v>
      </c>
      <c r="K17" s="158"/>
      <c r="L17" s="158"/>
      <c r="M17" s="158"/>
      <c r="N17" s="158"/>
      <c r="O17" s="158"/>
      <c r="P17" s="158"/>
      <c r="S17" s="177"/>
      <c r="AA17" s="177"/>
      <c r="AB17" s="177"/>
      <c r="AC17" s="154"/>
      <c r="AD17" s="154"/>
      <c r="AE17" s="154"/>
      <c r="AF17" s="162"/>
      <c r="AG17" s="162"/>
      <c r="AH17" s="162"/>
      <c r="AI17" s="162"/>
      <c r="AJ17" s="162"/>
      <c r="AK17" s="154"/>
      <c r="AL17" s="154"/>
    </row>
    <row r="18" spans="1:38" ht="93" customHeight="1" x14ac:dyDescent="0.25">
      <c r="A18" s="155" t="s">
        <v>406</v>
      </c>
      <c r="B18" s="156">
        <v>0</v>
      </c>
      <c r="C18" s="188" t="s">
        <v>401</v>
      </c>
      <c r="D18" s="157">
        <v>0</v>
      </c>
      <c r="E18" s="189" t="str">
        <f t="shared" si="0"/>
        <v/>
      </c>
      <c r="F18" s="189" t="str">
        <f t="shared" si="1"/>
        <v/>
      </c>
      <c r="G18" s="156" t="str">
        <f t="shared" si="2"/>
        <v/>
      </c>
      <c r="H18" s="158"/>
      <c r="I18" s="158"/>
      <c r="J18" s="158"/>
      <c r="K18" s="158"/>
      <c r="L18" s="158"/>
      <c r="M18" s="158"/>
      <c r="N18" s="158"/>
      <c r="O18" s="158"/>
      <c r="P18" s="158"/>
      <c r="Q18" s="179"/>
      <c r="R18" s="179"/>
      <c r="S18" s="177"/>
      <c r="AA18" s="177"/>
      <c r="AB18" s="177"/>
      <c r="AC18" s="154"/>
      <c r="AD18" s="154"/>
      <c r="AE18" s="154"/>
      <c r="AF18" s="162"/>
      <c r="AG18" s="162"/>
      <c r="AH18" s="162"/>
      <c r="AI18" s="162"/>
      <c r="AJ18" s="162"/>
      <c r="AK18" s="154"/>
      <c r="AL18" s="154"/>
    </row>
    <row r="19" spans="1:38" ht="93" customHeight="1" x14ac:dyDescent="0.25">
      <c r="A19" s="155" t="s">
        <v>407</v>
      </c>
      <c r="B19" s="156">
        <v>0</v>
      </c>
      <c r="C19" s="188" t="s">
        <v>401</v>
      </c>
      <c r="D19" s="157">
        <v>0</v>
      </c>
      <c r="E19" s="189" t="str">
        <f t="shared" si="0"/>
        <v/>
      </c>
      <c r="F19" s="189" t="str">
        <f t="shared" si="1"/>
        <v/>
      </c>
      <c r="G19" s="156" t="str">
        <f t="shared" si="2"/>
        <v/>
      </c>
      <c r="H19" s="158"/>
      <c r="I19" s="158"/>
      <c r="J19" s="158"/>
      <c r="K19" s="158"/>
      <c r="L19" s="158"/>
      <c r="M19" s="158"/>
      <c r="N19" s="158"/>
      <c r="O19" s="158"/>
      <c r="P19" s="158"/>
      <c r="Q19" s="179"/>
      <c r="R19" s="179"/>
      <c r="S19" s="180"/>
      <c r="AA19" s="177"/>
      <c r="AB19" s="177"/>
      <c r="AC19" s="154"/>
      <c r="AD19" s="175"/>
      <c r="AE19" s="175"/>
      <c r="AF19" s="175"/>
      <c r="AG19" s="175"/>
      <c r="AH19" s="175"/>
      <c r="AI19" s="175"/>
      <c r="AJ19" s="162"/>
      <c r="AK19" s="154"/>
      <c r="AL19" s="154"/>
    </row>
    <row r="20" spans="1:38" ht="93" customHeight="1" x14ac:dyDescent="0.25">
      <c r="A20" s="155" t="s">
        <v>408</v>
      </c>
      <c r="B20" s="156">
        <v>0</v>
      </c>
      <c r="C20" s="188" t="s">
        <v>401</v>
      </c>
      <c r="D20" s="157">
        <v>0</v>
      </c>
      <c r="E20" s="189" t="str">
        <f t="shared" si="0"/>
        <v/>
      </c>
      <c r="F20" s="189" t="str">
        <f t="shared" si="1"/>
        <v/>
      </c>
      <c r="G20" s="156" t="str">
        <f t="shared" si="2"/>
        <v/>
      </c>
      <c r="H20" s="158"/>
      <c r="I20" s="158"/>
      <c r="J20" s="158"/>
      <c r="K20" s="158"/>
      <c r="L20" s="158"/>
      <c r="M20" s="158"/>
      <c r="N20" s="158"/>
      <c r="O20" s="158"/>
      <c r="P20" s="158"/>
      <c r="Q20" s="179"/>
      <c r="R20" s="179"/>
      <c r="AC20" s="154"/>
      <c r="AD20" s="181"/>
      <c r="AE20" s="181"/>
      <c r="AF20" s="181"/>
      <c r="AG20" s="181"/>
      <c r="AH20" s="181"/>
      <c r="AI20" s="181"/>
      <c r="AJ20" s="162"/>
      <c r="AK20" s="154"/>
      <c r="AL20" s="154"/>
    </row>
    <row r="21" spans="1:38" ht="93" customHeight="1" x14ac:dyDescent="0.25">
      <c r="A21" s="155" t="s">
        <v>409</v>
      </c>
      <c r="B21" s="156">
        <v>0</v>
      </c>
      <c r="C21" s="188" t="s">
        <v>401</v>
      </c>
      <c r="D21" s="157">
        <v>0</v>
      </c>
      <c r="E21" s="189" t="str">
        <f t="shared" si="0"/>
        <v/>
      </c>
      <c r="F21" s="189" t="str">
        <f t="shared" si="1"/>
        <v/>
      </c>
      <c r="G21" s="156" t="str">
        <f t="shared" si="2"/>
        <v/>
      </c>
      <c r="H21" s="158"/>
      <c r="I21" s="158"/>
      <c r="J21" s="158"/>
      <c r="K21" s="158"/>
      <c r="L21" s="158"/>
      <c r="M21" s="158"/>
      <c r="N21" s="158"/>
      <c r="O21" s="158"/>
      <c r="P21" s="158"/>
      <c r="Q21" s="179"/>
      <c r="R21" s="179"/>
      <c r="AC21" s="154"/>
      <c r="AD21" s="175"/>
      <c r="AE21" s="175"/>
      <c r="AF21" s="175"/>
      <c r="AG21" s="175"/>
      <c r="AH21" s="175"/>
      <c r="AI21" s="175"/>
      <c r="AJ21" s="162"/>
      <c r="AK21" s="154"/>
      <c r="AL21" s="154"/>
    </row>
    <row r="22" spans="1:38" ht="93" customHeight="1" x14ac:dyDescent="0.25">
      <c r="A22" s="155" t="s">
        <v>410</v>
      </c>
      <c r="B22" s="156">
        <v>0</v>
      </c>
      <c r="C22" s="188" t="s">
        <v>401</v>
      </c>
      <c r="D22" s="157">
        <v>0</v>
      </c>
      <c r="E22" s="189" t="str">
        <f t="shared" si="0"/>
        <v/>
      </c>
      <c r="F22" s="189" t="str">
        <f t="shared" si="1"/>
        <v/>
      </c>
      <c r="G22" s="156" t="str">
        <f t="shared" si="2"/>
        <v/>
      </c>
      <c r="H22" s="158"/>
      <c r="I22" s="158"/>
      <c r="J22" s="158"/>
      <c r="K22" s="158"/>
      <c r="L22" s="158"/>
      <c r="M22" s="158"/>
      <c r="N22" s="158"/>
      <c r="O22" s="158"/>
      <c r="P22" s="158"/>
      <c r="AC22" s="154"/>
      <c r="AD22" s="175"/>
      <c r="AE22" s="175"/>
      <c r="AF22" s="175"/>
      <c r="AG22" s="175"/>
      <c r="AH22" s="175"/>
      <c r="AI22" s="175"/>
      <c r="AJ22" s="162"/>
      <c r="AK22" s="154"/>
      <c r="AL22" s="154"/>
    </row>
    <row r="23" spans="1:38" ht="93" customHeight="1" x14ac:dyDescent="0.3">
      <c r="A23" s="155" t="s">
        <v>411</v>
      </c>
      <c r="B23" s="156">
        <v>0</v>
      </c>
      <c r="C23" s="188" t="s">
        <v>401</v>
      </c>
      <c r="D23" s="157">
        <v>0</v>
      </c>
      <c r="E23" s="189" t="str">
        <f t="shared" si="0"/>
        <v/>
      </c>
      <c r="F23" s="189" t="str">
        <f t="shared" si="1"/>
        <v/>
      </c>
      <c r="G23" s="156" t="str">
        <f t="shared" si="2"/>
        <v/>
      </c>
      <c r="H23" s="158"/>
      <c r="I23" s="158"/>
      <c r="J23" s="158"/>
      <c r="K23" s="158"/>
      <c r="L23" s="158"/>
      <c r="M23" s="158"/>
      <c r="N23" s="158"/>
      <c r="O23" s="158"/>
      <c r="P23" s="158"/>
    </row>
    <row r="24" spans="1:38" ht="93" customHeight="1" x14ac:dyDescent="0.3">
      <c r="A24" s="155" t="s">
        <v>412</v>
      </c>
      <c r="B24" s="156">
        <v>0</v>
      </c>
      <c r="C24" s="188" t="s">
        <v>401</v>
      </c>
      <c r="D24" s="157">
        <v>0</v>
      </c>
      <c r="E24" s="189" t="str">
        <f t="shared" si="0"/>
        <v/>
      </c>
      <c r="F24" s="189" t="str">
        <f t="shared" si="1"/>
        <v/>
      </c>
      <c r="G24" s="156" t="str">
        <f t="shared" si="2"/>
        <v/>
      </c>
      <c r="H24" s="158"/>
      <c r="I24" s="158"/>
      <c r="J24" s="158"/>
      <c r="K24" s="158"/>
      <c r="L24" s="158"/>
      <c r="M24" s="158"/>
      <c r="N24" s="158"/>
      <c r="O24" s="158"/>
      <c r="P24" s="158"/>
    </row>
    <row r="25" spans="1:38" ht="93" customHeight="1" x14ac:dyDescent="0.3">
      <c r="A25" s="155" t="s">
        <v>413</v>
      </c>
      <c r="B25" s="156">
        <v>0</v>
      </c>
      <c r="C25" s="188" t="s">
        <v>401</v>
      </c>
      <c r="D25" s="157">
        <v>0</v>
      </c>
      <c r="E25" s="189" t="str">
        <f t="shared" si="0"/>
        <v/>
      </c>
      <c r="F25" s="189" t="str">
        <f t="shared" si="1"/>
        <v/>
      </c>
      <c r="G25" s="156" t="str">
        <f t="shared" si="2"/>
        <v/>
      </c>
      <c r="H25" s="158"/>
      <c r="I25" s="158"/>
      <c r="J25" s="158"/>
      <c r="K25" s="158"/>
      <c r="L25" s="158"/>
      <c r="M25" s="158"/>
      <c r="N25" s="158"/>
      <c r="O25" s="158"/>
      <c r="P25" s="158"/>
    </row>
    <row r="26" spans="1:38" ht="93" customHeight="1" x14ac:dyDescent="0.3">
      <c r="A26" s="155" t="s">
        <v>414</v>
      </c>
      <c r="B26" s="156">
        <v>0</v>
      </c>
      <c r="C26" s="188" t="s">
        <v>401</v>
      </c>
      <c r="D26" s="157">
        <v>0</v>
      </c>
      <c r="E26" s="189" t="str">
        <f t="shared" si="0"/>
        <v/>
      </c>
      <c r="F26" s="189" t="str">
        <f t="shared" si="1"/>
        <v/>
      </c>
      <c r="G26" s="156" t="str">
        <f t="shared" si="2"/>
        <v/>
      </c>
      <c r="H26" s="158"/>
      <c r="I26" s="158"/>
      <c r="J26" s="158"/>
      <c r="K26" s="158"/>
      <c r="L26" s="158"/>
      <c r="M26" s="158"/>
      <c r="N26" s="158"/>
      <c r="O26" s="158"/>
      <c r="P26" s="158"/>
    </row>
    <row r="27" spans="1:38" ht="14.7" customHeight="1" x14ac:dyDescent="0.3">
      <c r="B27" s="140"/>
      <c r="D27" s="140"/>
      <c r="G27" s="140"/>
      <c r="H27" s="140"/>
      <c r="I27" s="140"/>
      <c r="J27" s="140"/>
      <c r="K27" s="140"/>
      <c r="L27" s="140"/>
      <c r="M27" s="140"/>
      <c r="N27" s="140"/>
      <c r="O27" s="140"/>
      <c r="P27" s="140"/>
      <c r="AA27" s="144"/>
      <c r="AB27" s="144"/>
      <c r="AC27" s="144"/>
      <c r="AD27" s="144"/>
      <c r="AE27" s="144"/>
      <c r="AF27" s="140"/>
      <c r="AG27" s="140"/>
      <c r="AH27" s="140"/>
      <c r="AI27" s="140"/>
      <c r="AJ27" s="140"/>
    </row>
    <row r="28" spans="1:38" ht="39" hidden="1" customHeight="1" x14ac:dyDescent="0.3">
      <c r="B28" s="140"/>
      <c r="D28" s="140"/>
      <c r="G28" s="140"/>
      <c r="H28" s="140"/>
      <c r="I28" s="140"/>
      <c r="J28" s="140"/>
      <c r="K28" s="140"/>
      <c r="L28" s="140"/>
      <c r="M28" s="140"/>
      <c r="N28" s="140"/>
      <c r="O28" s="140"/>
      <c r="P28" s="140"/>
      <c r="AA28" s="144"/>
      <c r="AB28" s="144"/>
      <c r="AC28" s="144"/>
      <c r="AD28" s="144"/>
      <c r="AE28" s="144"/>
      <c r="AF28" s="140"/>
      <c r="AG28" s="140"/>
      <c r="AH28" s="140"/>
      <c r="AI28" s="140"/>
      <c r="AJ28" s="140"/>
    </row>
    <row r="29" spans="1:38" ht="19.5" hidden="1" customHeight="1" x14ac:dyDescent="0.3">
      <c r="B29" s="140"/>
      <c r="D29" s="140"/>
      <c r="G29" s="140"/>
      <c r="H29" s="140"/>
      <c r="I29" s="140"/>
      <c r="J29" s="140"/>
      <c r="K29" s="140"/>
      <c r="L29" s="140"/>
      <c r="M29" s="140"/>
      <c r="N29" s="140"/>
      <c r="O29" s="140"/>
      <c r="P29" s="140"/>
      <c r="AA29" s="144"/>
      <c r="AB29" s="144"/>
      <c r="AC29" s="144"/>
      <c r="AD29" s="144"/>
      <c r="AE29" s="144"/>
      <c r="AF29" s="140"/>
      <c r="AG29" s="140"/>
      <c r="AH29" s="140"/>
      <c r="AI29" s="140"/>
      <c r="AJ29" s="140"/>
    </row>
    <row r="30" spans="1:38" ht="19.5" hidden="1" customHeight="1" x14ac:dyDescent="0.3">
      <c r="B30" s="140"/>
      <c r="D30" s="140"/>
      <c r="G30" s="140"/>
      <c r="H30" s="140"/>
      <c r="I30" s="140"/>
      <c r="J30" s="140"/>
      <c r="K30" s="140"/>
      <c r="L30" s="140"/>
      <c r="M30" s="140"/>
      <c r="N30" s="140"/>
      <c r="O30" s="140"/>
      <c r="P30" s="140"/>
      <c r="AA30" s="144"/>
      <c r="AB30" s="144"/>
      <c r="AC30" s="144"/>
      <c r="AD30" s="144"/>
      <c r="AE30" s="144"/>
      <c r="AF30" s="140"/>
      <c r="AG30" s="140"/>
      <c r="AH30" s="140"/>
      <c r="AI30" s="140"/>
      <c r="AJ30" s="140"/>
    </row>
    <row r="31" spans="1:38" ht="19.5" hidden="1" customHeight="1" x14ac:dyDescent="0.3">
      <c r="B31" s="140"/>
      <c r="D31" s="140"/>
      <c r="G31" s="140"/>
      <c r="H31" s="140"/>
      <c r="I31" s="140"/>
      <c r="J31" s="140"/>
      <c r="K31" s="140"/>
      <c r="L31" s="140"/>
      <c r="M31" s="140"/>
      <c r="N31" s="140"/>
      <c r="O31" s="140"/>
      <c r="P31" s="140"/>
      <c r="AA31" s="144"/>
      <c r="AB31" s="144"/>
      <c r="AC31" s="144"/>
      <c r="AD31" s="144"/>
      <c r="AE31" s="144"/>
      <c r="AF31" s="140"/>
      <c r="AG31" s="140"/>
      <c r="AH31" s="140"/>
      <c r="AI31" s="140"/>
      <c r="AJ31" s="140"/>
    </row>
    <row r="32" spans="1:38" ht="19.5" hidden="1" customHeight="1" x14ac:dyDescent="0.3">
      <c r="B32" s="140"/>
      <c r="D32" s="140"/>
      <c r="G32" s="140"/>
      <c r="H32" s="140"/>
      <c r="I32" s="140"/>
      <c r="J32" s="140"/>
      <c r="K32" s="140"/>
      <c r="L32" s="140"/>
      <c r="M32" s="140"/>
      <c r="N32" s="140"/>
      <c r="O32" s="140"/>
      <c r="P32" s="140"/>
      <c r="AA32" s="144"/>
      <c r="AB32" s="144"/>
      <c r="AC32" s="144"/>
      <c r="AD32" s="144"/>
      <c r="AE32" s="144"/>
      <c r="AF32" s="140"/>
      <c r="AG32" s="140"/>
      <c r="AH32" s="140"/>
      <c r="AI32" s="140"/>
      <c r="AJ32" s="140"/>
    </row>
    <row r="33" spans="2:36" ht="19.5" hidden="1" customHeight="1" x14ac:dyDescent="0.3">
      <c r="B33" s="140"/>
      <c r="D33" s="140"/>
      <c r="G33" s="140"/>
      <c r="H33" s="140"/>
      <c r="I33" s="140"/>
      <c r="J33" s="140"/>
      <c r="K33" s="140"/>
      <c r="L33" s="140"/>
      <c r="M33" s="140"/>
      <c r="N33" s="140"/>
      <c r="O33" s="140"/>
      <c r="P33" s="140"/>
      <c r="AA33" s="144"/>
      <c r="AB33" s="144"/>
      <c r="AC33" s="144"/>
      <c r="AD33" s="144"/>
      <c r="AE33" s="144"/>
      <c r="AF33" s="140"/>
      <c r="AG33" s="140"/>
      <c r="AH33" s="140"/>
      <c r="AI33" s="140"/>
      <c r="AJ33" s="140"/>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type="list" allowBlank="1" showInputMessage="1" showErrorMessage="1" sqref="JD7:JJ14" xr:uid="{7295A86F-4C3A-4E09-B9B3-A70E1A35CAEE}">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89C351D8-5661-4D11-BCE3-2CAF129EE86B}"/>
    <dataValidation allowBlank="1" showInputMessage="1" showErrorMessage="1" prompt="Es la materialización del riesgo y las consecuencias de su aparición. Su escala es: 5 bajo impacto, 10 medio, 20 alto impacto._x000a_" sqref="JD6:JJ6" xr:uid="{E62C9708-8B03-454C-80D6-F4C4B57A92E7}"/>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F5DA1-2444-4698-84D0-0F3555E815CC}">
  <dimension ref="A1:JH72"/>
  <sheetViews>
    <sheetView showGridLines="0" zoomScaleNormal="100" workbookViewId="0">
      <selection activeCell="Y11" sqref="Y11"/>
    </sheetView>
  </sheetViews>
  <sheetFormatPr baseColWidth="10" defaultColWidth="0" defaultRowHeight="0" customHeight="1" zeroHeight="1" x14ac:dyDescent="0.3"/>
  <cols>
    <col min="1" max="1" width="7.33203125" style="140" customWidth="1"/>
    <col min="2" max="2" width="9.33203125" style="144" bestFit="1" customWidth="1"/>
    <col min="3" max="3" width="13.6640625" style="144" customWidth="1"/>
    <col min="4" max="4" width="12.6640625" style="144" customWidth="1"/>
    <col min="5" max="6" width="15.44140625" style="190" customWidth="1"/>
    <col min="7" max="7" width="12" style="144" customWidth="1"/>
    <col min="8" max="8" width="3.6640625" style="144" customWidth="1"/>
    <col min="9" max="9" width="7.44140625" style="144" customWidth="1"/>
    <col min="10" max="10" width="14" style="144" customWidth="1"/>
    <col min="11" max="15" width="12.44140625" style="144" customWidth="1"/>
    <col min="16" max="16" width="3.6640625" style="144" customWidth="1"/>
    <col min="17" max="17" width="4.6640625" style="140" hidden="1" customWidth="1"/>
    <col min="18" max="18" width="6.33203125" style="140" hidden="1" customWidth="1"/>
    <col min="19" max="24" width="14" style="140" hidden="1" customWidth="1"/>
    <col min="25" max="29" width="11.44140625" style="140" customWidth="1"/>
    <col min="30" max="30" width="5.44140625" style="140" bestFit="1" customWidth="1"/>
    <col min="31" max="31" width="26.6640625" style="140" customWidth="1"/>
    <col min="32" max="32" width="22.6640625" style="144" customWidth="1"/>
    <col min="33" max="36" width="22.6640625" style="144" hidden="1" customWidth="1"/>
    <col min="37" max="37" width="23.44140625" style="140" hidden="1" customWidth="1"/>
    <col min="38" max="265" width="11.44140625" style="140" hidden="1" customWidth="1"/>
    <col min="266" max="266" width="12.44140625" style="140" hidden="1" customWidth="1"/>
    <col min="267" max="267" width="47" style="140" hidden="1" customWidth="1"/>
    <col min="268" max="268" width="35" style="140" hidden="1" customWidth="1"/>
    <col min="269" max="16384" width="14.44140625" style="140" hidden="1"/>
  </cols>
  <sheetData>
    <row r="1" spans="1:38" s="120" customFormat="1" ht="13.2" x14ac:dyDescent="0.25">
      <c r="A1" s="122"/>
      <c r="B1" s="114"/>
      <c r="C1" s="114"/>
      <c r="D1" s="114"/>
      <c r="E1" s="183"/>
      <c r="F1" s="183"/>
      <c r="G1" s="114"/>
      <c r="H1" s="114"/>
      <c r="N1" s="119"/>
      <c r="O1" s="119"/>
      <c r="P1" s="114"/>
      <c r="AF1" s="121"/>
      <c r="AG1" s="121"/>
      <c r="AH1" s="121"/>
      <c r="AI1" s="121"/>
      <c r="AJ1" s="121"/>
    </row>
    <row r="2" spans="1:38" s="120" customFormat="1" ht="33" customHeight="1" x14ac:dyDescent="0.25">
      <c r="A2" s="350" t="s">
        <v>420</v>
      </c>
      <c r="B2" s="351"/>
      <c r="C2" s="351"/>
      <c r="D2" s="352"/>
      <c r="E2" s="185"/>
      <c r="F2" s="183"/>
      <c r="G2" s="114"/>
      <c r="H2" s="114"/>
      <c r="I2" s="191"/>
      <c r="J2" s="191"/>
      <c r="K2" s="130"/>
      <c r="L2" s="130"/>
      <c r="M2" s="130"/>
      <c r="N2" s="119"/>
      <c r="O2" s="119"/>
      <c r="P2" s="114"/>
      <c r="AF2" s="121"/>
      <c r="AG2" s="121"/>
      <c r="AH2" s="121"/>
      <c r="AI2" s="121"/>
      <c r="AJ2" s="121"/>
    </row>
    <row r="3" spans="1:38" s="120" customFormat="1" ht="33" customHeight="1" x14ac:dyDescent="0.25">
      <c r="A3" s="128" t="s">
        <v>60</v>
      </c>
      <c r="B3" s="339" t="str">
        <f>'2. MATRIZ DE RIESGOS'!D6</f>
        <v>Gestión Documental</v>
      </c>
      <c r="C3" s="353"/>
      <c r="D3" s="353"/>
      <c r="E3" s="185"/>
      <c r="F3" s="183"/>
      <c r="G3" s="114"/>
      <c r="H3" s="114"/>
      <c r="I3" s="191"/>
      <c r="J3" s="191"/>
      <c r="K3" s="130"/>
      <c r="L3" s="130"/>
      <c r="M3" s="130"/>
      <c r="N3" s="119"/>
      <c r="O3" s="119"/>
      <c r="P3" s="114"/>
      <c r="AF3" s="121"/>
      <c r="AG3" s="121"/>
      <c r="AH3" s="121"/>
      <c r="AI3" s="121"/>
      <c r="AJ3" s="121"/>
    </row>
    <row r="4" spans="1:38" s="120" customFormat="1" ht="14.4" thickBot="1" x14ac:dyDescent="0.3">
      <c r="D4" s="185"/>
      <c r="E4" s="185"/>
      <c r="F4" s="186"/>
      <c r="AF4" s="121"/>
      <c r="AG4" s="121"/>
      <c r="AH4" s="121"/>
      <c r="AI4" s="121"/>
      <c r="AJ4" s="121"/>
    </row>
    <row r="5" spans="1:38" s="120" customFormat="1" ht="13.8" thickBot="1" x14ac:dyDescent="0.3">
      <c r="A5" s="354" t="s">
        <v>395</v>
      </c>
      <c r="B5" s="355"/>
      <c r="C5" s="355"/>
      <c r="D5" s="355"/>
      <c r="E5" s="355"/>
      <c r="F5" s="355"/>
      <c r="G5" s="356"/>
      <c r="I5" s="354" t="s">
        <v>416</v>
      </c>
      <c r="J5" s="355"/>
      <c r="K5" s="355"/>
      <c r="L5" s="355"/>
      <c r="M5" s="355"/>
      <c r="N5" s="355"/>
      <c r="O5" s="356"/>
      <c r="R5" s="131"/>
      <c r="S5" s="132"/>
      <c r="T5" s="331" t="s">
        <v>214</v>
      </c>
      <c r="U5" s="331"/>
      <c r="V5" s="331"/>
      <c r="W5" s="331"/>
      <c r="X5" s="332"/>
      <c r="AF5" s="121"/>
      <c r="AG5" s="121"/>
      <c r="AH5" s="121"/>
      <c r="AI5" s="121"/>
      <c r="AJ5" s="121"/>
    </row>
    <row r="6" spans="1:38" ht="13.2" x14ac:dyDescent="0.3">
      <c r="A6" s="137"/>
      <c r="B6" s="138"/>
      <c r="C6" s="331" t="s">
        <v>214</v>
      </c>
      <c r="D6" s="331"/>
      <c r="E6" s="331"/>
      <c r="F6" s="331"/>
      <c r="G6" s="332"/>
      <c r="H6" s="136"/>
      <c r="I6" s="137"/>
      <c r="J6" s="138"/>
      <c r="K6" s="331" t="s">
        <v>214</v>
      </c>
      <c r="L6" s="331"/>
      <c r="M6" s="331"/>
      <c r="N6" s="331"/>
      <c r="O6" s="332"/>
      <c r="P6" s="136"/>
      <c r="R6" s="139"/>
      <c r="T6" s="141">
        <v>0.2</v>
      </c>
      <c r="U6" s="141">
        <v>0.4</v>
      </c>
      <c r="V6" s="141">
        <v>0.6</v>
      </c>
      <c r="W6" s="141">
        <v>0.8</v>
      </c>
      <c r="X6" s="142">
        <v>1</v>
      </c>
      <c r="Y6" s="143"/>
      <c r="Z6" s="143"/>
      <c r="AA6" s="143"/>
      <c r="AB6" s="143"/>
      <c r="AC6" s="143"/>
      <c r="AD6" s="143"/>
      <c r="AE6" s="143"/>
    </row>
    <row r="7" spans="1:38" ht="13.2" x14ac:dyDescent="0.25">
      <c r="A7" s="139"/>
      <c r="B7" s="148"/>
      <c r="C7" s="149" t="s">
        <v>279</v>
      </c>
      <c r="D7" s="149" t="s">
        <v>231</v>
      </c>
      <c r="E7" s="149" t="s">
        <v>131</v>
      </c>
      <c r="F7" s="149" t="s">
        <v>112</v>
      </c>
      <c r="G7" s="150" t="s">
        <v>232</v>
      </c>
      <c r="H7" s="136"/>
      <c r="I7" s="139"/>
      <c r="J7" s="148"/>
      <c r="K7" s="149" t="s">
        <v>279</v>
      </c>
      <c r="L7" s="149" t="s">
        <v>231</v>
      </c>
      <c r="M7" s="149" t="s">
        <v>131</v>
      </c>
      <c r="N7" s="149" t="s">
        <v>112</v>
      </c>
      <c r="O7" s="150" t="s">
        <v>232</v>
      </c>
      <c r="P7" s="136"/>
      <c r="R7" s="139"/>
      <c r="S7" s="151"/>
      <c r="T7" s="152" t="s">
        <v>279</v>
      </c>
      <c r="U7" s="152" t="s">
        <v>231</v>
      </c>
      <c r="V7" s="152" t="s">
        <v>131</v>
      </c>
      <c r="W7" s="152" t="s">
        <v>112</v>
      </c>
      <c r="X7" s="153" t="s">
        <v>232</v>
      </c>
      <c r="AA7" s="143"/>
      <c r="AB7" s="143"/>
      <c r="AC7" s="154"/>
      <c r="AD7" s="154"/>
      <c r="AE7" s="154"/>
      <c r="AF7" s="154"/>
      <c r="AG7" s="154"/>
      <c r="AH7" s="154"/>
      <c r="AI7" s="154"/>
      <c r="AJ7" s="154"/>
      <c r="AK7" s="154"/>
      <c r="AL7" s="154"/>
    </row>
    <row r="8" spans="1:38" ht="55.5" customHeight="1" x14ac:dyDescent="0.25">
      <c r="A8" s="334" t="s">
        <v>215</v>
      </c>
      <c r="B8" s="149" t="s">
        <v>164</v>
      </c>
      <c r="C8" s="159" t="str">
        <f>+'MAPA CALOR INHERENTE'!I7</f>
        <v xml:space="preserve">                   </v>
      </c>
      <c r="D8" s="159" t="str">
        <f>+'MAPA CALOR INHERENTE'!J7</f>
        <v xml:space="preserve">                   </v>
      </c>
      <c r="E8" s="159" t="str">
        <f>+'MAPA CALOR INHERENTE'!K7</f>
        <v xml:space="preserve">                   </v>
      </c>
      <c r="F8" s="159" t="str">
        <f>+'MAPA CALOR INHERENTE'!L7</f>
        <v xml:space="preserve">   GD10 GD11               </v>
      </c>
      <c r="G8" s="160" t="str">
        <f>+'MAPA CALOR INHERENTE'!M7</f>
        <v xml:space="preserve">                   </v>
      </c>
      <c r="H8" s="158"/>
      <c r="I8" s="334" t="s">
        <v>215</v>
      </c>
      <c r="J8" s="149" t="s">
        <v>164</v>
      </c>
      <c r="K8" s="159" t="str">
        <f>+'MAPA CALOR RESIDUAL'!K7</f>
        <v xml:space="preserve">                   </v>
      </c>
      <c r="L8" s="159" t="str">
        <f>+'MAPA CALOR RESIDUAL'!L7</f>
        <v xml:space="preserve">                   </v>
      </c>
      <c r="M8" s="159" t="str">
        <f>+'MAPA CALOR RESIDUAL'!M7</f>
        <v xml:space="preserve">                   </v>
      </c>
      <c r="N8" s="159" t="str">
        <f>+'MAPA CALOR RESIDUAL'!N7</f>
        <v xml:space="preserve">                   </v>
      </c>
      <c r="O8" s="160" t="str">
        <f>+'MAPA CALOR RESIDUAL'!O7</f>
        <v xml:space="preserve">                   </v>
      </c>
      <c r="P8" s="158"/>
      <c r="Q8" s="357" t="s">
        <v>215</v>
      </c>
      <c r="R8" s="161">
        <v>1</v>
      </c>
      <c r="S8" s="152" t="s">
        <v>164</v>
      </c>
      <c r="T8" s="159" t="s">
        <v>217</v>
      </c>
      <c r="U8" s="159" t="s">
        <v>217</v>
      </c>
      <c r="V8" s="159" t="s">
        <v>217</v>
      </c>
      <c r="W8" s="159" t="s">
        <v>217</v>
      </c>
      <c r="X8" s="160" t="s">
        <v>216</v>
      </c>
      <c r="AA8" s="143"/>
      <c r="AB8" s="143"/>
      <c r="AC8" s="154"/>
      <c r="AD8" s="154"/>
      <c r="AE8" s="154"/>
      <c r="AF8" s="162"/>
      <c r="AG8" s="162"/>
      <c r="AH8" s="162"/>
      <c r="AI8" s="162"/>
      <c r="AJ8" s="162"/>
      <c r="AK8" s="154"/>
      <c r="AL8" s="154"/>
    </row>
    <row r="9" spans="1:38" ht="55.5" customHeight="1" x14ac:dyDescent="0.25">
      <c r="A9" s="334"/>
      <c r="B9" s="149" t="s">
        <v>226</v>
      </c>
      <c r="C9" s="163" t="str">
        <f>+'MAPA CALOR INHERENTE'!I8</f>
        <v xml:space="preserve">                   </v>
      </c>
      <c r="D9" s="163" t="str">
        <f>+'MAPA CALOR INHERENTE'!J8</f>
        <v xml:space="preserve">                   </v>
      </c>
      <c r="E9" s="159" t="str">
        <f>+'MAPA CALOR INHERENTE'!K8</f>
        <v xml:space="preserve">      GD13 GD14            </v>
      </c>
      <c r="F9" s="159" t="str">
        <f>+'MAPA CALOR INHERENTE'!L8</f>
        <v xml:space="preserve">     GD12              </v>
      </c>
      <c r="G9" s="160" t="str">
        <f>+'MAPA CALOR INHERENTE'!M8</f>
        <v xml:space="preserve">                   </v>
      </c>
      <c r="H9" s="158"/>
      <c r="I9" s="334"/>
      <c r="J9" s="149" t="s">
        <v>226</v>
      </c>
      <c r="K9" s="163" t="str">
        <f>+'MAPA CALOR RESIDUAL'!K8</f>
        <v xml:space="preserve">                   </v>
      </c>
      <c r="L9" s="163" t="str">
        <f>+'MAPA CALOR RESIDUAL'!L8</f>
        <v xml:space="preserve">       GD14            </v>
      </c>
      <c r="M9" s="159" t="str">
        <f>'MAPA CALOR RESIDUAL'!M8</f>
        <v xml:space="preserve">                   </v>
      </c>
      <c r="N9" s="159" t="str">
        <f>+'MAPA CALOR RESIDUAL'!N8</f>
        <v xml:space="preserve">                   </v>
      </c>
      <c r="O9" s="160" t="str">
        <f>+'MAPA CALOR RESIDUAL'!O8</f>
        <v xml:space="preserve">                   </v>
      </c>
      <c r="P9" s="158"/>
      <c r="Q9" s="357"/>
      <c r="R9" s="161">
        <v>0.8</v>
      </c>
      <c r="S9" s="152" t="s">
        <v>226</v>
      </c>
      <c r="T9" s="163" t="s">
        <v>131</v>
      </c>
      <c r="U9" s="163" t="s">
        <v>131</v>
      </c>
      <c r="V9" s="159" t="s">
        <v>217</v>
      </c>
      <c r="W9" s="159" t="s">
        <v>217</v>
      </c>
      <c r="X9" s="160" t="s">
        <v>216</v>
      </c>
      <c r="AA9" s="143"/>
      <c r="AB9" s="143"/>
      <c r="AC9" s="154"/>
      <c r="AD9" s="164"/>
      <c r="AE9" s="165"/>
      <c r="AF9" s="162"/>
      <c r="AG9" s="162"/>
      <c r="AH9" s="162"/>
      <c r="AI9" s="162"/>
      <c r="AJ9" s="162"/>
      <c r="AK9" s="154"/>
      <c r="AL9" s="154"/>
    </row>
    <row r="10" spans="1:38" ht="55.5" customHeight="1" x14ac:dyDescent="0.25">
      <c r="A10" s="334"/>
      <c r="B10" s="149" t="s">
        <v>224</v>
      </c>
      <c r="C10" s="163" t="str">
        <f>+'MAPA CALOR INHERENTE'!I9</f>
        <v xml:space="preserve">                   </v>
      </c>
      <c r="D10" s="163" t="str">
        <f>+'MAPA CALOR INHERENTE'!J9</f>
        <v xml:space="preserve">                   </v>
      </c>
      <c r="E10" s="163" t="str">
        <f>+'MAPA CALOR INHERENTE'!K9</f>
        <v xml:space="preserve">                   </v>
      </c>
      <c r="F10" s="159" t="str">
        <f>+'MAPA CALOR INHERENTE'!L9</f>
        <v xml:space="preserve">                   </v>
      </c>
      <c r="G10" s="160" t="str">
        <f>+'MAPA CALOR INHERENTE'!M9</f>
        <v xml:space="preserve">                   </v>
      </c>
      <c r="H10" s="158"/>
      <c r="I10" s="334"/>
      <c r="J10" s="149" t="s">
        <v>224</v>
      </c>
      <c r="K10" s="163" t="str">
        <f>+'MAPA CALOR RESIDUAL'!K9</f>
        <v xml:space="preserve">                   </v>
      </c>
      <c r="L10" s="163" t="str">
        <f>+'MAPA CALOR RESIDUAL'!L9</f>
        <v xml:space="preserve">                   </v>
      </c>
      <c r="M10" s="163" t="str">
        <f>+'MAPA CALOR RESIDUAL'!M9</f>
        <v xml:space="preserve">                   </v>
      </c>
      <c r="N10" s="159" t="str">
        <f>+'MAPA CALOR RESIDUAL'!N9</f>
        <v xml:space="preserve">                   </v>
      </c>
      <c r="O10" s="160" t="str">
        <f>+'MAPA CALOR RESIDUAL'!O9</f>
        <v xml:space="preserve">                   </v>
      </c>
      <c r="P10" s="158"/>
      <c r="Q10" s="357"/>
      <c r="R10" s="161">
        <v>0.6</v>
      </c>
      <c r="S10" s="152" t="s">
        <v>224</v>
      </c>
      <c r="T10" s="163" t="s">
        <v>131</v>
      </c>
      <c r="U10" s="163" t="s">
        <v>131</v>
      </c>
      <c r="V10" s="163" t="s">
        <v>131</v>
      </c>
      <c r="W10" s="159" t="s">
        <v>217</v>
      </c>
      <c r="X10" s="160" t="s">
        <v>216</v>
      </c>
      <c r="AA10" s="143"/>
      <c r="AB10" s="143"/>
      <c r="AC10" s="154"/>
      <c r="AD10" s="164"/>
      <c r="AE10" s="165"/>
      <c r="AF10" s="162"/>
      <c r="AG10" s="162"/>
      <c r="AH10" s="162"/>
      <c r="AI10" s="162"/>
      <c r="AJ10" s="166"/>
      <c r="AK10" s="154"/>
      <c r="AL10" s="154"/>
    </row>
    <row r="11" spans="1:38" ht="55.5" customHeight="1" x14ac:dyDescent="0.25">
      <c r="A11" s="334"/>
      <c r="B11" s="149" t="s">
        <v>111</v>
      </c>
      <c r="C11" s="167" t="s">
        <v>421</v>
      </c>
      <c r="D11" s="163" t="str">
        <f>+'MAPA CALOR INHERENTE'!J10</f>
        <v xml:space="preserve">                   </v>
      </c>
      <c r="E11" s="163" t="str">
        <f>+'MAPA CALOR INHERENTE'!K10</f>
        <v xml:space="preserve"> GD08                  </v>
      </c>
      <c r="F11" s="159" t="str">
        <f>+'MAPA CALOR INHERENTE'!L10</f>
        <v xml:space="preserve">GD07  GD09                 </v>
      </c>
      <c r="G11" s="160" t="str">
        <f>+'MAPA CALOR INHERENTE'!M10</f>
        <v xml:space="preserve">                   </v>
      </c>
      <c r="H11" s="158"/>
      <c r="I11" s="334"/>
      <c r="J11" s="149" t="s">
        <v>111</v>
      </c>
      <c r="K11" s="167" t="str">
        <f>+'MAPA CALOR RESIDUAL'!K10</f>
        <v xml:space="preserve">                   </v>
      </c>
      <c r="L11" s="163" t="str">
        <f>+'MAPA CALOR RESIDUAL'!L10</f>
        <v xml:space="preserve">                   </v>
      </c>
      <c r="M11" s="163" t="str">
        <f>+'MAPA CALOR RESIDUAL'!M10</f>
        <v xml:space="preserve">   GD10  GD12              </v>
      </c>
      <c r="N11" s="159" t="str">
        <f>'MAPA CALOR RESIDUAL'!N10</f>
        <v xml:space="preserve">                   </v>
      </c>
      <c r="O11" s="160" t="str">
        <f>+'MAPA CALOR RESIDUAL'!O10</f>
        <v xml:space="preserve">                   </v>
      </c>
      <c r="P11" s="158"/>
      <c r="Q11" s="357"/>
      <c r="R11" s="161">
        <v>0.4</v>
      </c>
      <c r="S11" s="152" t="s">
        <v>111</v>
      </c>
      <c r="T11" s="167" t="s">
        <v>218</v>
      </c>
      <c r="U11" s="163" t="s">
        <v>131</v>
      </c>
      <c r="V11" s="163" t="s">
        <v>131</v>
      </c>
      <c r="W11" s="159" t="s">
        <v>217</v>
      </c>
      <c r="X11" s="160" t="s">
        <v>216</v>
      </c>
      <c r="AA11" s="143"/>
      <c r="AB11" s="143"/>
      <c r="AC11" s="154"/>
      <c r="AD11" s="164"/>
      <c r="AE11" s="165"/>
      <c r="AF11" s="162"/>
      <c r="AG11" s="162"/>
      <c r="AH11" s="162"/>
      <c r="AI11" s="166"/>
      <c r="AJ11" s="162"/>
      <c r="AK11" s="154"/>
      <c r="AL11" s="154"/>
    </row>
    <row r="12" spans="1:38" ht="55.5" customHeight="1" thickBot="1" x14ac:dyDescent="0.3">
      <c r="A12" s="335"/>
      <c r="B12" s="168" t="s">
        <v>221</v>
      </c>
      <c r="C12" s="169" t="str">
        <f>+'MAPA CALOR INHERENTE'!I11</f>
        <v xml:space="preserve">                   </v>
      </c>
      <c r="D12" s="169" t="str">
        <f>+'MAPA CALOR INHERENTE'!J11</f>
        <v xml:space="preserve">                   </v>
      </c>
      <c r="E12" s="170" t="str">
        <f>+'MAPA CALOR INHERENTE'!K11</f>
        <v xml:space="preserve">                   </v>
      </c>
      <c r="F12" s="171" t="str">
        <f>+'MAPA CALOR INHERENTE'!L11</f>
        <v xml:space="preserve">                   </v>
      </c>
      <c r="G12" s="172" t="str">
        <f>+'MAPA CALOR INHERENTE'!M11</f>
        <v xml:space="preserve">                   </v>
      </c>
      <c r="H12" s="158"/>
      <c r="I12" s="335"/>
      <c r="J12" s="168" t="s">
        <v>221</v>
      </c>
      <c r="K12" s="169" t="str">
        <f>+'MAPA CALOR RESIDUAL'!K11</f>
        <v xml:space="preserve">                   </v>
      </c>
      <c r="L12" s="169" t="str">
        <f>+'MAPA CALOR RESIDUAL'!L11</f>
        <v xml:space="preserve">                   </v>
      </c>
      <c r="M12" s="170" t="str">
        <f>+'MAPA CALOR RESIDUAL'!M11</f>
        <v xml:space="preserve"> GD08     GD13             </v>
      </c>
      <c r="N12" s="171" t="str">
        <f>+'MAPA CALOR RESIDUAL'!N11</f>
        <v xml:space="preserve">GD07  GD09  GD11               </v>
      </c>
      <c r="O12" s="172" t="str">
        <f>+'MAPA CALOR RESIDUAL'!O11</f>
        <v xml:space="preserve">                   </v>
      </c>
      <c r="P12" s="158"/>
      <c r="Q12" s="357"/>
      <c r="R12" s="173">
        <v>0.2</v>
      </c>
      <c r="S12" s="174" t="s">
        <v>221</v>
      </c>
      <c r="T12" s="169" t="s">
        <v>218</v>
      </c>
      <c r="U12" s="169" t="s">
        <v>218</v>
      </c>
      <c r="V12" s="170" t="s">
        <v>131</v>
      </c>
      <c r="W12" s="171" t="s">
        <v>217</v>
      </c>
      <c r="X12" s="172" t="s">
        <v>216</v>
      </c>
      <c r="AA12" s="143"/>
      <c r="AB12" s="143"/>
      <c r="AC12" s="154"/>
      <c r="AD12" s="164"/>
      <c r="AE12" s="165"/>
      <c r="AF12" s="162"/>
      <c r="AG12" s="162"/>
      <c r="AH12" s="162"/>
      <c r="AI12" s="175"/>
      <c r="AJ12" s="162"/>
      <c r="AK12" s="154"/>
      <c r="AL12" s="154"/>
    </row>
    <row r="13" spans="1:38" ht="13.2" x14ac:dyDescent="0.25">
      <c r="A13" s="144"/>
      <c r="B13" s="158"/>
      <c r="C13" s="192"/>
      <c r="D13" s="193"/>
      <c r="E13" s="194"/>
      <c r="F13" s="194"/>
      <c r="G13" s="158"/>
      <c r="H13" s="158"/>
      <c r="I13" s="158"/>
      <c r="J13" s="158"/>
      <c r="K13" s="158"/>
      <c r="L13" s="158"/>
      <c r="M13" s="158"/>
      <c r="N13" s="158"/>
      <c r="O13" s="158"/>
      <c r="P13" s="158"/>
      <c r="AA13" s="143"/>
      <c r="AB13" s="143"/>
      <c r="AC13" s="154"/>
      <c r="AD13" s="164"/>
      <c r="AE13" s="165"/>
      <c r="AF13" s="162"/>
      <c r="AG13" s="162"/>
      <c r="AH13" s="162"/>
      <c r="AI13" s="162"/>
      <c r="AJ13" s="162"/>
      <c r="AK13" s="154"/>
      <c r="AL13" s="154"/>
    </row>
    <row r="14" spans="1:38" ht="26.4" x14ac:dyDescent="0.25">
      <c r="A14" s="144"/>
      <c r="B14" s="158"/>
      <c r="C14" s="192"/>
      <c r="D14" s="193"/>
      <c r="E14" s="194"/>
      <c r="F14" s="194"/>
      <c r="G14" s="158"/>
      <c r="H14" s="158"/>
      <c r="I14" s="158"/>
      <c r="J14" s="158"/>
      <c r="K14" s="158"/>
      <c r="L14" s="158"/>
      <c r="M14" s="158"/>
      <c r="N14" s="158"/>
      <c r="O14" s="158"/>
      <c r="P14" s="158"/>
      <c r="T14" s="135" t="s">
        <v>402</v>
      </c>
      <c r="V14" s="143"/>
      <c r="W14" s="143"/>
      <c r="X14" s="143"/>
      <c r="Y14" s="143"/>
      <c r="Z14" s="143"/>
      <c r="AA14" s="143"/>
      <c r="AB14" s="143"/>
      <c r="AC14" s="154"/>
      <c r="AD14" s="164"/>
      <c r="AE14" s="154"/>
      <c r="AF14" s="165"/>
      <c r="AG14" s="165"/>
      <c r="AH14" s="165"/>
      <c r="AI14" s="165"/>
      <c r="AJ14" s="165"/>
      <c r="AK14" s="154"/>
      <c r="AL14" s="154"/>
    </row>
    <row r="15" spans="1:38" ht="13.2" x14ac:dyDescent="0.25">
      <c r="A15" s="144"/>
      <c r="B15" s="158"/>
      <c r="C15" s="192"/>
      <c r="D15" s="193"/>
      <c r="E15" s="194"/>
      <c r="F15" s="194"/>
      <c r="G15" s="158"/>
      <c r="H15" s="158"/>
      <c r="I15" s="158"/>
      <c r="J15" s="158"/>
      <c r="K15" s="158"/>
      <c r="L15" s="158"/>
      <c r="M15" s="158"/>
      <c r="N15" s="158"/>
      <c r="O15" s="158"/>
      <c r="P15" s="158"/>
      <c r="T15" s="176" t="s">
        <v>216</v>
      </c>
      <c r="V15" s="143"/>
      <c r="W15" s="143"/>
      <c r="X15" s="143"/>
      <c r="Y15" s="143"/>
      <c r="Z15" s="143"/>
      <c r="AA15" s="143"/>
      <c r="AB15" s="143"/>
      <c r="AC15" s="154"/>
      <c r="AD15" s="154"/>
      <c r="AE15" s="154"/>
      <c r="AF15" s="162"/>
      <c r="AG15" s="162"/>
      <c r="AH15" s="162"/>
      <c r="AI15" s="162"/>
      <c r="AJ15" s="162"/>
      <c r="AK15" s="154"/>
      <c r="AL15" s="154"/>
    </row>
    <row r="16" spans="1:38" ht="13.2" x14ac:dyDescent="0.25">
      <c r="A16" s="144"/>
      <c r="B16" s="158"/>
      <c r="C16" s="192"/>
      <c r="D16" s="193"/>
      <c r="E16" s="194"/>
      <c r="F16" s="194"/>
      <c r="G16" s="158"/>
      <c r="H16" s="158"/>
      <c r="I16" s="158"/>
      <c r="J16" s="158"/>
      <c r="K16" s="158"/>
      <c r="L16" s="158"/>
      <c r="M16" s="158"/>
      <c r="N16" s="158"/>
      <c r="O16" s="158"/>
      <c r="P16" s="158"/>
      <c r="T16" s="159" t="s">
        <v>217</v>
      </c>
      <c r="U16" s="143"/>
      <c r="V16" s="143"/>
      <c r="W16" s="143"/>
      <c r="X16" s="143"/>
      <c r="Y16" s="143"/>
      <c r="Z16" s="143"/>
      <c r="AA16" s="143"/>
      <c r="AB16" s="143"/>
      <c r="AC16" s="154"/>
      <c r="AD16" s="154"/>
      <c r="AE16" s="154"/>
      <c r="AF16" s="162"/>
      <c r="AG16" s="162"/>
      <c r="AH16" s="162"/>
      <c r="AI16" s="162"/>
      <c r="AJ16" s="162"/>
      <c r="AK16" s="154"/>
      <c r="AL16" s="154"/>
    </row>
    <row r="17" spans="1:38" ht="13.2" x14ac:dyDescent="0.25">
      <c r="A17" s="144"/>
      <c r="B17" s="158"/>
      <c r="C17" s="192"/>
      <c r="D17" s="193"/>
      <c r="E17" s="194"/>
      <c r="F17" s="194"/>
      <c r="G17" s="158"/>
      <c r="H17" s="158"/>
      <c r="I17" s="158"/>
      <c r="J17" s="158"/>
      <c r="K17" s="158"/>
      <c r="L17" s="158"/>
      <c r="M17" s="158"/>
      <c r="N17" s="158"/>
      <c r="O17" s="158"/>
      <c r="P17" s="158"/>
      <c r="S17" s="177"/>
      <c r="T17" s="163" t="s">
        <v>131</v>
      </c>
      <c r="U17" s="177"/>
      <c r="V17" s="177"/>
      <c r="W17" s="177"/>
      <c r="X17" s="177"/>
      <c r="Y17" s="177"/>
      <c r="Z17" s="177"/>
      <c r="AA17" s="177"/>
      <c r="AB17" s="177"/>
      <c r="AC17" s="154"/>
      <c r="AD17" s="154"/>
      <c r="AE17" s="178"/>
      <c r="AF17" s="178"/>
      <c r="AG17" s="178"/>
      <c r="AH17" s="178"/>
      <c r="AI17" s="178"/>
      <c r="AJ17" s="178"/>
      <c r="AK17" s="154"/>
      <c r="AL17" s="154"/>
    </row>
    <row r="18" spans="1:38" ht="13.2" x14ac:dyDescent="0.25">
      <c r="A18" s="144"/>
      <c r="B18" s="158"/>
      <c r="C18" s="192"/>
      <c r="D18" s="193"/>
      <c r="E18" s="194"/>
      <c r="F18" s="194"/>
      <c r="G18" s="158"/>
      <c r="H18" s="158"/>
      <c r="I18" s="158"/>
      <c r="J18" s="158"/>
      <c r="K18" s="158"/>
      <c r="L18" s="158"/>
      <c r="M18" s="158"/>
      <c r="N18" s="158"/>
      <c r="O18" s="158"/>
      <c r="P18" s="158"/>
      <c r="S18" s="177"/>
      <c r="T18" s="167" t="s">
        <v>218</v>
      </c>
      <c r="AA18" s="177"/>
      <c r="AB18" s="177"/>
      <c r="AC18" s="154"/>
      <c r="AD18" s="154"/>
      <c r="AE18" s="154"/>
      <c r="AF18" s="162"/>
      <c r="AG18" s="162"/>
      <c r="AH18" s="162"/>
      <c r="AI18" s="162"/>
      <c r="AJ18" s="162"/>
      <c r="AK18" s="154"/>
      <c r="AL18" s="154"/>
    </row>
    <row r="19" spans="1:38" ht="13.2" x14ac:dyDescent="0.25">
      <c r="A19" s="144"/>
      <c r="B19" s="158"/>
      <c r="C19" s="192"/>
      <c r="D19" s="193"/>
      <c r="E19" s="194"/>
      <c r="F19" s="194"/>
      <c r="G19" s="158"/>
      <c r="H19" s="158"/>
      <c r="I19" s="158"/>
      <c r="J19" s="158"/>
      <c r="K19" s="158"/>
      <c r="L19" s="158"/>
      <c r="M19" s="158"/>
      <c r="N19" s="158"/>
      <c r="O19" s="158"/>
      <c r="P19" s="158"/>
      <c r="Q19" s="179"/>
      <c r="R19" s="179"/>
      <c r="S19" s="177"/>
      <c r="AA19" s="177"/>
      <c r="AB19" s="177"/>
      <c r="AC19" s="154"/>
      <c r="AD19" s="154"/>
      <c r="AE19" s="154"/>
      <c r="AF19" s="162"/>
      <c r="AG19" s="162"/>
      <c r="AH19" s="162"/>
      <c r="AI19" s="162"/>
      <c r="AJ19" s="162"/>
      <c r="AK19" s="154"/>
      <c r="AL19" s="154"/>
    </row>
    <row r="20" spans="1:38" ht="13.2" x14ac:dyDescent="0.25">
      <c r="A20" s="144"/>
      <c r="B20" s="158"/>
      <c r="C20" s="192"/>
      <c r="D20" s="193"/>
      <c r="E20" s="194"/>
      <c r="F20" s="194"/>
      <c r="G20" s="158"/>
      <c r="H20" s="158"/>
      <c r="I20" s="158"/>
      <c r="J20" s="158"/>
      <c r="K20" s="158"/>
      <c r="L20" s="158"/>
      <c r="M20" s="158"/>
      <c r="N20" s="158"/>
      <c r="O20" s="158"/>
      <c r="P20" s="158"/>
      <c r="Q20" s="179"/>
      <c r="R20" s="179"/>
      <c r="S20" s="180"/>
      <c r="AA20" s="177"/>
      <c r="AB20" s="177"/>
      <c r="AC20" s="154"/>
      <c r="AD20" s="175"/>
      <c r="AE20" s="175"/>
      <c r="AF20" s="175"/>
      <c r="AG20" s="175"/>
      <c r="AH20" s="175"/>
      <c r="AI20" s="175"/>
      <c r="AJ20" s="162"/>
      <c r="AK20" s="154"/>
      <c r="AL20" s="154"/>
    </row>
    <row r="21" spans="1:38" ht="13.2" x14ac:dyDescent="0.25">
      <c r="A21" s="144"/>
      <c r="B21" s="158"/>
      <c r="C21" s="192"/>
      <c r="D21" s="193"/>
      <c r="E21" s="194"/>
      <c r="F21" s="194"/>
      <c r="G21" s="158"/>
      <c r="H21" s="158"/>
      <c r="I21" s="158"/>
      <c r="J21" s="158"/>
      <c r="K21" s="158"/>
      <c r="L21" s="158"/>
      <c r="M21" s="158"/>
      <c r="N21" s="158"/>
      <c r="O21" s="158"/>
      <c r="P21" s="158"/>
      <c r="Q21" s="179"/>
      <c r="R21" s="179"/>
      <c r="AC21" s="154"/>
      <c r="AD21" s="181"/>
      <c r="AE21" s="181"/>
      <c r="AF21" s="181"/>
      <c r="AG21" s="181"/>
      <c r="AH21" s="181"/>
      <c r="AI21" s="181"/>
      <c r="AJ21" s="162"/>
      <c r="AK21" s="154"/>
      <c r="AL21" s="154"/>
    </row>
    <row r="22" spans="1:38" ht="13.2" x14ac:dyDescent="0.25">
      <c r="A22" s="144"/>
      <c r="B22" s="158"/>
      <c r="C22" s="192"/>
      <c r="D22" s="193"/>
      <c r="E22" s="194"/>
      <c r="F22" s="194"/>
      <c r="G22" s="158"/>
      <c r="H22" s="158"/>
      <c r="I22" s="158"/>
      <c r="J22" s="158"/>
      <c r="K22" s="158"/>
      <c r="L22" s="158"/>
      <c r="M22" s="158"/>
      <c r="N22" s="158"/>
      <c r="O22" s="158"/>
      <c r="P22" s="158"/>
      <c r="Q22" s="179"/>
      <c r="R22" s="179"/>
      <c r="AC22" s="154"/>
      <c r="AD22" s="175"/>
      <c r="AE22" s="175"/>
      <c r="AF22" s="175"/>
      <c r="AG22" s="175"/>
      <c r="AH22" s="175"/>
      <c r="AI22" s="175"/>
      <c r="AJ22" s="162"/>
      <c r="AK22" s="154"/>
      <c r="AL22" s="154"/>
    </row>
    <row r="23" spans="1:38" ht="13.2" x14ac:dyDescent="0.25">
      <c r="A23" s="144"/>
      <c r="B23" s="158"/>
      <c r="C23" s="192"/>
      <c r="D23" s="193"/>
      <c r="E23" s="194"/>
      <c r="F23" s="194"/>
      <c r="G23" s="158"/>
      <c r="H23" s="158"/>
      <c r="I23" s="158"/>
      <c r="J23" s="158"/>
      <c r="K23" s="158"/>
      <c r="L23" s="158"/>
      <c r="M23" s="158"/>
      <c r="N23" s="158"/>
      <c r="O23" s="158"/>
      <c r="P23" s="158"/>
      <c r="AC23" s="154"/>
      <c r="AD23" s="175"/>
      <c r="AE23" s="175"/>
      <c r="AF23" s="175"/>
      <c r="AG23" s="175"/>
      <c r="AH23" s="175"/>
      <c r="AI23" s="175"/>
      <c r="AJ23" s="162"/>
      <c r="AK23" s="154"/>
      <c r="AL23" s="154"/>
    </row>
    <row r="24" spans="1:38" ht="13.2" x14ac:dyDescent="0.3">
      <c r="A24" s="144"/>
      <c r="B24" s="158"/>
      <c r="C24" s="192"/>
      <c r="D24" s="193"/>
      <c r="E24" s="194"/>
      <c r="F24" s="194"/>
      <c r="G24" s="158"/>
      <c r="H24" s="158"/>
      <c r="I24" s="158"/>
      <c r="J24" s="158"/>
      <c r="K24" s="158"/>
      <c r="L24" s="158"/>
      <c r="M24" s="158"/>
      <c r="N24" s="158"/>
      <c r="O24" s="158"/>
      <c r="P24" s="158"/>
    </row>
    <row r="25" spans="1:38" ht="13.2" x14ac:dyDescent="0.3">
      <c r="A25" s="144"/>
      <c r="B25" s="158"/>
      <c r="C25" s="192"/>
      <c r="D25" s="193"/>
      <c r="E25" s="194"/>
      <c r="F25" s="194"/>
      <c r="G25" s="158"/>
      <c r="H25" s="158"/>
      <c r="I25" s="158"/>
      <c r="J25" s="158"/>
      <c r="K25" s="158"/>
      <c r="L25" s="158"/>
      <c r="M25" s="158"/>
      <c r="N25" s="158"/>
      <c r="O25" s="158"/>
      <c r="P25" s="158"/>
    </row>
    <row r="26" spans="1:38" ht="13.2" x14ac:dyDescent="0.3">
      <c r="A26" s="144"/>
      <c r="B26" s="158"/>
      <c r="C26" s="192"/>
      <c r="D26" s="193"/>
      <c r="E26" s="194"/>
      <c r="F26" s="194"/>
      <c r="G26" s="158"/>
      <c r="H26" s="158"/>
      <c r="I26" s="158"/>
      <c r="J26" s="158"/>
      <c r="K26" s="158"/>
      <c r="L26" s="158"/>
      <c r="M26" s="158"/>
      <c r="N26" s="158"/>
      <c r="O26" s="158"/>
      <c r="P26" s="158"/>
    </row>
    <row r="27" spans="1:38" ht="13.2" x14ac:dyDescent="0.3">
      <c r="A27" s="144"/>
      <c r="B27" s="158"/>
      <c r="C27" s="192"/>
      <c r="D27" s="193"/>
      <c r="E27" s="194"/>
      <c r="F27" s="194"/>
      <c r="G27" s="158"/>
      <c r="H27" s="158"/>
      <c r="I27" s="158"/>
      <c r="J27" s="158"/>
      <c r="K27" s="158"/>
      <c r="L27" s="158"/>
      <c r="M27" s="158"/>
      <c r="N27" s="158"/>
      <c r="O27" s="158"/>
      <c r="P27" s="158"/>
    </row>
    <row r="28" spans="1:38" ht="14.7" customHeight="1" x14ac:dyDescent="0.3">
      <c r="B28" s="140"/>
      <c r="D28" s="140"/>
      <c r="G28" s="140"/>
      <c r="H28" s="140"/>
      <c r="I28" s="140"/>
      <c r="J28" s="140"/>
      <c r="K28" s="140"/>
      <c r="L28" s="140"/>
      <c r="M28" s="140"/>
      <c r="N28" s="140"/>
      <c r="O28" s="140"/>
      <c r="P28" s="140"/>
      <c r="AA28" s="144"/>
      <c r="AB28" s="144"/>
      <c r="AC28" s="144"/>
      <c r="AD28" s="144"/>
      <c r="AE28" s="144"/>
      <c r="AF28" s="140"/>
      <c r="AG28" s="140"/>
      <c r="AH28" s="140"/>
      <c r="AI28" s="140"/>
      <c r="AJ28" s="140"/>
    </row>
    <row r="29" spans="1:38" ht="39" customHeight="1" x14ac:dyDescent="0.3">
      <c r="B29" s="140"/>
      <c r="D29" s="140"/>
      <c r="G29" s="140"/>
      <c r="H29" s="140"/>
      <c r="I29" s="140"/>
      <c r="J29" s="140"/>
      <c r="K29" s="140"/>
      <c r="L29" s="140"/>
      <c r="M29" s="140"/>
      <c r="N29" s="140"/>
      <c r="O29" s="140"/>
      <c r="P29" s="140"/>
      <c r="AA29" s="144"/>
      <c r="AB29" s="144"/>
      <c r="AC29" s="144"/>
      <c r="AD29" s="144"/>
      <c r="AE29" s="144"/>
      <c r="AF29" s="140"/>
      <c r="AG29" s="140"/>
      <c r="AH29" s="140"/>
      <c r="AI29" s="140"/>
      <c r="AJ29" s="140"/>
    </row>
    <row r="30" spans="1:38" ht="19.5" customHeight="1" x14ac:dyDescent="0.3">
      <c r="B30" s="140"/>
      <c r="D30" s="140"/>
      <c r="G30" s="140"/>
      <c r="H30" s="140"/>
      <c r="I30" s="140"/>
      <c r="J30" s="140"/>
      <c r="K30" s="140"/>
      <c r="L30" s="140"/>
      <c r="M30" s="140"/>
      <c r="N30" s="140"/>
      <c r="O30" s="140"/>
      <c r="P30" s="140"/>
      <c r="AA30" s="144"/>
      <c r="AB30" s="144"/>
      <c r="AC30" s="144"/>
      <c r="AD30" s="144"/>
      <c r="AE30" s="144"/>
      <c r="AF30" s="140"/>
      <c r="AG30" s="140"/>
      <c r="AH30" s="140"/>
      <c r="AI30" s="140"/>
      <c r="AJ30" s="140"/>
    </row>
    <row r="31" spans="1:38" ht="19.5" customHeight="1" x14ac:dyDescent="0.3">
      <c r="B31" s="140"/>
      <c r="D31" s="140"/>
      <c r="G31" s="140"/>
      <c r="H31" s="140"/>
      <c r="I31" s="140"/>
      <c r="J31" s="140"/>
      <c r="K31" s="140"/>
      <c r="L31" s="140"/>
      <c r="M31" s="140"/>
      <c r="N31" s="140"/>
      <c r="O31" s="140"/>
      <c r="P31" s="140"/>
      <c r="AA31" s="144"/>
      <c r="AB31" s="144"/>
      <c r="AC31" s="144"/>
      <c r="AD31" s="144"/>
      <c r="AE31" s="144"/>
      <c r="AF31" s="140"/>
      <c r="AG31" s="140"/>
      <c r="AH31" s="140"/>
      <c r="AI31" s="140"/>
      <c r="AJ31" s="140"/>
    </row>
    <row r="32" spans="1:38" ht="19.5" customHeight="1" x14ac:dyDescent="0.3">
      <c r="B32" s="140"/>
      <c r="D32" s="140"/>
      <c r="G32" s="140"/>
      <c r="H32" s="140"/>
      <c r="I32" s="140"/>
      <c r="J32" s="140"/>
      <c r="K32" s="140"/>
      <c r="L32" s="140"/>
      <c r="M32" s="140"/>
      <c r="N32" s="140"/>
      <c r="O32" s="140"/>
      <c r="P32" s="140"/>
      <c r="AA32" s="144"/>
      <c r="AB32" s="144"/>
      <c r="AC32" s="144"/>
      <c r="AD32" s="144"/>
      <c r="AE32" s="144"/>
      <c r="AF32" s="140"/>
      <c r="AG32" s="140"/>
      <c r="AH32" s="140"/>
      <c r="AI32" s="140"/>
      <c r="AJ32" s="140"/>
    </row>
    <row r="33" spans="2:36" ht="19.5" customHeight="1" x14ac:dyDescent="0.3">
      <c r="B33" s="140"/>
      <c r="D33" s="140"/>
      <c r="G33" s="140"/>
      <c r="H33" s="140"/>
      <c r="I33" s="140"/>
      <c r="J33" s="140"/>
      <c r="K33" s="140"/>
      <c r="L33" s="140"/>
      <c r="M33" s="140"/>
      <c r="N33" s="140"/>
      <c r="O33" s="140"/>
      <c r="P33" s="140"/>
      <c r="AA33" s="144"/>
      <c r="AB33" s="144"/>
      <c r="AC33" s="144"/>
      <c r="AD33" s="144"/>
      <c r="AE33" s="144"/>
      <c r="AF33" s="140"/>
      <c r="AG33" s="140"/>
      <c r="AH33" s="140"/>
      <c r="AI33" s="140"/>
      <c r="AJ33" s="140"/>
    </row>
    <row r="34" spans="2:36" ht="19.5" customHeight="1" x14ac:dyDescent="0.3">
      <c r="B34" s="140"/>
      <c r="D34" s="140"/>
      <c r="G34" s="140"/>
      <c r="H34" s="140"/>
      <c r="I34" s="140"/>
      <c r="J34" s="140"/>
      <c r="K34" s="140"/>
      <c r="L34" s="140"/>
      <c r="M34" s="140"/>
      <c r="N34" s="140"/>
      <c r="O34" s="140"/>
      <c r="P34" s="140"/>
      <c r="AA34" s="144"/>
      <c r="AB34" s="144"/>
      <c r="AC34" s="144"/>
      <c r="AD34" s="144"/>
      <c r="AE34" s="144"/>
      <c r="AF34" s="140"/>
      <c r="AG34" s="140"/>
      <c r="AH34" s="140"/>
      <c r="AI34" s="140"/>
      <c r="AJ34" s="140"/>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C6:G6"/>
    <mergeCell ref="K6:O6"/>
    <mergeCell ref="A8:A12"/>
    <mergeCell ref="I8:I12"/>
    <mergeCell ref="Q8:Q12"/>
    <mergeCell ref="A2:D2"/>
    <mergeCell ref="B3:D3"/>
    <mergeCell ref="A5:G5"/>
    <mergeCell ref="I5:O5"/>
    <mergeCell ref="T5:X5"/>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5448B17A-5A51-4DEC-97D1-93C58E0F0085}"/>
    <dataValidation allowBlank="1" showInputMessage="1" showErrorMessage="1" prompt="La probabilidad se encuentra determinada por una escala de 1 a 3, siendo 1 la menor probabilidad de ocurrencia del riesgo y 3 la mayor probabilidad de  ocurrencia." sqref="JC7" xr:uid="{FB30FF44-339B-46CF-8B7F-34965E212A5B}"/>
    <dataValidation type="list" allowBlank="1" showInputMessage="1" showErrorMessage="1" sqref="JD8:JJ15" xr:uid="{26A74F7B-3545-4039-AE64-B1CAF6ED5219}">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9ADDF-44E6-4063-9AE7-6145700D7973}">
  <dimension ref="A1:L26"/>
  <sheetViews>
    <sheetView showGridLines="0" zoomScale="85" zoomScaleNormal="85" workbookViewId="0">
      <selection activeCell="B17" sqref="B17"/>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15" customFormat="1" ht="8.25" customHeight="1" x14ac:dyDescent="0.25">
      <c r="A1" s="195"/>
      <c r="B1" s="195"/>
      <c r="C1" s="195"/>
      <c r="D1" s="123"/>
      <c r="F1" s="196"/>
    </row>
    <row r="2" spans="1:11" s="199" customFormat="1" ht="38.4" customHeight="1" x14ac:dyDescent="0.3">
      <c r="A2" s="367" t="s">
        <v>422</v>
      </c>
      <c r="B2" s="368"/>
      <c r="C2" s="368"/>
      <c r="D2" s="369"/>
      <c r="E2" s="197"/>
      <c r="F2" s="198"/>
    </row>
    <row r="3" spans="1:11" s="199" customFormat="1" ht="11.4" customHeight="1" x14ac:dyDescent="0.3">
      <c r="A3" s="200"/>
      <c r="B3" s="201"/>
      <c r="C3" s="201"/>
      <c r="D3" s="201"/>
      <c r="E3" s="197"/>
      <c r="F3" s="198"/>
    </row>
    <row r="4" spans="1:11" ht="21.6" customHeight="1" thickBot="1" x14ac:dyDescent="0.35">
      <c r="A4" s="202" t="s">
        <v>60</v>
      </c>
      <c r="B4" s="339" t="str">
        <f>'2. MATRIZ DE RIESGOS'!D6</f>
        <v>Gestión Documental</v>
      </c>
      <c r="C4" s="353"/>
      <c r="D4" s="353"/>
    </row>
    <row r="5" spans="1:11" ht="15" thickBot="1" x14ac:dyDescent="0.35">
      <c r="A5" s="370" t="s">
        <v>423</v>
      </c>
      <c r="B5" s="371"/>
      <c r="C5" s="371"/>
      <c r="D5" s="371"/>
      <c r="E5" s="371"/>
      <c r="F5" s="371"/>
      <c r="G5" s="371"/>
      <c r="H5" s="371"/>
      <c r="I5" s="371"/>
      <c r="J5" s="371"/>
      <c r="K5" s="372"/>
    </row>
    <row r="6" spans="1:11" ht="6" customHeight="1" thickBot="1" x14ac:dyDescent="0.35">
      <c r="A6" s="370"/>
      <c r="B6" s="371"/>
      <c r="C6" s="371"/>
      <c r="D6" s="371"/>
      <c r="E6" s="371"/>
      <c r="F6" s="371"/>
      <c r="G6" s="371"/>
      <c r="H6" s="371"/>
      <c r="I6" s="371"/>
      <c r="J6" s="371"/>
      <c r="K6" s="372"/>
    </row>
    <row r="7" spans="1:11" ht="34.5" customHeight="1" x14ac:dyDescent="0.3">
      <c r="A7" s="373" t="s">
        <v>424</v>
      </c>
      <c r="B7" s="374"/>
      <c r="C7" s="374"/>
      <c r="D7" s="374"/>
      <c r="E7" s="374"/>
      <c r="F7" s="374"/>
      <c r="G7" s="374"/>
      <c r="H7" s="374"/>
      <c r="I7" s="374"/>
      <c r="J7" s="374"/>
      <c r="K7" s="375"/>
    </row>
    <row r="8" spans="1:11" ht="18.75" customHeight="1" x14ac:dyDescent="0.3">
      <c r="A8" s="376" t="s">
        <v>425</v>
      </c>
      <c r="B8" s="377"/>
      <c r="C8" s="377"/>
      <c r="D8" s="377"/>
      <c r="E8" s="377"/>
      <c r="F8" s="377"/>
      <c r="G8" s="377"/>
      <c r="H8" s="377"/>
      <c r="I8" s="377"/>
      <c r="J8" s="377"/>
      <c r="K8" s="378"/>
    </row>
    <row r="9" spans="1:11" ht="34.5" customHeight="1" x14ac:dyDescent="0.3">
      <c r="A9" s="358" t="s">
        <v>426</v>
      </c>
      <c r="B9" s="359"/>
      <c r="C9" s="359"/>
      <c r="D9" s="359"/>
      <c r="E9" s="359"/>
      <c r="F9" s="359"/>
      <c r="G9" s="359"/>
      <c r="H9" s="359"/>
      <c r="I9" s="359"/>
      <c r="J9" s="359"/>
      <c r="K9" s="360"/>
    </row>
    <row r="10" spans="1:11" ht="50.25" customHeight="1" thickBot="1" x14ac:dyDescent="0.35">
      <c r="A10" s="361" t="s">
        <v>427</v>
      </c>
      <c r="B10" s="362"/>
      <c r="C10" s="362"/>
      <c r="D10" s="362"/>
      <c r="E10" s="362"/>
      <c r="F10" s="362"/>
      <c r="G10" s="362"/>
      <c r="H10" s="362"/>
      <c r="I10" s="362"/>
      <c r="J10" s="362"/>
      <c r="K10" s="363"/>
    </row>
    <row r="11" spans="1:11" x14ac:dyDescent="0.3">
      <c r="A11" s="203"/>
      <c r="B11" s="203"/>
      <c r="C11" s="203"/>
      <c r="D11" s="203"/>
      <c r="E11" s="203"/>
      <c r="F11" s="203"/>
      <c r="G11" s="203"/>
      <c r="H11" s="203"/>
      <c r="I11" s="203"/>
      <c r="J11" s="203"/>
      <c r="K11" s="203"/>
    </row>
    <row r="12" spans="1:11" s="205" customFormat="1" ht="39.6" x14ac:dyDescent="0.3">
      <c r="A12" s="204"/>
      <c r="B12" s="364" t="s">
        <v>428</v>
      </c>
      <c r="C12" s="365"/>
      <c r="D12" s="366" t="s">
        <v>429</v>
      </c>
      <c r="E12" s="366"/>
      <c r="G12" s="135" t="s">
        <v>402</v>
      </c>
    </row>
    <row r="13" spans="1:11" x14ac:dyDescent="0.3">
      <c r="A13" s="206" t="s">
        <v>430</v>
      </c>
      <c r="B13" s="207">
        <f>+COUNTIF('MAPA CALOR INHERENTE'!$E$6:$E$26,'4. PEFIL RIESGO DEL PROCESO'!G13)</f>
        <v>0</v>
      </c>
      <c r="C13" s="208">
        <f>+B13/$B$17</f>
        <v>0</v>
      </c>
      <c r="D13" s="207">
        <f>+COUNTIF('MAPA CALOR RESIDUAL'!$G$7:$G$26,'4. PEFIL RIESGO DEL PROCESO'!G13)</f>
        <v>0</v>
      </c>
      <c r="E13" s="208">
        <f>+D13/$D$17</f>
        <v>0</v>
      </c>
      <c r="G13" s="176" t="s">
        <v>216</v>
      </c>
    </row>
    <row r="14" spans="1:11" x14ac:dyDescent="0.3">
      <c r="A14" s="206" t="s">
        <v>431</v>
      </c>
      <c r="B14" s="207">
        <f>+COUNTIF('MAPA CALOR INHERENTE'!$E$6:$E$26,'4. PEFIL RIESGO DEL PROCESO'!G14)</f>
        <v>7</v>
      </c>
      <c r="C14" s="208">
        <f>+B14/$B$17</f>
        <v>0.875</v>
      </c>
      <c r="D14" s="207">
        <f>+COUNTIF('MAPA CALOR RESIDUAL'!$G$7:$G$26,'4. PEFIL RIESGO DEL PROCESO'!G14)</f>
        <v>3</v>
      </c>
      <c r="E14" s="208">
        <f>+D14/$D$17</f>
        <v>0.375</v>
      </c>
      <c r="G14" s="159" t="s">
        <v>217</v>
      </c>
    </row>
    <row r="15" spans="1:11" x14ac:dyDescent="0.3">
      <c r="A15" s="206" t="s">
        <v>432</v>
      </c>
      <c r="B15" s="207">
        <f>+COUNTIF('MAPA CALOR INHERENTE'!$E$6:$E$26,'4. PEFIL RIESGO DEL PROCESO'!G15)</f>
        <v>1</v>
      </c>
      <c r="C15" s="208">
        <f>+B15/$B$17</f>
        <v>0.125</v>
      </c>
      <c r="D15" s="207">
        <f>+COUNTIF('MAPA CALOR RESIDUAL'!$G$7:$G$26,'4. PEFIL RIESGO DEL PROCESO'!G15)</f>
        <v>5</v>
      </c>
      <c r="E15" s="208">
        <f>+D15/$D$17</f>
        <v>0.625</v>
      </c>
      <c r="G15" s="163" t="s">
        <v>131</v>
      </c>
    </row>
    <row r="16" spans="1:11" x14ac:dyDescent="0.3">
      <c r="A16" s="206" t="s">
        <v>433</v>
      </c>
      <c r="B16" s="207">
        <f>+COUNTIF('MAPA CALOR INHERENTE'!$E$6:$E$26,'4. PEFIL RIESGO DEL PROCESO'!G16)</f>
        <v>0</v>
      </c>
      <c r="C16" s="208">
        <f>+B16/$B$17</f>
        <v>0</v>
      </c>
      <c r="D16" s="207">
        <f>+COUNTIF('MAPA CALOR RESIDUAL'!$G$7:$G$26,'4. PEFIL RIESGO DEL PROCESO'!G16)</f>
        <v>0</v>
      </c>
      <c r="E16" s="208">
        <f>+D16/$D$17</f>
        <v>0</v>
      </c>
      <c r="G16" s="167" t="s">
        <v>218</v>
      </c>
    </row>
    <row r="17" spans="1:5" x14ac:dyDescent="0.3">
      <c r="A17" s="206" t="s">
        <v>434</v>
      </c>
      <c r="B17" s="207">
        <f>+SUM(B13:B16)</f>
        <v>8</v>
      </c>
      <c r="C17" s="208">
        <f>+B17/$B$17</f>
        <v>1</v>
      </c>
      <c r="D17" s="207">
        <f>+SUM(D13:D16)</f>
        <v>8</v>
      </c>
      <c r="E17" s="208">
        <f>+D17/$D$17</f>
        <v>1</v>
      </c>
    </row>
    <row r="18" spans="1:5" x14ac:dyDescent="0.3"/>
    <row r="19" spans="1:5" s="209" customFormat="1" x14ac:dyDescent="0.3">
      <c r="B19" s="210" t="s">
        <v>428</v>
      </c>
      <c r="D19" s="210" t="s">
        <v>429</v>
      </c>
    </row>
    <row r="20" spans="1:5" s="209" customFormat="1" ht="41.7" customHeight="1" x14ac:dyDescent="0.3">
      <c r="B20" s="211" t="str">
        <f>+IF((B13/B17)&gt;=0.2,G13,+IF(((B13/B17)+(B14/B17))&gt;=0.3,G14,+IF(((B13/B17)+(B14/B17)+(B15/B17))&gt;=0.4,G15,+IF((B13/B17)+(B14/B17)+(B15/B17)+(B16/B17)&gt;=0.5,G16,""))))</f>
        <v>Alto</v>
      </c>
      <c r="D20" s="211" t="str">
        <f>+IF((D13/D17)&gt;=0.2,G13,+IF(((D13/D17)+(D14/D17))&gt;=0.3,G14,+IF(((D13/D17)+(D14/D17)+(D15/D17))&gt;=0.4,G15,+IF((D13/D17)+(D14/D17)+(D15/D17)+(D16/D17)&gt;=0.5,G16,""))))</f>
        <v>Alto</v>
      </c>
    </row>
    <row r="21" spans="1:5" x14ac:dyDescent="0.3"/>
    <row r="22" spans="1:5" ht="18" x14ac:dyDescent="0.35">
      <c r="D22" s="212" t="s">
        <v>435</v>
      </c>
      <c r="E22" s="213">
        <f>SUM(D13:D14)</f>
        <v>3</v>
      </c>
    </row>
    <row r="23" spans="1:5" x14ac:dyDescent="0.3">
      <c r="D23" s="214"/>
      <c r="E23" s="215"/>
    </row>
    <row r="24" spans="1:5" x14ac:dyDescent="0.3">
      <c r="D24" s="214"/>
      <c r="E24" s="215"/>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C14" sqref="C14"/>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8"/>
      <c r="B1" s="379" t="s">
        <v>219</v>
      </c>
      <c r="C1" s="379"/>
      <c r="D1" s="379"/>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8" t="s">
        <v>220</v>
      </c>
      <c r="D3" s="38" t="s">
        <v>215</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41" t="s">
        <v>221</v>
      </c>
      <c r="C4" s="39" t="s">
        <v>222</v>
      </c>
      <c r="D4" s="40">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42" t="s">
        <v>111</v>
      </c>
      <c r="C5" s="39" t="s">
        <v>223</v>
      </c>
      <c r="D5" s="40">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3" t="s">
        <v>224</v>
      </c>
      <c r="C6" s="39" t="s">
        <v>225</v>
      </c>
      <c r="D6" s="40">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4" t="s">
        <v>226</v>
      </c>
      <c r="C7" s="39" t="s">
        <v>227</v>
      </c>
      <c r="D7" s="40">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5" t="s">
        <v>164</v>
      </c>
      <c r="C8" s="39" t="s">
        <v>228</v>
      </c>
      <c r="D8" s="40">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W200"/>
  <sheetViews>
    <sheetView zoomScale="80" zoomScaleNormal="80" workbookViewId="0">
      <selection activeCell="B1" sqref="B1:C1"/>
    </sheetView>
  </sheetViews>
  <sheetFormatPr baseColWidth="10" defaultColWidth="11.44140625" defaultRowHeight="14.4" x14ac:dyDescent="0.3"/>
  <cols>
    <col min="2" max="2" width="40.44140625" customWidth="1"/>
    <col min="3" max="3" width="46" customWidth="1"/>
    <col min="4" max="5" width="47" customWidth="1"/>
    <col min="6" max="6" width="135" bestFit="1" customWidth="1"/>
    <col min="7" max="7" width="144.6640625" bestFit="1" customWidth="1"/>
  </cols>
  <sheetData>
    <row r="1" spans="1:23" ht="32.4" x14ac:dyDescent="0.3">
      <c r="A1" s="8"/>
      <c r="B1" s="31" t="s">
        <v>229</v>
      </c>
      <c r="C1" s="31"/>
      <c r="D1" s="29"/>
      <c r="E1" s="29"/>
      <c r="F1" s="31"/>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0.399999999999999" x14ac:dyDescent="0.3">
      <c r="A3" s="22"/>
      <c r="B3" s="380" t="s">
        <v>364</v>
      </c>
      <c r="C3" s="381"/>
      <c r="D3" s="381"/>
      <c r="E3" s="382"/>
      <c r="F3" s="32"/>
      <c r="G3" s="8"/>
      <c r="H3" s="8"/>
      <c r="I3" s="8"/>
      <c r="J3" s="8"/>
      <c r="K3" s="8"/>
      <c r="L3" s="8"/>
      <c r="M3" s="8"/>
      <c r="N3" s="8"/>
      <c r="O3" s="8"/>
      <c r="P3" s="8"/>
      <c r="Q3" s="8"/>
    </row>
    <row r="4" spans="1:23" ht="20.399999999999999" x14ac:dyDescent="0.3">
      <c r="A4" s="22"/>
      <c r="B4" s="101" t="s">
        <v>365</v>
      </c>
      <c r="C4" s="102" t="s">
        <v>366</v>
      </c>
      <c r="D4" s="102" t="s">
        <v>367</v>
      </c>
      <c r="E4" s="103" t="s">
        <v>273</v>
      </c>
      <c r="F4" s="32"/>
      <c r="G4" s="8"/>
      <c r="H4" s="8"/>
      <c r="I4" s="8"/>
      <c r="J4" s="8"/>
      <c r="K4" s="8"/>
      <c r="L4" s="8"/>
      <c r="M4" s="8"/>
      <c r="N4" s="8"/>
      <c r="O4" s="8"/>
      <c r="P4" s="8"/>
      <c r="Q4" s="8"/>
    </row>
    <row r="5" spans="1:23" ht="81.599999999999994" customHeight="1" x14ac:dyDescent="0.3">
      <c r="A5" s="22"/>
      <c r="B5" s="104" t="s">
        <v>279</v>
      </c>
      <c r="C5" s="105">
        <v>0.2</v>
      </c>
      <c r="D5" s="106" t="s">
        <v>368</v>
      </c>
      <c r="E5" s="107" t="s">
        <v>369</v>
      </c>
      <c r="F5" s="32"/>
      <c r="G5" s="8"/>
      <c r="H5" s="8"/>
      <c r="I5" s="8"/>
      <c r="J5" s="8"/>
      <c r="K5" s="8"/>
      <c r="L5" s="8"/>
      <c r="M5" s="8"/>
      <c r="N5" s="8"/>
      <c r="O5" s="8"/>
      <c r="P5" s="8"/>
      <c r="Q5" s="8"/>
    </row>
    <row r="6" spans="1:23" ht="81.599999999999994" customHeight="1" x14ac:dyDescent="0.3">
      <c r="A6" s="22"/>
      <c r="B6" s="108" t="s">
        <v>231</v>
      </c>
      <c r="C6" s="105">
        <v>0.4</v>
      </c>
      <c r="D6" s="109" t="s">
        <v>370</v>
      </c>
      <c r="E6" s="110" t="s">
        <v>371</v>
      </c>
      <c r="F6" s="32"/>
      <c r="G6" s="8"/>
      <c r="H6" s="8"/>
      <c r="I6" s="8"/>
      <c r="J6" s="8"/>
      <c r="K6" s="8"/>
      <c r="L6" s="8"/>
      <c r="M6" s="8"/>
      <c r="N6" s="8"/>
      <c r="O6" s="8"/>
      <c r="P6" s="8"/>
      <c r="Q6" s="8"/>
    </row>
    <row r="7" spans="1:23" ht="81.599999999999994" customHeight="1" x14ac:dyDescent="0.3">
      <c r="A7" s="22"/>
      <c r="B7" s="111" t="s">
        <v>131</v>
      </c>
      <c r="C7" s="105">
        <v>0.6</v>
      </c>
      <c r="D7" s="109" t="s">
        <v>372</v>
      </c>
      <c r="E7" s="110" t="s">
        <v>373</v>
      </c>
      <c r="F7" s="32"/>
      <c r="G7" s="8"/>
      <c r="H7" s="8"/>
      <c r="I7" s="8"/>
      <c r="J7" s="8"/>
      <c r="K7" s="8"/>
      <c r="L7" s="8"/>
      <c r="M7" s="8"/>
      <c r="N7" s="8"/>
      <c r="O7" s="8"/>
      <c r="P7" s="8"/>
      <c r="Q7" s="8"/>
    </row>
    <row r="8" spans="1:23" ht="81.599999999999994" customHeight="1" x14ac:dyDescent="0.3">
      <c r="A8" s="22"/>
      <c r="B8" s="112" t="s">
        <v>112</v>
      </c>
      <c r="C8" s="105">
        <v>0.8</v>
      </c>
      <c r="D8" s="109" t="s">
        <v>374</v>
      </c>
      <c r="E8" s="110" t="s">
        <v>375</v>
      </c>
      <c r="F8" s="32"/>
      <c r="G8" s="8"/>
      <c r="H8" s="8"/>
      <c r="I8" s="8"/>
      <c r="J8" s="8"/>
      <c r="K8" s="8"/>
      <c r="L8" s="8"/>
      <c r="M8" s="8"/>
      <c r="N8" s="8"/>
      <c r="O8" s="8"/>
      <c r="P8" s="8"/>
      <c r="Q8" s="8"/>
    </row>
    <row r="9" spans="1:23" ht="81.599999999999994" customHeight="1" x14ac:dyDescent="0.3">
      <c r="A9" s="22"/>
      <c r="B9" s="113" t="s">
        <v>232</v>
      </c>
      <c r="C9" s="105">
        <v>1</v>
      </c>
      <c r="D9" s="109" t="s">
        <v>376</v>
      </c>
      <c r="E9" s="110" t="s">
        <v>377</v>
      </c>
      <c r="F9" s="32"/>
      <c r="G9" s="8"/>
      <c r="H9" s="8"/>
      <c r="I9" s="8"/>
      <c r="J9" s="8"/>
      <c r="K9" s="8"/>
      <c r="L9" s="8"/>
      <c r="M9" s="8"/>
      <c r="N9" s="8"/>
      <c r="O9" s="8"/>
      <c r="P9" s="8"/>
      <c r="Q9" s="8"/>
    </row>
    <row r="10" spans="1:23" ht="20.399999999999999" x14ac:dyDescent="0.3">
      <c r="A10" s="22"/>
      <c r="B10" s="22"/>
      <c r="C10" s="32"/>
      <c r="D10" s="32"/>
      <c r="E10" s="32"/>
      <c r="F10" s="32"/>
      <c r="G10" s="8"/>
      <c r="H10" s="8"/>
      <c r="I10" s="8"/>
      <c r="J10" s="8"/>
      <c r="K10" s="8"/>
      <c r="L10" s="8"/>
      <c r="M10" s="8"/>
      <c r="N10" s="8"/>
      <c r="O10" s="8"/>
      <c r="P10" s="8"/>
      <c r="Q10" s="8"/>
    </row>
    <row r="11" spans="1:23" ht="20.399999999999999" x14ac:dyDescent="0.3">
      <c r="A11" s="22"/>
      <c r="B11" s="22"/>
      <c r="C11" s="32"/>
      <c r="D11" s="32"/>
      <c r="E11" s="32"/>
      <c r="F11" s="32"/>
      <c r="G11" s="8"/>
      <c r="H11" s="8"/>
      <c r="I11" s="8"/>
      <c r="J11" s="8"/>
      <c r="K11" s="8"/>
      <c r="L11" s="8"/>
      <c r="M11" s="8"/>
      <c r="N11" s="8"/>
      <c r="O11" s="8"/>
      <c r="P11" s="8"/>
      <c r="Q11" s="8"/>
    </row>
    <row r="12" spans="1:23" ht="20.399999999999999" x14ac:dyDescent="0.3">
      <c r="A12" s="22"/>
      <c r="B12" s="22"/>
      <c r="C12" s="32"/>
      <c r="D12" s="32"/>
      <c r="E12" s="32"/>
      <c r="F12" s="32"/>
      <c r="G12" s="8"/>
      <c r="H12" s="8"/>
      <c r="I12" s="8"/>
      <c r="J12" s="8"/>
      <c r="K12" s="8"/>
      <c r="L12" s="8"/>
      <c r="M12" s="8"/>
      <c r="N12" s="8"/>
      <c r="O12" s="8"/>
      <c r="P12" s="8"/>
      <c r="Q12" s="8"/>
    </row>
    <row r="13" spans="1:23" ht="20.399999999999999" x14ac:dyDescent="0.3">
      <c r="A13" s="22"/>
      <c r="B13" s="22"/>
      <c r="C13" s="32"/>
      <c r="D13" s="32"/>
      <c r="E13" s="32"/>
      <c r="F13" s="32"/>
      <c r="G13" s="8"/>
      <c r="H13" s="8"/>
      <c r="I13" s="8"/>
      <c r="J13" s="8"/>
      <c r="K13" s="8"/>
      <c r="L13" s="8"/>
      <c r="M13" s="8"/>
      <c r="N13" s="8"/>
      <c r="O13" s="8"/>
      <c r="P13" s="8"/>
      <c r="Q13" s="8"/>
    </row>
    <row r="14" spans="1:23" ht="20.399999999999999" x14ac:dyDescent="0.3">
      <c r="A14" s="22"/>
      <c r="B14" s="22"/>
      <c r="C14" s="32"/>
      <c r="D14" s="32"/>
      <c r="E14" s="32"/>
      <c r="F14" s="32"/>
      <c r="G14" s="8"/>
      <c r="H14" s="8"/>
      <c r="I14" s="8"/>
      <c r="J14" s="8"/>
      <c r="K14" s="8"/>
      <c r="L14" s="8"/>
      <c r="M14" s="8"/>
      <c r="N14" s="8"/>
      <c r="O14" s="8"/>
      <c r="P14" s="8"/>
      <c r="Q14" s="8"/>
    </row>
    <row r="15" spans="1:23" ht="20.399999999999999" x14ac:dyDescent="0.3">
      <c r="A15" s="22"/>
      <c r="B15" s="22"/>
      <c r="C15" s="32"/>
      <c r="D15" s="32"/>
      <c r="E15" s="32"/>
      <c r="F15" s="32"/>
      <c r="G15" s="8"/>
      <c r="H15" s="8"/>
      <c r="I15" s="8"/>
      <c r="J15" s="8"/>
      <c r="K15" s="8"/>
      <c r="L15" s="8"/>
      <c r="M15" s="8"/>
      <c r="N15" s="8"/>
      <c r="O15" s="8"/>
      <c r="P15" s="8"/>
      <c r="Q15" s="8"/>
    </row>
    <row r="16" spans="1:23" ht="20.399999999999999" x14ac:dyDescent="0.3">
      <c r="A16" s="22"/>
      <c r="B16" s="22"/>
      <c r="C16" s="32"/>
      <c r="D16" s="32"/>
      <c r="E16" s="32"/>
      <c r="F16" s="32"/>
      <c r="G16" s="8"/>
      <c r="H16" s="8"/>
      <c r="I16" s="8"/>
      <c r="J16" s="8"/>
      <c r="K16" s="8"/>
      <c r="L16" s="8"/>
      <c r="M16" s="8"/>
      <c r="N16" s="8"/>
      <c r="O16" s="8"/>
      <c r="P16" s="8"/>
      <c r="Q16" s="8"/>
    </row>
    <row r="17" spans="1:17" ht="20.399999999999999" x14ac:dyDescent="0.3">
      <c r="A17" s="22"/>
      <c r="B17" s="22"/>
      <c r="C17" s="32"/>
      <c r="D17" s="32"/>
      <c r="E17" s="32"/>
      <c r="F17" s="32"/>
      <c r="G17" s="8"/>
      <c r="H17" s="8"/>
      <c r="I17" s="8"/>
      <c r="J17" s="8"/>
      <c r="K17" s="8"/>
      <c r="L17" s="8"/>
      <c r="M17" s="8"/>
      <c r="N17" s="8"/>
      <c r="O17" s="8"/>
      <c r="P17" s="8"/>
      <c r="Q17" s="8"/>
    </row>
    <row r="18" spans="1:17" ht="20.399999999999999" x14ac:dyDescent="0.3">
      <c r="A18" s="22"/>
      <c r="B18" s="22"/>
      <c r="C18" s="32"/>
      <c r="D18" s="32"/>
      <c r="E18" s="32"/>
      <c r="F18" s="32"/>
      <c r="G18" s="8"/>
      <c r="H18" s="8"/>
      <c r="I18" s="8"/>
      <c r="J18" s="8"/>
      <c r="K18" s="8"/>
      <c r="L18" s="8"/>
      <c r="M18" s="8"/>
      <c r="N18" s="8"/>
      <c r="O18" s="8"/>
      <c r="P18" s="8"/>
      <c r="Q18" s="8"/>
    </row>
    <row r="19" spans="1:17" ht="20.399999999999999" x14ac:dyDescent="0.3">
      <c r="A19" s="22"/>
      <c r="B19" s="22"/>
      <c r="C19" s="32"/>
      <c r="D19" s="32"/>
      <c r="E19" s="32"/>
      <c r="F19" s="32"/>
      <c r="G19" s="8"/>
      <c r="H19" s="8"/>
      <c r="I19" s="8"/>
      <c r="J19" s="8"/>
      <c r="K19" s="8"/>
      <c r="L19" s="8"/>
      <c r="M19" s="8"/>
      <c r="N19" s="8"/>
      <c r="O19" s="8"/>
      <c r="P19" s="8"/>
      <c r="Q19" s="8"/>
    </row>
    <row r="20" spans="1:17" ht="20.399999999999999" x14ac:dyDescent="0.3">
      <c r="A20" s="22"/>
      <c r="B20" s="5"/>
      <c r="C20" s="33"/>
      <c r="D20" s="33"/>
      <c r="E20" s="33"/>
      <c r="F20" s="33"/>
    </row>
    <row r="21" spans="1:17" ht="20.399999999999999" x14ac:dyDescent="0.3">
      <c r="A21" s="22"/>
      <c r="B21" s="5"/>
      <c r="C21" s="33"/>
      <c r="D21" s="33"/>
      <c r="E21" s="33"/>
      <c r="F21" s="33"/>
    </row>
    <row r="22" spans="1:17" ht="20.399999999999999" x14ac:dyDescent="0.3">
      <c r="A22" s="22"/>
      <c r="B22" s="5"/>
      <c r="C22" s="33"/>
      <c r="D22" s="33"/>
      <c r="E22" s="33"/>
      <c r="F22" s="33"/>
    </row>
    <row r="23" spans="1:17" ht="20.399999999999999" x14ac:dyDescent="0.3">
      <c r="A23" s="22"/>
      <c r="B23" s="5"/>
      <c r="C23" s="33"/>
      <c r="D23" s="33"/>
      <c r="E23" s="33"/>
      <c r="F23" s="33"/>
    </row>
    <row r="24" spans="1:17" ht="20.399999999999999" x14ac:dyDescent="0.3">
      <c r="A24" s="22"/>
      <c r="B24" s="5"/>
      <c r="C24" s="33"/>
      <c r="D24" s="33"/>
      <c r="E24" s="33"/>
      <c r="F24" s="33"/>
    </row>
    <row r="25" spans="1:17" ht="20.399999999999999" x14ac:dyDescent="0.3">
      <c r="A25" s="22"/>
      <c r="B25" s="5"/>
      <c r="C25" s="33"/>
      <c r="D25" s="33"/>
      <c r="E25" s="33"/>
      <c r="F25" s="33"/>
    </row>
    <row r="26" spans="1:17" ht="20.399999999999999" x14ac:dyDescent="0.3">
      <c r="A26" s="22"/>
      <c r="B26" s="5"/>
      <c r="C26" s="33"/>
      <c r="D26" s="33"/>
      <c r="E26" s="33"/>
      <c r="F26" s="33"/>
    </row>
    <row r="27" spans="1:17" ht="20.399999999999999" x14ac:dyDescent="0.3">
      <c r="A27" s="22"/>
      <c r="B27" s="5"/>
      <c r="C27" s="33"/>
      <c r="D27" s="33"/>
      <c r="E27" s="33"/>
      <c r="F27" s="33"/>
    </row>
    <row r="28" spans="1:17" ht="20.399999999999999" x14ac:dyDescent="0.3">
      <c r="A28" s="22"/>
      <c r="B28" s="5"/>
      <c r="C28" s="33"/>
      <c r="D28" s="33"/>
      <c r="E28" s="33"/>
      <c r="F28" s="33"/>
    </row>
    <row r="29" spans="1:17" ht="20.399999999999999" x14ac:dyDescent="0.3">
      <c r="A29" s="22"/>
      <c r="B29" s="5"/>
      <c r="C29" s="33"/>
      <c r="D29" s="33"/>
      <c r="E29" s="33"/>
      <c r="F29" s="33"/>
    </row>
    <row r="30" spans="1:17" ht="20.399999999999999" x14ac:dyDescent="0.3">
      <c r="A30" s="22"/>
      <c r="B30" s="5"/>
      <c r="C30" s="33"/>
      <c r="D30" s="33"/>
      <c r="E30" s="33"/>
      <c r="F30" s="33"/>
    </row>
    <row r="31" spans="1:17" ht="20.399999999999999" x14ac:dyDescent="0.3">
      <c r="A31" s="22"/>
      <c r="B31" s="5"/>
      <c r="C31" s="33"/>
      <c r="D31" s="33"/>
      <c r="E31" s="33"/>
      <c r="F31" s="33"/>
    </row>
    <row r="32" spans="1:17" ht="20.399999999999999" x14ac:dyDescent="0.3">
      <c r="A32" s="22"/>
      <c r="B32" s="5"/>
      <c r="C32" s="33"/>
      <c r="D32" s="33"/>
      <c r="E32" s="33"/>
      <c r="F32" s="33"/>
    </row>
    <row r="33" spans="1:6" ht="20.399999999999999" x14ac:dyDescent="0.3">
      <c r="A33" s="22"/>
      <c r="B33" s="5"/>
      <c r="C33" s="33"/>
      <c r="D33" s="33"/>
      <c r="E33" s="33"/>
      <c r="F33" s="33"/>
    </row>
    <row r="34" spans="1:6" ht="20.399999999999999" x14ac:dyDescent="0.3">
      <c r="A34" s="22"/>
      <c r="B34" s="5"/>
      <c r="C34" s="33"/>
      <c r="D34" s="33"/>
      <c r="E34" s="33"/>
      <c r="F34" s="33"/>
    </row>
    <row r="35" spans="1:6" ht="20.399999999999999" x14ac:dyDescent="0.3">
      <c r="A35" s="22"/>
      <c r="B35" s="5"/>
      <c r="C35" s="33"/>
      <c r="D35" s="33"/>
      <c r="E35" s="33"/>
      <c r="F35" s="33"/>
    </row>
    <row r="36" spans="1:6" ht="20.399999999999999" x14ac:dyDescent="0.3">
      <c r="A36" s="22"/>
      <c r="B36" s="5"/>
      <c r="C36" s="33"/>
      <c r="D36" s="33"/>
      <c r="E36" s="33"/>
      <c r="F36" s="33"/>
    </row>
    <row r="37" spans="1:6" ht="20.399999999999999" x14ac:dyDescent="0.3">
      <c r="A37" s="22"/>
      <c r="B37" s="5"/>
      <c r="C37" s="33"/>
      <c r="D37" s="33"/>
      <c r="E37" s="33"/>
      <c r="F37" s="33"/>
    </row>
    <row r="38" spans="1:6" ht="20.399999999999999" x14ac:dyDescent="0.3">
      <c r="A38" s="22"/>
      <c r="B38" s="5"/>
      <c r="C38" s="33"/>
      <c r="D38" s="33"/>
      <c r="E38" s="33"/>
      <c r="F38" s="33"/>
    </row>
    <row r="39" spans="1:6" ht="20.399999999999999" x14ac:dyDescent="0.3">
      <c r="A39" s="22"/>
      <c r="B39" s="5"/>
      <c r="C39" s="33"/>
      <c r="D39" s="33"/>
      <c r="E39" s="33"/>
      <c r="F39" s="33"/>
    </row>
    <row r="40" spans="1:6" ht="20.399999999999999" x14ac:dyDescent="0.3">
      <c r="A40" s="22"/>
      <c r="B40" s="5"/>
      <c r="C40" s="33"/>
      <c r="D40" s="33"/>
      <c r="E40" s="33"/>
      <c r="F40" s="33"/>
    </row>
    <row r="41" spans="1:6" ht="20.399999999999999" x14ac:dyDescent="0.3">
      <c r="A41" s="22"/>
      <c r="B41" s="5"/>
      <c r="C41" s="33"/>
      <c r="D41" s="33"/>
      <c r="E41" s="33"/>
      <c r="F41" s="33"/>
    </row>
    <row r="42" spans="1:6" ht="20.399999999999999" x14ac:dyDescent="0.3">
      <c r="A42" s="22"/>
      <c r="B42" s="5"/>
      <c r="C42" s="33"/>
      <c r="D42" s="33"/>
      <c r="E42" s="33"/>
      <c r="F42" s="33"/>
    </row>
    <row r="43" spans="1:6" ht="20.399999999999999" x14ac:dyDescent="0.3">
      <c r="A43" s="22"/>
      <c r="B43" s="5"/>
      <c r="C43" s="33"/>
      <c r="D43" s="33"/>
      <c r="E43" s="33"/>
      <c r="F43" s="33"/>
    </row>
    <row r="44" spans="1:6" ht="20.399999999999999" x14ac:dyDescent="0.3">
      <c r="A44" s="22"/>
      <c r="B44" s="5"/>
      <c r="C44" s="33"/>
      <c r="D44" s="33"/>
      <c r="E44" s="33"/>
      <c r="F44" s="33"/>
    </row>
    <row r="45" spans="1:6" ht="20.399999999999999" x14ac:dyDescent="0.3">
      <c r="A45" s="22"/>
      <c r="B45" s="5"/>
      <c r="C45" s="33"/>
      <c r="D45" s="33"/>
      <c r="E45" s="33"/>
      <c r="F45" s="33"/>
    </row>
    <row r="46" spans="1:6" ht="20.399999999999999" x14ac:dyDescent="0.3">
      <c r="A46" s="22"/>
      <c r="B46" s="5"/>
      <c r="C46" s="33"/>
      <c r="D46" s="33"/>
      <c r="E46" s="33"/>
      <c r="F46" s="33"/>
    </row>
    <row r="47" spans="1:6" ht="20.399999999999999" x14ac:dyDescent="0.3">
      <c r="A47" s="22"/>
      <c r="B47" s="5"/>
      <c r="C47" s="33"/>
      <c r="D47" s="33"/>
      <c r="E47" s="33"/>
      <c r="F47" s="33"/>
    </row>
    <row r="48" spans="1:6" ht="20.399999999999999" x14ac:dyDescent="0.3">
      <c r="A48" s="22"/>
      <c r="B48" s="5"/>
      <c r="C48" s="33"/>
      <c r="D48" s="33"/>
      <c r="E48" s="33"/>
      <c r="F48" s="33"/>
    </row>
    <row r="49" spans="1:6" ht="20.399999999999999" x14ac:dyDescent="0.3">
      <c r="A49" s="22"/>
      <c r="B49" s="5"/>
      <c r="C49" s="33"/>
      <c r="D49" s="33"/>
      <c r="E49" s="33"/>
      <c r="F49" s="33"/>
    </row>
    <row r="50" spans="1:6" ht="20.399999999999999" x14ac:dyDescent="0.3">
      <c r="A50" s="22"/>
      <c r="B50" s="5"/>
      <c r="C50" s="33"/>
      <c r="D50" s="33"/>
      <c r="E50" s="33"/>
      <c r="F50" s="33"/>
    </row>
    <row r="51" spans="1:6" ht="20.399999999999999" x14ac:dyDescent="0.3">
      <c r="A51" s="22"/>
      <c r="B51" s="5"/>
      <c r="C51" s="33"/>
      <c r="D51" s="33"/>
      <c r="E51" s="33"/>
      <c r="F51" s="33"/>
    </row>
    <row r="52" spans="1:6" ht="20.399999999999999" x14ac:dyDescent="0.3">
      <c r="A52" s="22"/>
      <c r="B52" s="5"/>
      <c r="C52" s="33"/>
      <c r="D52" s="33"/>
      <c r="E52" s="33"/>
      <c r="F52" s="33"/>
    </row>
    <row r="53" spans="1:6" ht="20.399999999999999" x14ac:dyDescent="0.3">
      <c r="A53" s="22"/>
      <c r="B53" s="5"/>
      <c r="C53" s="33"/>
      <c r="D53" s="33"/>
      <c r="E53" s="33"/>
      <c r="F53" s="33"/>
    </row>
    <row r="54" spans="1:6" ht="20.399999999999999" x14ac:dyDescent="0.3">
      <c r="A54" s="22"/>
      <c r="B54" s="5"/>
      <c r="C54" s="33"/>
      <c r="D54" s="33"/>
      <c r="E54" s="33"/>
      <c r="F54" s="33"/>
    </row>
    <row r="55" spans="1:6" ht="20.399999999999999" x14ac:dyDescent="0.3">
      <c r="A55" s="22"/>
      <c r="B55" s="5"/>
      <c r="C55" s="33"/>
      <c r="D55" s="33"/>
      <c r="E55" s="33"/>
      <c r="F55" s="33"/>
    </row>
    <row r="56" spans="1:6" ht="20.399999999999999" x14ac:dyDescent="0.3">
      <c r="A56" s="22"/>
      <c r="B56" s="5"/>
      <c r="C56" s="33"/>
      <c r="D56" s="33"/>
      <c r="E56" s="33"/>
      <c r="F56" s="33"/>
    </row>
    <row r="57" spans="1:6" ht="20.399999999999999" x14ac:dyDescent="0.3">
      <c r="A57" s="22"/>
      <c r="B57" s="5"/>
      <c r="C57" s="33"/>
      <c r="D57" s="33"/>
      <c r="E57" s="33"/>
      <c r="F57" s="33"/>
    </row>
    <row r="58" spans="1:6" ht="20.399999999999999" x14ac:dyDescent="0.3">
      <c r="A58" s="22"/>
      <c r="B58" s="5"/>
      <c r="C58" s="33"/>
      <c r="D58" s="33"/>
      <c r="E58" s="33"/>
      <c r="F58" s="33"/>
    </row>
    <row r="59" spans="1:6" ht="20.399999999999999" x14ac:dyDescent="0.3">
      <c r="A59" s="22"/>
      <c r="B59" s="5"/>
      <c r="C59" s="33"/>
      <c r="D59" s="33"/>
      <c r="E59" s="33"/>
      <c r="F59" s="33"/>
    </row>
    <row r="60" spans="1:6" ht="20.399999999999999" x14ac:dyDescent="0.3">
      <c r="A60" s="22"/>
      <c r="B60" s="5"/>
      <c r="C60" s="33"/>
      <c r="D60" s="33"/>
      <c r="E60" s="33"/>
      <c r="F60" s="33"/>
    </row>
    <row r="61" spans="1:6" ht="20.399999999999999" x14ac:dyDescent="0.3">
      <c r="A61" s="22"/>
      <c r="B61" s="5"/>
      <c r="C61" s="33"/>
      <c r="D61" s="33"/>
      <c r="E61" s="33"/>
      <c r="F61" s="33"/>
    </row>
    <row r="62" spans="1:6" ht="20.399999999999999" x14ac:dyDescent="0.3">
      <c r="A62" s="22"/>
      <c r="B62" s="5"/>
      <c r="C62" s="33"/>
      <c r="D62" s="33"/>
      <c r="E62" s="33"/>
      <c r="F62" s="33"/>
    </row>
    <row r="63" spans="1:6" ht="20.399999999999999" x14ac:dyDescent="0.3">
      <c r="A63" s="22"/>
      <c r="B63" s="5"/>
      <c r="C63" s="33"/>
      <c r="D63" s="33"/>
      <c r="E63" s="33"/>
      <c r="F63" s="33"/>
    </row>
    <row r="64" spans="1:6" ht="20.399999999999999" x14ac:dyDescent="0.3">
      <c r="A64" s="22"/>
      <c r="B64" s="5"/>
      <c r="C64" s="33"/>
      <c r="D64" s="33"/>
      <c r="E64" s="33"/>
      <c r="F64" s="33"/>
    </row>
    <row r="65" spans="1:6" ht="20.399999999999999" x14ac:dyDescent="0.3">
      <c r="A65" s="22"/>
      <c r="B65" s="5"/>
      <c r="C65" s="33"/>
      <c r="D65" s="33"/>
      <c r="E65" s="33"/>
      <c r="F65" s="33"/>
    </row>
    <row r="66" spans="1:6" ht="20.399999999999999" x14ac:dyDescent="0.3">
      <c r="A66" s="22"/>
      <c r="B66" s="5"/>
      <c r="C66" s="33"/>
      <c r="D66" s="33"/>
      <c r="E66" s="33"/>
      <c r="F66" s="33"/>
    </row>
    <row r="67" spans="1:6" ht="20.399999999999999" x14ac:dyDescent="0.3">
      <c r="A67" s="22"/>
      <c r="B67" s="5"/>
      <c r="C67" s="33"/>
      <c r="D67" s="33"/>
      <c r="E67" s="33"/>
      <c r="F67" s="33"/>
    </row>
    <row r="68" spans="1:6" ht="20.399999999999999" x14ac:dyDescent="0.3">
      <c r="A68" s="22"/>
      <c r="B68" s="5"/>
      <c r="C68" s="33"/>
      <c r="D68" s="33"/>
      <c r="E68" s="33"/>
      <c r="F68" s="33"/>
    </row>
    <row r="69" spans="1:6" ht="20.399999999999999" x14ac:dyDescent="0.3">
      <c r="A69" s="22"/>
      <c r="B69" s="5"/>
      <c r="C69" s="33"/>
      <c r="D69" s="33"/>
      <c r="E69" s="33"/>
      <c r="F69" s="33"/>
    </row>
    <row r="70" spans="1:6" ht="20.399999999999999" x14ac:dyDescent="0.3">
      <c r="A70" s="22"/>
      <c r="B70" s="5"/>
      <c r="C70" s="33"/>
      <c r="D70" s="33"/>
      <c r="E70" s="33"/>
      <c r="F70" s="33"/>
    </row>
    <row r="71" spans="1:6" ht="20.399999999999999" x14ac:dyDescent="0.3">
      <c r="A71" s="22"/>
      <c r="B71" s="5"/>
      <c r="C71" s="33"/>
      <c r="D71" s="33"/>
      <c r="E71" s="33"/>
      <c r="F71" s="33"/>
    </row>
    <row r="72" spans="1:6" ht="20.399999999999999" x14ac:dyDescent="0.3">
      <c r="A72" s="22"/>
      <c r="B72" s="5"/>
      <c r="C72" s="33"/>
      <c r="D72" s="33"/>
      <c r="E72" s="33"/>
      <c r="F72" s="33"/>
    </row>
    <row r="73" spans="1:6" ht="20.399999999999999" x14ac:dyDescent="0.3">
      <c r="A73" s="22"/>
      <c r="B73" s="5"/>
      <c r="C73" s="33"/>
      <c r="D73" s="33"/>
      <c r="E73" s="33"/>
      <c r="F73" s="33"/>
    </row>
    <row r="74" spans="1:6" ht="20.399999999999999" x14ac:dyDescent="0.3">
      <c r="A74" s="22"/>
      <c r="B74" s="5"/>
      <c r="C74" s="33"/>
      <c r="D74" s="33"/>
      <c r="E74" s="33"/>
      <c r="F74" s="33"/>
    </row>
    <row r="75" spans="1:6" ht="20.399999999999999" x14ac:dyDescent="0.3">
      <c r="A75" s="22"/>
      <c r="B75" s="5"/>
      <c r="C75" s="33"/>
      <c r="D75" s="33"/>
      <c r="E75" s="33"/>
      <c r="F75" s="33"/>
    </row>
    <row r="76" spans="1:6" ht="20.399999999999999" x14ac:dyDescent="0.3">
      <c r="A76" s="22"/>
      <c r="B76" s="5"/>
      <c r="C76" s="33"/>
      <c r="D76" s="33"/>
      <c r="E76" s="33"/>
      <c r="F76" s="33"/>
    </row>
    <row r="77" spans="1:6" ht="20.399999999999999" x14ac:dyDescent="0.3">
      <c r="A77" s="22"/>
      <c r="B77" s="5"/>
      <c r="C77" s="33"/>
      <c r="D77" s="33"/>
      <c r="E77" s="33"/>
      <c r="F77" s="33"/>
    </row>
    <row r="78" spans="1:6" ht="20.399999999999999" x14ac:dyDescent="0.3">
      <c r="A78" s="22"/>
      <c r="B78" s="5"/>
      <c r="C78" s="33"/>
      <c r="D78" s="33"/>
      <c r="E78" s="33"/>
      <c r="F78" s="33"/>
    </row>
    <row r="79" spans="1:6" ht="20.399999999999999" x14ac:dyDescent="0.3">
      <c r="A79" s="22"/>
      <c r="B79" s="5"/>
      <c r="C79" s="33"/>
      <c r="D79" s="33"/>
      <c r="E79" s="33"/>
      <c r="F79" s="33"/>
    </row>
    <row r="80" spans="1:6" ht="20.399999999999999" x14ac:dyDescent="0.3">
      <c r="A80" s="22"/>
      <c r="B80" s="5"/>
      <c r="C80" s="33"/>
      <c r="D80" s="33"/>
      <c r="E80" s="33"/>
      <c r="F80" s="33"/>
    </row>
    <row r="81" spans="1:6" ht="20.399999999999999" x14ac:dyDescent="0.3">
      <c r="A81" s="22"/>
      <c r="B81" s="5"/>
      <c r="C81" s="33"/>
      <c r="D81" s="33"/>
      <c r="E81" s="33"/>
      <c r="F81" s="33"/>
    </row>
    <row r="82" spans="1:6" ht="20.399999999999999" x14ac:dyDescent="0.3">
      <c r="A82" s="22"/>
      <c r="B82" s="5"/>
      <c r="C82" s="33"/>
      <c r="D82" s="33"/>
      <c r="E82" s="33"/>
      <c r="F82" s="33"/>
    </row>
    <row r="83" spans="1:6" ht="20.399999999999999" x14ac:dyDescent="0.3">
      <c r="A83" s="22"/>
      <c r="B83" s="5"/>
      <c r="C83" s="33"/>
      <c r="D83" s="33"/>
      <c r="E83" s="33"/>
      <c r="F83" s="33"/>
    </row>
    <row r="84" spans="1:6" ht="20.399999999999999" x14ac:dyDescent="0.3">
      <c r="A84" s="22"/>
      <c r="B84" s="5"/>
      <c r="C84" s="33"/>
      <c r="D84" s="33"/>
      <c r="E84" s="33"/>
      <c r="F84" s="33"/>
    </row>
    <row r="85" spans="1:6" ht="20.399999999999999" x14ac:dyDescent="0.3">
      <c r="A85" s="22"/>
      <c r="B85" s="5"/>
      <c r="C85" s="33"/>
      <c r="D85" s="33"/>
      <c r="E85" s="33"/>
      <c r="F85" s="33"/>
    </row>
    <row r="86" spans="1:6" ht="20.399999999999999" x14ac:dyDescent="0.3">
      <c r="A86" s="22"/>
      <c r="B86" s="5"/>
      <c r="C86" s="33"/>
      <c r="D86" s="33"/>
      <c r="E86" s="33"/>
      <c r="F86" s="33"/>
    </row>
    <row r="87" spans="1:6" ht="20.399999999999999" x14ac:dyDescent="0.3">
      <c r="A87" s="22"/>
      <c r="B87" s="5"/>
      <c r="C87" s="33"/>
      <c r="D87" s="33"/>
      <c r="E87" s="33"/>
      <c r="F87" s="33"/>
    </row>
    <row r="88" spans="1:6" ht="20.399999999999999" x14ac:dyDescent="0.3">
      <c r="A88" s="22"/>
      <c r="B88" s="5"/>
      <c r="C88" s="33"/>
      <c r="D88" s="33"/>
      <c r="E88" s="33"/>
      <c r="F88" s="33"/>
    </row>
    <row r="89" spans="1:6" ht="20.399999999999999" x14ac:dyDescent="0.3">
      <c r="A89" s="22"/>
      <c r="B89" s="5"/>
      <c r="C89" s="33"/>
      <c r="D89" s="33"/>
      <c r="E89" s="33"/>
      <c r="F89" s="33"/>
    </row>
    <row r="90" spans="1:6" ht="20.399999999999999" x14ac:dyDescent="0.3">
      <c r="A90" s="22"/>
      <c r="B90" s="5"/>
      <c r="C90" s="33"/>
      <c r="D90" s="33"/>
      <c r="E90" s="33"/>
      <c r="F90" s="33"/>
    </row>
    <row r="91" spans="1:6" ht="20.399999999999999" x14ac:dyDescent="0.3">
      <c r="A91" s="22"/>
      <c r="B91" s="5"/>
      <c r="C91" s="33"/>
      <c r="D91" s="33"/>
      <c r="E91" s="33"/>
      <c r="F91" s="33"/>
    </row>
    <row r="92" spans="1:6" ht="20.399999999999999" x14ac:dyDescent="0.3">
      <c r="A92" s="22"/>
      <c r="B92" s="5"/>
      <c r="C92" s="33"/>
      <c r="D92" s="33"/>
      <c r="E92" s="33"/>
      <c r="F92" s="33"/>
    </row>
    <row r="93" spans="1:6" ht="20.399999999999999" x14ac:dyDescent="0.3">
      <c r="A93" s="22"/>
      <c r="B93" s="5"/>
      <c r="C93" s="33"/>
      <c r="D93" s="33"/>
      <c r="E93" s="33"/>
      <c r="F93" s="33"/>
    </row>
    <row r="94" spans="1:6" ht="20.399999999999999" x14ac:dyDescent="0.3">
      <c r="A94" s="22"/>
      <c r="B94" s="5"/>
      <c r="C94" s="33"/>
      <c r="D94" s="33"/>
      <c r="E94" s="33"/>
      <c r="F94" s="33"/>
    </row>
    <row r="95" spans="1:6" ht="20.399999999999999" x14ac:dyDescent="0.3">
      <c r="A95" s="22"/>
      <c r="B95" s="5"/>
      <c r="C95" s="33"/>
      <c r="D95" s="33"/>
      <c r="E95" s="33"/>
      <c r="F95" s="33"/>
    </row>
    <row r="96" spans="1:6" ht="20.399999999999999" x14ac:dyDescent="0.3">
      <c r="A96" s="22"/>
      <c r="B96" s="5"/>
      <c r="C96" s="33"/>
      <c r="D96" s="33"/>
      <c r="E96" s="33"/>
      <c r="F96" s="33"/>
    </row>
    <row r="97" spans="1:6" ht="20.399999999999999" x14ac:dyDescent="0.3">
      <c r="A97" s="22"/>
      <c r="B97" s="5"/>
      <c r="C97" s="33"/>
      <c r="D97" s="33"/>
      <c r="E97" s="33"/>
      <c r="F97" s="33"/>
    </row>
    <row r="98" spans="1:6" ht="20.399999999999999" x14ac:dyDescent="0.3">
      <c r="A98" s="22"/>
      <c r="B98" s="5"/>
      <c r="C98" s="33"/>
      <c r="D98" s="33"/>
      <c r="E98" s="33"/>
      <c r="F98" s="33"/>
    </row>
    <row r="99" spans="1:6" ht="20.399999999999999" x14ac:dyDescent="0.3">
      <c r="A99" s="22"/>
      <c r="B99" s="5"/>
      <c r="C99" s="33"/>
      <c r="D99" s="33"/>
      <c r="E99" s="33"/>
      <c r="F99" s="33"/>
    </row>
    <row r="100" spans="1:6" ht="20.399999999999999" x14ac:dyDescent="0.3">
      <c r="A100" s="22"/>
      <c r="B100" s="5"/>
      <c r="C100" s="33"/>
      <c r="D100" s="33"/>
      <c r="E100" s="33"/>
      <c r="F100" s="33"/>
    </row>
    <row r="101" spans="1:6" ht="20.399999999999999" x14ac:dyDescent="0.3">
      <c r="A101" s="22"/>
      <c r="B101" s="5"/>
      <c r="C101" s="33"/>
      <c r="D101" s="33"/>
      <c r="E101" s="33"/>
      <c r="F101" s="33"/>
    </row>
    <row r="102" spans="1:6" ht="20.399999999999999" x14ac:dyDescent="0.3">
      <c r="A102" s="22"/>
      <c r="B102" s="5"/>
      <c r="C102" s="33"/>
      <c r="D102" s="33"/>
      <c r="E102" s="33"/>
      <c r="F102" s="33"/>
    </row>
    <row r="103" spans="1:6" ht="20.399999999999999" x14ac:dyDescent="0.3">
      <c r="A103" s="22"/>
      <c r="B103" s="5"/>
      <c r="C103" s="33"/>
      <c r="D103" s="33"/>
      <c r="E103" s="33"/>
      <c r="F103" s="33"/>
    </row>
    <row r="104" spans="1:6" ht="20.399999999999999" x14ac:dyDescent="0.3">
      <c r="A104" s="22"/>
      <c r="B104" s="5"/>
      <c r="C104" s="33"/>
      <c r="D104" s="33"/>
      <c r="E104" s="33"/>
      <c r="F104" s="33"/>
    </row>
    <row r="105" spans="1:6" ht="20.399999999999999" x14ac:dyDescent="0.3">
      <c r="A105" s="22"/>
      <c r="B105" s="5"/>
      <c r="C105" s="33"/>
      <c r="D105" s="33"/>
      <c r="E105" s="33"/>
      <c r="F105" s="33"/>
    </row>
    <row r="106" spans="1:6" ht="20.399999999999999" x14ac:dyDescent="0.3">
      <c r="A106" s="22"/>
      <c r="B106" s="5"/>
      <c r="C106" s="33"/>
      <c r="D106" s="33"/>
      <c r="E106" s="33"/>
      <c r="F106" s="33"/>
    </row>
    <row r="107" spans="1:6" ht="20.399999999999999" x14ac:dyDescent="0.3">
      <c r="A107" s="22"/>
      <c r="B107" s="5"/>
      <c r="C107" s="33"/>
      <c r="D107" s="33"/>
      <c r="E107" s="33"/>
      <c r="F107" s="33"/>
    </row>
    <row r="108" spans="1:6" ht="20.399999999999999" x14ac:dyDescent="0.3">
      <c r="A108" s="22"/>
      <c r="B108" s="5"/>
      <c r="C108" s="33"/>
      <c r="D108" s="33"/>
      <c r="E108" s="33"/>
      <c r="F108" s="33"/>
    </row>
    <row r="109" spans="1:6" ht="20.399999999999999" x14ac:dyDescent="0.3">
      <c r="A109" s="22"/>
      <c r="B109" s="5"/>
      <c r="C109" s="33"/>
      <c r="D109" s="33"/>
      <c r="E109" s="33"/>
      <c r="F109" s="33"/>
    </row>
    <row r="110" spans="1:6" ht="20.399999999999999" x14ac:dyDescent="0.3">
      <c r="A110" s="22"/>
      <c r="B110" s="5"/>
      <c r="C110" s="33"/>
      <c r="D110" s="33"/>
      <c r="E110" s="33"/>
      <c r="F110" s="33"/>
    </row>
    <row r="111" spans="1:6" ht="20.399999999999999" x14ac:dyDescent="0.3">
      <c r="A111" s="22"/>
      <c r="B111" s="5"/>
      <c r="C111" s="33"/>
      <c r="D111" s="33"/>
      <c r="E111" s="33"/>
      <c r="F111" s="33"/>
    </row>
    <row r="112" spans="1:6" ht="20.399999999999999" x14ac:dyDescent="0.3">
      <c r="A112" s="22"/>
      <c r="B112" s="5"/>
      <c r="C112" s="33"/>
      <c r="D112" s="33"/>
      <c r="E112" s="33"/>
      <c r="F112" s="33"/>
    </row>
    <row r="113" spans="1:6" ht="20.399999999999999" x14ac:dyDescent="0.3">
      <c r="A113" s="22"/>
      <c r="B113" s="5"/>
      <c r="C113" s="33"/>
      <c r="D113" s="33"/>
      <c r="E113" s="33"/>
      <c r="F113" s="33"/>
    </row>
    <row r="114" spans="1:6" ht="20.399999999999999" x14ac:dyDescent="0.3">
      <c r="A114" s="22"/>
      <c r="B114" s="5"/>
      <c r="C114" s="33"/>
      <c r="D114" s="33"/>
      <c r="E114" s="33"/>
      <c r="F114" s="33"/>
    </row>
    <row r="115" spans="1:6" ht="20.399999999999999" x14ac:dyDescent="0.3">
      <c r="A115" s="22"/>
      <c r="B115" s="5"/>
      <c r="C115" s="33"/>
      <c r="D115" s="33"/>
      <c r="E115" s="33"/>
      <c r="F115" s="33"/>
    </row>
    <row r="116" spans="1:6" ht="20.399999999999999" x14ac:dyDescent="0.3">
      <c r="A116" s="22"/>
      <c r="B116" s="5"/>
      <c r="C116" s="33"/>
      <c r="D116" s="33"/>
      <c r="E116" s="33"/>
      <c r="F116" s="33"/>
    </row>
    <row r="117" spans="1:6" ht="20.399999999999999" x14ac:dyDescent="0.3">
      <c r="A117" s="22"/>
      <c r="B117" s="5"/>
      <c r="C117" s="33"/>
      <c r="D117" s="33"/>
      <c r="E117" s="33"/>
      <c r="F117" s="33"/>
    </row>
    <row r="118" spans="1:6" ht="20.399999999999999" x14ac:dyDescent="0.3">
      <c r="A118" s="22"/>
      <c r="B118" s="5"/>
      <c r="C118" s="33"/>
      <c r="D118" s="33"/>
      <c r="E118" s="33"/>
      <c r="F118" s="33"/>
    </row>
    <row r="119" spans="1:6" ht="20.399999999999999" x14ac:dyDescent="0.3">
      <c r="A119" s="22"/>
      <c r="B119" s="5"/>
      <c r="C119" s="33"/>
      <c r="D119" s="33"/>
      <c r="E119" s="33"/>
      <c r="F119" s="33"/>
    </row>
    <row r="120" spans="1:6" ht="20.399999999999999" x14ac:dyDescent="0.3">
      <c r="A120" s="22"/>
      <c r="B120" s="5"/>
      <c r="C120" s="33"/>
      <c r="D120" s="33"/>
      <c r="E120" s="33"/>
      <c r="F120" s="33"/>
    </row>
    <row r="121" spans="1:6" ht="20.399999999999999" x14ac:dyDescent="0.3">
      <c r="A121" s="22"/>
      <c r="B121" s="5"/>
      <c r="C121" s="33"/>
      <c r="D121" s="33"/>
      <c r="E121" s="33"/>
      <c r="F121" s="33"/>
    </row>
    <row r="122" spans="1:6" ht="20.399999999999999" x14ac:dyDescent="0.3">
      <c r="A122" s="22"/>
      <c r="B122" s="5"/>
      <c r="C122" s="33"/>
      <c r="D122" s="33"/>
      <c r="E122" s="33"/>
      <c r="F122" s="33"/>
    </row>
    <row r="123" spans="1:6" ht="20.399999999999999" x14ac:dyDescent="0.3">
      <c r="A123" s="22"/>
      <c r="B123" s="5"/>
      <c r="C123" s="33"/>
      <c r="D123" s="33"/>
      <c r="E123" s="33"/>
      <c r="F123" s="33"/>
    </row>
    <row r="124" spans="1:6" ht="20.399999999999999" x14ac:dyDescent="0.3">
      <c r="A124" s="22"/>
      <c r="B124" s="5"/>
      <c r="C124" s="33"/>
      <c r="D124" s="33"/>
      <c r="E124" s="33"/>
      <c r="F124" s="33"/>
    </row>
    <row r="125" spans="1:6" ht="20.399999999999999" x14ac:dyDescent="0.3">
      <c r="A125" s="22"/>
      <c r="B125" s="5"/>
      <c r="C125" s="33"/>
      <c r="D125" s="33"/>
      <c r="E125" s="33"/>
      <c r="F125" s="33"/>
    </row>
    <row r="126" spans="1:6" ht="20.399999999999999" x14ac:dyDescent="0.3">
      <c r="A126" s="22"/>
      <c r="B126" s="5"/>
      <c r="C126" s="33"/>
      <c r="D126" s="33"/>
      <c r="E126" s="33"/>
      <c r="F126" s="33"/>
    </row>
    <row r="127" spans="1:6" ht="20.399999999999999" x14ac:dyDescent="0.3">
      <c r="A127" s="22"/>
      <c r="B127" s="5"/>
      <c r="C127" s="33"/>
      <c r="D127" s="33"/>
      <c r="E127" s="33"/>
      <c r="F127" s="33"/>
    </row>
    <row r="128" spans="1:6" ht="20.399999999999999" x14ac:dyDescent="0.3">
      <c r="A128" s="22"/>
      <c r="B128" s="5"/>
      <c r="C128" s="33"/>
      <c r="D128" s="33"/>
      <c r="E128" s="33"/>
      <c r="F128" s="33"/>
    </row>
    <row r="129" spans="1:6" ht="20.399999999999999" x14ac:dyDescent="0.3">
      <c r="A129" s="22"/>
      <c r="B129" s="5"/>
      <c r="C129" s="33"/>
      <c r="D129" s="33"/>
      <c r="E129" s="33"/>
      <c r="F129" s="33"/>
    </row>
    <row r="130" spans="1:6" ht="20.399999999999999" x14ac:dyDescent="0.3">
      <c r="A130" s="22"/>
      <c r="B130" s="5"/>
      <c r="C130" s="33"/>
      <c r="D130" s="33"/>
      <c r="E130" s="33"/>
      <c r="F130" s="33"/>
    </row>
    <row r="131" spans="1:6" ht="20.399999999999999" x14ac:dyDescent="0.3">
      <c r="A131" s="22"/>
      <c r="B131" s="5"/>
      <c r="C131" s="33"/>
      <c r="D131" s="33"/>
      <c r="E131" s="33"/>
      <c r="F131" s="33"/>
    </row>
    <row r="132" spans="1:6" ht="20.399999999999999" x14ac:dyDescent="0.3">
      <c r="A132" s="22"/>
      <c r="B132" s="5"/>
      <c r="C132" s="33"/>
      <c r="D132" s="33"/>
      <c r="E132" s="33"/>
      <c r="F132" s="33"/>
    </row>
    <row r="133" spans="1:6" ht="20.399999999999999" x14ac:dyDescent="0.3">
      <c r="A133" s="22"/>
      <c r="B133" s="5"/>
      <c r="C133" s="33"/>
      <c r="D133" s="33"/>
      <c r="E133" s="33"/>
      <c r="F133" s="33"/>
    </row>
    <row r="134" spans="1:6" ht="20.399999999999999" x14ac:dyDescent="0.3">
      <c r="A134" s="22"/>
      <c r="B134" s="5"/>
      <c r="C134" s="33"/>
      <c r="D134" s="33"/>
      <c r="E134" s="33"/>
      <c r="F134" s="33"/>
    </row>
    <row r="135" spans="1:6" ht="20.399999999999999" x14ac:dyDescent="0.3">
      <c r="A135" s="22"/>
      <c r="B135" s="5"/>
      <c r="C135" s="33"/>
      <c r="D135" s="33"/>
      <c r="E135" s="33"/>
      <c r="F135" s="33"/>
    </row>
    <row r="136" spans="1:6" ht="20.399999999999999" x14ac:dyDescent="0.3">
      <c r="A136" s="22"/>
      <c r="B136" s="5"/>
      <c r="C136" s="33"/>
      <c r="D136" s="33"/>
      <c r="E136" s="33"/>
      <c r="F136" s="33"/>
    </row>
    <row r="137" spans="1:6" ht="20.399999999999999" x14ac:dyDescent="0.3">
      <c r="A137" s="22"/>
      <c r="B137" s="5"/>
      <c r="C137" s="33"/>
      <c r="D137" s="33"/>
      <c r="E137" s="33"/>
      <c r="F137" s="33"/>
    </row>
    <row r="138" spans="1:6" ht="20.399999999999999" x14ac:dyDescent="0.3">
      <c r="A138" s="22"/>
      <c r="B138" s="5"/>
      <c r="C138" s="33"/>
      <c r="D138" s="33"/>
      <c r="E138" s="33"/>
      <c r="F138" s="33"/>
    </row>
    <row r="139" spans="1:6" ht="20.399999999999999" x14ac:dyDescent="0.3">
      <c r="A139" s="22"/>
      <c r="B139" s="5"/>
      <c r="C139" s="33"/>
      <c r="D139" s="33"/>
      <c r="E139" s="33"/>
      <c r="F139" s="33"/>
    </row>
    <row r="140" spans="1:6" ht="20.399999999999999" x14ac:dyDescent="0.3">
      <c r="A140" s="22"/>
      <c r="B140" s="5"/>
      <c r="C140" s="33"/>
      <c r="D140" s="33"/>
      <c r="E140" s="33"/>
      <c r="F140" s="33"/>
    </row>
    <row r="141" spans="1:6" ht="20.399999999999999" x14ac:dyDescent="0.3">
      <c r="A141" s="22"/>
      <c r="B141" s="5"/>
      <c r="C141" s="33"/>
      <c r="D141" s="33"/>
      <c r="E141" s="33"/>
      <c r="F141" s="33"/>
    </row>
    <row r="142" spans="1:6" ht="20.399999999999999" x14ac:dyDescent="0.3">
      <c r="A142" s="22"/>
      <c r="B142" s="5"/>
      <c r="C142" s="33"/>
      <c r="D142" s="33"/>
      <c r="E142" s="33"/>
      <c r="F142" s="33"/>
    </row>
    <row r="143" spans="1:6" ht="20.399999999999999" x14ac:dyDescent="0.3">
      <c r="A143" s="22"/>
      <c r="B143" s="5"/>
      <c r="C143" s="33"/>
      <c r="D143" s="33"/>
      <c r="E143" s="33"/>
      <c r="F143" s="33"/>
    </row>
    <row r="144" spans="1:6" ht="20.399999999999999" x14ac:dyDescent="0.3">
      <c r="A144" s="22"/>
      <c r="B144" s="5"/>
      <c r="C144" s="33"/>
      <c r="D144" s="33"/>
      <c r="E144" s="33"/>
      <c r="F144" s="33"/>
    </row>
    <row r="145" spans="1:6" ht="20.399999999999999" x14ac:dyDescent="0.3">
      <c r="A145" s="22"/>
      <c r="B145" s="5"/>
      <c r="C145" s="33"/>
      <c r="D145" s="33"/>
      <c r="E145" s="33"/>
      <c r="F145" s="33"/>
    </row>
    <row r="146" spans="1:6" ht="20.399999999999999" x14ac:dyDescent="0.3">
      <c r="A146" s="22"/>
      <c r="B146" s="5"/>
      <c r="C146" s="33"/>
      <c r="D146" s="33"/>
      <c r="E146" s="33"/>
      <c r="F146" s="33"/>
    </row>
    <row r="147" spans="1:6" ht="20.399999999999999" x14ac:dyDescent="0.3">
      <c r="A147" s="22"/>
      <c r="B147" s="5"/>
      <c r="C147" s="33"/>
      <c r="D147" s="33"/>
      <c r="E147" s="33"/>
      <c r="F147" s="33"/>
    </row>
    <row r="148" spans="1:6" ht="20.399999999999999" x14ac:dyDescent="0.3">
      <c r="A148" s="22"/>
      <c r="B148" s="5"/>
      <c r="C148" s="33"/>
      <c r="D148" s="33"/>
      <c r="E148" s="33"/>
      <c r="F148" s="33"/>
    </row>
    <row r="149" spans="1:6" ht="20.399999999999999" x14ac:dyDescent="0.3">
      <c r="A149" s="22"/>
      <c r="B149" s="5"/>
      <c r="C149" s="33"/>
      <c r="D149" s="33"/>
      <c r="E149" s="33"/>
      <c r="F149" s="33"/>
    </row>
    <row r="150" spans="1:6" ht="20.399999999999999" x14ac:dyDescent="0.3">
      <c r="A150" s="22"/>
      <c r="B150" s="5"/>
      <c r="C150" s="33"/>
      <c r="D150" s="33"/>
      <c r="E150" s="33"/>
      <c r="F150" s="33"/>
    </row>
    <row r="151" spans="1:6" ht="20.399999999999999" x14ac:dyDescent="0.3">
      <c r="A151" s="22"/>
      <c r="B151" s="5"/>
      <c r="C151" s="33"/>
      <c r="D151" s="33"/>
      <c r="E151" s="33"/>
      <c r="F151" s="33"/>
    </row>
    <row r="152" spans="1:6" ht="20.399999999999999" x14ac:dyDescent="0.3">
      <c r="A152" s="22"/>
      <c r="B152" s="5"/>
      <c r="C152" s="33"/>
      <c r="D152" s="33"/>
      <c r="E152" s="33"/>
      <c r="F152" s="33"/>
    </row>
    <row r="153" spans="1:6" ht="20.399999999999999" x14ac:dyDescent="0.3">
      <c r="A153" s="22"/>
      <c r="B153" s="5"/>
      <c r="C153" s="33"/>
      <c r="D153" s="33"/>
      <c r="E153" s="33"/>
      <c r="F153" s="33"/>
    </row>
    <row r="154" spans="1:6" ht="20.399999999999999" x14ac:dyDescent="0.3">
      <c r="A154" s="22"/>
      <c r="B154" s="5"/>
      <c r="C154" s="33"/>
      <c r="D154" s="33"/>
      <c r="E154" s="33"/>
      <c r="F154" s="33"/>
    </row>
    <row r="155" spans="1:6" ht="20.399999999999999" x14ac:dyDescent="0.3">
      <c r="A155" s="22"/>
      <c r="B155" s="5"/>
      <c r="C155" s="33"/>
      <c r="D155" s="33"/>
      <c r="E155" s="33"/>
      <c r="F155" s="33"/>
    </row>
    <row r="156" spans="1:6" ht="20.399999999999999" x14ac:dyDescent="0.3">
      <c r="A156" s="22"/>
      <c r="B156" s="5"/>
      <c r="C156" s="33"/>
      <c r="D156" s="33"/>
      <c r="E156" s="33"/>
      <c r="F156" s="33"/>
    </row>
    <row r="157" spans="1:6" ht="20.399999999999999" x14ac:dyDescent="0.3">
      <c r="A157" s="22"/>
      <c r="B157" s="5"/>
      <c r="C157" s="33"/>
      <c r="D157" s="33"/>
      <c r="E157" s="33"/>
      <c r="F157" s="33"/>
    </row>
    <row r="158" spans="1:6" ht="20.399999999999999" x14ac:dyDescent="0.3">
      <c r="A158" s="22"/>
      <c r="B158" s="5"/>
      <c r="C158" s="33"/>
      <c r="D158" s="33"/>
      <c r="E158" s="33"/>
      <c r="F158" s="33"/>
    </row>
    <row r="159" spans="1:6" ht="20.399999999999999" x14ac:dyDescent="0.3">
      <c r="A159" s="22"/>
      <c r="B159" s="5"/>
      <c r="C159" s="33"/>
      <c r="D159" s="33"/>
      <c r="E159" s="33"/>
      <c r="F159" s="33"/>
    </row>
    <row r="160" spans="1:6" ht="20.399999999999999" x14ac:dyDescent="0.3">
      <c r="A160" s="22"/>
      <c r="B160" s="5"/>
      <c r="C160" s="33"/>
      <c r="D160" s="33"/>
      <c r="E160" s="33"/>
      <c r="F160" s="33"/>
    </row>
    <row r="161" spans="1:6" ht="20.399999999999999" x14ac:dyDescent="0.3">
      <c r="A161" s="22"/>
      <c r="B161" s="5"/>
      <c r="C161" s="33"/>
      <c r="D161" s="33"/>
      <c r="E161" s="33"/>
      <c r="F161" s="33"/>
    </row>
    <row r="162" spans="1:6" ht="20.399999999999999" x14ac:dyDescent="0.3">
      <c r="A162" s="22"/>
      <c r="B162" s="5"/>
      <c r="C162" s="33"/>
      <c r="D162" s="33"/>
      <c r="E162" s="33"/>
      <c r="F162" s="33"/>
    </row>
    <row r="163" spans="1:6" ht="20.399999999999999" x14ac:dyDescent="0.3">
      <c r="A163" s="22"/>
      <c r="B163" s="5"/>
      <c r="C163" s="33"/>
      <c r="D163" s="33"/>
      <c r="E163" s="33"/>
      <c r="F163" s="33"/>
    </row>
    <row r="164" spans="1:6" ht="20.399999999999999" x14ac:dyDescent="0.3">
      <c r="A164" s="22"/>
      <c r="B164" s="5"/>
      <c r="C164" s="33"/>
      <c r="D164" s="33"/>
      <c r="E164" s="33"/>
      <c r="F164" s="33"/>
    </row>
    <row r="165" spans="1:6" ht="20.399999999999999" x14ac:dyDescent="0.3">
      <c r="A165" s="22"/>
      <c r="B165" s="5"/>
      <c r="C165" s="33"/>
      <c r="D165" s="33"/>
      <c r="E165" s="33"/>
      <c r="F165" s="33"/>
    </row>
    <row r="166" spans="1:6" ht="20.399999999999999" x14ac:dyDescent="0.3">
      <c r="A166" s="22"/>
      <c r="B166" s="5"/>
      <c r="C166" s="33"/>
      <c r="D166" s="33"/>
      <c r="E166" s="33"/>
      <c r="F166" s="33"/>
    </row>
    <row r="167" spans="1:6" ht="20.399999999999999" x14ac:dyDescent="0.3">
      <c r="A167" s="22"/>
      <c r="B167" s="5"/>
      <c r="C167" s="33"/>
      <c r="D167" s="33"/>
      <c r="E167" s="33"/>
      <c r="F167" s="33"/>
    </row>
    <row r="168" spans="1:6" ht="20.399999999999999" x14ac:dyDescent="0.3">
      <c r="A168" s="22"/>
      <c r="B168" s="5"/>
      <c r="C168" s="33"/>
      <c r="D168" s="33"/>
      <c r="E168" s="33"/>
      <c r="F168" s="33"/>
    </row>
    <row r="169" spans="1:6" ht="20.399999999999999" x14ac:dyDescent="0.3">
      <c r="A169" s="22"/>
      <c r="B169" s="5"/>
      <c r="C169" s="33"/>
      <c r="D169" s="33"/>
      <c r="E169" s="33"/>
      <c r="F169" s="33"/>
    </row>
    <row r="170" spans="1:6" ht="20.399999999999999" x14ac:dyDescent="0.3">
      <c r="A170" s="22"/>
      <c r="B170" s="5"/>
      <c r="C170" s="33"/>
      <c r="D170" s="33"/>
      <c r="E170" s="33"/>
      <c r="F170" s="33"/>
    </row>
    <row r="171" spans="1:6" ht="20.399999999999999" x14ac:dyDescent="0.3">
      <c r="A171" s="22"/>
      <c r="B171" s="5"/>
      <c r="C171" s="33"/>
      <c r="D171" s="33"/>
      <c r="E171" s="33"/>
      <c r="F171" s="33"/>
    </row>
    <row r="172" spans="1:6" ht="20.399999999999999" x14ac:dyDescent="0.3">
      <c r="A172" s="22"/>
      <c r="B172" s="5"/>
      <c r="C172" s="33"/>
      <c r="D172" s="33"/>
      <c r="E172" s="33"/>
      <c r="F172" s="33"/>
    </row>
    <row r="173" spans="1:6" ht="20.399999999999999" x14ac:dyDescent="0.3">
      <c r="A173" s="22"/>
      <c r="B173" s="5"/>
      <c r="C173" s="33"/>
      <c r="D173" s="33"/>
      <c r="E173" s="33"/>
      <c r="F173" s="33"/>
    </row>
    <row r="174" spans="1:6" ht="20.399999999999999" x14ac:dyDescent="0.3">
      <c r="A174" s="22"/>
      <c r="B174" s="5"/>
      <c r="C174" s="33"/>
      <c r="D174" s="33"/>
      <c r="E174" s="33"/>
      <c r="F174" s="33"/>
    </row>
    <row r="175" spans="1:6" ht="20.399999999999999" x14ac:dyDescent="0.3">
      <c r="A175" s="22"/>
      <c r="B175" s="5"/>
      <c r="C175" s="33"/>
      <c r="D175" s="33"/>
      <c r="E175" s="33"/>
      <c r="F175" s="33"/>
    </row>
    <row r="176" spans="1:6" x14ac:dyDescent="0.3">
      <c r="A176" s="8"/>
      <c r="B176" s="5"/>
      <c r="C176" s="5"/>
      <c r="D176" s="5"/>
      <c r="E176" s="5"/>
      <c r="F176" s="5"/>
    </row>
    <row r="177" spans="1:10" ht="20.399999999999999" x14ac:dyDescent="0.3">
      <c r="A177" s="8"/>
      <c r="B177" s="34" t="s">
        <v>233</v>
      </c>
      <c r="C177" s="34" t="s">
        <v>234</v>
      </c>
      <c r="D177" s="34"/>
      <c r="E177" s="34"/>
      <c r="F177" t="s">
        <v>233</v>
      </c>
      <c r="G177" t="s">
        <v>234</v>
      </c>
    </row>
    <row r="178" spans="1:10" ht="21" x14ac:dyDescent="0.4">
      <c r="A178" s="8"/>
      <c r="B178" s="35" t="s">
        <v>235</v>
      </c>
      <c r="C178" s="35" t="s">
        <v>236</v>
      </c>
      <c r="D178" s="35"/>
      <c r="E178" s="35"/>
      <c r="F178" t="s">
        <v>235</v>
      </c>
      <c r="H178" t="str">
        <f>IF(NOT(ISBLANK(F178)),F178,IF(NOT(ISBLANK(G178)),"     "&amp;G178,FALSE))</f>
        <v>Afectación Económica o presupuestal</v>
      </c>
      <c r="I178" t="s">
        <v>235</v>
      </c>
      <c r="J178" t="str">
        <f>IF(NOT(ISERROR(MATCH(I178,_xlfn.ANCHORARRAY(B189),0))),H191&amp;"Por favor no seleccionar los criterios de impacto",I178)</f>
        <v>❌Por favor no seleccionar los criterios de impacto</v>
      </c>
    </row>
    <row r="179" spans="1:10" ht="21" x14ac:dyDescent="0.4">
      <c r="A179" s="8"/>
      <c r="B179" s="35" t="s">
        <v>235</v>
      </c>
      <c r="C179" s="35" t="s">
        <v>237</v>
      </c>
      <c r="D179" s="35"/>
      <c r="E179" s="35"/>
      <c r="G179" t="s">
        <v>236</v>
      </c>
      <c r="H179" t="str">
        <f t="shared" ref="H179:H189" si="0">IF(NOT(ISBLANK(F179)),F179,IF(NOT(ISBLANK(G179)),"     "&amp;G179,FALSE))</f>
        <v xml:space="preserve">     Afectación menor a 10 SMLMV .</v>
      </c>
    </row>
    <row r="180" spans="1:10" ht="21" x14ac:dyDescent="0.4">
      <c r="A180" s="8"/>
      <c r="B180" s="35" t="s">
        <v>235</v>
      </c>
      <c r="C180" s="35" t="s">
        <v>238</v>
      </c>
      <c r="D180" s="35"/>
      <c r="E180" s="35"/>
      <c r="G180" t="s">
        <v>237</v>
      </c>
      <c r="H180" t="str">
        <f t="shared" si="0"/>
        <v xml:space="preserve">     Entre 10 y 50 SMLMV </v>
      </c>
    </row>
    <row r="181" spans="1:10" ht="21" x14ac:dyDescent="0.4">
      <c r="A181" s="8"/>
      <c r="B181" s="35" t="s">
        <v>235</v>
      </c>
      <c r="C181" s="35" t="s">
        <v>239</v>
      </c>
      <c r="D181" s="35"/>
      <c r="E181" s="35"/>
      <c r="G181" t="s">
        <v>238</v>
      </c>
      <c r="H181" t="str">
        <f t="shared" si="0"/>
        <v xml:space="preserve">     Entre 50 y 100 SMLMV </v>
      </c>
    </row>
    <row r="182" spans="1:10" ht="21" x14ac:dyDescent="0.4">
      <c r="A182" s="8"/>
      <c r="B182" s="35" t="s">
        <v>235</v>
      </c>
      <c r="C182" s="35" t="s">
        <v>240</v>
      </c>
      <c r="D182" s="35"/>
      <c r="E182" s="35"/>
      <c r="G182" t="s">
        <v>239</v>
      </c>
      <c r="H182" t="str">
        <f t="shared" si="0"/>
        <v xml:space="preserve">     Entre 100 y 500 SMLMV </v>
      </c>
    </row>
    <row r="183" spans="1:10" ht="21" x14ac:dyDescent="0.4">
      <c r="A183" s="8"/>
      <c r="B183" s="35" t="s">
        <v>241</v>
      </c>
      <c r="C183" s="35" t="s">
        <v>242</v>
      </c>
      <c r="D183" s="35"/>
      <c r="E183" s="35"/>
      <c r="G183" t="s">
        <v>240</v>
      </c>
      <c r="H183" t="str">
        <f t="shared" si="0"/>
        <v xml:space="preserve">     Mayor a 500 SMLMV </v>
      </c>
    </row>
    <row r="184" spans="1:10" ht="21" x14ac:dyDescent="0.4">
      <c r="A184" s="8"/>
      <c r="B184" s="35" t="s">
        <v>241</v>
      </c>
      <c r="C184" s="35" t="s">
        <v>243</v>
      </c>
      <c r="D184" s="35"/>
      <c r="E184" s="35"/>
      <c r="F184" t="s">
        <v>241</v>
      </c>
      <c r="H184" t="str">
        <f t="shared" si="0"/>
        <v>Pérdida Reputacional</v>
      </c>
    </row>
    <row r="185" spans="1:10" ht="21" x14ac:dyDescent="0.4">
      <c r="A185" s="8"/>
      <c r="B185" s="35" t="s">
        <v>241</v>
      </c>
      <c r="C185" s="35" t="s">
        <v>244</v>
      </c>
      <c r="D185" s="35"/>
      <c r="E185" s="35"/>
      <c r="G185" t="s">
        <v>242</v>
      </c>
      <c r="H185" t="str">
        <f t="shared" si="0"/>
        <v xml:space="preserve">     El riesgo afecta la imagen de alguna área de la organización</v>
      </c>
    </row>
    <row r="186" spans="1:10" ht="21" x14ac:dyDescent="0.4">
      <c r="A186" s="8"/>
      <c r="B186" s="35" t="s">
        <v>241</v>
      </c>
      <c r="C186" s="35" t="s">
        <v>245</v>
      </c>
      <c r="D186" s="35"/>
      <c r="E186" s="35"/>
      <c r="G186" t="s">
        <v>243</v>
      </c>
      <c r="H186" t="str">
        <f t="shared" si="0"/>
        <v xml:space="preserve">     El riesgo afecta la imagen de la entidad internamente, de conocimiento general, nivel interno, de junta dircetiva y accionistas y/o de provedores</v>
      </c>
    </row>
    <row r="187" spans="1:10" ht="21" x14ac:dyDescent="0.4">
      <c r="A187" s="8"/>
      <c r="B187" s="35" t="s">
        <v>241</v>
      </c>
      <c r="C187" s="35" t="s">
        <v>246</v>
      </c>
      <c r="D187" s="35"/>
      <c r="E187" s="35"/>
      <c r="G187" t="s">
        <v>244</v>
      </c>
      <c r="H187" t="str">
        <f t="shared" si="0"/>
        <v xml:space="preserve">     El riesgo afecta la imagen de la entidad con algunos usuarios de relevancia frente al logro de los objetivos</v>
      </c>
    </row>
    <row r="188" spans="1:10" x14ac:dyDescent="0.3">
      <c r="A188" s="8"/>
      <c r="B188" s="6"/>
      <c r="C188" s="6"/>
      <c r="D188" s="6"/>
      <c r="E188" s="6"/>
      <c r="G188" t="s">
        <v>245</v>
      </c>
      <c r="H188" t="str">
        <f t="shared" si="0"/>
        <v xml:space="preserve">     El riesgo afecta la imagen de de la entidad con efecto publicitario sostenido a nivel de sector administrativo, nivel departamental o municipal</v>
      </c>
    </row>
    <row r="189" spans="1:10" x14ac:dyDescent="0.3">
      <c r="A189" s="8"/>
      <c r="B189" s="6" t="str" cm="1">
        <f t="array" ref="B189:B191">_xlfn.UNIQUE(Tabla13[[#All],[Criterios]])</f>
        <v>Criterios</v>
      </c>
      <c r="C189" s="6"/>
      <c r="D189" s="6"/>
      <c r="E189" s="6"/>
      <c r="G189" t="s">
        <v>246</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247</v>
      </c>
    </row>
    <row r="192" spans="1:10" x14ac:dyDescent="0.3">
      <c r="B192" s="4"/>
      <c r="C192" s="4"/>
      <c r="D192" s="4"/>
      <c r="E192" s="4"/>
      <c r="H192" s="7" t="s">
        <v>248</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1">
    <mergeCell ref="B3:E3"/>
  </mergeCells>
  <dataValidations count="1">
    <dataValidation type="list" allowBlank="1" showInputMessage="1" showErrorMessage="1" sqref="I178" xr:uid="{00000000-0002-0000-0500-000000000000}">
      <formula1>$H$178:$H$189</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workbookViewId="0">
      <selection activeCell="A19" sqref="A19:XFD19"/>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383" t="s">
        <v>249</v>
      </c>
      <c r="C1" s="384"/>
      <c r="D1" s="384"/>
      <c r="E1" s="384"/>
      <c r="F1" s="385"/>
    </row>
    <row r="2" spans="2:6" ht="16.2" thickBot="1" x14ac:dyDescent="0.35">
      <c r="B2" s="10"/>
      <c r="C2" s="10"/>
      <c r="D2" s="10"/>
      <c r="E2" s="10"/>
      <c r="F2" s="10"/>
    </row>
    <row r="3" spans="2:6" ht="16.2" thickBot="1" x14ac:dyDescent="0.35">
      <c r="B3" s="387" t="s">
        <v>250</v>
      </c>
      <c r="C3" s="388"/>
      <c r="D3" s="388"/>
      <c r="E3" s="36" t="s">
        <v>230</v>
      </c>
      <c r="F3" s="37" t="s">
        <v>251</v>
      </c>
    </row>
    <row r="4" spans="2:6" ht="31.2" x14ac:dyDescent="0.3">
      <c r="B4" s="389" t="s">
        <v>252</v>
      </c>
      <c r="C4" s="391" t="s">
        <v>97</v>
      </c>
      <c r="D4" s="11" t="s">
        <v>114</v>
      </c>
      <c r="E4" s="12" t="s">
        <v>253</v>
      </c>
      <c r="F4" s="13">
        <v>0.25</v>
      </c>
    </row>
    <row r="5" spans="2:6" ht="46.8" x14ac:dyDescent="0.3">
      <c r="B5" s="390"/>
      <c r="C5" s="392"/>
      <c r="D5" s="14" t="s">
        <v>133</v>
      </c>
      <c r="E5" s="15" t="s">
        <v>254</v>
      </c>
      <c r="F5" s="16">
        <v>0.15</v>
      </c>
    </row>
    <row r="6" spans="2:6" ht="46.8" x14ac:dyDescent="0.3">
      <c r="B6" s="390"/>
      <c r="C6" s="392"/>
      <c r="D6" s="14" t="s">
        <v>172</v>
      </c>
      <c r="E6" s="15" t="s">
        <v>255</v>
      </c>
      <c r="F6" s="16">
        <v>0.1</v>
      </c>
    </row>
    <row r="7" spans="2:6" ht="15.6" hidden="1" x14ac:dyDescent="0.3">
      <c r="B7" s="390"/>
      <c r="C7" s="14"/>
      <c r="D7" s="14" t="s">
        <v>256</v>
      </c>
      <c r="E7" s="15"/>
      <c r="F7" s="16"/>
    </row>
    <row r="8" spans="2:6" ht="62.4" x14ac:dyDescent="0.3">
      <c r="B8" s="390"/>
      <c r="C8" s="392" t="s">
        <v>98</v>
      </c>
      <c r="D8" s="14" t="s">
        <v>257</v>
      </c>
      <c r="E8" s="15" t="s">
        <v>258</v>
      </c>
      <c r="F8" s="16">
        <v>0.25</v>
      </c>
    </row>
    <row r="9" spans="2:6" ht="31.2" x14ac:dyDescent="0.3">
      <c r="B9" s="390"/>
      <c r="C9" s="392"/>
      <c r="D9" s="14" t="s">
        <v>115</v>
      </c>
      <c r="E9" s="15" t="s">
        <v>259</v>
      </c>
      <c r="F9" s="16">
        <v>0.15</v>
      </c>
    </row>
    <row r="10" spans="2:6" ht="15.6" hidden="1" x14ac:dyDescent="0.3">
      <c r="B10" s="30"/>
      <c r="C10" s="14"/>
      <c r="D10" s="14" t="s">
        <v>256</v>
      </c>
      <c r="E10" s="15"/>
      <c r="F10" s="16"/>
    </row>
    <row r="11" spans="2:6" ht="46.8" x14ac:dyDescent="0.3">
      <c r="B11" s="390" t="s">
        <v>260</v>
      </c>
      <c r="C11" s="392" t="s">
        <v>100</v>
      </c>
      <c r="D11" s="14" t="s">
        <v>116</v>
      </c>
      <c r="E11" s="15" t="s">
        <v>261</v>
      </c>
      <c r="F11" s="17" t="s">
        <v>262</v>
      </c>
    </row>
    <row r="12" spans="2:6" ht="46.8" x14ac:dyDescent="0.3">
      <c r="B12" s="390"/>
      <c r="C12" s="392"/>
      <c r="D12" s="14" t="s">
        <v>141</v>
      </c>
      <c r="E12" s="15" t="s">
        <v>263</v>
      </c>
      <c r="F12" s="17" t="s">
        <v>262</v>
      </c>
    </row>
    <row r="13" spans="2:6" ht="15.6" x14ac:dyDescent="0.3">
      <c r="B13" s="390"/>
      <c r="C13" s="14"/>
      <c r="D13" s="14" t="s">
        <v>256</v>
      </c>
      <c r="E13" s="15"/>
      <c r="F13" s="17"/>
    </row>
    <row r="14" spans="2:6" ht="46.8" x14ac:dyDescent="0.3">
      <c r="B14" s="390"/>
      <c r="C14" s="392" t="s">
        <v>101</v>
      </c>
      <c r="D14" s="14" t="s">
        <v>117</v>
      </c>
      <c r="E14" s="15" t="s">
        <v>264</v>
      </c>
      <c r="F14" s="17" t="s">
        <v>262</v>
      </c>
    </row>
    <row r="15" spans="2:6" ht="46.8" x14ac:dyDescent="0.3">
      <c r="B15" s="390"/>
      <c r="C15" s="392"/>
      <c r="D15" s="14" t="s">
        <v>134</v>
      </c>
      <c r="E15" s="15" t="s">
        <v>265</v>
      </c>
      <c r="F15" s="17" t="s">
        <v>262</v>
      </c>
    </row>
    <row r="16" spans="2:6" ht="15.6" hidden="1" x14ac:dyDescent="0.3">
      <c r="B16" s="390"/>
      <c r="C16" s="14"/>
      <c r="D16" s="14" t="s">
        <v>256</v>
      </c>
      <c r="E16" s="15"/>
      <c r="F16" s="17"/>
    </row>
    <row r="17" spans="2:6" ht="31.2" x14ac:dyDescent="0.3">
      <c r="B17" s="390"/>
      <c r="C17" s="392" t="s">
        <v>102</v>
      </c>
      <c r="D17" s="14" t="s">
        <v>118</v>
      </c>
      <c r="E17" s="15" t="s">
        <v>266</v>
      </c>
      <c r="F17" s="17" t="s">
        <v>262</v>
      </c>
    </row>
    <row r="18" spans="2:6" ht="16.2" thickBot="1" x14ac:dyDescent="0.35">
      <c r="B18" s="393"/>
      <c r="C18" s="394"/>
      <c r="D18" s="18" t="s">
        <v>267</v>
      </c>
      <c r="E18" s="19" t="s">
        <v>268</v>
      </c>
      <c r="F18" s="20" t="s">
        <v>262</v>
      </c>
    </row>
    <row r="19" spans="2:6" ht="15.6" hidden="1" x14ac:dyDescent="0.3">
      <c r="B19" s="46"/>
      <c r="C19" s="46"/>
      <c r="D19" s="14" t="s">
        <v>256</v>
      </c>
      <c r="E19" s="47"/>
      <c r="F19" s="48"/>
    </row>
    <row r="20" spans="2:6" ht="49.5" customHeight="1" x14ac:dyDescent="0.3">
      <c r="B20" s="386" t="s">
        <v>269</v>
      </c>
      <c r="C20" s="386"/>
      <c r="D20" s="386"/>
      <c r="E20" s="386"/>
      <c r="F20" s="386"/>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workbookViewId="0">
      <selection activeCell="B12" sqref="B12:B17"/>
    </sheetView>
  </sheetViews>
  <sheetFormatPr baseColWidth="10" defaultColWidth="11.44140625" defaultRowHeight="14.4" x14ac:dyDescent="0.3"/>
  <cols>
    <col min="2" max="2" width="24" customWidth="1"/>
    <col min="3" max="3" width="23.44140625" customWidth="1"/>
    <col min="4" max="4" width="24.33203125" customWidth="1"/>
    <col min="5" max="6" width="16.88671875" customWidth="1"/>
  </cols>
  <sheetData>
    <row r="2" spans="2:6" x14ac:dyDescent="0.3">
      <c r="B2" t="s">
        <v>270</v>
      </c>
      <c r="E2" t="s">
        <v>271</v>
      </c>
    </row>
    <row r="3" spans="2:6" x14ac:dyDescent="0.3">
      <c r="B3" t="s">
        <v>272</v>
      </c>
      <c r="E3" t="s">
        <v>273</v>
      </c>
    </row>
    <row r="4" spans="2:6" x14ac:dyDescent="0.3">
      <c r="B4" t="s">
        <v>274</v>
      </c>
      <c r="E4" t="s">
        <v>275</v>
      </c>
    </row>
    <row r="5" spans="2:6" x14ac:dyDescent="0.3">
      <c r="B5" t="s">
        <v>120</v>
      </c>
    </row>
    <row r="8" spans="2:6" x14ac:dyDescent="0.3">
      <c r="B8" t="s">
        <v>276</v>
      </c>
      <c r="E8" t="s">
        <v>82</v>
      </c>
      <c r="F8" t="s">
        <v>277</v>
      </c>
    </row>
    <row r="9" spans="2:6" x14ac:dyDescent="0.3">
      <c r="B9" t="s">
        <v>278</v>
      </c>
      <c r="E9" t="s">
        <v>221</v>
      </c>
      <c r="F9" t="s">
        <v>279</v>
      </c>
    </row>
    <row r="10" spans="2:6" x14ac:dyDescent="0.3">
      <c r="B10" t="s">
        <v>280</v>
      </c>
      <c r="E10" t="s">
        <v>111</v>
      </c>
      <c r="F10" t="s">
        <v>231</v>
      </c>
    </row>
    <row r="11" spans="2:6" x14ac:dyDescent="0.3">
      <c r="E11" t="s">
        <v>224</v>
      </c>
      <c r="F11" t="s">
        <v>131</v>
      </c>
    </row>
    <row r="12" spans="2:6" x14ac:dyDescent="0.3">
      <c r="B12" s="99" t="s">
        <v>358</v>
      </c>
      <c r="E12" t="s">
        <v>226</v>
      </c>
      <c r="F12" t="s">
        <v>112</v>
      </c>
    </row>
    <row r="13" spans="2:6" x14ac:dyDescent="0.3">
      <c r="B13" s="100" t="s">
        <v>359</v>
      </c>
      <c r="E13" t="s">
        <v>164</v>
      </c>
      <c r="F13" t="s">
        <v>232</v>
      </c>
    </row>
    <row r="14" spans="2:6" x14ac:dyDescent="0.3">
      <c r="B14" s="100" t="s">
        <v>360</v>
      </c>
    </row>
    <row r="15" spans="2:6" x14ac:dyDescent="0.3">
      <c r="B15" s="100" t="s">
        <v>361</v>
      </c>
    </row>
    <row r="16" spans="2:6" ht="26.4" x14ac:dyDescent="0.3">
      <c r="B16" s="100" t="s">
        <v>362</v>
      </c>
    </row>
    <row r="17" spans="2:2" ht="26.4" x14ac:dyDescent="0.3">
      <c r="B17" s="100" t="s">
        <v>363</v>
      </c>
    </row>
    <row r="18" spans="2:2" x14ac:dyDescent="0.3">
      <c r="B18" s="27"/>
    </row>
    <row r="19" spans="2:2" x14ac:dyDescent="0.3">
      <c r="B19" s="27"/>
    </row>
    <row r="20" spans="2:2" x14ac:dyDescent="0.3">
      <c r="B20" s="27"/>
    </row>
    <row r="21" spans="2:2" x14ac:dyDescent="0.3">
      <c r="B21" s="27" t="s">
        <v>281</v>
      </c>
    </row>
    <row r="22" spans="2:2" x14ac:dyDescent="0.3">
      <c r="B22" t="s">
        <v>282</v>
      </c>
    </row>
    <row r="23" spans="2:2" x14ac:dyDescent="0.3">
      <c r="B23" t="s">
        <v>283</v>
      </c>
    </row>
    <row r="24" spans="2:2" x14ac:dyDescent="0.3">
      <c r="B24" t="s">
        <v>284</v>
      </c>
    </row>
    <row r="25" spans="2:2" x14ac:dyDescent="0.3">
      <c r="B25" t="s">
        <v>285</v>
      </c>
    </row>
    <row r="26" spans="2:2" x14ac:dyDescent="0.3">
      <c r="B26" t="s">
        <v>286</v>
      </c>
    </row>
    <row r="27" spans="2:2" x14ac:dyDescent="0.3">
      <c r="B27" t="s">
        <v>287</v>
      </c>
    </row>
    <row r="28" spans="2:2" x14ac:dyDescent="0.3">
      <c r="B28" t="s">
        <v>288</v>
      </c>
    </row>
    <row r="29" spans="2:2" x14ac:dyDescent="0.3">
      <c r="B29" t="s">
        <v>289</v>
      </c>
    </row>
    <row r="30" spans="2:2" x14ac:dyDescent="0.3">
      <c r="B30" t="s">
        <v>290</v>
      </c>
    </row>
    <row r="31" spans="2:2" x14ac:dyDescent="0.3">
      <c r="B31" t="s">
        <v>7</v>
      </c>
    </row>
    <row r="32" spans="2:2" x14ac:dyDescent="0.3">
      <c r="B32" t="s">
        <v>291</v>
      </c>
    </row>
    <row r="33" spans="2:2" x14ac:dyDescent="0.3">
      <c r="B33" t="s">
        <v>292</v>
      </c>
    </row>
    <row r="34" spans="2:2" x14ac:dyDescent="0.3">
      <c r="B34" t="s">
        <v>293</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114</v>
      </c>
    </row>
    <row r="4" spans="1:1" x14ac:dyDescent="0.3">
      <c r="A4" s="2" t="s">
        <v>133</v>
      </c>
    </row>
    <row r="5" spans="1:1" x14ac:dyDescent="0.3">
      <c r="A5" s="2" t="s">
        <v>172</v>
      </c>
    </row>
    <row r="6" spans="1:1" x14ac:dyDescent="0.3">
      <c r="A6" s="2" t="s">
        <v>257</v>
      </c>
    </row>
    <row r="7" spans="1:1" x14ac:dyDescent="0.3">
      <c r="A7" s="2" t="s">
        <v>115</v>
      </c>
    </row>
    <row r="8" spans="1:1" x14ac:dyDescent="0.3">
      <c r="A8" s="2" t="s">
        <v>116</v>
      </c>
    </row>
    <row r="9" spans="1:1" x14ac:dyDescent="0.3">
      <c r="A9" s="2" t="s">
        <v>141</v>
      </c>
    </row>
    <row r="10" spans="1:1" x14ac:dyDescent="0.3">
      <c r="A10" s="2" t="s">
        <v>117</v>
      </c>
    </row>
    <row r="11" spans="1:1" x14ac:dyDescent="0.3">
      <c r="A11" s="2" t="s">
        <v>134</v>
      </c>
    </row>
    <row r="12" spans="1:1" x14ac:dyDescent="0.3">
      <c r="A12" s="2" t="s">
        <v>294</v>
      </c>
    </row>
    <row r="13" spans="1:1" x14ac:dyDescent="0.3">
      <c r="A13" s="2" t="s">
        <v>295</v>
      </c>
    </row>
    <row r="14" spans="1:1" x14ac:dyDescent="0.3">
      <c r="A14" s="2" t="s">
        <v>296</v>
      </c>
    </row>
    <row r="16" spans="1:1" x14ac:dyDescent="0.3">
      <c r="A16" s="2" t="s">
        <v>297</v>
      </c>
    </row>
    <row r="17" spans="1:1" x14ac:dyDescent="0.3">
      <c r="A17" s="2" t="s">
        <v>270</v>
      </c>
    </row>
    <row r="18" spans="1:1" x14ac:dyDescent="0.3">
      <c r="A18" s="2" t="s">
        <v>272</v>
      </c>
    </row>
    <row r="20" spans="1:1" x14ac:dyDescent="0.3">
      <c r="A20" s="2" t="s">
        <v>278</v>
      </c>
    </row>
    <row r="21" spans="1:1" x14ac:dyDescent="0.3">
      <c r="A21" s="2" t="s">
        <v>280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25682-DA4F-4349-8BF7-B21CD8224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3D111B-82E0-4C6A-996B-B0EA65A6E1A8}">
  <ds:schemaRefs>
    <ds:schemaRef ds:uri="http://schemas.microsoft.com/office/2006/metadata/properties"/>
    <ds:schemaRef ds:uri="http://schemas.microsoft.com/office/infopath/2007/PartnerControls"/>
    <ds:schemaRef ds:uri="48c77cfc-f926-4e40-878b-a2b4daa011b0"/>
  </ds:schemaRefs>
</ds:datastoreItem>
</file>

<file path=customXml/itemProps3.xml><?xml version="1.0" encoding="utf-8"?>
<ds:datastoreItem xmlns:ds="http://schemas.openxmlformats.org/officeDocument/2006/customXml" ds:itemID="{07EAEF62-E3E5-403C-A602-DC2F0782A2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Carlos Alberto Benitez Aguirre</cp:lastModifiedBy>
  <cp:revision/>
  <dcterms:created xsi:type="dcterms:W3CDTF">2020-03-24T23:12:47Z</dcterms:created>
  <dcterms:modified xsi:type="dcterms:W3CDTF">2026-07-29T16:00:18Z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