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hidePivotFieldList="1" defaultThemeVersion="124226"/>
  <mc:AlternateContent xmlns:mc="http://schemas.openxmlformats.org/markup-compatibility/2006">
    <mc:Choice Requires="x15">
      <x15ac:absPath xmlns:x15ac="http://schemas.microsoft.com/office/spreadsheetml/2010/11/ac" url="https://isvimedgovco.sharepoint.com/sites/7Planeacion-Pla_Inte_Gestion/Documentos compartidos/Pla_Inte_Gestion/PLANEACIÓN INTEGRADA DE GESTIÓN/03. SCI/2026/SEGUIMIENTO MATRICES DE RIESGO 2026/2DO TRIM/APROBADOS/"/>
    </mc:Choice>
  </mc:AlternateContent>
  <xr:revisionPtr revIDLastSave="0" documentId="13_ncr:1_{770FA0BD-E57E-45F0-8738-EFF093EF02D9}" xr6:coauthVersionLast="47" xr6:coauthVersionMax="47" xr10:uidLastSave="{00000000-0000-0000-0000-000000000000}"/>
  <bookViews>
    <workbookView xWindow="-108" yWindow="-108" windowWidth="23256" windowHeight="12456" firstSheet="1" activeTab="1" xr2:uid="{00000000-000D-0000-FFFF-FFFF00000000}"/>
  </bookViews>
  <sheets>
    <sheet name="1. ESTABLECIMIENTO CONTEXTO " sheetId="23" r:id="rId1"/>
    <sheet name="2. MATRIZ DE RIESGOS" sheetId="21" r:id="rId2"/>
    <sheet name="MAPA CALOR INHERENTE" sheetId="25" state="hidden" r:id="rId3"/>
    <sheet name="MAPA CALOR RESIDUAL" sheetId="26" state="hidden" r:id="rId4"/>
    <sheet name="3.MAPA CALOR INHEREN Y RESIDUAL" sheetId="27" r:id="rId5"/>
    <sheet name="4. PEFIL RIESGO DEL PROCESO" sheetId="28" r:id="rId6"/>
    <sheet name="Tabla probabilidad" sheetId="12" r:id="rId7"/>
    <sheet name="Tabla Impacto" sheetId="22" r:id="rId8"/>
    <sheet name="Tabla Valoración controles" sheetId="15" r:id="rId9"/>
    <sheet name="Opciones Tratamiento" sheetId="16" r:id="rId10"/>
    <sheet name="Hoja1" sheetId="11" state="hidden" r:id="rId11"/>
  </sheets>
  <definedNames>
    <definedName name="_xlnm._FilterDatabase" localSheetId="4" hidden="1">'3.MAPA CALOR INHEREN Y RESIDUAL'!$A$7:$AL$7</definedName>
    <definedName name="_xlnm._FilterDatabase" localSheetId="2" hidden="1">'MAPA CALOR INHERENTE'!$A$6:$AJ$6</definedName>
    <definedName name="_xlnm._FilterDatabase" localSheetId="3" hidden="1">'MAPA CALOR RESIDUAL'!$A$6:$AL$6</definedName>
    <definedName name="Afectación_Económica" localSheetId="5">#REF!</definedName>
    <definedName name="Afectación_Económica">#REF!</definedName>
    <definedName name="Definicion_tratamiento" localSheetId="5">#REF!</definedName>
    <definedName name="Definicion_tratamiento">#REF!</definedName>
    <definedName name="Ejecución_administración_de_procesos">#REF!</definedName>
    <definedName name="Fiscal_A" localSheetId="5">#REF!</definedName>
    <definedName name="Fiscal_A">#REF!</definedName>
    <definedName name="Fiscal_B" localSheetId="5">#REF!</definedName>
    <definedName name="Fiscal_B">#REF!</definedName>
    <definedName name="Gestiòn" localSheetId="5">#REF!</definedName>
    <definedName name="Gestiòn">#REF!</definedName>
    <definedName name="Gestión_A" localSheetId="5">#REF!</definedName>
    <definedName name="Gestión_A">#REF!</definedName>
    <definedName name="Gestión_B" localSheetId="5">#REF!</definedName>
    <definedName name="Gestión_B">#REF!</definedName>
    <definedName name="IMPACTO_PROCESOS" localSheetId="4">#REF!</definedName>
    <definedName name="IMPACTO_PROCESOS" localSheetId="5">#REF!</definedName>
    <definedName name="IMPACTO_PROCESOS" localSheetId="2">#REF!</definedName>
    <definedName name="IMPACTO_PROCESOS" localSheetId="3">#REF!</definedName>
    <definedName name="IntegridadPública_Corrupción" localSheetId="5">#REF!</definedName>
    <definedName name="IntegridadPública_Corrupción">#REF!</definedName>
    <definedName name="IntegridadPública_LA_FT_FP" localSheetId="5">#REF!</definedName>
    <definedName name="IntegridadPública_LA_FT_FP">#REF!</definedName>
    <definedName name="opciones" localSheetId="4">#REF!</definedName>
    <definedName name="opciones" localSheetId="5">#REF!</definedName>
    <definedName name="opciones" localSheetId="2">#REF!</definedName>
    <definedName name="opciones" localSheetId="3">#REF!</definedName>
    <definedName name="opciones2" localSheetId="4">#REF!</definedName>
    <definedName name="opciones2" localSheetId="5">#REF!</definedName>
    <definedName name="opciones2" localSheetId="2">#REF!</definedName>
    <definedName name="opciones2" localSheetId="3">#REF!</definedName>
    <definedName name="Plan_accion" localSheetId="5">#REF!</definedName>
    <definedName name="Plan_accion">#REF!</definedName>
    <definedName name="Plan_acción" localSheetId="5">#REF!</definedName>
    <definedName name="Plan_acción">#REF!</definedName>
    <definedName name="Plan_de_acción" localSheetId="5">#REF!</definedName>
    <definedName name="Plan_de_acción">#REF!</definedName>
    <definedName name="Posibilidad__de_efecto_dañoso_sobre_el_interes_patrimonial" localSheetId="5">#REF!</definedName>
    <definedName name="Posibilidad__de_efecto_dañoso_sobre_el_interes_patrimonial">#REF!</definedName>
    <definedName name="Posibilidad_de_pérdida_Económica" localSheetId="5">#REF!</definedName>
    <definedName name="Posibilidad_de_pérdida_Económica">#REF!</definedName>
    <definedName name="Proceso">#REF!</definedName>
    <definedName name="Quince_Cero" localSheetId="4">#REF!</definedName>
    <definedName name="Quince_Cero" localSheetId="5">#REF!</definedName>
    <definedName name="Quince_Cero" localSheetId="2">#REF!</definedName>
    <definedName name="Quince_Cero" localSheetId="3">#REF!</definedName>
    <definedName name="Rango_Calificacion_Ejecucion" localSheetId="4">#REF!</definedName>
    <definedName name="Rango_Calificacion_Ejecucion" localSheetId="5">#REF!</definedName>
    <definedName name="Rango_Calificacion_Ejecucion" localSheetId="2">#REF!</definedName>
    <definedName name="Rango_Calificacion_Ejecucion" localSheetId="3">#REF!</definedName>
    <definedName name="Reducir_mitigar_Transferir_Evitar" localSheetId="5">#REF!</definedName>
    <definedName name="Reducir_mitigar_Transferir_Evitar">#REF!</definedName>
    <definedName name="Reputacional" localSheetId="5">#REF!</definedName>
    <definedName name="Reputacional">#REF!</definedName>
    <definedName name="Requiere_Plan_de_Acción" localSheetId="5">#REF!</definedName>
    <definedName name="Requiere_Plan_de_Acción">#REF!</definedName>
    <definedName name="Seg.Información" localSheetId="5">#REF!</definedName>
    <definedName name="Seg.Información">#REF!</definedName>
    <definedName name="TIPO" localSheetId="4">#REF!</definedName>
    <definedName name="TIPO" localSheetId="5">#REF!</definedName>
    <definedName name="TIPO" localSheetId="2">#REF!</definedName>
    <definedName name="TIPO" localSheetId="3">#REF!</definedName>
  </definedNames>
  <calcPr calcId="191029"/>
  <pivotCaches>
    <pivotCache cacheId="0" r:id="rId12"/>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26" l="1"/>
  <c r="C8" i="26"/>
  <c r="B8" i="26"/>
  <c r="A8" i="26"/>
  <c r="D8" i="25"/>
  <c r="C8" i="25"/>
  <c r="B8" i="25"/>
  <c r="A8" i="25"/>
  <c r="B4" i="28"/>
  <c r="B3" i="27"/>
  <c r="D10" i="26"/>
  <c r="F10" i="26" s="1"/>
  <c r="C10" i="26"/>
  <c r="E10" i="26" s="1"/>
  <c r="G10" i="26" s="1"/>
  <c r="B10" i="26"/>
  <c r="A10" i="26"/>
  <c r="D9" i="26"/>
  <c r="C9" i="26"/>
  <c r="B9" i="26"/>
  <c r="A9" i="26"/>
  <c r="D7" i="26"/>
  <c r="F7" i="26" s="1"/>
  <c r="C7" i="26"/>
  <c r="B7" i="26"/>
  <c r="A7" i="26"/>
  <c r="B3" i="26"/>
  <c r="D10" i="25"/>
  <c r="C10" i="25"/>
  <c r="B10" i="25"/>
  <c r="A10" i="25"/>
  <c r="D9" i="25"/>
  <c r="C9" i="25"/>
  <c r="E9" i="25" s="1"/>
  <c r="B9" i="25"/>
  <c r="A9" i="25"/>
  <c r="E8" i="25"/>
  <c r="D7" i="25"/>
  <c r="C7" i="25"/>
  <c r="B7" i="25"/>
  <c r="A7" i="25"/>
  <c r="B3" i="25"/>
  <c r="F26" i="26"/>
  <c r="E26" i="26"/>
  <c r="G26" i="26" s="1"/>
  <c r="F25" i="26"/>
  <c r="E25" i="26"/>
  <c r="G25" i="26" s="1"/>
  <c r="F24" i="26"/>
  <c r="E24" i="26"/>
  <c r="G24" i="26" s="1"/>
  <c r="F23" i="26"/>
  <c r="E23" i="26"/>
  <c r="G23" i="26" s="1"/>
  <c r="F22" i="26"/>
  <c r="E22" i="26"/>
  <c r="G22" i="26" s="1"/>
  <c r="F21" i="26"/>
  <c r="E21" i="26"/>
  <c r="G21" i="26" s="1"/>
  <c r="F20" i="26"/>
  <c r="E20" i="26"/>
  <c r="G20" i="26" s="1"/>
  <c r="F19" i="26"/>
  <c r="E19" i="26"/>
  <c r="G19" i="26" s="1"/>
  <c r="F18" i="26"/>
  <c r="E18" i="26"/>
  <c r="G18" i="26" s="1"/>
  <c r="F17" i="26"/>
  <c r="E17" i="26"/>
  <c r="G17" i="26" s="1"/>
  <c r="F16" i="26"/>
  <c r="E16" i="26"/>
  <c r="G16" i="26" s="1"/>
  <c r="F15" i="26"/>
  <c r="E15" i="26"/>
  <c r="G15" i="26" s="1"/>
  <c r="F14" i="26"/>
  <c r="E14" i="26"/>
  <c r="G14" i="26" s="1"/>
  <c r="F13" i="26"/>
  <c r="E13" i="26"/>
  <c r="G13" i="26" s="1"/>
  <c r="F12" i="26"/>
  <c r="E12" i="26"/>
  <c r="G12" i="26" s="1"/>
  <c r="F11" i="26"/>
  <c r="E11" i="26"/>
  <c r="G11" i="26" s="1"/>
  <c r="F9" i="26"/>
  <c r="E9" i="26"/>
  <c r="G9" i="26" s="1"/>
  <c r="F8" i="26"/>
  <c r="E8" i="26"/>
  <c r="G8" i="26" s="1"/>
  <c r="E7" i="26"/>
  <c r="E26" i="25"/>
  <c r="E25" i="25"/>
  <c r="E24" i="25"/>
  <c r="E23" i="25"/>
  <c r="E22" i="25"/>
  <c r="E21" i="25"/>
  <c r="E20" i="25"/>
  <c r="E19" i="25"/>
  <c r="E18" i="25"/>
  <c r="E17" i="25"/>
  <c r="E16" i="25"/>
  <c r="E15" i="25"/>
  <c r="E14" i="25"/>
  <c r="E13" i="25"/>
  <c r="E12" i="25"/>
  <c r="E11" i="25"/>
  <c r="E10" i="25"/>
  <c r="K10" i="25"/>
  <c r="E11" i="27" s="1"/>
  <c r="J10" i="25"/>
  <c r="D11" i="27" s="1"/>
  <c r="T21" i="21"/>
  <c r="Q21" i="21"/>
  <c r="L11" i="26" l="1"/>
  <c r="L12" i="27" s="1"/>
  <c r="N10" i="26"/>
  <c r="N11" i="27" s="1"/>
  <c r="N7" i="26"/>
  <c r="N8" i="27" s="1"/>
  <c r="M8" i="26"/>
  <c r="M9" i="27" s="1"/>
  <c r="L8" i="26"/>
  <c r="L9" i="27" s="1"/>
  <c r="L7" i="26"/>
  <c r="L8" i="27" s="1"/>
  <c r="K10" i="26"/>
  <c r="K11" i="27" s="1"/>
  <c r="K7" i="26"/>
  <c r="K8" i="27" s="1"/>
  <c r="N11" i="26"/>
  <c r="N12" i="27" s="1"/>
  <c r="G7" i="26"/>
  <c r="K11" i="26"/>
  <c r="K12" i="27" s="1"/>
  <c r="N8" i="26"/>
  <c r="N9" i="27" s="1"/>
  <c r="M9" i="26"/>
  <c r="M10" i="27" s="1"/>
  <c r="L10" i="26"/>
  <c r="L11" i="27" s="1"/>
  <c r="K9" i="26"/>
  <c r="K10" i="27" s="1"/>
  <c r="O10" i="26"/>
  <c r="O11" i="27" s="1"/>
  <c r="O9" i="26"/>
  <c r="O10" i="27" s="1"/>
  <c r="O8" i="26"/>
  <c r="O9" i="27" s="1"/>
  <c r="O7" i="26"/>
  <c r="O8" i="27" s="1"/>
  <c r="N9" i="26"/>
  <c r="N10" i="27" s="1"/>
  <c r="M10" i="26"/>
  <c r="M11" i="27" s="1"/>
  <c r="M7" i="26"/>
  <c r="M8" i="27" s="1"/>
  <c r="L9" i="26"/>
  <c r="L10" i="27" s="1"/>
  <c r="O11" i="26"/>
  <c r="O12" i="27" s="1"/>
  <c r="K8" i="26"/>
  <c r="K9" i="27" s="1"/>
  <c r="M11" i="26"/>
  <c r="M12" i="27" s="1"/>
  <c r="I9" i="25"/>
  <c r="C10" i="27" s="1"/>
  <c r="J9" i="25"/>
  <c r="D10" i="27" s="1"/>
  <c r="J8" i="25"/>
  <c r="D9" i="27" s="1"/>
  <c r="L9" i="25"/>
  <c r="F10" i="27" s="1"/>
  <c r="J7" i="25"/>
  <c r="D8" i="27" s="1"/>
  <c r="L8" i="25"/>
  <c r="F9" i="27" s="1"/>
  <c r="J11" i="25"/>
  <c r="D12" i="27" s="1"/>
  <c r="L10" i="25"/>
  <c r="F11" i="27" s="1"/>
  <c r="I8" i="25"/>
  <c r="C9" i="27" s="1"/>
  <c r="M10" i="25"/>
  <c r="G11" i="27" s="1"/>
  <c r="I7" i="25"/>
  <c r="C8" i="27" s="1"/>
  <c r="M9" i="25"/>
  <c r="G10" i="27" s="1"/>
  <c r="I11" i="25"/>
  <c r="C12" i="27" s="1"/>
  <c r="K7" i="25"/>
  <c r="E8" i="27" s="1"/>
  <c r="M8" i="25"/>
  <c r="G9" i="27" s="1"/>
  <c r="K11" i="25"/>
  <c r="E12" i="27" s="1"/>
  <c r="K9" i="25"/>
  <c r="E10" i="27" s="1"/>
  <c r="E7" i="25"/>
  <c r="K8" i="25"/>
  <c r="E9" i="27" s="1"/>
  <c r="L7" i="25"/>
  <c r="F8" i="27" s="1"/>
  <c r="L11" i="25"/>
  <c r="F12" i="27" s="1"/>
  <c r="M7" i="25"/>
  <c r="G8" i="27" s="1"/>
  <c r="I10" i="25"/>
  <c r="M11" i="25"/>
  <c r="G12" i="27" s="1"/>
  <c r="T16" i="21"/>
  <c r="T17" i="21"/>
  <c r="Q16" i="21"/>
  <c r="T23" i="21"/>
  <c r="Q23" i="21"/>
  <c r="Q15" i="21"/>
  <c r="Q17" i="21"/>
  <c r="M15" i="21"/>
  <c r="Q18" i="21"/>
  <c r="K15" i="21"/>
  <c r="T15" i="21"/>
  <c r="T18" i="21"/>
  <c r="T22" i="21"/>
  <c r="Q22" i="21"/>
  <c r="Q19" i="21"/>
  <c r="T19" i="21"/>
  <c r="Q20" i="21"/>
  <c r="T20" i="21"/>
  <c r="M24" i="21"/>
  <c r="Q24" i="21"/>
  <c r="Q25" i="21"/>
  <c r="Q26" i="21"/>
  <c r="Q27" i="21"/>
  <c r="Q28" i="21"/>
  <c r="T28" i="21"/>
  <c r="K24" i="21"/>
  <c r="T24" i="21"/>
  <c r="T25" i="21"/>
  <c r="T26" i="21"/>
  <c r="T27" i="21"/>
  <c r="H220" i="22"/>
  <c r="B220" i="22" a="1"/>
  <c r="B220" i="22" s="1"/>
  <c r="J209" i="22" s="1"/>
  <c r="H219" i="22"/>
  <c r="H218" i="22"/>
  <c r="H217" i="22"/>
  <c r="H216" i="22"/>
  <c r="H215" i="22"/>
  <c r="H214" i="22"/>
  <c r="H213" i="22"/>
  <c r="H212" i="22"/>
  <c r="H211" i="22"/>
  <c r="H210" i="22"/>
  <c r="H209" i="22"/>
  <c r="N24" i="21"/>
  <c r="N15" i="21"/>
  <c r="B16" i="28" l="1"/>
  <c r="B15" i="28"/>
  <c r="B14" i="28"/>
  <c r="B13" i="28"/>
  <c r="D16" i="28"/>
  <c r="D15" i="28"/>
  <c r="D14" i="28"/>
  <c r="D13" i="28"/>
  <c r="AC15" i="21"/>
  <c r="AC17" i="21" s="1"/>
  <c r="AB17" i="21" s="1"/>
  <c r="AC24" i="21"/>
  <c r="AB24" i="21" s="1"/>
  <c r="Y24" i="21"/>
  <c r="Y15" i="21"/>
  <c r="B17" i="28" l="1"/>
  <c r="C17" i="28" s="1"/>
  <c r="E22" i="28"/>
  <c r="D17" i="28"/>
  <c r="E13" i="28" s="1"/>
  <c r="AC16" i="21"/>
  <c r="AB16" i="21" s="1"/>
  <c r="AC25" i="21"/>
  <c r="AB25" i="21" s="1"/>
  <c r="AB15" i="21"/>
  <c r="AA24" i="21"/>
  <c r="Y25" i="21" s="1"/>
  <c r="Z24" i="21"/>
  <c r="AC18" i="21"/>
  <c r="AA15" i="21"/>
  <c r="Z15" i="21"/>
  <c r="C16" i="28" l="1"/>
  <c r="C15" i="28"/>
  <c r="B20" i="28"/>
  <c r="C14" i="28"/>
  <c r="C13" i="28"/>
  <c r="E17" i="28"/>
  <c r="E15" i="28"/>
  <c r="E14" i="28"/>
  <c r="D20" i="28"/>
  <c r="E16" i="28"/>
  <c r="AC26" i="21"/>
  <c r="AC28" i="21" s="1"/>
  <c r="AB28" i="21" s="1"/>
  <c r="Y17" i="21"/>
  <c r="AA17" i="21" s="1"/>
  <c r="Y18" i="21" s="1"/>
  <c r="Y16" i="21"/>
  <c r="AB18" i="21"/>
  <c r="AC19" i="21"/>
  <c r="AC20" i="21" s="1"/>
  <c r="AC21" i="21" s="1"/>
  <c r="AA25" i="21"/>
  <c r="Y26" i="21" s="1"/>
  <c r="Z25" i="21"/>
  <c r="AH25" i="21" s="1"/>
  <c r="AC22" i="21" l="1"/>
  <c r="AB21" i="21"/>
  <c r="Z17" i="21"/>
  <c r="AC27" i="21"/>
  <c r="AB27" i="21" s="1"/>
  <c r="AB26" i="21"/>
  <c r="AA16" i="21"/>
  <c r="Z16" i="21"/>
  <c r="AB20" i="21"/>
  <c r="AB19" i="21"/>
  <c r="AA26" i="21"/>
  <c r="Y27" i="21" s="1"/>
  <c r="Z26" i="21"/>
  <c r="AH26" i="21" s="1"/>
  <c r="AG24" i="21"/>
  <c r="AF24" i="21" s="1"/>
  <c r="Z18" i="21"/>
  <c r="AA18" i="21"/>
  <c r="Y19" i="21" s="1"/>
  <c r="AB22" i="21" l="1"/>
  <c r="AC23" i="21"/>
  <c r="AB23" i="21" s="1"/>
  <c r="AA19" i="21"/>
  <c r="Y20" i="21" s="1"/>
  <c r="Z19" i="21"/>
  <c r="AA27" i="21"/>
  <c r="Y28" i="21" s="1"/>
  <c r="Z27" i="21"/>
  <c r="AH27" i="21" s="1"/>
  <c r="AA20" i="21" l="1"/>
  <c r="Y21" i="21" s="1"/>
  <c r="Z20" i="21"/>
  <c r="AA28" i="21"/>
  <c r="Z28" i="21"/>
  <c r="AH28" i="21" s="1"/>
  <c r="AE24" i="21"/>
  <c r="AD24" i="21" s="1"/>
  <c r="AH24" i="21" s="1"/>
  <c r="AG15" i="21"/>
  <c r="AF15" i="21" s="1"/>
  <c r="AA21" i="21" l="1"/>
  <c r="Y22" i="21" s="1"/>
  <c r="Z21" i="21"/>
  <c r="AA22" i="21" l="1"/>
  <c r="Y23" i="21" s="1"/>
  <c r="Z22" i="21"/>
  <c r="Z23" i="21" l="1"/>
  <c r="AA23" i="21"/>
  <c r="AE15" i="21"/>
  <c r="AD15" i="21" s="1"/>
  <c r="AH15"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C5" authorId="0" shapeId="0" xr:uid="{2A9111FE-B8B8-4A35-8A74-3FA72AF6E924}">
      <text>
        <r>
          <rPr>
            <b/>
            <sz val="9"/>
            <color indexed="81"/>
            <rFont val="Tahoma"/>
            <family val="2"/>
          </rPr>
          <t>Celdas parametrizadas no modificar.</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E5" authorId="0" shapeId="0" xr:uid="{6E033C5F-4C97-4F7A-A9B4-B94842A9F6E9}">
      <text>
        <r>
          <rPr>
            <b/>
            <sz val="9"/>
            <color indexed="81"/>
            <rFont val="Tahoma"/>
            <family val="2"/>
          </rPr>
          <t>Celdas parametrizadas NO modificar.</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B12" authorId="0" shapeId="0" xr:uid="{84343DC9-0184-4F2A-919E-F83E63B9C69E}">
      <text>
        <r>
          <rPr>
            <b/>
            <sz val="9"/>
            <color indexed="81"/>
            <rFont val="Tahoma"/>
            <family val="2"/>
          </rPr>
          <t>Celdas parametrizadas NO modificar.</t>
        </r>
        <r>
          <rPr>
            <sz val="9"/>
            <color indexed="81"/>
            <rFont val="Tahoma"/>
            <family val="2"/>
          </rPr>
          <t xml:space="preserve">
</t>
        </r>
      </text>
    </comment>
    <comment ref="D12" authorId="0" shapeId="0" xr:uid="{081ECC0F-9A55-4944-84DD-2C393D204A51}">
      <text>
        <r>
          <rPr>
            <b/>
            <sz val="9"/>
            <color indexed="81"/>
            <rFont val="Tahoma"/>
            <family val="2"/>
          </rPr>
          <t>Celdas parametrizadas NO modificar.</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<sst xmlns="http://schemas.openxmlformats.org/spreadsheetml/2006/main" count="829" uniqueCount="382">
  <si>
    <t xml:space="preserve">Referencia </t>
  </si>
  <si>
    <t>Impacto</t>
  </si>
  <si>
    <t>Probabilidad</t>
  </si>
  <si>
    <t>%</t>
  </si>
  <si>
    <t>Alta</t>
  </si>
  <si>
    <t>Mayor</t>
  </si>
  <si>
    <t>Atributos</t>
  </si>
  <si>
    <t>Manual</t>
  </si>
  <si>
    <t>Automático</t>
  </si>
  <si>
    <t>No. Control</t>
  </si>
  <si>
    <t>Afectación</t>
  </si>
  <si>
    <t>Tipo</t>
  </si>
  <si>
    <t>Preventivo</t>
  </si>
  <si>
    <t>Detectivo</t>
  </si>
  <si>
    <t>Correctivo</t>
  </si>
  <si>
    <t>Implementación</t>
  </si>
  <si>
    <t>Documentación</t>
  </si>
  <si>
    <t>Documentado</t>
  </si>
  <si>
    <t>Sin Documentar</t>
  </si>
  <si>
    <t>Frecuencia</t>
  </si>
  <si>
    <t>Continua</t>
  </si>
  <si>
    <t>Aleatoria</t>
  </si>
  <si>
    <t>Evidencia</t>
  </si>
  <si>
    <t>Registro Sustancial</t>
  </si>
  <si>
    <t>Registro Material</t>
  </si>
  <si>
    <t>Sin registro</t>
  </si>
  <si>
    <t>Calificación</t>
  </si>
  <si>
    <t>Tratamiento</t>
  </si>
  <si>
    <t>Reducir</t>
  </si>
  <si>
    <t>Aceptar</t>
  </si>
  <si>
    <t>Evitar</t>
  </si>
  <si>
    <t>Probabilidad Inherente</t>
  </si>
  <si>
    <t>Finalizado</t>
  </si>
  <si>
    <t>En curso</t>
  </si>
  <si>
    <t>Impacto 
Inherente</t>
  </si>
  <si>
    <t>Probabilidad Residual Final</t>
  </si>
  <si>
    <t>Impacto Residual Final</t>
  </si>
  <si>
    <t>Zona de Riesgo Inherente</t>
  </si>
  <si>
    <t>Zona de Riesgo Final</t>
  </si>
  <si>
    <t>Clasificación del Riesgo</t>
  </si>
  <si>
    <t>Muy Baja</t>
  </si>
  <si>
    <t>Frecuencia de la Actividad</t>
  </si>
  <si>
    <t>Baja</t>
  </si>
  <si>
    <t>Muy Alta</t>
  </si>
  <si>
    <t>Pérdida Reputacional</t>
  </si>
  <si>
    <t>Afectación menor a 10 SMLMV .</t>
  </si>
  <si>
    <t xml:space="preserve">Menor-40% </t>
  </si>
  <si>
    <t>Moderado 60%</t>
  </si>
  <si>
    <t>Mayor 80%</t>
  </si>
  <si>
    <t>Catastrófico 100%</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</si>
  <si>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</si>
  <si>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</si>
  <si>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</si>
  <si>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</si>
  <si>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</si>
  <si>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</si>
  <si>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</si>
  <si>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</si>
  <si>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</si>
  <si>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</si>
  <si>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</si>
  <si>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</si>
  <si>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</si>
  <si>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</si>
  <si>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Tabla Atributos de para el diseño del control</t>
  </si>
  <si>
    <t>Extremo</t>
  </si>
  <si>
    <t>Alto</t>
  </si>
  <si>
    <t>Moderado</t>
  </si>
  <si>
    <t>Bajo</t>
  </si>
  <si>
    <t>Insignificante</t>
  </si>
  <si>
    <t>Menor</t>
  </si>
  <si>
    <t>Catastrófico</t>
  </si>
  <si>
    <t>Plan de accion (solo para la opción reducir)</t>
  </si>
  <si>
    <t>Criterios</t>
  </si>
  <si>
    <t>Afectación Económica o presupuestal</t>
  </si>
  <si>
    <t xml:space="preserve">Entre 10 y 50 SMLMV </t>
  </si>
  <si>
    <t xml:space="preserve">Entre 50 y 100 SMLMV </t>
  </si>
  <si>
    <t xml:space="preserve">Entre 100 y 500 SMLMV </t>
  </si>
  <si>
    <t xml:space="preserve">Mayor a 500 SMLMV </t>
  </si>
  <si>
    <t>El riesgo afecta la imagen de alguna área de la organización</t>
  </si>
  <si>
    <t>El riesgo afecta la imagen de la entidad internamente, de conocimiento general, nivel interno, de junta dircetiva y accionistas y/o de provedores</t>
  </si>
  <si>
    <t>El riesgo afecta la imagen de de la entidad con efecto publicitario sostenido a nivel de sector administrativo, nivel departamental o municipal</t>
  </si>
  <si>
    <t>El riesgo afecta la imagen de la entidad con algunos usuarios de relevancia frente al logro de los objetivos</t>
  </si>
  <si>
    <t>Leve 20%</t>
  </si>
  <si>
    <t>La actividad que conlleva el riesgo se ejecuta como máximos 2 veces por año</t>
  </si>
  <si>
    <t>La actividad que conlleva el riesgo se ejecuta de 3 a 24 veces por año</t>
  </si>
  <si>
    <t>La actividad que conlleva el riesgo se ejecuta de 24 a 500 veces por año</t>
  </si>
  <si>
    <t>La actividad que conlleva el riesgo se ejecuta mínimo 500 veces al año y máximo 5000 veces por año</t>
  </si>
  <si>
    <t>La actividad que conlleva el riesgo se ejecuta más de 5000 veces por año</t>
  </si>
  <si>
    <t>Media</t>
  </si>
  <si>
    <t>El riesgo afecta la imagen de la entidad a nivel nacional, con efecto publicitarios sostenible a nivel país</t>
  </si>
  <si>
    <t>Con Registro</t>
  </si>
  <si>
    <t>Sin Registro</t>
  </si>
  <si>
    <t>El control no deja registro de la ejecución del control</t>
  </si>
  <si>
    <t>El control deja un registro que permite evidenciar la ejecución del control</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</si>
  <si>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</si>
  <si>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Reputacional</t>
  </si>
  <si>
    <t>Económico</t>
  </si>
  <si>
    <t>Económico y Reputacional</t>
  </si>
  <si>
    <t>Reducir (mitigar)</t>
  </si>
  <si>
    <t>Reducir (compartir)</t>
  </si>
  <si>
    <t>Probabilidad Residual</t>
  </si>
  <si>
    <t>Fuente:  Adaptado de Curso Riesgo Operativo Universidad del Rosario por Dirección de Gestión y Desempeño Institucional de Función Pública,  2020.</t>
  </si>
  <si>
    <t>Subcriterios</t>
  </si>
  <si>
    <t>❌</t>
  </si>
  <si>
    <t>✔</t>
  </si>
  <si>
    <t xml:space="preserve">     El riesgo afecta la imagen de alguna área de la organización</t>
  </si>
  <si>
    <t xml:space="preserve">     El riesgo afecta la imagen de la entidad internamente, de conocimiento general, nivel interno, de junta dircetiva y accionistas y/o de provedores</t>
  </si>
  <si>
    <t xml:space="preserve">     El riesgo afecta la imagen de la entidad con algunos usuarios de relevancia frente al logro de los objetivos</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</si>
  <si>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</si>
  <si>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</si>
  <si>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</si>
  <si>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</si>
  <si>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Temática / Linea de Acción</t>
  </si>
  <si>
    <t>Nombre de la evidencia</t>
  </si>
  <si>
    <t>Impacto Inherente</t>
  </si>
  <si>
    <t>Leve</t>
  </si>
  <si>
    <t>tipo riesgo</t>
  </si>
  <si>
    <t>EVALUACION DE RIESGO INHERENTE</t>
  </si>
  <si>
    <t>EVALUACION DEL RIESGO RESIDUAL</t>
  </si>
  <si>
    <t xml:space="preserve">Probabilidad Residual </t>
  </si>
  <si>
    <t>Impacto Residual</t>
  </si>
  <si>
    <t>VER ACCION #</t>
  </si>
  <si>
    <t>1. No tiene impactos en la prestación del servicio ni en la operación de los procesos internos.</t>
  </si>
  <si>
    <t>2. No afecta el cumplimiento de la misión ni de los objetivos estratégicos del Plan de Desarrollo.</t>
  </si>
  <si>
    <t>3. No representa impactos financieros para la organización.</t>
  </si>
  <si>
    <t>4. No genera multas ni sanciones.</t>
  </si>
  <si>
    <t>5. Genera consecuencias negativas en la imagen (opinión) ante sus grupos de interés (internos) de baja intensidad (puntuales) y mitigable o reversible de manera inmediata.</t>
  </si>
  <si>
    <t xml:space="preserve">6. No genera fallas en el funcionamiento del software o hardware, ni perdida/daño de información o mal uso de esta. </t>
  </si>
  <si>
    <t>1. Interrupción mínima en la prestación de los servicios o en la operación de los procesos. Reversibles de manera inmediata.</t>
  </si>
  <si>
    <t>2. Retrasa algunas actividades de proyectos, pero no afectan la ejecución global de los mismos. No afecta el cumplimiento los objetivos estratégicos del Plan de Desarrollo.</t>
  </si>
  <si>
    <t>3. Puede llevar traslados de rubros, ajustes en el presupuesto, pero no representa impactos financieros para la organización.</t>
  </si>
  <si>
    <t>4. Genera llamados de atención, pero no multas ni sanciones.</t>
  </si>
  <si>
    <t>5. Genera consecuencias negativas en la imagen (opinión) ante sus grupos de interés de intensidad media y mitigable o reversible en el corto plazo (6 meses). La imagen del Instituto se podría ver afectada a nivel regional y local.</t>
  </si>
  <si>
    <t>6. Genera fallas de funcionamiento en el software o hardware que dificultad el acceso a información afectando funciones específicas, cargos específicos.  Reversible en un término no mayor a 2 horas.</t>
  </si>
  <si>
    <t>1. Genera interrupción y demora en la prestación del servicio y/o en el desarrollo de las actividades de los procesos.  Reversibles en un término de máximo 1 día.</t>
  </si>
  <si>
    <t>2. Retrasa actividades, llevando a extender plazos para la ejecución de las mismas, pero no afectan la ejecución global de los proyectos. No afecta el cumplimiento de los objetivos estratégicos del Plan de Desarrollo.</t>
  </si>
  <si>
    <t>3. Puede llevar traslados de rubros, ajustes en el presupuesto, pero no representa impactos financieros para la organización. Puede desencadenar en retrasos del plan de inversiones.</t>
  </si>
  <si>
    <t>4. Genera algunas multas y sanciones por incumplimiento. Puede generar procesos disciplinarios al personal interno.</t>
  </si>
  <si>
    <t>5. Genera consecuencias negativas en la imagen (opinión) ante sus grupos de interés (comunidad, de intensidad alta y mitigable o reversible en el mediano plazo (1 año). La imagen del Instituto se podría ver afectada a nivel regional y local.</t>
  </si>
  <si>
    <t>6. Genera fallas de funcionamiento en el software o hardware que dificultad el acceso a información afectando funciones específicas, cargos específicos.  Reversible en un término no mayor a 5 horas.</t>
  </si>
  <si>
    <t>1. Genera interrupción y demora en la prestación del servicio y/o en el desarrollo de las actividades de los procesos.  Reversibles en un término de 1 a 2 días.</t>
  </si>
  <si>
    <t>2. Retrasa proyectos, llevando a extender plazos, aumentar presupuesto, para la ejecución de estos, pero no afectan la ejecución global. No afecta el cumplimiento de los objetivos estratégicos del Plan de Desarrollo.</t>
  </si>
  <si>
    <t>3. Puede llevar traslados de rubros, ajustes en el presupuesto y retrasos en su ejecución. Representa impactos financieros para la organización (perdida, no desembolso) que llevan al incumplimiento de proyectos del plan desarrollo.</t>
  </si>
  <si>
    <t>4. Genera multas y sanciones por incumplimiento. Puede generar procesos disciplinarios al personal interno, remoción de personal de sus cargos.</t>
  </si>
  <si>
    <t>5. Genera consecuencias negativas en la imagen (opinión) ante sus grupos de interés de intensidad grave y mitigable o reversible en el largo plazo (Cuatro años o menos). La imagen del Instituto se podría ver afectada a nivel regional y nacional.</t>
  </si>
  <si>
    <t>6. Genera fallas de funcionamiento en el software o hardware que dificultad el acceso a información afectando módulos completos (SIFI), afectación de servidores (Correo, Directorio Activo).  Reversible en un término no mayor a 8 horas.</t>
  </si>
  <si>
    <t>1. Genera interrupción y demora significativa en la prestación del servicio y/o en el desarrollo de las actividades de los procesos. Reversibles en un término de 3 a 5 días.</t>
  </si>
  <si>
    <t>2. Genera incumplimiento de los proyectos. Genera sobrecostos y afecta el cumplimiento de los objetivos estratégicos de Plan de Desarrollo.</t>
  </si>
  <si>
    <t>3. Representa impactos financieros para la organización (perdida, no desembolso) que llevan al incumplimiento de objetivos del plan desarrollo.</t>
  </si>
  <si>
    <t>4. Genera multas y sanciones por incumplimiento. Puede generar procesos disciplinarios al personal interno, remoción de personal de sus cargos. Pago de indemnizaciones por incumplimiento que puede llevar a afectar el presupuesto del Instituto.</t>
  </si>
  <si>
    <t>5. Genera consecuencias negativas en la imagen (opinión) ante sus grupos de interés (comunidad, empleados, clientes, gobierno, etc.) con una intensidad muy alta y reversible en el largo plazo (más de 5 años para revertir la afectación). La imagen del Instituto se podría ver afectada a nivel regional y nacional.</t>
  </si>
  <si>
    <t>6. Genera fallas de funcionamiento en el software o hardware que dificultad el acceso a información afectando módulos completos (SIFI), afectación de servidores (Correo, Directorio Activo).  Reversible en un tiempo superior a un día.</t>
  </si>
  <si>
    <t>N/A</t>
  </si>
  <si>
    <t>MAPA DE RIESGOS DE PROCESO</t>
  </si>
  <si>
    <t xml:space="preserve">4.2.1. ESTABLECIMIENTO DEL CONTEXTO </t>
  </si>
  <si>
    <t xml:space="preserve">PROCESO: </t>
  </si>
  <si>
    <t>Gestión de Atención al Usuario</t>
  </si>
  <si>
    <t>FECHA DE ELABORACIÓN O ACTUALIZACIÓN:</t>
  </si>
  <si>
    <t>RESPONSABLE (s) DE ELABORACIÓN O ACTUALIZACIÓN</t>
  </si>
  <si>
    <t>Gestión Estratégica</t>
  </si>
  <si>
    <t>Gestión Social</t>
  </si>
  <si>
    <t>Factor: Externo/Interno/Proceso</t>
  </si>
  <si>
    <t xml:space="preserve">Variable </t>
  </si>
  <si>
    <t xml:space="preserve">¿Cómo me puede afectar? </t>
  </si>
  <si>
    <t>Gestión de Desarrollo de Soluciones Habitacionales</t>
  </si>
  <si>
    <t>CARÁCTER: Positivo/negativo</t>
  </si>
  <si>
    <t>Breve análisis</t>
  </si>
  <si>
    <t>Factor Externo</t>
  </si>
  <si>
    <t>NEGATIVO</t>
  </si>
  <si>
    <t>POSITIVO</t>
  </si>
  <si>
    <t>Gestión del Talento Humano</t>
  </si>
  <si>
    <t>Factor Interno</t>
  </si>
  <si>
    <t>Gestión de Comunicaciones</t>
  </si>
  <si>
    <t>Factor de proceso</t>
  </si>
  <si>
    <t>Gestión Administrativa y Financiera</t>
  </si>
  <si>
    <t>Gestión de Infraestructura</t>
  </si>
  <si>
    <t>Gestión de TIC</t>
  </si>
  <si>
    <t>Gestión Documental</t>
  </si>
  <si>
    <t>Gestión Jurídica</t>
  </si>
  <si>
    <t>Gestión de Evaluación y  Mejora Continua</t>
  </si>
  <si>
    <t>4.2. IDENTIFICACION DEL RIESGO</t>
  </si>
  <si>
    <t>VALORACION DE CONTROLES</t>
  </si>
  <si>
    <t>4.3. EVALUACIÓN DEL RIESGO</t>
  </si>
  <si>
    <t>4.4. TRATAMIENTO DEL RIESGO</t>
  </si>
  <si>
    <t>PROCESO:</t>
  </si>
  <si>
    <t>OBJETIVO:</t>
  </si>
  <si>
    <t>ALCANCE:</t>
  </si>
  <si>
    <t>CÓDIGO: F-GM-29</t>
  </si>
  <si>
    <r>
      <t>CÓDIGO:</t>
    </r>
    <r>
      <rPr>
        <sz val="12"/>
        <rFont val="Arial Narrow"/>
        <family val="2"/>
      </rPr>
      <t xml:space="preserve"> F-GM-29</t>
    </r>
  </si>
  <si>
    <t>Gesión de Evaluación Indpendiente</t>
  </si>
  <si>
    <t>Procesos Institucionales</t>
  </si>
  <si>
    <t>Tabla Criterios para definir el nivel de probabilidad Inherente</t>
  </si>
  <si>
    <t>Tabla Criterios para definir el nivel de impacto Inherente</t>
  </si>
  <si>
    <t>Gestión de PQRSD</t>
  </si>
  <si>
    <t>por insatisfacción de los ciudadanos en relación con las respuestas de las PQRSD por parte del Isvimed.
por perdida de recursos derivada de procesos fallados en contra de la entidad por vencimiento de términos de los recursos legales interpuestos por los ciudadanos.
Por posibles hallazgos de los Entes de Control frente a la gestión de las PQRS</t>
  </si>
  <si>
    <t>Descripción del Control
(medidas vigentes)</t>
  </si>
  <si>
    <t>4.1.</t>
  </si>
  <si>
    <t>4.2.</t>
  </si>
  <si>
    <t>Posibilidad de afectación reputacional del Instituto</t>
  </si>
  <si>
    <t>Posibilidad de afectación reputacional y económica del Instituto</t>
  </si>
  <si>
    <t>Brindar una atención oportuna, efectiva y eficaz frente a las necesidades expresadas por las partes interesadas, de tal manera que se garantice una satisfacción en el servicio y se canalice su requirimiento utilizando los medios de comunicación dispuestos por el instituto.</t>
  </si>
  <si>
    <t>Aplica desde la solicitud realizada por las partes interesadas hasta la respuesta definitiva de la misma.</t>
  </si>
  <si>
    <t>Los supervisores realizan de manera semestral la evaluación de proveedores, en donde se contrasta el cumplimiento de las obligaciones contractuales con el desempeño de las mismas. En el caso de una mala calificación, el contratista debe ser reevaluado y el supervisor debe generar compromisos y aspectos a mejorar.
Documentado en: FGI-12 Y FGI-13. Formatos de evaluación de proveedores.</t>
  </si>
  <si>
    <t>1. Falta de competencia del personal que atiende al ciudadano.</t>
  </si>
  <si>
    <t>Registros de evaluación de proveedores</t>
  </si>
  <si>
    <t xml:space="preserve">Expectativa  de los grupos de interés </t>
  </si>
  <si>
    <t>Esto nos permite realizar una lectura constante frente a las expectativas de los grupos de interés, que nos obligue a una mejora constante.</t>
  </si>
  <si>
    <t>Desconocimiento del quehacer del Instituto</t>
  </si>
  <si>
    <t>Debido a que se generan falsas expectativas frente a nuestros programas y servicios.</t>
  </si>
  <si>
    <t>Oferta de servicios única en el mercado</t>
  </si>
  <si>
    <t>Tomando en cuenta esto nos podría llevar a asumir liderazgo y empoderamiento frente a la oferta de soluciones habitacionales en el territorio</t>
  </si>
  <si>
    <t>Falta de sentido de pertenencia</t>
  </si>
  <si>
    <t>Nuestros grupos de interés actualmente no tiene un sentido de pertenencia frente al quehacer del instituto.</t>
  </si>
  <si>
    <t>Información parcializada que circula sobre el instituto</t>
  </si>
  <si>
    <t>falsas apreciaciones, afecta imagen, dificulta las relaciones entre el instituto y la población.</t>
  </si>
  <si>
    <t>alta demanda de servicios frente al instituto</t>
  </si>
  <si>
    <t>nuestra oferta no es suficiente para la demanda de nuestros usuarios</t>
  </si>
  <si>
    <t>falta de recursos de la administración central hacia el instituto</t>
  </si>
  <si>
    <t>Afecta ampliar la oferta de servicio hacia los potenciales beneficiarios</t>
  </si>
  <si>
    <t>perdida de reputación frente a grupos de interés</t>
  </si>
  <si>
    <t>afecta la confianza y credibilidad frente a los grupos de interés</t>
  </si>
  <si>
    <t>estilo de liderazgo proactivo</t>
  </si>
  <si>
    <t>permite una consecución de los objetivos del proceso</t>
  </si>
  <si>
    <t>innovación en los procesos de atención</t>
  </si>
  <si>
    <t>actualmente el instituto se encuentra en el proceso de modernización de los canales de comunicación de los usuarios, para mejorar la accesibilidad y oportunidad en los servicios</t>
  </si>
  <si>
    <t>articulación entre procesos</t>
  </si>
  <si>
    <t>genera retraso en la oportunidad a la respuesta, sanciones, daño en la imagen, malestar e inconformidad entre los usuarios, desarticulación entre procesos</t>
  </si>
  <si>
    <t>trabajo en equipo</t>
  </si>
  <si>
    <t>permite la unificación de criterios frente a las directrices de trabajo del equipo, iniciativa.</t>
  </si>
  <si>
    <t>calidad de la atención brindada</t>
  </si>
  <si>
    <t>genera una percepción positiva frente al ciudadano</t>
  </si>
  <si>
    <t>estabilidad laboral</t>
  </si>
  <si>
    <t>impide que los servidores tengan sentido de pertenencia</t>
  </si>
  <si>
    <t>carga laboral</t>
  </si>
  <si>
    <t>equilibrio dentro del proceso, en términos de funciones asignadas, lo cual lleva a una productividad constante y en aumento</t>
  </si>
  <si>
    <t>planeación institucional</t>
  </si>
  <si>
    <t>existen deficiencias en la planeación institucional lo cual conlleva  a la no consecución de las metas. No permite estabilidad en el ambiente, siempre se responde a coyunturas.</t>
  </si>
  <si>
    <t>fuga de conocimiento</t>
  </si>
  <si>
    <t>afecta estabilidad de los proceso y flujos de información. Genera reprocesos.</t>
  </si>
  <si>
    <t>fallas en la comunicación interna</t>
  </si>
  <si>
    <t>afecta el desempeño, genera desinformación, afecta la percepción del cliente interno hacia el instituto</t>
  </si>
  <si>
    <t>Diciembre de 2021</t>
  </si>
  <si>
    <t>Estudio previo contrato prestación servicios profesionales y apoyo a la gestión persona natural
Evidencias de competencias de acuerdo al perfil</t>
  </si>
  <si>
    <t>1.1.</t>
  </si>
  <si>
    <t>1.2.</t>
  </si>
  <si>
    <t>3. Demoras en la contratación del personal de atención al ciudadano.</t>
  </si>
  <si>
    <t>Plan Anual de Adquisiciones
Contratos de prestación de servicios y de apoyo a la gestión</t>
  </si>
  <si>
    <t>4. No se realiza medición de la satisfacción del usuario con respecto a la información que suministra el personal de atención al usuario</t>
  </si>
  <si>
    <t>Encuestas de satisfacción
Acta de equipo primario con análisis de encuestas
Calculo de Indicador de Satisfacción en la atención al ciudadano en el SMO
Acciones de mejora</t>
  </si>
  <si>
    <r>
      <t xml:space="preserve">PÁGINA: </t>
    </r>
    <r>
      <rPr>
        <sz val="11"/>
        <color theme="1"/>
        <rFont val="Arial Narrow"/>
        <family val="2"/>
      </rPr>
      <t>3 de 3</t>
    </r>
  </si>
  <si>
    <r>
      <t xml:space="preserve">PÁGINA: </t>
    </r>
    <r>
      <rPr>
        <sz val="12"/>
        <rFont val="Arial Narrow"/>
        <family val="2"/>
      </rPr>
      <t>1 de 3</t>
    </r>
  </si>
  <si>
    <t>3.  El proceso al que se asigna erróneamente no notifica sobre la situación para gestionar una asignación correcta.</t>
  </si>
  <si>
    <t>debido a que la información que se proporciona al ciudadano es insuficiente o errónea.</t>
  </si>
  <si>
    <t>GA5</t>
  </si>
  <si>
    <t>GA6</t>
  </si>
  <si>
    <r>
      <t xml:space="preserve">VERSIÓN: </t>
    </r>
    <r>
      <rPr>
        <sz val="11"/>
        <color theme="1"/>
        <rFont val="Arial Narrow"/>
        <family val="2"/>
      </rPr>
      <t>05</t>
    </r>
  </si>
  <si>
    <r>
      <t xml:space="preserve">FECHA: </t>
    </r>
    <r>
      <rPr>
        <sz val="11"/>
        <color theme="1"/>
        <rFont val="Arial Narrow"/>
        <family val="2"/>
      </rPr>
      <t>30/03/2022</t>
    </r>
  </si>
  <si>
    <r>
      <t xml:space="preserve">VERSIÓN: </t>
    </r>
    <r>
      <rPr>
        <sz val="12"/>
        <rFont val="Arial Narrow"/>
        <family val="2"/>
      </rPr>
      <t>05</t>
    </r>
  </si>
  <si>
    <r>
      <t xml:space="preserve">FECHA: </t>
    </r>
    <r>
      <rPr>
        <sz val="12"/>
        <rFont val="Arial Narrow"/>
        <family val="2"/>
      </rPr>
      <t>30/03/2022</t>
    </r>
  </si>
  <si>
    <t>CONTROL DE CAMBIOS</t>
  </si>
  <si>
    <t>Riesgo No.</t>
  </si>
  <si>
    <t>Fecha Cambio</t>
  </si>
  <si>
    <t>Descripción del cambio</t>
  </si>
  <si>
    <t>Subdirector Jrídico</t>
  </si>
  <si>
    <t>1. QUE?</t>
  </si>
  <si>
    <t>2. COMO SE REFLEJA?</t>
  </si>
  <si>
    <t>3. POR QUE?
(Evento Potencial Principal)</t>
  </si>
  <si>
    <t>Causa
(Evento Potencial Intermedio)</t>
  </si>
  <si>
    <t>Descripción del Riesgo
(1+2+3)</t>
  </si>
  <si>
    <t>ACCIONES ESPECIFICAS PARA FORTALECER CONTROLES</t>
  </si>
  <si>
    <t>Atención al ciudadano</t>
  </si>
  <si>
    <t>Debido a que las respuestas de las PQRSD no contienen las características de: oportunidad, claridad, respuesta de fondo, precisas, congruentes y consecuentes.</t>
  </si>
  <si>
    <t>Posibilidad de afectación reputacional y económica del Instituto reflejada en la insatisfacción de los ciudadanos en relación con las respuestas de las PQRSD por parte del Isvimed, así como por la perdida de recursos derivada de procesos fallados en contra de la entidad por vencimiento de términos de los recursos legales interpuestos por los ciudadanos, y por posibles hallazgos de los Entes de Control frente a la gestión de las PQRSD. Lo anterior, debido a que las respuestas de las PQRSD no contienen las características de: oportunidad, claridad, respuesta de fondo, precisas, congruentes y consecuentes.</t>
  </si>
  <si>
    <t>1.1</t>
  </si>
  <si>
    <t>1.2</t>
  </si>
  <si>
    <t>El responsable del area de correspondencia recibe, radica y asigna la PQRS que llegan de manera física al Instituto.
El responsable del area de correspondencia verifica que la PQRS cuente con datos de contacto para la respectiva respuesta y con los anexos suficientes que soporten la solicitud cuando sea aplicable. Asi mismo, valida que se proporcione al ciudadano el número de radicado y los términos de respuesta. Por otro lado, verifica el asunto de la solicitud con el fin de determinar la dependencia a la cual se asigna la PQRS y garantiza que la misma sea radicada en el término de las 12 horas siguientes.</t>
  </si>
  <si>
    <t xml:space="preserve">Consolidado de SIFI donde se evidencia las PQRS con número de radicado y anexos.
Correo electrónico con remisión de PQRS recibidas.
</t>
  </si>
  <si>
    <t>El responsable encargado PQRS revisa el módulo de PQRS de SIFI continuamente a lo largo de día para identificar nuevas PQRS que ingresan a la Entidad a través de pagina web y correo electrónico, para proceder a su respectiva asignación, lo cual queda consolidado en dicho módulo.
Las PQRS que ingresan por correo electrónico deben ser reportadas al tablero de control en Powerbi, el cual permite la visualización de la información en tiempo real y se actualiza cada 2 horas. De esta manera, se garantiza la identificación y asignació de las PQRS que ingresan por este canal.</t>
  </si>
  <si>
    <t xml:space="preserve">Consolidado módulo PQRS por página web y los que se radican mediante correo electrónico.
Tablero de Control de PQRS que ingresan por correo elctrónico en Power Bi
</t>
  </si>
  <si>
    <t>Estandarizar la metodología para realizar control en Powerbi de las PQRS que ingresan a través de correo electrónico. Fecha Proyectada: Agosto de 2025.</t>
  </si>
  <si>
    <t>Devolución de PQRS al archivo del Instituto: Correo Electrónico o por taquilla para el respectivo traslado (PQRS física) 
Informe mensual de PQRS</t>
  </si>
  <si>
    <t xml:space="preserve">
</t>
  </si>
  <si>
    <t>1. Las PQRS no se asignan a tiempo por parte de atención al ciudadano.</t>
  </si>
  <si>
    <t>2. Las PQRS se asignan al proceso incorrecto.</t>
  </si>
  <si>
    <t>Correo por parte del Subdirector Jurídico solicitando a la dependencia seleccionada la respuesta a la PQRS</t>
  </si>
  <si>
    <t>El responsable asignado de dar respuesta verifica el contenido de la PQRS y en caso de que considere que no es el competente para la respuesta, procede a realizar su devolución al área de archivo del Instituto, ya sea por correo electrónico o por taquilla en el caso de tratarse de una PQRS física. Lo anterior para el respectivo traslado.
Dado el caso en el que el responsable asignado,  no devuelva una PQRS que considera no le compete dentro del término de 3 días hábiles, debe elaborar respuesta, toda vez que el área de atención al usuario en atención a la resolución 1093 de 2025, no recibe peticiones vencidas sin respuesta.
El coordinador operativo de atención al ciudadano realiza monitoreo mensual de las PQRS que siendo asignadas por atención al ciudadano no tienen respuesta o la respuesta es inoportuna por parte de los responsables asignados. Este informe se genera del modulo de PQRS del SIFI y es enviado al Subdirector Jurídico quien lo presenta en Equipo Primario de Dirección. Este informe tambien incluye las PQRS que ingresan por taquilla de forma física.</t>
  </si>
  <si>
    <t>4.  El proceso al que se asigna la PQRS responde de manera inoportuna.
4.1. No se realiza seguimiento por parte de Atención al ciudadano con respecto a la respuesta oportuna por parte de las Subdirecciones y jefaturas.</t>
  </si>
  <si>
    <t>El responsable encargado de PQRS genera reporte en el SIFI de todas las PQRS que ingresan al instituto a través de los diferentes canales. Filtra aquellas PQRS sin radicado de salida e identifica las que superan el término para dar respuesta. De esta manera se detectan las PQRS que están vencidas. 
En este caso, el coordinador operativo se comunica con el enlace de cada subdirección para validar la causa del vencimiento o que no se haya cargado la respuesta en el sistema por parte del area de correspondencia y por lo tanto el estado aparece vencido.
Posterior a las verificaciones, se elabora informe de PQRS vencidas el cual se envía al Subdirector Jurídico quien lo presenta en Equipo Primario de Dirección.</t>
  </si>
  <si>
    <t>Reporte de PQRS del SIFI (mensual)</t>
  </si>
  <si>
    <t>El modulo de PQRS tiene parametrizado los tiempos de respuesta de acuerdo con el tipo de PQRS, los cuales empiezan a contar una vez la PQRS se radica en el módulo de PQRS. 
El sistema SIFI genera un correo electrónico de alerta de manera diaria, en donde relaciona las PQRS que están vencidas y las proximas a vencer.</t>
  </si>
  <si>
    <t>correo electronico con alertas de PQRS vencidas y próximas a vencer</t>
  </si>
  <si>
    <t xml:space="preserve">
El profesional jurídico (abogado) asignado por cada subdirección se encarga de verificar que las respuestas proyectadas cumplan con los lineamientos establecidos por ley, es decir, respuesta de ondo, clara, precisa, congruente y consecuente. Adicionalmente el profesional designado por la Subdirección Jurídica realiza capacitación periódica a los encargados en cada subdirección, sobre la adecuada respuesta de las PQRS en cumplimiento de lo establecido por ley.
Con el VoBo del enlace de cada subdirección la respuesta de la PQRS se remite para la firma del Subdirector o el Director.</t>
  </si>
  <si>
    <t>Oficio remisorio de respuesta firmado por el responsable directo</t>
  </si>
  <si>
    <t>El Subdirector Jurídico verifica que se de prioridad a la contratación del personal necesario para la asignación y seguimiento de  PQRS y para la atención al usuario al inicio de cada vigencia. Lo anterior de acuerdo a lo establecido en el Plan Anual de Adquisiciones.</t>
  </si>
  <si>
    <t xml:space="preserve">4.2. No se han definido tiempos límite de tramite interno para cada etapa de la gestión de la PQRS (tanto a nivel de proceso como en el sistema), y que genere alertas a cada uno de los actores, con el objetivo de garantizar el cumplimiento de los términos legales de respuesta. </t>
  </si>
  <si>
    <t>reflejada en la inconformidad del ciudadano por aumento de PQRS, comentarios negativos a través de los diferentes canales de comunicación (redes sociales, medios de comunicación) y de manera informal.</t>
  </si>
  <si>
    <t>2. Falta de capacitación sobre la oferta institucional y requisitos de acceso a la misma, así como en temas de atención al ciudadano.</t>
  </si>
  <si>
    <t>El Subdirector Jurídico solicita capacitación a cada una de las dependencias del Instituto con la finalidad de que el personal de atención al ciudadano conozca los requisitos de la oferta institucional. Esta es la medida actual que se utiliza para el entrenamiento del personal de atención al usuario.
Adicionalmente, existen respuestas preestablecidas a las preguntas frecuentes por parte de los ciudadanos, las cuales se socializan a través de los diferentes canales de atención (página web, chat, correo electrónico, volantes en el caso de atención en taquillas).</t>
  </si>
  <si>
    <t>Registros de asistencia de capacitaciones sobre la oferta institucional
Guiones con respuestas a las preguntas frecuentes por parte de la ciudadanía</t>
  </si>
  <si>
    <t>El Subdirector Jurídico verifica que se de prioridad a la contratación del personal necesario para la asignación y seguimiento de  PQRS y para la atención al ciudadano al inicio de cada vigencia. Lo anterior de acuerdo a lo establecido en el Plan Anual de Adquisiciones.</t>
  </si>
  <si>
    <t>Se realiza encuesta de satisfacción de usuarios por cada servicio, en la cual se pregunta por la forma en que se atiende y  si el servicio o producto entregado cumplió con las expectativas. De manera mensual en reunión de equipo primario con el líder de Atención al Ciudadano, se analiza la información de las encuestas de satisfacción para efectos de retroalimentación y de establecimiento de mejoras.
Esta información sirve de base para el cálculo del indicador de satisfacción en la atención al ciudadano en el Sistema de Información Organizacional - SMO.
Documentado en : Procedimiento para la satisfacción del ciudadano</t>
  </si>
  <si>
    <t>Se ajustan los siguientes controles y evidencias teniendo en cuenta los lineamientos vigentes para la gestión de PQRS. Controles actualizados: 1.1, 1.2, 2, 3, 4.1, 4.2, 5.</t>
  </si>
  <si>
    <t>Se ajusta el control 2 y evidencias correspondientes teniendo en cuenta los lineamientos vigentes para la gestión de atención al ciudadano.</t>
  </si>
  <si>
    <t>El responsable encargado de PQRS en caso de duda, confirma con las áreas que podrían dar respuesta a la PQRS como paso previo a la asignación de la misma. Esta verificación se realiza a través de distintos canales de comunicación (presencial, chat, etc.).
En el caso de que la asignación de una PQRS sea traslada entre diferentes dependencias mas de dos veces, la depedencia que tenga a su cargo el radicado debe generar la alerta al coordinador operativo de atención al ciudadano para definir en conjunto con el Subdirector Jurídico el responsable de dar respuesta al radicado. En el caso de que no realice la alerta deberá gestionar la respuesta conforme lo establece la resolución 1093 de 2025</t>
  </si>
  <si>
    <t>El Subdirector Jurídico, en relación con cada contratación de personal que se requiere para la prestación de servicios profesionales y de apoyo a la gestión,  verifica en el Estudio Previo respectivo, que la idoneidad y experiencia requerida sea coherente con las obligaciones contractuales a desarrollar, y procede a firmarlo en consecuencia. Para el  caso de personal de apoyo de atención al ciudadano se hace énfasis en que se cuente como mínimo con curso en atención al ciudadano de 90 horas.
Documentado en: Manual de Contratación.</t>
  </si>
  <si>
    <t>Objetivo / Requisto de referencia</t>
  </si>
  <si>
    <t>Lograr el 95% de PQRSD con respuesta oportuna de acuerdo a los términos de ley</t>
  </si>
  <si>
    <t>Lograr un 95% de nivel de satisfacción del ciudadano sobre la información que se proporciona a través de los diferentes canales de atención, en cada vigencia</t>
  </si>
  <si>
    <t>Subdirector Jurídico</t>
  </si>
  <si>
    <t>6..  Respuesta de Fondo, clara, precisa, congruente y consecuente: 
No se realiza un revisión jurídica por parte del proceso previo al envío de la respuesta a archivo para su respectivo radicado.</t>
  </si>
  <si>
    <t>7.  Demoras en la contratación de personal de apoyo para la respuesta a las PQRS, con respecto a los términos establecidos en el Plan Anual de Adquisiciones.</t>
  </si>
  <si>
    <t>5. El módulo de PQRS del sistema SIFI no registra la dependencia inicialmente asignada por el asesor de atención al ciudadano. De esta manera no genera la alerta diaria sobre los términos de vencimiento a la dependencia en mención.</t>
  </si>
  <si>
    <t>El profesional asignado a la coordinación operativa de atención al ciudadano valida con una frecuencia semanal que los radicados asignados tengan registrada la dependencia asignada y esté generando alerta diaria de términos de vencimiento, para lo cual se utiliza el exporte del módulo de correspondencia en donde se encuentra la relación de radicados.</t>
  </si>
  <si>
    <t>Exporte del módulo de correspondencia con validación semanal de radicados previamente asignados y registro de dependencias</t>
  </si>
  <si>
    <t>Se incluye la causa "5. El módulo de PQRS del sistema SIFI no registra la dependencia inicialmente asignada por el asesor de atención al ciudadano. De esta manera no genera la alerta diaria sobre los términos de vencimiento a la dependencia en mención." con el respectivo control " El profesional asignado a la coordinación operativa de atención al ciudadano valida con una frecuencia semanal que los radicados asignados tengan registrada la dependencia asignada y esté generando alerta diaria de términos de vencimiento, para lo cual se utiliza el exporte del módulo de correspondencia en donde se encuentra la relación de radicados"</t>
  </si>
  <si>
    <t>Actualizada septiembre de 2025</t>
  </si>
  <si>
    <t>SEGUIMIENTO TRIMESTRE 1 DE 2026</t>
  </si>
  <si>
    <r>
      <t xml:space="preserve">RELACIÓN DE EVIDENCIAS
</t>
    </r>
    <r>
      <rPr>
        <b/>
        <sz val="10"/>
        <color rgb="FFFF0000"/>
        <rFont val="Arial Narrow"/>
        <family val="2"/>
      </rPr>
      <t>IMPORTANTE:</t>
    </r>
    <r>
      <rPr>
        <b/>
        <sz val="10"/>
        <color theme="1"/>
        <rFont val="Arial Narrow"/>
        <family val="2"/>
      </rPr>
      <t xml:space="preserve">- RELACIONAR LOS ENLACES SOBRE MATERIALIZACION DE RIESGOS Y SOBRE APLICACIÓN DE CONTROLES
</t>
    </r>
    <r>
      <rPr>
        <b/>
        <sz val="10"/>
        <rFont val="Arial Narrow"/>
        <family val="2"/>
      </rPr>
      <t>-LAS EVIDENCIAS SOBRE APLICACIÓN DE CONTROLES SON LAS QUE SE ENCUENTRAN EN LA COLUMNA X - RELACIONARLAS UNA A UNA CON EL ENLACE CORRESPONDIENTE.</t>
    </r>
  </si>
  <si>
    <t>SEGUIMIENTO TRIMESTRE 2 DE 2026</t>
  </si>
  <si>
    <t>SEGUIMIENTO TRIMESTRE 3 DE 2026</t>
  </si>
  <si>
    <t>SEGUIMIENTO TRIMESTRE 4 DE 2026</t>
  </si>
  <si>
    <t>Se materializó el Riesgo?  (Ver evento potencial principal en Columna F. Relacionar detalles de la materialización - que, como, cuando, donde):
Los Controles están bien  diseñados, se aplican de acuerdo al diseño  y son efectivos? (Ver controles en la columna P / Concluir frente a cada control)
Que acciones propones o se están llevando a cabo para gestionar el riesgo que se materializó? (Si no aplica colocar N/A)
Que acciones propones o se están llevando a cabo para fortalecer los controles? (En el caso de que tener Acciones de mejora / Acciones correctivas en proceso, relacionar el avance. Si tienes acciones específicas a desarrollar en la columna AJ, también relacionar el avance)</t>
  </si>
  <si>
    <t>Gestión</t>
  </si>
  <si>
    <t>Fiscal</t>
  </si>
  <si>
    <t>Seg. de la Información</t>
  </si>
  <si>
    <t>Integridad Pùblica - Corrupción</t>
  </si>
  <si>
    <t>Integridad Pùblica - LA/FT/FP</t>
  </si>
  <si>
    <t>Posibilidad de afectación reputacional del Instituto reflejada en la inconformidad del ciudadano por aumento de PQRS, comentarios negativos a través de los diferentes canales de comunicación (redes sociales, medios de comunicación) y de manera informal. Lo anterior, debido a que la información que se proporciona al ciudadano es insuficiente o errónea.</t>
  </si>
  <si>
    <t>Se materializó el Riesgo? El evento potencial no se materializó. No se materializa teniendo en cuenta que el equipo de atención al ciudadano ha venido recibiendo constantemente capacitaciones por parte de los profesionales de las diferentes areas del instituto en pro de brindar información clara, oportuna y eficaz a los ciudadanos de acuerdo a sus requerimientos, se cuenta con grupos de Whatsapp donde se encuentran los profesionales del instituto por parte de titulación, reconocimiento, arrendamiento temporal y atención al ciudadano; ademas de contar con los contactos de los profesionales de las diferentes subdirecciones en pro de garantizar que la información suministrada al ciudadano sea clara, oportuna, facil y de calidad, cumpliendo asi con el objetivo de la politica publica de atención al ciudadano.
Los Controles están bien  diseñados, se aplican de acuerdo al diseño  y son efectivos?
CONTROLES 1,2,3,4,5: Se informa que los controles siguen siendo efectivos, toda vez, que las actividades se ejecutan tal como estan descritas en esta matriz, por lo que se adjunta evidencia de las diferentes capacitaciones llevadas a cabo por las diferentes dependencias al personal de atención al ciudadano,  garantizando que el acceso sea  oportuna, eficaz  y claro, asi mimo el informe consolidado de las encuestas de satisfacción.
Para el primer evento potencial intermedio:  No se materializado. todo el personal de la Oficina de atención al Ciudadano cuenta con  los cursos de atención y lenguaje claro. Asimismo, reuniones de equipo primario cada mes con el propósito de cualificar al equipo respecto al servicio Ciudadano.
Para el segundo evento potencial intermedio: No se materializado. Se realizan capacitaciones con el equipo de la Oficina de Atención al ciudadano para tener claridad acerca de los requisitos y procedimiento para postulación a los diferentes subsidios y porgramas del instituto. Asimismo, en los equipos primarios se resuelven dudas y desde la coordinación de la Oficina de Atención al Ciudadano se comparte información optima de los programas y requisitos de la Oferta institucional.  
Para el tercer evento potencial intermedio: No se materializado. A la fecha se cuenta con un equipo de trabajo conformado por 5 personas que cubren la atención al ciudadano en cada uno de los canales dispuestos en el Instituto, ademas de hacer presencia en las diferentes ferias externas en las que el instituo es invitado.
Para el cuarto evento potencial intermedio:  No se materializado. Mensualmente se exportan  las encuestas de satisfacción realizadas, insumo que es utilizado  para alimentar el indicador en el módulo SMO. Tambien es importante mencionar que se retroalimenta al equipo en las reuniones de equipo primario.
Que acciones propones o se están llevando a cabo para gestionar el riesgo que se materializó?  N/A
Que acciones propones o se están llevando a cabo para fortalecer los controles? N/A</t>
  </si>
  <si>
    <t xml:space="preserve">Se materializó el Riesgo?:  Se materializo el riesgo, realizado el análisis de los últimos tres informes de oportunidad en la respuesta relacionados en el SMO y se identifico seis (6) petición vencida. Se adjuntan los informes en mención los cuales tambien se encuentran cargados al SMO.
Para los eventos intermedios #1,2,3 No se materializaron toda vez, que se cuenta un grupo interciplinario, el cual esta integrado por cada uno de los enlaces  de las diferentes subdirecciones  y cada uno es el responsable de revisar, asignar y hacer seguimiento a las PQRS desde su ingreso al instituto hasta la radicado de salida y de ser requerido solicitar la prorroga o traslado al menor tiempo posible luego de la recepción del mismo.
El 4 evento potencial intermedio, para este trimestre no se dio respuesta dentro de los terminos, esto es, 15 dias habiles a 6 petición, debio a la falta de cuidado por parte de los enlaces encargados de realizar el siguimiento a las PQRS asignadas a cada dependencia.
Evento potencial intermedio #4.1: Si bien se realiza seguimiento, no fue efectivo en tanto que se vencio seis (6) peticiones, asi el porcentaje de respuesta despues de los 15 dias habiles no es elevado, el resultado debera ser 0 vencidas.
Evento potencial intermedio #4.2: No se materializado,  el sistema de información – Sifi, está diseñado para emitir alertas a los responsables de dar respuestas y así generar una recordación de vencimiento de la respuesta y el oportuno cumplimiento de los tiempos de respuesta establecidos por ley.
Evento potencial intermedio: #5: No se materializado: De acuerdo a los seguimientos mencionados anteriormente, se identifica que los responsables de responder las PQRSD han venido desarrollando el cumplimiento para dar una respuesta con las características conforme a lo que se estipula en la ley 1755. 
Los Controles están bien  diseñados, se aplican de acuerdo al diseño  y son efectivos? CONTROL 1,2,3,4,5,6,7: Se informa que para este trimestre las actividades se ejecutaron como estan descritas en esta matriz, sin embargo no se ejecuto al 100%, toda vez, que se venciero seis (6) peticiones. Se adjunta informe consolidado del 1 trimestre de 2026.
Que acciones propones o se están llevando a cabo para gestionar el riesgo que se materializó?  Se informa que en el control de power bi ya se logra evidenciar las PQRS que ingresan a través de correo electrónico, asi mismo en atención a la falla presentada en el sistema de información SIFI en el trimestre pasado, el cordinador operativo de atención al ciudadano, semanalmente  se encuentra realizando seguimiento de las prqs proximas a vencerse y se las esta enviando al subdirector juridico.
Que acciones propones o se están llevando a cabo para fortalecer los controles? En atención a la falla presentada en el sistema de información SIFI en el trimestre pasado, el cordinador operativo de atención al ciudadano, semanalmente  se encuentra realizando seguimiento de las prqs proximas a vencerse y se las esta enviando al subdirector juridico.
</t>
  </si>
  <si>
    <t>https://isvimedgovco.sharepoint.com/:f:/s/5Juridica/IgD5sJz1p0ibSrpV5AcYNUXpAfEIEPAT-UM7DeJ-F_l48IA?e=ccJ28B</t>
  </si>
  <si>
    <t>MAPA DE CALOR INHERENTE (ANTES DE CONTROLES)</t>
  </si>
  <si>
    <t>MAPA DE CALOR RIESGO INHERENTE</t>
  </si>
  <si>
    <t>CALIFICACIÓN RIESGO INHERENTE</t>
  </si>
  <si>
    <t>No. DEL RIESGO</t>
  </si>
  <si>
    <t>RIESGO</t>
  </si>
  <si>
    <t>PROBABILIDAD</t>
  </si>
  <si>
    <t>IMPACTO</t>
  </si>
  <si>
    <t>SEVERIDAD (NIVEL DE RIESGO)</t>
  </si>
  <si>
    <t>R5</t>
  </si>
  <si>
    <t/>
  </si>
  <si>
    <t>R6</t>
  </si>
  <si>
    <t>R7</t>
  </si>
  <si>
    <t>NIVELES DE RIESGO</t>
  </si>
  <si>
    <t>R8</t>
  </si>
  <si>
    <t>R9</t>
  </si>
  <si>
    <t>R10</t>
  </si>
  <si>
    <t>R11</t>
  </si>
  <si>
    <t>R12</t>
  </si>
  <si>
    <t>R13</t>
  </si>
  <si>
    <t>R14</t>
  </si>
  <si>
    <t>R15</t>
  </si>
  <si>
    <t>R16</t>
  </si>
  <si>
    <t>R17</t>
  </si>
  <si>
    <t>R18</t>
  </si>
  <si>
    <t>R19</t>
  </si>
  <si>
    <t>R20</t>
  </si>
  <si>
    <t>MAPA DE CALOR RESIDUAL (DESPUES DE CONTROLES)</t>
  </si>
  <si>
    <t>MAPA DE CALOR RIESGO RESIDUAL</t>
  </si>
  <si>
    <t>CALIFICACIÓN RIESGO RESIDUAL</t>
  </si>
  <si>
    <t>No. Riesgo</t>
  </si>
  <si>
    <t>Severidad 
(Nivel de Riesgo)</t>
  </si>
  <si>
    <t>MAPA DE CALOR INHERENTE Y RESIDUAL</t>
  </si>
  <si>
    <t xml:space="preserve">                   </t>
  </si>
  <si>
    <t>PERFIL DE RIESGO DEL PROCESO</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</si>
  <si>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</si>
  <si>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</si>
  <si>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</si>
  <si>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</si>
  <si>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</si>
  <si>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</si>
  <si>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</si>
  <si>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</si>
  <si>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</si>
  <si>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</si>
  <si>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</si>
  <si>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</si>
  <si>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Total Riesgos Críticos</t>
  </si>
  <si>
    <t>Se materializó el Riesgo? El evento potencial no se materializó. No se materializa teniendo en cuenta que el equipo de atención al ciudadano ha venido recibiendo constantemente capacitaciones por parte de los profesionales de las diferentes areas del instituto en pro de brindar información clara, oportuna y eficaz a los ciudadanos de acuerdo a sus requerimientos, se cuenta con grupos de Whatsapp donde se encuentran los profesionales del instituto por parte de titulación, reconocimiento, arrendamiento temporal y atención al ciudadano; ademas de contar con los contactos de los profesionales de las diferentes subdirecciones en pro de garantizar que la información suministrada al ciudadano sea clara, oportuna, facil y de calidad, cumpliendo asi con el objetivo de la politica publica de atención al ciudadano.
Los Controles están bien  diseñados, se aplican de acuerdo al diseño  y son efectivos?
CONTROLES 1,2,3,4,5: Se informa que los controles siguen siendo efectivos, toda vez, que las actividades se ejecutan tal como estan descritas en esta matriz, por lo que se adjunta evidencia de las diferentes capacitaciones llevadas a cabo por las diferentes dependencias al personal de atención al ciudadano,  garantizando que el acceso sea  oportuna, eficaz  y claro, asi mimo el informe consolidado de las encuestas de satisfacción.
Para el primer evento potencial intermedio:  No se materializado. todo el personal de la Oficina de atención al Ciudadano cuenta con  los cursos de atención y lenguaje claro. Asimismo, reuniones de equipo primario cada mes con el propósito de cualificar al equipo respecto al servicio Ciudadano.
Para el segundo evento potencial intermedio: No se materializado. Se siguien  realizando capacitaciones con el equipo de la Oficina de Atención al ciudadano para tener claridad acerca de los requisitos y procedimiento para postulación a los diferentes subsidios y porgramas del instituto. Asimismo, en los equipos primarios se resuelven dudas y desde la coordinación de la Oficina de Atención al Ciudadano se comparte información optima de los programas y requisitos de la Oferta institucional.  
Para el tercer evento potencial intermedio: No se materializado.  se continua con un equipo de trabajo conformado por 5 personas que cubren la atención al ciudadano en cada uno de los canales dispuestos en el Instituto, ademas de hacer presencia en las diferentes ferias externas en las que el instituo es invitado.
Para el cuarto evento potencial intermedio:  No se materializado. Mensualmente se exportan  las encuestas de satisfacción realizadas, insumo que es utilizado  para alimentar el indicador en el módulo SMO. Tambien es importante mencionar que se retroalimenta al equipo en las reuniones de equipo primario.
Que acciones propones o se están llevando a cabo para gestionar el riesgo que se materializó?  N/A
Que acciones propones o se están llevando a cabo para fortalecer los controles? N/A</t>
  </si>
  <si>
    <t xml:space="preserve">Se materializó el Riesgo?:  Se materializo el riesgo, realizado el análisis de los últimos tres informes de oportunidad en la respuesta relacionados en el SMO y se identifico 34 petición vencida. Se adjuntan los informes en mención los cuales tambien se encuentran cargados al SMO.
Para los eventos intermedios #1,2,3 No se materializaron toda vez, que se cuenta un grupo interciplinario, el cual esta integrado por cada uno de los enlaces  de las diferentes subdirecciones  y cada uno es el responsable de revisar, asignar y hacer seguimiento a las PQRS desde su ingreso al instituto hasta la radicado de salida y de ser requerido solicitar la prorroga o traslado al menor tiempo posible luego de la recepción del mismo.
El 4 evento potencial intermedio, para este trimestre no se dio respuesta dentro de los terminos, esto es, 15 dias habiles a 6 petición, debio a la falta de cuidado por parte de los enlaces encargados de realizar el siguimiento a las PQRS asignadas a cada dependencia.
Evento potencial intermedio #4.1: Si bien se realiza seguimiento, no fue efectivo en tanto que se vencio trece (13) peticiones,  el resultado debera ser 0 vencidas.
Evento potencial intermedio #4.2: No se materializado,  el sistema de información – Sifi, está diseñado para emitir alertas a los responsables de dar respuestas y así generar una recordación de vencimiento de la respuesta y el oportuno cumplimiento de los tiempos de respuesta establecidos por ley.
Evento potencial intermedio: #5: No se materializado: No se materializo en tanto que el cordinador operativo continua validando de manera semanal los radicados, sin embago se identifica que  los responsables de responder las PQRSD del equipo de vivienda nueva de la subdirección juridica no han venido dando cumplimiento a los terminos establecidos en la normatividad al 100%.
Los Controles están bien  diseñados, se aplican de acuerdo al diseño  y son efectivos? CONTROL 1,2,3,4,5,6,7: Se informa que para este trimestre las actividades se ejecutaron como estan descritas en esta matriz, sin embargo no se ejecuto al 100%, toda vez, que se vencieron 34 peticiones. Se adjunta informe consolidado del 2 trimestre de 2026.
Que acciones propones o se están llevando a cabo para gestionar el riesgo que se materializó?  Se informa que en el control de power bi ya se logra evidenciar las PQRS que ingresan a través de correo electrónico, semanalmente  se encuentra realizando seguimiento de las prqs proximas a vencerse y se las esta enviando al subdirector juridico. una vez se evidencia que las pqrs vencidas son del equipo de vivienda nueva de la subdirección jurídica se realiza reunión con el lider del proceso David Gomez con el fin de establecer la estragia a implementar para evitar nuevos vencimientos, la cual consiste en la siguiente: Como medida de control, el líder del proceso realizará la distribución de los requerimientos a través de correo electrónico. Los  responsables deberán presentar el proyecto de respuesta con una antelación no inferior a seis (6) días hábiles antes del vencimiento del término legal, con el propósito de contar con el tiempo suficiente para las revisiones, ajustes, aprobaciones, firmas y radicación de la respuesta, mitigando el riesgo de incumplimiento de los plazos establecidos, asi mismo se realizara la contratación de una abogada que apoyara estas actividades.
Que acciones propones o se están llevando a cabo para fortalecer los controles? N/A
</t>
  </si>
  <si>
    <t>https://isvimedgovco.sharepoint.com/:f:/s/5Juridica/IgAcCD9gkL35S4EBK1SKspD_AaKQqindXcoSH8Kp-FphJK4?e=X24V1P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</si>
</sst>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5"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b/>
      <sz val="11"/>
      <color theme="9" tint="-0.249977111117893"/>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b/>
      <sz val="18"/>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sz val="11"/>
      <color theme="1" tint="4.9989318521683403E-2"/>
      <name val="Arial Narrow"/>
      <family val="2"/>
    </font>
    <font>
      <sz val="11"/>
      <color indexed="8"/>
      <name val="Arial Narrow"/>
      <family val="2"/>
    </font>
    <font>
      <sz val="14"/>
      <color rgb="FF000000"/>
      <name val="Arial Narrow"/>
      <family val="2"/>
    </font>
    <font>
      <b/>
      <sz val="11"/>
      <color theme="0"/>
      <name val="Arial Narrow"/>
      <family val="2"/>
    </font>
    <font>
      <sz val="12"/>
      <name val="Arial Narrow"/>
      <family val="2"/>
    </font>
    <font>
      <sz val="12"/>
      <color indexed="8"/>
      <name val="Arial Narrow"/>
      <family val="2"/>
    </font>
    <font>
      <b/>
      <sz val="20"/>
      <color theme="0"/>
      <name val="Arial Narrow"/>
      <family val="2"/>
    </font>
    <font>
      <b/>
      <sz val="12"/>
      <color theme="1"/>
      <name val="Arial Narrow"/>
      <family val="2"/>
    </font>
    <font>
      <b/>
      <sz val="14"/>
      <color theme="1"/>
      <name val="Arial Narrow"/>
      <family val="2"/>
    </font>
    <font>
      <b/>
      <sz val="14"/>
      <color theme="0"/>
      <name val="Arial Narrow"/>
      <family val="2"/>
    </font>
    <font>
      <sz val="12"/>
      <color indexed="8"/>
      <name val="Arial"/>
      <family val="2"/>
    </font>
    <font>
      <sz val="11"/>
      <color theme="1"/>
      <name val="Arial"/>
      <family val="2"/>
    </font>
    <font>
      <b/>
      <sz val="10"/>
      <color rgb="FFFF0000"/>
      <name val="Arial Narrow"/>
      <family val="2"/>
    </font>
    <font>
      <b/>
      <sz val="10"/>
      <color theme="1"/>
      <name val="Arial Narrow"/>
      <family val="2"/>
    </font>
    <font>
      <b/>
      <sz val="10"/>
      <name val="Arial Narrow"/>
      <family val="2"/>
    </font>
    <font>
      <sz val="10"/>
      <color theme="1"/>
      <name val="Arial"/>
      <family val="2"/>
    </font>
    <font>
      <b/>
      <sz val="11"/>
      <color theme="1"/>
      <name val="Calibri"/>
      <family val="2"/>
      <scheme val="minor"/>
    </font>
    <font>
      <b/>
      <sz val="10"/>
      <name val="Arial"/>
      <family val="2"/>
    </font>
    <font>
      <sz val="10"/>
      <name val="Tahoma"/>
      <family val="2"/>
    </font>
    <font>
      <b/>
      <sz val="10"/>
      <name val="Tahoma"/>
      <family val="2"/>
    </font>
    <font>
      <b/>
      <sz val="11"/>
      <name val="Arial"/>
      <family val="2"/>
    </font>
    <font>
      <sz val="11"/>
      <name val="Arial"/>
      <family val="2"/>
    </font>
    <font>
      <sz val="10"/>
      <color rgb="FFFF0000"/>
      <name val="Arial"/>
      <family val="2"/>
    </font>
    <font>
      <b/>
      <sz val="10"/>
      <color rgb="FF000000"/>
      <name val="Arial"/>
      <family val="2"/>
    </font>
    <font>
      <sz val="11"/>
      <color indexed="8"/>
      <name val="Calibri"/>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9"/>
      <color indexed="81"/>
      <name val="Tahoma"/>
      <family val="2"/>
    </font>
    <font>
      <sz val="9"/>
      <color indexed="81"/>
      <name val="Tahoma"/>
      <family val="2"/>
    </font>
    <font>
      <b/>
      <sz val="24"/>
      <name val="Arial"/>
      <family val="2"/>
    </font>
    <font>
      <b/>
      <sz val="12"/>
      <name val="Tahoma"/>
      <family val="2"/>
    </font>
    <font>
      <b/>
      <sz val="11"/>
      <name val="Tahoma"/>
      <family val="2"/>
    </font>
    <font>
      <sz val="11"/>
      <name val="Tahoma"/>
      <family val="2"/>
    </font>
    <font>
      <b/>
      <sz val="11"/>
      <name val="Calibri"/>
      <family val="2"/>
      <scheme val="minor"/>
    </font>
    <font>
      <b/>
      <sz val="14"/>
      <color theme="1"/>
      <name val="Calibri"/>
      <family val="2"/>
      <scheme val="minor"/>
    </font>
    <font>
      <sz val="14"/>
      <color theme="1"/>
      <name val="Calibri"/>
      <family val="2"/>
      <scheme val="minor"/>
    </font>
  </fonts>
  <fills count="19">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0" tint="-0.249977111117893"/>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theme="0" tint="-0.34998626667073579"/>
        <bgColor indexed="64"/>
      </patternFill>
    </fill>
    <fill>
      <patternFill patternType="solid">
        <fgColor indexed="9"/>
        <bgColor indexed="64"/>
      </patternFill>
    </fill>
    <fill>
      <patternFill patternType="solid">
        <fgColor rgb="FFFF6600"/>
        <bgColor indexed="64"/>
      </patternFill>
    </fill>
  </fills>
  <borders count="47">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s>
  <cellStyleXfs count="7">
    <xf numFmtId="0" fontId="0" fillId="0" borderId="0"/>
    <xf numFmtId="9" fontId="13" fillId="0" borderId="0" applyFont="0" applyFill="0" applyBorder="0" applyAlignment="0" applyProtection="0"/>
    <xf numFmtId="0" fontId="32" fillId="0" borderId="0"/>
    <xf numFmtId="0" fontId="33" fillId="0" borderId="0"/>
    <xf numFmtId="0" fontId="5" fillId="0" borderId="0"/>
    <xf numFmtId="0" fontId="32" fillId="0" borderId="0"/>
    <xf numFmtId="0" fontId="60" fillId="0" borderId="0"/>
  </cellStyleXfs>
  <cellXfs count="402">
    <xf numFmtId="0" fontId="0" fillId="0" borderId="0" xfId="0"/>
    <xf numFmtId="0" fontId="5" fillId="0" borderId="0" xfId="0" applyFont="1"/>
    <xf numFmtId="0" fontId="3" fillId="0" borderId="1" xfId="0" applyFont="1" applyBorder="1" applyAlignment="1">
      <alignment horizontal="left" vertical="center" wrapText="1" indent="1" readingOrder="1"/>
    </xf>
    <xf numFmtId="0" fontId="7" fillId="0" borderId="0" xfId="0" applyFont="1" applyAlignment="1">
      <alignment horizontal="center" vertical="center" wrapText="1"/>
    </xf>
    <xf numFmtId="0" fontId="14" fillId="0" borderId="0" xfId="0" applyFont="1"/>
    <xf numFmtId="0" fontId="12" fillId="0" borderId="0" xfId="0" applyFont="1"/>
    <xf numFmtId="0" fontId="17" fillId="0" borderId="0" xfId="0" applyFont="1"/>
    <xf numFmtId="0" fontId="20" fillId="0" borderId="0" xfId="0" applyFont="1"/>
    <xf numFmtId="0" fontId="0" fillId="3" borderId="0" xfId="0" applyFill="1"/>
    <xf numFmtId="0" fontId="5" fillId="3" borderId="0" xfId="0" applyFont="1" applyFill="1"/>
    <xf numFmtId="0" fontId="24" fillId="3" borderId="0" xfId="0" applyFont="1" applyFill="1"/>
    <xf numFmtId="0" fontId="25" fillId="3" borderId="11" xfId="0" applyFont="1" applyFill="1" applyBorder="1" applyAlignment="1">
      <alignment horizontal="center" vertical="center" wrapText="1" readingOrder="1"/>
    </xf>
    <xf numFmtId="0" fontId="26" fillId="3" borderId="11" xfId="0" applyFont="1" applyFill="1" applyBorder="1" applyAlignment="1">
      <alignment horizontal="justify" vertical="center" wrapText="1" readingOrder="1"/>
    </xf>
    <xf numFmtId="9" fontId="25" fillId="3" borderId="20" xfId="0" applyNumberFormat="1" applyFont="1" applyFill="1" applyBorder="1" applyAlignment="1">
      <alignment horizontal="center" vertical="center" wrapText="1" readingOrder="1"/>
    </xf>
    <xf numFmtId="0" fontId="25" fillId="3" borderId="10" xfId="0" applyFont="1" applyFill="1" applyBorder="1" applyAlignment="1">
      <alignment horizontal="center" vertical="center" wrapText="1" readingOrder="1"/>
    </xf>
    <xf numFmtId="0" fontId="26" fillId="3" borderId="10" xfId="0" applyFont="1" applyFill="1" applyBorder="1" applyAlignment="1">
      <alignment horizontal="justify" vertical="center" wrapText="1" readingOrder="1"/>
    </xf>
    <xf numFmtId="9" fontId="25" fillId="3" borderId="15" xfId="0" applyNumberFormat="1" applyFont="1" applyFill="1" applyBorder="1" applyAlignment="1">
      <alignment horizontal="center" vertical="center" wrapText="1" readingOrder="1"/>
    </xf>
    <xf numFmtId="0" fontId="26" fillId="3" borderId="15" xfId="0" applyFont="1" applyFill="1" applyBorder="1" applyAlignment="1">
      <alignment horizontal="center" vertical="center" wrapText="1" readingOrder="1"/>
    </xf>
    <xf numFmtId="0" fontId="25" fillId="3" borderId="17" xfId="0" applyFont="1" applyFill="1" applyBorder="1" applyAlignment="1">
      <alignment horizontal="center" vertical="center" wrapText="1" readingOrder="1"/>
    </xf>
    <xf numFmtId="0" fontId="26" fillId="3" borderId="17" xfId="0" applyFont="1" applyFill="1" applyBorder="1" applyAlignment="1">
      <alignment horizontal="justify" vertical="center" wrapText="1" readingOrder="1"/>
    </xf>
    <xf numFmtId="0" fontId="26" fillId="3" borderId="18" xfId="0" applyFont="1" applyFill="1" applyBorder="1" applyAlignment="1">
      <alignment horizontal="center" vertical="center" wrapText="1" readingOrder="1"/>
    </xf>
    <xf numFmtId="0" fontId="31" fillId="3" borderId="0" xfId="0" applyFont="1" applyFill="1"/>
    <xf numFmtId="0" fontId="12" fillId="3" borderId="0" xfId="0" applyFont="1" applyFill="1"/>
    <xf numFmtId="0" fontId="4" fillId="3" borderId="0" xfId="0" applyFont="1" applyFill="1" applyAlignment="1">
      <alignment vertical="center"/>
    </xf>
    <xf numFmtId="0" fontId="14" fillId="3" borderId="0" xfId="0" applyFont="1" applyFill="1"/>
    <xf numFmtId="0" fontId="4" fillId="3" borderId="0" xfId="0" applyFont="1" applyFill="1" applyAlignment="1">
      <alignment horizontal="left" vertical="center"/>
    </xf>
    <xf numFmtId="0" fontId="1" fillId="0" borderId="10" xfId="0" applyFont="1" applyBorder="1" applyAlignment="1" applyProtection="1">
      <alignment horizontal="center" vertical="center"/>
      <protection hidden="1"/>
    </xf>
    <xf numFmtId="9" fontId="1" fillId="0" borderId="10" xfId="0" applyNumberFormat="1" applyFont="1" applyBorder="1" applyAlignment="1" applyProtection="1">
      <alignment horizontal="center" vertical="center"/>
      <protection hidden="1"/>
    </xf>
    <xf numFmtId="0" fontId="0" fillId="0" borderId="0" xfId="0" applyAlignment="1">
      <alignment horizontal="center" wrapText="1"/>
    </xf>
    <xf numFmtId="0" fontId="4" fillId="0" borderId="10" xfId="0" applyFont="1" applyBorder="1" applyAlignment="1" applyProtection="1">
      <alignment horizontal="center" vertical="center" textRotation="90" wrapText="1"/>
      <protection hidden="1"/>
    </xf>
    <xf numFmtId="0" fontId="30" fillId="0" borderId="0" xfId="0" applyFont="1" applyAlignment="1">
      <alignment horizontal="center" vertical="center"/>
    </xf>
    <xf numFmtId="0" fontId="25" fillId="3" borderId="14" xfId="0" applyFont="1" applyFill="1" applyBorder="1" applyAlignment="1">
      <alignment horizontal="center" vertical="center" wrapText="1" readingOrder="1"/>
    </xf>
    <xf numFmtId="0" fontId="30" fillId="0" borderId="0" xfId="0" applyFont="1" applyAlignment="1">
      <alignment vertical="center"/>
    </xf>
    <xf numFmtId="0" fontId="28" fillId="10" borderId="10" xfId="0" applyFont="1" applyFill="1" applyBorder="1" applyAlignment="1">
      <alignment horizontal="center" vertical="center" wrapText="1"/>
    </xf>
    <xf numFmtId="0" fontId="21" fillId="0" borderId="32" xfId="0" applyFont="1" applyBorder="1" applyAlignment="1">
      <alignment horizontal="justify" vertical="center" wrapText="1" readingOrder="1"/>
    </xf>
    <xf numFmtId="0" fontId="38" fillId="12" borderId="33" xfId="0" applyFont="1" applyFill="1" applyBorder="1" applyAlignment="1">
      <alignment vertical="center" wrapText="1"/>
    </xf>
    <xf numFmtId="0" fontId="38" fillId="12" borderId="34" xfId="0" applyFont="1" applyFill="1" applyBorder="1" applyAlignment="1">
      <alignment vertical="center" wrapText="1"/>
    </xf>
    <xf numFmtId="0" fontId="11" fillId="3" borderId="32" xfId="0" applyFont="1" applyFill="1" applyBorder="1" applyAlignment="1">
      <alignment horizontal="justify" vertical="center" wrapText="1" readingOrder="1"/>
    </xf>
    <xf numFmtId="0" fontId="38" fillId="12" borderId="35" xfId="0" applyFont="1" applyFill="1" applyBorder="1" applyAlignment="1">
      <alignment vertical="center" wrapText="1"/>
    </xf>
    <xf numFmtId="0" fontId="38" fillId="12" borderId="27" xfId="0" applyFont="1" applyFill="1" applyBorder="1" applyAlignment="1">
      <alignment vertical="center" wrapText="1"/>
    </xf>
    <xf numFmtId="0" fontId="38" fillId="12" borderId="31" xfId="0" applyFont="1" applyFill="1" applyBorder="1" applyAlignment="1">
      <alignment vertical="center" wrapText="1"/>
    </xf>
    <xf numFmtId="0" fontId="38" fillId="12" borderId="11" xfId="0" applyFont="1" applyFill="1" applyBorder="1" applyAlignment="1">
      <alignment vertical="center" wrapText="1"/>
    </xf>
    <xf numFmtId="0" fontId="11" fillId="3" borderId="0" xfId="0" applyFont="1" applyFill="1" applyAlignment="1">
      <alignment horizontal="justify" vertical="center" wrapText="1" readingOrder="1"/>
    </xf>
    <xf numFmtId="0" fontId="11" fillId="0" borderId="0" xfId="0" applyFont="1" applyAlignment="1">
      <alignment horizontal="justify" vertical="center" wrapText="1" readingOrder="1"/>
    </xf>
    <xf numFmtId="0" fontId="18" fillId="0" borderId="0" xfId="0" applyFont="1" applyAlignment="1">
      <alignment vertical="center"/>
    </xf>
    <xf numFmtId="0" fontId="19" fillId="0" borderId="0" xfId="0" applyFont="1"/>
    <xf numFmtId="0" fontId="25" fillId="13" borderId="22" xfId="0" applyFont="1" applyFill="1" applyBorder="1" applyAlignment="1">
      <alignment horizontal="center" vertical="center" wrapText="1" readingOrder="1"/>
    </xf>
    <xf numFmtId="0" fontId="25" fillId="13" borderId="23" xfId="0" applyFont="1" applyFill="1" applyBorder="1" applyAlignment="1">
      <alignment horizontal="center" vertical="center" wrapText="1" readingOrder="1"/>
    </xf>
    <xf numFmtId="0" fontId="8" fillId="6" borderId="10" xfId="0" applyFont="1" applyFill="1" applyBorder="1" applyAlignment="1">
      <alignment horizontal="center" vertical="center" wrapText="1" readingOrder="1"/>
    </xf>
    <xf numFmtId="0" fontId="9" fillId="0" borderId="10" xfId="0" applyFont="1" applyBorder="1" applyAlignment="1">
      <alignment horizontal="justify" vertical="center" wrapText="1" readingOrder="1"/>
    </xf>
    <xf numFmtId="9" fontId="9" fillId="0" borderId="10" xfId="0" applyNumberFormat="1" applyFont="1" applyBorder="1" applyAlignment="1">
      <alignment horizontal="center" vertical="center" wrapText="1" readingOrder="1"/>
    </xf>
    <xf numFmtId="0" fontId="9" fillId="5" borderId="10" xfId="0" applyFont="1" applyFill="1" applyBorder="1" applyAlignment="1">
      <alignment horizontal="center" vertical="center" wrapText="1" readingOrder="1"/>
    </xf>
    <xf numFmtId="0" fontId="9" fillId="7" borderId="10" xfId="0" applyFont="1" applyFill="1" applyBorder="1" applyAlignment="1">
      <alignment horizontal="center" vertical="center" wrapText="1" readingOrder="1"/>
    </xf>
    <xf numFmtId="0" fontId="9" fillId="4" borderId="10" xfId="0" applyFont="1" applyFill="1" applyBorder="1" applyAlignment="1">
      <alignment horizontal="center" vertical="center" wrapText="1" readingOrder="1"/>
    </xf>
    <xf numFmtId="0" fontId="9" fillId="8" borderId="10" xfId="0" applyFont="1" applyFill="1" applyBorder="1" applyAlignment="1">
      <alignment horizontal="center" vertical="center" wrapText="1" readingOrder="1"/>
    </xf>
    <xf numFmtId="0" fontId="10" fillId="9" borderId="10" xfId="0" applyFont="1" applyFill="1" applyBorder="1" applyAlignment="1">
      <alignment horizontal="center" vertical="center" wrapText="1" readingOrder="1"/>
    </xf>
    <xf numFmtId="0" fontId="38" fillId="12" borderId="0" xfId="0" applyFont="1" applyFill="1" applyAlignment="1">
      <alignment vertical="center" wrapText="1"/>
    </xf>
    <xf numFmtId="0" fontId="28" fillId="0" borderId="32" xfId="0" applyFont="1" applyBorder="1" applyAlignment="1">
      <alignment horizontal="center" vertical="center" wrapText="1"/>
    </xf>
    <xf numFmtId="0" fontId="25" fillId="3" borderId="0" xfId="0" applyFont="1" applyFill="1" applyAlignment="1">
      <alignment horizontal="center" vertical="center" wrapText="1" readingOrder="1"/>
    </xf>
    <xf numFmtId="0" fontId="26" fillId="3" borderId="0" xfId="0" applyFont="1" applyFill="1" applyAlignment="1">
      <alignment horizontal="justify" vertical="center" wrapText="1" readingOrder="1"/>
    </xf>
    <xf numFmtId="0" fontId="26" fillId="3" borderId="0" xfId="0" applyFont="1" applyFill="1" applyAlignment="1">
      <alignment horizontal="center" vertical="center" wrapText="1" readingOrder="1"/>
    </xf>
    <xf numFmtId="0" fontId="41" fillId="3" borderId="0" xfId="0" applyFont="1" applyFill="1" applyAlignment="1">
      <alignment horizontal="center" vertical="center"/>
    </xf>
    <xf numFmtId="0" fontId="34" fillId="0" borderId="0" xfId="0" applyFont="1"/>
    <xf numFmtId="0" fontId="41" fillId="13" borderId="10" xfId="0" applyFont="1" applyFill="1" applyBorder="1" applyAlignment="1">
      <alignment horizontal="left" vertical="center"/>
    </xf>
    <xf numFmtId="0" fontId="45" fillId="14" borderId="10" xfId="0" applyFont="1" applyFill="1" applyBorder="1" applyAlignment="1">
      <alignment horizontal="center" vertical="center"/>
    </xf>
    <xf numFmtId="0" fontId="45" fillId="14" borderId="10" xfId="0" applyFont="1" applyFill="1" applyBorder="1" applyAlignment="1">
      <alignment horizontal="center" vertical="center" wrapText="1"/>
    </xf>
    <xf numFmtId="0" fontId="41" fillId="3" borderId="29" xfId="0" applyFont="1" applyFill="1" applyBorder="1" applyAlignment="1">
      <alignment horizontal="center" vertical="center"/>
    </xf>
    <xf numFmtId="0" fontId="41" fillId="3" borderId="10" xfId="0" applyFont="1" applyFill="1" applyBorder="1" applyAlignment="1">
      <alignment horizontal="center" vertical="center"/>
    </xf>
    <xf numFmtId="0" fontId="41" fillId="3" borderId="28" xfId="0" applyFont="1" applyFill="1" applyBorder="1" applyAlignment="1">
      <alignment horizontal="center" vertical="center"/>
    </xf>
    <xf numFmtId="0" fontId="46" fillId="3" borderId="29" xfId="0" applyFont="1" applyFill="1" applyBorder="1" applyAlignment="1">
      <alignment horizontal="center" vertical="center"/>
    </xf>
    <xf numFmtId="0" fontId="46" fillId="3" borderId="10" xfId="0" applyFont="1" applyFill="1" applyBorder="1" applyAlignment="1">
      <alignment horizontal="center" vertical="center"/>
    </xf>
    <xf numFmtId="0" fontId="46" fillId="3" borderId="28" xfId="0" applyFont="1" applyFill="1" applyBorder="1" applyAlignment="1">
      <alignment horizontal="center" vertical="center"/>
    </xf>
    <xf numFmtId="0" fontId="46" fillId="3" borderId="0" xfId="0" applyFont="1" applyFill="1" applyAlignment="1">
      <alignment horizontal="center" vertical="center"/>
    </xf>
    <xf numFmtId="0" fontId="1" fillId="3" borderId="0" xfId="0" applyFont="1" applyFill="1" applyProtection="1">
      <protection hidden="1"/>
    </xf>
    <xf numFmtId="0" fontId="1" fillId="0" borderId="0" xfId="0" applyFont="1" applyProtection="1">
      <protection hidden="1"/>
    </xf>
    <xf numFmtId="0" fontId="1" fillId="3" borderId="0" xfId="0" applyFont="1" applyFill="1" applyAlignment="1" applyProtection="1">
      <alignment horizontal="center" vertical="center"/>
      <protection hidden="1"/>
    </xf>
    <xf numFmtId="0" fontId="1" fillId="3" borderId="0" xfId="0" applyFont="1" applyFill="1" applyAlignment="1" applyProtection="1">
      <alignment horizontal="left" vertical="center"/>
      <protection hidden="1"/>
    </xf>
    <xf numFmtId="0" fontId="1" fillId="3" borderId="0" xfId="0" applyFont="1" applyFill="1" applyAlignment="1" applyProtection="1">
      <alignment horizontal="center"/>
      <protection hidden="1"/>
    </xf>
    <xf numFmtId="0" fontId="1" fillId="3" borderId="0" xfId="0" applyFont="1" applyFill="1" applyAlignment="1" applyProtection="1">
      <alignment wrapText="1"/>
      <protection hidden="1"/>
    </xf>
    <xf numFmtId="0" fontId="4" fillId="0" borderId="0" xfId="0" applyFont="1" applyAlignment="1" applyProtection="1">
      <alignment vertical="center"/>
      <protection hidden="1"/>
    </xf>
    <xf numFmtId="0" fontId="4" fillId="0" borderId="29" xfId="0" applyFont="1" applyBorder="1" applyAlignment="1" applyProtection="1">
      <alignment vertical="center"/>
      <protection hidden="1"/>
    </xf>
    <xf numFmtId="0" fontId="1" fillId="11" borderId="0" xfId="0" applyFont="1" applyFill="1" applyProtection="1">
      <protection hidden="1"/>
    </xf>
    <xf numFmtId="0" fontId="36" fillId="11" borderId="28" xfId="0" applyFont="1" applyFill="1" applyBorder="1" applyAlignment="1" applyProtection="1">
      <alignment horizontal="center" vertical="center" wrapText="1"/>
      <protection hidden="1"/>
    </xf>
    <xf numFmtId="0" fontId="4" fillId="11" borderId="10" xfId="0" applyFont="1" applyFill="1" applyBorder="1" applyAlignment="1" applyProtection="1">
      <alignment horizontal="center" vertical="center" textRotation="90" wrapText="1"/>
      <protection hidden="1"/>
    </xf>
    <xf numFmtId="0" fontId="4" fillId="11" borderId="10" xfId="0" applyFont="1" applyFill="1" applyBorder="1" applyAlignment="1" applyProtection="1">
      <alignment horizontal="center" vertical="center"/>
      <protection hidden="1"/>
    </xf>
    <xf numFmtId="0" fontId="4" fillId="3" borderId="0" xfId="0" applyFont="1" applyFill="1" applyAlignment="1" applyProtection="1">
      <alignment horizontal="center" vertical="center"/>
      <protection hidden="1"/>
    </xf>
    <xf numFmtId="0" fontId="4" fillId="2" borderId="0" xfId="0" applyFont="1" applyFill="1" applyAlignment="1" applyProtection="1">
      <alignment horizontal="center" vertical="center"/>
      <protection hidden="1"/>
    </xf>
    <xf numFmtId="0" fontId="37" fillId="3" borderId="10" xfId="0" applyFont="1" applyFill="1" applyBorder="1" applyAlignment="1" applyProtection="1">
      <alignment horizontal="center" vertical="center" wrapText="1"/>
      <protection hidden="1"/>
    </xf>
    <xf numFmtId="164" fontId="1" fillId="0" borderId="10" xfId="1" applyNumberFormat="1" applyFont="1" applyBorder="1" applyAlignment="1" applyProtection="1">
      <alignment horizontal="center" vertical="center"/>
      <protection hidden="1"/>
    </xf>
    <xf numFmtId="0" fontId="1" fillId="3" borderId="0" xfId="0" applyFont="1" applyFill="1" applyAlignment="1" applyProtection="1">
      <alignment vertical="center"/>
      <protection hidden="1"/>
    </xf>
    <xf numFmtId="0" fontId="1" fillId="0" borderId="0" xfId="0" applyFont="1" applyAlignment="1" applyProtection="1">
      <alignment vertical="center"/>
      <protection hidden="1"/>
    </xf>
    <xf numFmtId="0" fontId="37" fillId="3" borderId="10" xfId="0" applyFont="1" applyFill="1" applyBorder="1" applyAlignment="1" applyProtection="1">
      <alignment vertical="center" wrapText="1"/>
      <protection hidden="1"/>
    </xf>
    <xf numFmtId="0" fontId="1" fillId="0" borderId="10" xfId="0" applyFont="1" applyBorder="1" applyAlignment="1" applyProtection="1">
      <alignment vertical="center" wrapText="1"/>
      <protection hidden="1"/>
    </xf>
    <xf numFmtId="0" fontId="37" fillId="3" borderId="10" xfId="0" applyFont="1" applyFill="1" applyBorder="1" applyAlignment="1" applyProtection="1">
      <alignment horizontal="left" vertical="center" wrapText="1"/>
      <protection hidden="1"/>
    </xf>
    <xf numFmtId="0" fontId="1" fillId="3" borderId="10" xfId="0" applyFont="1" applyFill="1" applyBorder="1" applyProtection="1">
      <protection hidden="1"/>
    </xf>
    <xf numFmtId="0" fontId="2" fillId="0" borderId="10" xfId="0" applyFont="1" applyBorder="1" applyAlignment="1" applyProtection="1">
      <alignment horizontal="center" vertical="center" wrapText="1"/>
      <protection hidden="1"/>
    </xf>
    <xf numFmtId="0" fontId="4" fillId="0" borderId="0" xfId="0" applyFont="1" applyAlignment="1" applyProtection="1">
      <alignment horizontal="left" vertical="center"/>
      <protection hidden="1"/>
    </xf>
    <xf numFmtId="0" fontId="1" fillId="0" borderId="0" xfId="0" applyFont="1" applyAlignment="1" applyProtection="1">
      <alignment wrapText="1"/>
      <protection hidden="1"/>
    </xf>
    <xf numFmtId="0" fontId="1" fillId="0" borderId="0" xfId="0" applyFont="1" applyAlignment="1" applyProtection="1">
      <alignment horizontal="center" vertical="center"/>
      <protection hidden="1"/>
    </xf>
    <xf numFmtId="0" fontId="1" fillId="0" borderId="0" xfId="0" applyFont="1" applyAlignment="1" applyProtection="1">
      <alignment horizontal="center"/>
      <protection hidden="1"/>
    </xf>
    <xf numFmtId="0" fontId="1" fillId="0" borderId="0" xfId="0" applyFont="1" applyProtection="1">
      <protection locked="0"/>
    </xf>
    <xf numFmtId="0" fontId="4" fillId="0" borderId="0" xfId="0" applyFont="1" applyAlignment="1">
      <alignment vertical="center"/>
    </xf>
    <xf numFmtId="0" fontId="1" fillId="0" borderId="0" xfId="0" applyFont="1" applyAlignment="1">
      <alignment horizontal="center" vertical="center"/>
    </xf>
    <xf numFmtId="0" fontId="1" fillId="0" borderId="0" xfId="0" applyFont="1"/>
    <xf numFmtId="0" fontId="1" fillId="11" borderId="10" xfId="0" applyFont="1" applyFill="1" applyBorder="1" applyAlignment="1">
      <alignment horizontal="center"/>
    </xf>
    <xf numFmtId="0" fontId="1" fillId="11" borderId="10" xfId="0" applyFont="1" applyFill="1" applyBorder="1" applyAlignment="1">
      <alignment horizontal="center" vertical="center"/>
    </xf>
    <xf numFmtId="0" fontId="1" fillId="0" borderId="10" xfId="0" applyFont="1" applyBorder="1" applyAlignment="1">
      <alignment horizontal="center" vertical="center" wrapText="1"/>
    </xf>
    <xf numFmtId="14" fontId="1" fillId="0" borderId="10" xfId="0" applyNumberFormat="1" applyFont="1" applyBorder="1" applyAlignment="1">
      <alignment horizontal="center" vertical="center" wrapText="1"/>
    </xf>
    <xf numFmtId="0" fontId="2" fillId="0" borderId="10" xfId="0" applyFont="1" applyBorder="1" applyAlignment="1" applyProtection="1">
      <alignment vertical="center" wrapText="1"/>
      <protection hidden="1"/>
    </xf>
    <xf numFmtId="0" fontId="2" fillId="0" borderId="10" xfId="0" applyFont="1" applyBorder="1" applyAlignment="1" applyProtection="1">
      <alignment horizontal="center" vertical="center"/>
      <protection hidden="1"/>
    </xf>
    <xf numFmtId="0" fontId="2" fillId="0" borderId="10" xfId="0" applyFont="1" applyBorder="1" applyAlignment="1" applyProtection="1">
      <alignment horizontal="center" vertical="center" textRotation="90" wrapText="1"/>
      <protection hidden="1"/>
    </xf>
    <xf numFmtId="9" fontId="2" fillId="0" borderId="10" xfId="0" applyNumberFormat="1" applyFont="1" applyBorder="1" applyAlignment="1" applyProtection="1">
      <alignment horizontal="center" vertical="center" wrapText="1"/>
      <protection hidden="1"/>
    </xf>
    <xf numFmtId="0" fontId="2" fillId="3" borderId="10" xfId="0" applyFont="1" applyFill="1" applyBorder="1" applyAlignment="1" applyProtection="1">
      <alignment horizontal="center" vertical="center" wrapText="1"/>
      <protection hidden="1"/>
    </xf>
    <xf numFmtId="0" fontId="2" fillId="0" borderId="10" xfId="0" applyFont="1" applyBorder="1" applyAlignment="1" applyProtection="1">
      <alignment horizontal="center" vertical="center" textRotation="90"/>
      <protection hidden="1"/>
    </xf>
    <xf numFmtId="0" fontId="2" fillId="0" borderId="10" xfId="0" applyFont="1" applyBorder="1" applyAlignment="1" applyProtection="1">
      <alignment horizontal="justify" vertical="center" wrapText="1"/>
      <protection hidden="1"/>
    </xf>
    <xf numFmtId="0" fontId="2" fillId="3" borderId="11" xfId="0" applyFont="1" applyFill="1" applyBorder="1" applyAlignment="1" applyProtection="1">
      <alignment horizontal="center" vertical="center" wrapText="1"/>
      <protection hidden="1"/>
    </xf>
    <xf numFmtId="0" fontId="51" fillId="0" borderId="0" xfId="0" applyFont="1" applyAlignment="1">
      <alignment vertical="center" wrapText="1"/>
    </xf>
    <xf numFmtId="0" fontId="53" fillId="0" borderId="0" xfId="5" applyFont="1" applyAlignment="1">
      <alignment horizontal="center" vertical="center"/>
    </xf>
    <xf numFmtId="0" fontId="54" fillId="17" borderId="0" xfId="5" applyFont="1" applyFill="1"/>
    <xf numFmtId="0" fontId="55" fillId="17" borderId="0" xfId="5" applyFont="1" applyFill="1" applyAlignment="1">
      <alignment vertical="center" wrapText="1"/>
    </xf>
    <xf numFmtId="14" fontId="32" fillId="0" borderId="0" xfId="0" applyNumberFormat="1" applyFont="1" applyAlignment="1">
      <alignment horizontal="right" vertical="center" wrapText="1"/>
    </xf>
    <xf numFmtId="9" fontId="32" fillId="0" borderId="0" xfId="0" applyNumberFormat="1" applyFont="1" applyAlignment="1">
      <alignment horizontal="left" vertical="center" wrapText="1"/>
    </xf>
    <xf numFmtId="0" fontId="53" fillId="0" borderId="0" xfId="5" applyFont="1" applyAlignment="1">
      <alignment vertical="center"/>
    </xf>
    <xf numFmtId="0" fontId="32" fillId="17" borderId="0" xfId="5" applyFill="1"/>
    <xf numFmtId="0" fontId="32" fillId="17" borderId="0" xfId="5" applyFill="1" applyAlignment="1">
      <alignment horizontal="center" vertical="center"/>
    </xf>
    <xf numFmtId="0" fontId="32" fillId="17" borderId="0" xfId="5" applyFill="1" applyAlignment="1">
      <alignment horizontal="center"/>
    </xf>
    <xf numFmtId="0" fontId="53" fillId="0" borderId="0" xfId="0" applyFont="1" applyAlignment="1">
      <alignment horizontal="left" vertical="center" wrapText="1"/>
    </xf>
    <xf numFmtId="0" fontId="53" fillId="0" borderId="0" xfId="0" applyFont="1" applyAlignment="1">
      <alignment vertical="center" wrapText="1"/>
    </xf>
    <xf numFmtId="14" fontId="32" fillId="0" borderId="0" xfId="0" applyNumberFormat="1" applyFont="1" applyAlignment="1">
      <alignment vertical="center" wrapText="1"/>
    </xf>
    <xf numFmtId="14" fontId="53" fillId="0" borderId="0" xfId="0" applyNumberFormat="1" applyFont="1" applyAlignment="1">
      <alignment horizontal="center" vertical="center" wrapText="1"/>
    </xf>
    <xf numFmtId="14" fontId="32" fillId="0" borderId="0" xfId="0" applyNumberFormat="1" applyFont="1" applyAlignment="1">
      <alignment horizontal="left" vertical="center" wrapText="1"/>
    </xf>
    <xf numFmtId="0" fontId="56" fillId="0" borderId="10" xfId="5" applyFont="1" applyBorder="1" applyAlignment="1">
      <alignment vertical="center" wrapText="1"/>
    </xf>
    <xf numFmtId="0" fontId="56" fillId="0" borderId="0" xfId="5" applyFont="1" applyAlignment="1">
      <alignment vertical="center" wrapText="1"/>
    </xf>
    <xf numFmtId="0" fontId="57" fillId="3" borderId="0" xfId="5" applyFont="1" applyFill="1" applyAlignment="1">
      <alignment horizontal="left" vertical="center" wrapText="1"/>
    </xf>
    <xf numFmtId="0" fontId="32" fillId="17" borderId="2" xfId="5" applyFill="1" applyBorder="1"/>
    <xf numFmtId="0" fontId="32" fillId="17" borderId="9" xfId="5" applyFill="1" applyBorder="1"/>
    <xf numFmtId="0" fontId="53" fillId="0" borderId="19" xfId="5" applyFont="1" applyBorder="1" applyAlignment="1">
      <alignment vertical="center" wrapText="1"/>
    </xf>
    <xf numFmtId="0" fontId="53" fillId="0" borderId="11" xfId="5" applyFont="1" applyBorder="1" applyAlignment="1">
      <alignment vertical="center" wrapText="1"/>
    </xf>
    <xf numFmtId="0" fontId="53" fillId="0" borderId="10" xfId="5" applyFont="1" applyBorder="1" applyAlignment="1">
      <alignment horizontal="center" vertical="center" wrapText="1"/>
    </xf>
    <xf numFmtId="0" fontId="53" fillId="0" borderId="0" xfId="5" applyFont="1" applyAlignment="1">
      <alignment horizontal="center" vertical="center" wrapText="1"/>
    </xf>
    <xf numFmtId="0" fontId="32" fillId="0" borderId="2" xfId="5" applyBorder="1" applyAlignment="1">
      <alignment vertical="center" wrapText="1"/>
    </xf>
    <xf numFmtId="0" fontId="32" fillId="0" borderId="9" xfId="5" applyBorder="1" applyAlignment="1">
      <alignment vertical="center" wrapText="1"/>
    </xf>
    <xf numFmtId="0" fontId="32" fillId="0" borderId="4" xfId="5" applyBorder="1" applyAlignment="1">
      <alignment vertical="center" wrapText="1"/>
    </xf>
    <xf numFmtId="0" fontId="32" fillId="0" borderId="0" xfId="5" applyAlignment="1">
      <alignment vertical="center" wrapText="1"/>
    </xf>
    <xf numFmtId="9" fontId="32" fillId="0" borderId="10" xfId="5" applyNumberFormat="1" applyBorder="1" applyAlignment="1">
      <alignment horizontal="center" vertical="center" wrapText="1"/>
    </xf>
    <xf numFmtId="9" fontId="32" fillId="0" borderId="15" xfId="5" applyNumberFormat="1" applyBorder="1" applyAlignment="1">
      <alignment horizontal="center" vertical="center" wrapText="1"/>
    </xf>
    <xf numFmtId="0" fontId="58" fillId="0" borderId="0" xfId="5" applyFont="1" applyAlignment="1">
      <alignment vertical="center" wrapText="1"/>
    </xf>
    <xf numFmtId="0" fontId="32" fillId="0" borderId="0" xfId="5" applyAlignment="1">
      <alignment horizontal="center" vertical="center" wrapText="1"/>
    </xf>
    <xf numFmtId="0" fontId="53" fillId="0" borderId="19" xfId="5" applyFont="1" applyBorder="1" applyAlignment="1">
      <alignment horizontal="center" vertical="center" wrapText="1"/>
    </xf>
    <xf numFmtId="0" fontId="53" fillId="0" borderId="11" xfId="5" applyFont="1" applyBorder="1" applyAlignment="1">
      <alignment horizontal="center" vertical="center" wrapText="1"/>
    </xf>
    <xf numFmtId="0" fontId="53" fillId="0" borderId="28" xfId="5" applyFont="1" applyBorder="1" applyAlignment="1">
      <alignment horizontal="center" vertical="center" wrapText="1"/>
    </xf>
    <xf numFmtId="0" fontId="53" fillId="0" borderId="10" xfId="5" applyFont="1" applyBorder="1" applyAlignment="1">
      <alignment vertical="center" wrapText="1"/>
    </xf>
    <xf numFmtId="0" fontId="59" fillId="0" borderId="10" xfId="0" applyFont="1" applyBorder="1" applyAlignment="1">
      <alignment horizontal="center" vertical="center" wrapText="1" readingOrder="1"/>
    </xf>
    <xf numFmtId="0" fontId="59" fillId="0" borderId="15" xfId="0" applyFont="1" applyBorder="1" applyAlignment="1">
      <alignment horizontal="center" vertical="center" wrapText="1" readingOrder="1"/>
    </xf>
    <xf numFmtId="0" fontId="32" fillId="0" borderId="10" xfId="5" applyBorder="1" applyAlignment="1">
      <alignment vertical="center" wrapText="1"/>
    </xf>
    <xf numFmtId="0" fontId="32" fillId="0" borderId="10" xfId="0" applyFont="1" applyBorder="1" applyAlignment="1">
      <alignment horizontal="center" vertical="center" wrapText="1" readingOrder="1"/>
    </xf>
    <xf numFmtId="0" fontId="32" fillId="0" borderId="15" xfId="0" applyFont="1" applyBorder="1" applyAlignment="1">
      <alignment horizontal="center" vertical="center" wrapText="1" readingOrder="1"/>
    </xf>
    <xf numFmtId="0" fontId="61" fillId="0" borderId="0" xfId="6" applyFont="1"/>
    <xf numFmtId="0" fontId="32" fillId="0" borderId="14" xfId="5" applyBorder="1" applyAlignment="1">
      <alignment horizontal="center" vertical="center" wrapText="1"/>
    </xf>
    <xf numFmtId="0" fontId="32" fillId="0" borderId="10" xfId="5" applyBorder="1" applyAlignment="1">
      <alignment horizontal="justify" vertical="center" wrapText="1"/>
    </xf>
    <xf numFmtId="9" fontId="51" fillId="0" borderId="11" xfId="0" applyNumberFormat="1" applyFont="1" applyBorder="1" applyAlignment="1">
      <alignment horizontal="center" vertical="center" wrapText="1"/>
    </xf>
    <xf numFmtId="0" fontId="32" fillId="0" borderId="0" xfId="5" applyAlignment="1">
      <alignment horizontal="justify" vertical="center" wrapText="1"/>
    </xf>
    <xf numFmtId="0" fontId="62" fillId="18" borderId="10" xfId="0" applyFont="1" applyFill="1" applyBorder="1" applyAlignment="1">
      <alignment horizontal="center" vertical="center" wrapText="1" readingOrder="1"/>
    </xf>
    <xf numFmtId="0" fontId="32" fillId="9" borderId="15" xfId="0" applyFont="1" applyFill="1" applyBorder="1" applyAlignment="1">
      <alignment horizontal="center" vertical="center" wrapText="1" readingOrder="1"/>
    </xf>
    <xf numFmtId="9" fontId="32" fillId="0" borderId="14" xfId="5" applyNumberFormat="1" applyBorder="1" applyAlignment="1">
      <alignment horizontal="center" vertical="center" wrapText="1"/>
    </xf>
    <xf numFmtId="0" fontId="61" fillId="0" borderId="0" xfId="6" applyFont="1" applyAlignment="1">
      <alignment horizontal="center" vertical="center"/>
    </xf>
    <xf numFmtId="0" fontId="62" fillId="4" borderId="10" xfId="0" applyFont="1" applyFill="1" applyBorder="1" applyAlignment="1">
      <alignment horizontal="center" vertical="center" wrapText="1" readingOrder="1"/>
    </xf>
    <xf numFmtId="0" fontId="63" fillId="0" borderId="0" xfId="6" applyFont="1" applyAlignment="1">
      <alignment vertical="center" textRotation="90" wrapText="1"/>
    </xf>
    <xf numFmtId="0" fontId="64" fillId="0" borderId="0" xfId="6" applyFont="1" applyAlignment="1">
      <alignment horizontal="center" vertical="center" wrapText="1"/>
    </xf>
    <xf numFmtId="0" fontId="61" fillId="0" borderId="0" xfId="6" applyFont="1" applyAlignment="1">
      <alignment horizontal="center" vertical="center" wrapText="1"/>
    </xf>
    <xf numFmtId="0" fontId="62" fillId="5" borderId="10" xfId="0" applyFont="1" applyFill="1" applyBorder="1" applyAlignment="1">
      <alignment horizontal="center" vertical="center" wrapText="1" readingOrder="1"/>
    </xf>
    <xf numFmtId="0" fontId="59" fillId="0" borderId="17" xfId="0" applyFont="1" applyBorder="1" applyAlignment="1">
      <alignment horizontal="center" vertical="center" wrapText="1" readingOrder="1"/>
    </xf>
    <xf numFmtId="0" fontId="62" fillId="5" borderId="17" xfId="0" applyFont="1" applyFill="1" applyBorder="1" applyAlignment="1">
      <alignment horizontal="center" vertical="center" wrapText="1" readingOrder="1"/>
    </xf>
    <xf numFmtId="0" fontId="62" fillId="4" borderId="17" xfId="0" applyFont="1" applyFill="1" applyBorder="1" applyAlignment="1">
      <alignment horizontal="center" vertical="center" wrapText="1" readingOrder="1"/>
    </xf>
    <xf numFmtId="0" fontId="62" fillId="18" borderId="17" xfId="0" applyFont="1" applyFill="1" applyBorder="1" applyAlignment="1">
      <alignment horizontal="center" vertical="center" wrapText="1" readingOrder="1"/>
    </xf>
    <xf numFmtId="0" fontId="32" fillId="9" borderId="18" xfId="0" applyFont="1" applyFill="1" applyBorder="1" applyAlignment="1">
      <alignment horizontal="center" vertical="center" wrapText="1" readingOrder="1"/>
    </xf>
    <xf numFmtId="9" fontId="32" fillId="0" borderId="16" xfId="5" applyNumberFormat="1" applyBorder="1" applyAlignment="1">
      <alignment horizontal="center" vertical="center" wrapText="1"/>
    </xf>
    <xf numFmtId="0" fontId="32" fillId="0" borderId="17" xfId="0" applyFont="1" applyBorder="1" applyAlignment="1">
      <alignment horizontal="center" vertical="center" wrapText="1" readingOrder="1"/>
    </xf>
    <xf numFmtId="0" fontId="61" fillId="0" borderId="0" xfId="6" applyFont="1" applyAlignment="1">
      <alignment vertical="center"/>
    </xf>
    <xf numFmtId="0" fontId="32" fillId="9" borderId="10" xfId="0" applyFont="1" applyFill="1" applyBorder="1" applyAlignment="1">
      <alignment horizontal="center" vertical="center" wrapText="1" readingOrder="1"/>
    </xf>
    <xf numFmtId="0" fontId="58" fillId="0" borderId="0" xfId="0" applyFont="1" applyAlignment="1">
      <alignment vertical="center" readingOrder="1"/>
    </xf>
    <xf numFmtId="0" fontId="65" fillId="0" borderId="0" xfId="6" applyFont="1"/>
    <xf numFmtId="0" fontId="32" fillId="0" borderId="0" xfId="0" applyFont="1" applyAlignment="1">
      <alignment vertical="center"/>
    </xf>
    <xf numFmtId="0" fontId="32" fillId="0" borderId="0" xfId="0" applyFont="1" applyAlignment="1">
      <alignment vertical="center" readingOrder="1"/>
    </xf>
    <xf numFmtId="0" fontId="32" fillId="0" borderId="0" xfId="6" applyFont="1" applyAlignment="1">
      <alignment vertical="center"/>
    </xf>
    <xf numFmtId="0" fontId="32" fillId="17" borderId="0" xfId="5" applyFill="1" applyAlignment="1">
      <alignment horizontal="left"/>
    </xf>
    <xf numFmtId="0" fontId="53" fillId="0" borderId="0" xfId="0" applyFont="1" applyAlignment="1">
      <alignment horizontal="center" vertical="center" wrapText="1"/>
    </xf>
    <xf numFmtId="0" fontId="53" fillId="0" borderId="0" xfId="0" applyFont="1" applyAlignment="1">
      <alignment horizontal="right" vertical="center" wrapText="1"/>
    </xf>
    <xf numFmtId="0" fontId="57" fillId="3" borderId="0" xfId="5" applyFont="1" applyFill="1" applyAlignment="1">
      <alignment vertical="center" wrapText="1"/>
    </xf>
    <xf numFmtId="0" fontId="53" fillId="0" borderId="0" xfId="5" applyFont="1" applyAlignment="1">
      <alignment horizontal="left" vertical="center"/>
    </xf>
    <xf numFmtId="0" fontId="53" fillId="0" borderId="0" xfId="5" applyFont="1" applyAlignment="1">
      <alignment vertical="center" wrapText="1"/>
    </xf>
    <xf numFmtId="9" fontId="32" fillId="0" borderId="11" xfId="5" applyNumberFormat="1" applyBorder="1" applyAlignment="1">
      <alignment horizontal="center" vertical="center" wrapText="1"/>
    </xf>
    <xf numFmtId="9" fontId="51" fillId="0" borderId="11" xfId="0" applyNumberFormat="1" applyFont="1" applyBorder="1" applyAlignment="1">
      <alignment horizontal="left" vertical="center" wrapText="1"/>
    </xf>
    <xf numFmtId="0" fontId="32" fillId="0" borderId="0" xfId="5" applyAlignment="1">
      <alignment horizontal="left" vertical="center" wrapText="1"/>
    </xf>
    <xf numFmtId="0" fontId="56" fillId="0" borderId="0" xfId="5" applyFont="1" applyAlignment="1">
      <alignment horizontal="left" vertical="center" wrapText="1"/>
    </xf>
    <xf numFmtId="9" fontId="32" fillId="0" borderId="0" xfId="5" applyNumberFormat="1" applyAlignment="1">
      <alignment horizontal="center" vertical="center" wrapText="1"/>
    </xf>
    <xf numFmtId="9" fontId="51" fillId="0" borderId="0" xfId="0" applyNumberFormat="1" applyFont="1" applyAlignment="1">
      <alignment horizontal="center" vertical="center" wrapText="1"/>
    </xf>
    <xf numFmtId="9" fontId="51" fillId="0" borderId="0" xfId="0" applyNumberFormat="1" applyFont="1" applyAlignment="1">
      <alignment horizontal="left" vertical="center" wrapText="1"/>
    </xf>
    <xf numFmtId="0" fontId="69" fillId="0" borderId="0" xfId="5" applyFont="1" applyAlignment="1">
      <alignment horizontal="center" vertical="center"/>
    </xf>
    <xf numFmtId="0" fontId="69" fillId="0" borderId="0" xfId="5" applyFont="1" applyAlignment="1">
      <alignment vertical="center"/>
    </xf>
    <xf numFmtId="0" fontId="71" fillId="3" borderId="0" xfId="5" applyFont="1" applyFill="1" applyAlignment="1">
      <alignment vertical="center" wrapText="1"/>
    </xf>
    <xf numFmtId="0" fontId="70" fillId="3" borderId="0" xfId="5" applyFont="1" applyFill="1" applyAlignment="1">
      <alignment vertical="center" wrapText="1"/>
    </xf>
    <xf numFmtId="0" fontId="71" fillId="0" borderId="0" xfId="5" applyFont="1" applyAlignment="1">
      <alignment vertical="center" wrapText="1"/>
    </xf>
    <xf numFmtId="0" fontId="70" fillId="0" borderId="29" xfId="5" applyFont="1" applyBorder="1" applyAlignment="1">
      <alignment vertical="center" wrapText="1"/>
    </xf>
    <xf numFmtId="0" fontId="57" fillId="3" borderId="29" xfId="5" applyFont="1" applyFill="1" applyBorder="1" applyAlignment="1">
      <alignment horizontal="left" vertical="center" wrapText="1"/>
    </xf>
    <xf numFmtId="0" fontId="70" fillId="0" borderId="10" xfId="5" applyFont="1" applyBorder="1" applyAlignment="1">
      <alignment vertical="center" wrapText="1"/>
    </xf>
    <xf numFmtId="0" fontId="0" fillId="3" borderId="0" xfId="0" applyFill="1" applyAlignment="1">
      <alignment vertical="top" wrapText="1"/>
    </xf>
    <xf numFmtId="0" fontId="52" fillId="0" borderId="10" xfId="0" applyFont="1" applyBorder="1"/>
    <xf numFmtId="0" fontId="52" fillId="0" borderId="0" xfId="0" applyFont="1"/>
    <xf numFmtId="0" fontId="0" fillId="0" borderId="10" xfId="0" applyBorder="1"/>
    <xf numFmtId="0" fontId="0" fillId="0" borderId="10" xfId="0" applyBorder="1" applyAlignment="1">
      <alignment horizontal="center"/>
    </xf>
    <xf numFmtId="9" fontId="0" fillId="0" borderId="10" xfId="0" applyNumberFormat="1" applyBorder="1" applyAlignment="1">
      <alignment horizontal="center"/>
    </xf>
    <xf numFmtId="0" fontId="0" fillId="0" borderId="0" xfId="0" applyAlignment="1">
      <alignment horizontal="center" vertical="center"/>
    </xf>
    <xf numFmtId="0" fontId="52" fillId="0" borderId="10" xfId="0" applyFont="1" applyBorder="1" applyAlignment="1">
      <alignment horizontal="center" vertical="center"/>
    </xf>
    <xf numFmtId="0" fontId="15" fillId="0" borderId="10" xfId="0" applyFont="1" applyBorder="1" applyAlignment="1">
      <alignment horizontal="center" vertical="center"/>
    </xf>
    <xf numFmtId="0" fontId="73" fillId="0" borderId="10" xfId="0" applyFont="1" applyBorder="1" applyAlignment="1">
      <alignment horizontal="center" vertical="center"/>
    </xf>
    <xf numFmtId="0" fontId="74" fillId="0" borderId="10" xfId="0" applyFont="1" applyBorder="1" applyAlignment="1">
      <alignment horizontal="center"/>
    </xf>
    <xf numFmtId="0" fontId="52" fillId="0" borderId="0" xfId="0" applyFont="1" applyAlignment="1">
      <alignment horizontal="center" vertical="center"/>
    </xf>
    <xf numFmtId="0" fontId="0" fillId="0" borderId="0" xfId="0" applyAlignment="1">
      <alignment horizontal="center"/>
    </xf>
    <xf numFmtId="0" fontId="41" fillId="3" borderId="28" xfId="0" applyFont="1" applyFill="1" applyBorder="1" applyAlignment="1">
      <alignment horizontal="center" vertical="center"/>
    </xf>
    <xf numFmtId="0" fontId="41" fillId="3" borderId="30" xfId="0" applyFont="1" applyFill="1" applyBorder="1" applyAlignment="1">
      <alignment horizontal="center" vertical="center"/>
    </xf>
    <xf numFmtId="0" fontId="41" fillId="3" borderId="29" xfId="0" applyFont="1" applyFill="1" applyBorder="1" applyAlignment="1">
      <alignment horizontal="center" vertical="center"/>
    </xf>
    <xf numFmtId="0" fontId="46" fillId="3" borderId="28" xfId="0" applyFont="1" applyFill="1" applyBorder="1" applyAlignment="1">
      <alignment horizontal="center" vertical="center"/>
    </xf>
    <xf numFmtId="0" fontId="46" fillId="3" borderId="30" xfId="0" applyFont="1" applyFill="1" applyBorder="1" applyAlignment="1">
      <alignment horizontal="center" vertical="center"/>
    </xf>
    <xf numFmtId="0" fontId="46" fillId="3" borderId="29" xfId="0" applyFont="1" applyFill="1" applyBorder="1" applyAlignment="1">
      <alignment horizontal="center" vertical="center"/>
    </xf>
    <xf numFmtId="0" fontId="46" fillId="3" borderId="28" xfId="0" applyFont="1" applyFill="1" applyBorder="1" applyAlignment="1">
      <alignment horizontal="center" vertical="center" wrapText="1"/>
    </xf>
    <xf numFmtId="0" fontId="46" fillId="3" borderId="29" xfId="0" applyFont="1" applyFill="1" applyBorder="1" applyAlignment="1">
      <alignment horizontal="center" vertical="center" wrapText="1"/>
    </xf>
    <xf numFmtId="0" fontId="46" fillId="3" borderId="30" xfId="0" applyFont="1" applyFill="1" applyBorder="1" applyAlignment="1">
      <alignment horizontal="center" vertical="center" wrapText="1"/>
    </xf>
    <xf numFmtId="0" fontId="42" fillId="14" borderId="0" xfId="0" applyFont="1" applyFill="1" applyAlignment="1">
      <alignment horizontal="center" vertical="center"/>
    </xf>
    <xf numFmtId="0" fontId="41" fillId="13" borderId="10" xfId="0" applyFont="1" applyFill="1" applyBorder="1" applyAlignment="1">
      <alignment horizontal="left" vertical="center"/>
    </xf>
    <xf numFmtId="0" fontId="41" fillId="3" borderId="10" xfId="0" applyFont="1" applyFill="1" applyBorder="1" applyAlignment="1">
      <alignment horizontal="left" vertical="center"/>
    </xf>
    <xf numFmtId="0" fontId="41" fillId="13" borderId="11" xfId="0" applyFont="1" applyFill="1" applyBorder="1" applyAlignment="1">
      <alignment horizontal="left" vertical="center"/>
    </xf>
    <xf numFmtId="0" fontId="40" fillId="0" borderId="36" xfId="0" applyFont="1" applyBorder="1" applyAlignment="1">
      <alignment horizontal="center" vertical="center"/>
    </xf>
    <xf numFmtId="0" fontId="40" fillId="0" borderId="32" xfId="0" applyFont="1" applyBorder="1" applyAlignment="1">
      <alignment horizontal="center" vertical="center"/>
    </xf>
    <xf numFmtId="0" fontId="40" fillId="0" borderId="37" xfId="0" applyFont="1" applyBorder="1" applyAlignment="1">
      <alignment horizontal="center" vertical="center"/>
    </xf>
    <xf numFmtId="0" fontId="35" fillId="0" borderId="36" xfId="0" applyFont="1" applyBorder="1" applyAlignment="1">
      <alignment horizontal="center" vertical="center"/>
    </xf>
    <xf numFmtId="0" fontId="35" fillId="0" borderId="25" xfId="0" applyFont="1" applyBorder="1" applyAlignment="1">
      <alignment horizontal="center" vertical="center"/>
    </xf>
    <xf numFmtId="0" fontId="35" fillId="0" borderId="33" xfId="0" applyFont="1" applyBorder="1" applyAlignment="1">
      <alignment horizontal="center" vertical="center"/>
    </xf>
    <xf numFmtId="0" fontId="35" fillId="0" borderId="32" xfId="0" applyFont="1" applyBorder="1" applyAlignment="1">
      <alignment horizontal="center" vertical="center"/>
    </xf>
    <xf numFmtId="0" fontId="35" fillId="0" borderId="0" xfId="0" applyFont="1" applyAlignment="1">
      <alignment horizontal="center" vertical="center"/>
    </xf>
    <xf numFmtId="0" fontId="35" fillId="0" borderId="34" xfId="0" applyFont="1" applyBorder="1" applyAlignment="1">
      <alignment horizontal="center" vertical="center"/>
    </xf>
    <xf numFmtId="0" fontId="35" fillId="0" borderId="37" xfId="0" applyFont="1" applyBorder="1" applyAlignment="1">
      <alignment horizontal="center" vertical="center"/>
    </xf>
    <xf numFmtId="0" fontId="35" fillId="0" borderId="26" xfId="0" applyFont="1" applyBorder="1" applyAlignment="1">
      <alignment horizontal="center" vertical="center"/>
    </xf>
    <xf numFmtId="0" fontId="35" fillId="0" borderId="35" xfId="0" applyFont="1" applyBorder="1" applyAlignment="1">
      <alignment horizontal="center" vertical="center"/>
    </xf>
    <xf numFmtId="0" fontId="29" fillId="0" borderId="10" xfId="0" applyFont="1" applyBorder="1" applyAlignment="1">
      <alignment horizontal="left" vertical="center"/>
    </xf>
    <xf numFmtId="0" fontId="45" fillId="14" borderId="10" xfId="0" applyFont="1" applyFill="1" applyBorder="1" applyAlignment="1">
      <alignment horizontal="center" vertical="center" wrapText="1"/>
    </xf>
    <xf numFmtId="0" fontId="45" fillId="14" borderId="10" xfId="0" applyFont="1" applyFill="1" applyBorder="1" applyAlignment="1">
      <alignment horizontal="center" vertical="center"/>
    </xf>
    <xf numFmtId="0" fontId="1" fillId="11" borderId="10" xfId="0" applyFont="1" applyFill="1" applyBorder="1" applyAlignment="1">
      <alignment horizontal="center" vertical="center"/>
    </xf>
    <xf numFmtId="0" fontId="1" fillId="0" borderId="10" xfId="0" applyFont="1" applyBorder="1" applyAlignment="1">
      <alignment horizontal="left" vertical="top"/>
    </xf>
    <xf numFmtId="0" fontId="1" fillId="0" borderId="10" xfId="0" applyFont="1" applyBorder="1" applyAlignment="1">
      <alignment horizontal="left" vertical="top" wrapText="1"/>
    </xf>
    <xf numFmtId="0" fontId="1" fillId="0" borderId="28" xfId="0" applyFont="1" applyBorder="1" applyAlignment="1" applyProtection="1">
      <alignment horizontal="left" vertical="center" wrapText="1"/>
      <protection hidden="1"/>
    </xf>
    <xf numFmtId="0" fontId="1" fillId="0" borderId="29" xfId="0" applyFont="1" applyBorder="1" applyAlignment="1" applyProtection="1">
      <alignment horizontal="left" vertical="center" wrapText="1"/>
      <protection hidden="1"/>
    </xf>
    <xf numFmtId="0" fontId="1" fillId="0" borderId="30" xfId="0" applyFont="1" applyBorder="1" applyAlignment="1" applyProtection="1">
      <alignment horizontal="left" vertical="center" wrapText="1"/>
      <protection hidden="1"/>
    </xf>
    <xf numFmtId="0" fontId="1" fillId="0" borderId="0" xfId="0" applyFont="1" applyAlignment="1" applyProtection="1">
      <alignment horizontal="center"/>
      <protection hidden="1"/>
    </xf>
    <xf numFmtId="0" fontId="1" fillId="0" borderId="26" xfId="0" applyFont="1" applyBorder="1" applyAlignment="1" applyProtection="1">
      <alignment horizontal="center"/>
      <protection hidden="1"/>
    </xf>
    <xf numFmtId="0" fontId="44" fillId="0" borderId="10" xfId="0" applyFont="1" applyBorder="1" applyAlignment="1" applyProtection="1">
      <alignment horizontal="center" vertical="center"/>
      <protection hidden="1"/>
    </xf>
    <xf numFmtId="0" fontId="37" fillId="3" borderId="27" xfId="0" applyFont="1" applyFill="1" applyBorder="1" applyAlignment="1" applyProtection="1">
      <alignment horizontal="center" vertical="center" textRotation="90" wrapText="1"/>
      <protection hidden="1"/>
    </xf>
    <xf numFmtId="0" fontId="37" fillId="3" borderId="31" xfId="0" applyFont="1" applyFill="1" applyBorder="1" applyAlignment="1" applyProtection="1">
      <alignment horizontal="center" vertical="center" textRotation="90" wrapText="1"/>
      <protection hidden="1"/>
    </xf>
    <xf numFmtId="0" fontId="37" fillId="3" borderId="27" xfId="0" applyFont="1" applyFill="1" applyBorder="1" applyAlignment="1" applyProtection="1">
      <alignment horizontal="center" vertical="center" wrapText="1"/>
      <protection hidden="1"/>
    </xf>
    <xf numFmtId="0" fontId="37" fillId="3" borderId="31" xfId="0" applyFont="1" applyFill="1" applyBorder="1" applyAlignment="1" applyProtection="1">
      <alignment horizontal="center" vertical="center" wrapText="1"/>
      <protection hidden="1"/>
    </xf>
    <xf numFmtId="0" fontId="4" fillId="0" borderId="27" xfId="0" applyFont="1" applyBorder="1" applyAlignment="1" applyProtection="1">
      <alignment horizontal="center" vertical="center" textRotation="90" wrapText="1"/>
      <protection hidden="1"/>
    </xf>
    <xf numFmtId="0" fontId="4" fillId="0" borderId="31" xfId="0" applyFont="1" applyBorder="1" applyAlignment="1" applyProtection="1">
      <alignment horizontal="center" vertical="center" textRotation="90" wrapText="1"/>
      <protection hidden="1"/>
    </xf>
    <xf numFmtId="164" fontId="1" fillId="0" borderId="27" xfId="1" applyNumberFormat="1" applyFont="1" applyBorder="1" applyAlignment="1" applyProtection="1">
      <alignment horizontal="center" vertical="center"/>
      <protection hidden="1"/>
    </xf>
    <xf numFmtId="164" fontId="1" fillId="0" borderId="31" xfId="1" applyNumberFormat="1" applyFont="1" applyBorder="1" applyAlignment="1" applyProtection="1">
      <alignment horizontal="center" vertical="center"/>
      <protection hidden="1"/>
    </xf>
    <xf numFmtId="0" fontId="44" fillId="11" borderId="25" xfId="0" applyFont="1" applyFill="1" applyBorder="1" applyAlignment="1" applyProtection="1">
      <alignment horizontal="center" vertical="center"/>
      <protection hidden="1"/>
    </xf>
    <xf numFmtId="0" fontId="44" fillId="11" borderId="33" xfId="0" applyFont="1" applyFill="1" applyBorder="1" applyAlignment="1" applyProtection="1">
      <alignment horizontal="center" vertical="center"/>
      <protection hidden="1"/>
    </xf>
    <xf numFmtId="0" fontId="44" fillId="11" borderId="26" xfId="0" applyFont="1" applyFill="1" applyBorder="1" applyAlignment="1" applyProtection="1">
      <alignment horizontal="center" vertical="center"/>
      <protection hidden="1"/>
    </xf>
    <xf numFmtId="0" fontId="44" fillId="11" borderId="35" xfId="0" applyFont="1" applyFill="1" applyBorder="1" applyAlignment="1" applyProtection="1">
      <alignment horizontal="center" vertical="center"/>
      <protection hidden="1"/>
    </xf>
    <xf numFmtId="0" fontId="44" fillId="11" borderId="28" xfId="0" applyFont="1" applyFill="1" applyBorder="1" applyAlignment="1" applyProtection="1">
      <alignment horizontal="center" vertical="center"/>
      <protection hidden="1"/>
    </xf>
    <xf numFmtId="0" fontId="44" fillId="11" borderId="29" xfId="0" applyFont="1" applyFill="1" applyBorder="1" applyAlignment="1" applyProtection="1">
      <alignment horizontal="center" vertical="center"/>
      <protection hidden="1"/>
    </xf>
    <xf numFmtId="0" fontId="44" fillId="11" borderId="30" xfId="0" applyFont="1" applyFill="1" applyBorder="1" applyAlignment="1" applyProtection="1">
      <alignment horizontal="center" vertical="center"/>
      <protection hidden="1"/>
    </xf>
    <xf numFmtId="0" fontId="23" fillId="0" borderId="28" xfId="0" applyFont="1" applyBorder="1" applyAlignment="1" applyProtection="1">
      <alignment horizontal="left" vertical="center" wrapText="1"/>
      <protection hidden="1"/>
    </xf>
    <xf numFmtId="0" fontId="23" fillId="0" borderId="30" xfId="0" applyFont="1" applyBorder="1" applyAlignment="1" applyProtection="1">
      <alignment horizontal="left" vertical="center" wrapText="1"/>
      <protection hidden="1"/>
    </xf>
    <xf numFmtId="0" fontId="43" fillId="11" borderId="10" xfId="0" applyFont="1" applyFill="1" applyBorder="1" applyAlignment="1" applyProtection="1">
      <alignment horizontal="center" vertical="center"/>
      <protection hidden="1"/>
    </xf>
    <xf numFmtId="0" fontId="4" fillId="11" borderId="10" xfId="0" applyFont="1" applyFill="1" applyBorder="1" applyAlignment="1" applyProtection="1">
      <alignment horizontal="center" vertical="center"/>
      <protection hidden="1"/>
    </xf>
    <xf numFmtId="0" fontId="23" fillId="0" borderId="10" xfId="0" applyFont="1" applyBorder="1" applyAlignment="1" applyProtection="1">
      <alignment horizontal="left" vertical="center" wrapText="1"/>
      <protection hidden="1"/>
    </xf>
    <xf numFmtId="0" fontId="1" fillId="0" borderId="10" xfId="0" applyFont="1" applyBorder="1" applyAlignment="1" applyProtection="1">
      <alignment horizontal="center" vertical="center" textRotation="90"/>
      <protection hidden="1"/>
    </xf>
    <xf numFmtId="0" fontId="1" fillId="0" borderId="10" xfId="0" applyFont="1" applyBorder="1" applyAlignment="1" applyProtection="1">
      <alignment horizontal="center" vertical="center" wrapText="1"/>
      <protection hidden="1"/>
    </xf>
    <xf numFmtId="0" fontId="1" fillId="0" borderId="27" xfId="0" applyFont="1" applyBorder="1" applyAlignment="1" applyProtection="1">
      <alignment horizontal="center" vertical="center" wrapText="1"/>
      <protection hidden="1"/>
    </xf>
    <xf numFmtId="0" fontId="1" fillId="0" borderId="31" xfId="0" applyFont="1" applyBorder="1" applyAlignment="1" applyProtection="1">
      <alignment horizontal="center" vertical="center" wrapText="1"/>
      <protection hidden="1"/>
    </xf>
    <xf numFmtId="0" fontId="2" fillId="0" borderId="27" xfId="0" applyFont="1" applyBorder="1" applyAlignment="1" applyProtection="1">
      <alignment horizontal="center" vertical="center" wrapText="1"/>
      <protection hidden="1"/>
    </xf>
    <xf numFmtId="0" fontId="2" fillId="0" borderId="31" xfId="0" applyFont="1" applyBorder="1" applyAlignment="1" applyProtection="1">
      <alignment horizontal="center" vertical="center" wrapText="1"/>
      <protection hidden="1"/>
    </xf>
    <xf numFmtId="0" fontId="2" fillId="0" borderId="11" xfId="0" applyFont="1" applyBorder="1" applyAlignment="1" applyProtection="1">
      <alignment horizontal="center" vertical="center" wrapText="1"/>
      <protection hidden="1"/>
    </xf>
    <xf numFmtId="0" fontId="4" fillId="0" borderId="27" xfId="0" applyFont="1" applyBorder="1" applyAlignment="1" applyProtection="1">
      <alignment horizontal="center" vertical="center" textRotation="90"/>
      <protection hidden="1"/>
    </xf>
    <xf numFmtId="0" fontId="4" fillId="0" borderId="31" xfId="0" applyFont="1" applyBorder="1" applyAlignment="1" applyProtection="1">
      <alignment horizontal="center" vertical="center" textRotation="90"/>
      <protection hidden="1"/>
    </xf>
    <xf numFmtId="9" fontId="1" fillId="0" borderId="27" xfId="0" applyNumberFormat="1" applyFont="1" applyBorder="1" applyAlignment="1" applyProtection="1">
      <alignment horizontal="center" vertical="center" wrapText="1"/>
      <protection hidden="1"/>
    </xf>
    <xf numFmtId="9" fontId="1" fillId="0" borderId="31" xfId="0" applyNumberFormat="1" applyFont="1" applyBorder="1" applyAlignment="1" applyProtection="1">
      <alignment horizontal="center" vertical="center" wrapText="1"/>
      <protection hidden="1"/>
    </xf>
    <xf numFmtId="9" fontId="1" fillId="0" borderId="10" xfId="0" applyNumberFormat="1" applyFont="1" applyBorder="1" applyAlignment="1" applyProtection="1">
      <alignment horizontal="center" vertical="center" wrapText="1"/>
      <protection hidden="1"/>
    </xf>
    <xf numFmtId="0" fontId="4" fillId="0" borderId="10" xfId="0" applyFont="1" applyBorder="1" applyAlignment="1" applyProtection="1">
      <alignment horizontal="center" vertical="center" textRotation="90"/>
      <protection hidden="1"/>
    </xf>
    <xf numFmtId="0" fontId="4" fillId="0" borderId="28" xfId="0" applyFont="1" applyBorder="1" applyAlignment="1">
      <alignment horizontal="left" vertical="center"/>
    </xf>
    <xf numFmtId="0" fontId="4" fillId="0" borderId="29" xfId="0" applyFont="1" applyBorder="1" applyAlignment="1">
      <alignment horizontal="left" vertical="center"/>
    </xf>
    <xf numFmtId="0" fontId="4" fillId="0" borderId="30" xfId="0" applyFont="1" applyBorder="1" applyAlignment="1">
      <alignment horizontal="left" vertical="center"/>
    </xf>
    <xf numFmtId="0" fontId="4" fillId="11" borderId="27" xfId="0" applyFont="1" applyFill="1" applyBorder="1" applyAlignment="1" applyProtection="1">
      <alignment horizontal="center" vertical="center" textRotation="90" wrapText="1"/>
      <protection hidden="1"/>
    </xf>
    <xf numFmtId="0" fontId="4" fillId="11" borderId="11" xfId="0" applyFont="1" applyFill="1" applyBorder="1" applyAlignment="1" applyProtection="1">
      <alignment horizontal="center" vertical="center" textRotation="90" wrapText="1"/>
      <protection hidden="1"/>
    </xf>
    <xf numFmtId="0" fontId="4" fillId="11" borderId="28" xfId="0" applyFont="1" applyFill="1" applyBorder="1" applyAlignment="1" applyProtection="1">
      <alignment horizontal="center" vertical="center" wrapText="1"/>
      <protection hidden="1"/>
    </xf>
    <xf numFmtId="0" fontId="4" fillId="11" borderId="29" xfId="0" applyFont="1" applyFill="1" applyBorder="1" applyAlignment="1" applyProtection="1">
      <alignment horizontal="center" vertical="center" wrapText="1"/>
      <protection hidden="1"/>
    </xf>
    <xf numFmtId="0" fontId="4" fillId="11" borderId="30" xfId="0" applyFont="1" applyFill="1" applyBorder="1" applyAlignment="1" applyProtection="1">
      <alignment horizontal="center" vertical="center" wrapText="1"/>
      <protection hidden="1"/>
    </xf>
    <xf numFmtId="0" fontId="4" fillId="11" borderId="29" xfId="0" applyFont="1" applyFill="1" applyBorder="1" applyAlignment="1" applyProtection="1">
      <alignment horizontal="center"/>
      <protection hidden="1"/>
    </xf>
    <xf numFmtId="0" fontId="4" fillId="16" borderId="10" xfId="0" applyFont="1" applyFill="1" applyBorder="1" applyAlignment="1" applyProtection="1">
      <alignment horizontal="center" vertical="center"/>
      <protection hidden="1"/>
    </xf>
    <xf numFmtId="0" fontId="23" fillId="0" borderId="36" xfId="0" applyFont="1" applyBorder="1" applyAlignment="1" applyProtection="1">
      <alignment horizontal="left" vertical="center" wrapText="1"/>
      <protection hidden="1"/>
    </xf>
    <xf numFmtId="0" fontId="23" fillId="0" borderId="33" xfId="0" applyFont="1" applyBorder="1" applyAlignment="1" applyProtection="1">
      <alignment horizontal="left" vertical="center" wrapText="1"/>
      <protection hidden="1"/>
    </xf>
    <xf numFmtId="0" fontId="23" fillId="0" borderId="37" xfId="0" applyFont="1" applyBorder="1" applyAlignment="1" applyProtection="1">
      <alignment horizontal="left" vertical="center" wrapText="1"/>
      <protection hidden="1"/>
    </xf>
    <xf numFmtId="0" fontId="23" fillId="0" borderId="35" xfId="0" applyFont="1" applyBorder="1" applyAlignment="1" applyProtection="1">
      <alignment horizontal="left" vertical="center" wrapText="1"/>
      <protection hidden="1"/>
    </xf>
    <xf numFmtId="0" fontId="39" fillId="15" borderId="28" xfId="0" applyFont="1" applyFill="1" applyBorder="1" applyAlignment="1" applyProtection="1">
      <alignment horizontal="center" vertical="center"/>
      <protection hidden="1"/>
    </xf>
    <xf numFmtId="0" fontId="39" fillId="15" borderId="30" xfId="0" applyFont="1" applyFill="1" applyBorder="1" applyAlignment="1" applyProtection="1">
      <alignment horizontal="center" vertical="center"/>
      <protection hidden="1"/>
    </xf>
    <xf numFmtId="0" fontId="4" fillId="11" borderId="10" xfId="0" applyFont="1" applyFill="1" applyBorder="1" applyAlignment="1" applyProtection="1">
      <alignment horizontal="center" vertical="center" textRotation="90"/>
      <protection hidden="1"/>
    </xf>
    <xf numFmtId="0" fontId="4" fillId="11" borderId="10" xfId="0" applyFont="1" applyFill="1" applyBorder="1" applyAlignment="1" applyProtection="1">
      <alignment horizontal="center" vertical="center" wrapText="1"/>
      <protection hidden="1"/>
    </xf>
    <xf numFmtId="0" fontId="4" fillId="11" borderId="27" xfId="0" applyFont="1" applyFill="1" applyBorder="1" applyAlignment="1">
      <alignment horizontal="center" vertical="center" wrapText="1"/>
    </xf>
    <xf numFmtId="0" fontId="4" fillId="11" borderId="31" xfId="0" applyFont="1" applyFill="1" applyBorder="1" applyAlignment="1">
      <alignment horizontal="center" vertical="center" wrapText="1"/>
    </xf>
    <xf numFmtId="0" fontId="4" fillId="11" borderId="11" xfId="0" applyFont="1" applyFill="1" applyBorder="1" applyAlignment="1">
      <alignment horizontal="center" vertical="center" wrapText="1"/>
    </xf>
    <xf numFmtId="0" fontId="4" fillId="11" borderId="31" xfId="0" applyFont="1" applyFill="1" applyBorder="1" applyAlignment="1">
      <alignment horizontal="center" vertical="center"/>
    </xf>
    <xf numFmtId="0" fontId="4" fillId="11" borderId="11" xfId="0" applyFont="1" applyFill="1" applyBorder="1" applyAlignment="1">
      <alignment horizontal="center" vertical="center"/>
    </xf>
    <xf numFmtId="0" fontId="4" fillId="11" borderId="27" xfId="0" applyFont="1" applyFill="1" applyBorder="1" applyAlignment="1" applyProtection="1">
      <alignment horizontal="center" vertical="center" wrapText="1"/>
      <protection hidden="1"/>
    </xf>
    <xf numFmtId="0" fontId="4" fillId="11" borderId="31" xfId="0" applyFont="1" applyFill="1" applyBorder="1" applyAlignment="1" applyProtection="1">
      <alignment horizontal="center" vertical="center" wrapText="1"/>
      <protection hidden="1"/>
    </xf>
    <xf numFmtId="0" fontId="4" fillId="11" borderId="11" xfId="0" applyFont="1" applyFill="1" applyBorder="1" applyAlignment="1" applyProtection="1">
      <alignment horizontal="center" vertical="center" wrapText="1"/>
      <protection hidden="1"/>
    </xf>
    <xf numFmtId="0" fontId="4" fillId="11" borderId="10" xfId="0" applyFont="1" applyFill="1" applyBorder="1" applyAlignment="1" applyProtection="1">
      <alignment horizontal="center" vertical="center" textRotation="90" wrapText="1"/>
      <protection hidden="1"/>
    </xf>
    <xf numFmtId="0" fontId="4" fillId="16" borderId="27" xfId="0" applyFont="1" applyFill="1" applyBorder="1" applyAlignment="1" applyProtection="1">
      <alignment horizontal="center" vertical="center" textRotation="90" wrapText="1"/>
      <protection hidden="1"/>
    </xf>
    <xf numFmtId="0" fontId="4" fillId="16" borderId="11" xfId="0" applyFont="1" applyFill="1" applyBorder="1" applyAlignment="1" applyProtection="1">
      <alignment horizontal="center" vertical="center" textRotation="90" wrapText="1"/>
      <protection hidden="1"/>
    </xf>
    <xf numFmtId="0" fontId="1" fillId="3" borderId="27" xfId="0" applyFont="1" applyFill="1" applyBorder="1" applyAlignment="1" applyProtection="1">
      <alignment horizontal="left" vertical="top" wrapText="1"/>
      <protection locked="0"/>
    </xf>
    <xf numFmtId="0" fontId="1" fillId="3" borderId="31" xfId="0" applyFont="1" applyFill="1" applyBorder="1" applyAlignment="1" applyProtection="1">
      <alignment horizontal="left" vertical="top" wrapText="1"/>
      <protection locked="0"/>
    </xf>
    <xf numFmtId="0" fontId="1" fillId="3" borderId="11" xfId="0" applyFont="1" applyFill="1" applyBorder="1" applyAlignment="1" applyProtection="1">
      <alignment horizontal="left" vertical="top" wrapText="1"/>
      <protection locked="0"/>
    </xf>
    <xf numFmtId="0" fontId="37" fillId="3" borderId="27" xfId="0" applyFont="1" applyFill="1" applyBorder="1" applyAlignment="1" applyProtection="1">
      <alignment horizontal="left" vertical="center" wrapText="1"/>
      <protection hidden="1"/>
    </xf>
    <xf numFmtId="0" fontId="37" fillId="3" borderId="11" xfId="0" applyFont="1" applyFill="1" applyBorder="1" applyAlignment="1" applyProtection="1">
      <alignment horizontal="left" vertical="center" wrapText="1"/>
      <protection hidden="1"/>
    </xf>
    <xf numFmtId="0" fontId="4" fillId="11" borderId="27" xfId="0" applyFont="1" applyFill="1" applyBorder="1" applyAlignment="1" applyProtection="1">
      <alignment horizontal="center" vertical="center" wrapText="1"/>
      <protection locked="0"/>
    </xf>
    <xf numFmtId="0" fontId="4" fillId="11" borderId="31" xfId="0" applyFont="1" applyFill="1" applyBorder="1" applyAlignment="1" applyProtection="1">
      <alignment horizontal="center" vertical="center" wrapText="1"/>
      <protection locked="0"/>
    </xf>
    <xf numFmtId="0" fontId="4" fillId="11" borderId="11" xfId="0" applyFont="1" applyFill="1" applyBorder="1" applyAlignment="1" applyProtection="1">
      <alignment horizontal="center" vertical="center" wrapText="1"/>
      <protection locked="0"/>
    </xf>
    <xf numFmtId="0" fontId="47" fillId="3" borderId="27" xfId="0" applyFont="1" applyFill="1" applyBorder="1" applyAlignment="1" applyProtection="1">
      <alignment horizontal="left" vertical="top" wrapText="1"/>
      <protection locked="0"/>
    </xf>
    <xf numFmtId="0" fontId="47" fillId="3" borderId="31" xfId="0" applyFont="1" applyFill="1" applyBorder="1" applyAlignment="1" applyProtection="1">
      <alignment horizontal="left" vertical="top" wrapText="1"/>
      <protection locked="0"/>
    </xf>
    <xf numFmtId="0" fontId="47" fillId="3" borderId="11" xfId="0" applyFont="1" applyFill="1" applyBorder="1" applyAlignment="1" applyProtection="1">
      <alignment horizontal="left" vertical="top" wrapText="1"/>
      <protection locked="0"/>
    </xf>
    <xf numFmtId="0" fontId="1" fillId="0" borderId="27" xfId="0" applyFont="1" applyBorder="1" applyAlignment="1" applyProtection="1">
      <alignment horizontal="center" vertical="center" textRotation="90"/>
      <protection hidden="1"/>
    </xf>
    <xf numFmtId="0" fontId="1" fillId="0" borderId="31" xfId="0" applyFont="1" applyBorder="1" applyAlignment="1" applyProtection="1">
      <alignment horizontal="center" vertical="center" textRotation="90"/>
      <protection hidden="1"/>
    </xf>
    <xf numFmtId="0" fontId="36" fillId="11" borderId="27" xfId="0" applyFont="1" applyFill="1" applyBorder="1" applyAlignment="1" applyProtection="1">
      <alignment horizontal="center" vertical="center" wrapText="1"/>
      <protection hidden="1"/>
    </xf>
    <xf numFmtId="0" fontId="36" fillId="11" borderId="11" xfId="0" applyFont="1" applyFill="1" applyBorder="1" applyAlignment="1" applyProtection="1">
      <alignment horizontal="center" vertical="center" wrapText="1"/>
      <protection hidden="1"/>
    </xf>
    <xf numFmtId="0" fontId="39" fillId="15" borderId="29" xfId="0" applyFont="1" applyFill="1" applyBorder="1" applyAlignment="1" applyProtection="1">
      <alignment horizontal="center" vertical="center"/>
      <protection hidden="1"/>
    </xf>
    <xf numFmtId="0" fontId="4" fillId="11" borderId="29" xfId="0" applyFont="1" applyFill="1" applyBorder="1" applyAlignment="1" applyProtection="1">
      <alignment horizontal="center" vertical="center"/>
      <protection hidden="1"/>
    </xf>
    <xf numFmtId="0" fontId="53" fillId="0" borderId="38" xfId="5" applyFont="1" applyBorder="1" applyAlignment="1">
      <alignment horizontal="center" vertical="center" wrapText="1"/>
    </xf>
    <xf numFmtId="0" fontId="53" fillId="0" borderId="39" xfId="5" applyFont="1" applyBorder="1" applyAlignment="1">
      <alignment horizontal="center" vertical="center" wrapText="1"/>
    </xf>
    <xf numFmtId="0" fontId="53" fillId="0" borderId="10" xfId="5" applyFont="1" applyBorder="1" applyAlignment="1">
      <alignment horizontal="center" vertical="center" wrapText="1"/>
    </xf>
    <xf numFmtId="0" fontId="53" fillId="0" borderId="14" xfId="5" applyFont="1" applyBorder="1" applyAlignment="1">
      <alignment horizontal="center" vertical="center" textRotation="90" wrapText="1"/>
    </xf>
    <xf numFmtId="0" fontId="53" fillId="0" borderId="16" xfId="5" applyFont="1" applyBorder="1" applyAlignment="1">
      <alignment horizontal="center" vertical="center" textRotation="90" wrapText="1"/>
    </xf>
    <xf numFmtId="0" fontId="53" fillId="0" borderId="40" xfId="5" applyFont="1" applyBorder="1" applyAlignment="1">
      <alignment horizontal="center" vertical="center" textRotation="90" wrapText="1"/>
    </xf>
    <xf numFmtId="0" fontId="53" fillId="0" borderId="41" xfId="5" applyFont="1" applyBorder="1" applyAlignment="1">
      <alignment horizontal="center" vertical="center" textRotation="90" wrapText="1"/>
    </xf>
    <xf numFmtId="0" fontId="53" fillId="0" borderId="10" xfId="5" applyFont="1" applyBorder="1" applyAlignment="1">
      <alignment horizontal="center" vertical="center"/>
    </xf>
    <xf numFmtId="0" fontId="57" fillId="3" borderId="10" xfId="5" applyFont="1" applyFill="1" applyBorder="1" applyAlignment="1">
      <alignment horizontal="left" vertical="center" wrapText="1"/>
    </xf>
    <xf numFmtId="0" fontId="53" fillId="17" borderId="12" xfId="5" applyFont="1" applyFill="1" applyBorder="1" applyAlignment="1">
      <alignment horizontal="center"/>
    </xf>
    <xf numFmtId="0" fontId="53" fillId="17" borderId="13" xfId="5" applyFont="1" applyFill="1" applyBorder="1" applyAlignment="1">
      <alignment horizontal="center"/>
    </xf>
    <xf numFmtId="0" fontId="53" fillId="17" borderId="24" xfId="5" applyFont="1" applyFill="1" applyBorder="1" applyAlignment="1">
      <alignment horizontal="center"/>
    </xf>
    <xf numFmtId="0" fontId="53" fillId="0" borderId="45" xfId="5" applyFont="1" applyBorder="1" applyAlignment="1">
      <alignment horizontal="center" vertical="center" textRotation="90" wrapText="1"/>
    </xf>
    <xf numFmtId="0" fontId="53" fillId="0" borderId="46" xfId="5" applyFont="1" applyBorder="1" applyAlignment="1">
      <alignment horizontal="center" vertical="center" textRotation="90" wrapText="1"/>
    </xf>
    <xf numFmtId="0" fontId="53" fillId="0" borderId="20" xfId="5" applyFont="1" applyBorder="1" applyAlignment="1">
      <alignment horizontal="center" vertical="center" textRotation="90" wrapText="1"/>
    </xf>
    <xf numFmtId="0" fontId="68" fillId="3" borderId="0" xfId="5" applyFont="1" applyFill="1" applyAlignment="1">
      <alignment horizontal="center"/>
    </xf>
    <xf numFmtId="0" fontId="53" fillId="0" borderId="42" xfId="5" applyFont="1" applyBorder="1" applyAlignment="1">
      <alignment horizontal="center" vertical="center" wrapText="1"/>
    </xf>
    <xf numFmtId="0" fontId="53" fillId="0" borderId="43" xfId="5" applyFont="1" applyBorder="1" applyAlignment="1">
      <alignment horizontal="center" vertical="center" wrapText="1"/>
    </xf>
    <xf numFmtId="0" fontId="53" fillId="0" borderId="44" xfId="5" applyFont="1" applyBorder="1" applyAlignment="1">
      <alignment horizontal="center" vertical="center" wrapText="1"/>
    </xf>
    <xf numFmtId="0" fontId="56" fillId="0" borderId="28" xfId="5" applyFont="1" applyBorder="1" applyAlignment="1">
      <alignment horizontal="center" vertical="center" wrapText="1"/>
    </xf>
    <xf numFmtId="0" fontId="56" fillId="0" borderId="29" xfId="5" applyFont="1" applyBorder="1" applyAlignment="1">
      <alignment horizontal="center" vertical="center" wrapText="1"/>
    </xf>
    <xf numFmtId="0" fontId="56" fillId="0" borderId="30" xfId="5" applyFont="1" applyBorder="1" applyAlignment="1">
      <alignment horizontal="center" vertical="center" wrapText="1"/>
    </xf>
    <xf numFmtId="0" fontId="57" fillId="3" borderId="11" xfId="5" applyFont="1" applyFill="1" applyBorder="1" applyAlignment="1">
      <alignment horizontal="left" vertical="center" wrapText="1"/>
    </xf>
    <xf numFmtId="0" fontId="53" fillId="17" borderId="2" xfId="5" applyFont="1" applyFill="1" applyBorder="1" applyAlignment="1">
      <alignment horizontal="center"/>
    </xf>
    <xf numFmtId="0" fontId="53" fillId="17" borderId="9" xfId="5" applyFont="1" applyFill="1" applyBorder="1" applyAlignment="1">
      <alignment horizontal="center"/>
    </xf>
    <xf numFmtId="0" fontId="53" fillId="17" borderId="3" xfId="5" applyFont="1" applyFill="1" applyBorder="1" applyAlignment="1">
      <alignment horizontal="center"/>
    </xf>
    <xf numFmtId="0" fontId="53" fillId="0" borderId="28" xfId="5" applyFont="1" applyBorder="1" applyAlignment="1">
      <alignment horizontal="center" vertical="center" textRotation="90" wrapText="1"/>
    </xf>
    <xf numFmtId="0" fontId="0" fillId="3" borderId="4" xfId="0" applyFill="1" applyBorder="1" applyAlignment="1">
      <alignment horizontal="left" vertical="top"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3" borderId="6" xfId="0" applyFill="1" applyBorder="1" applyAlignment="1">
      <alignment horizontal="left" vertical="top" wrapText="1"/>
    </xf>
    <xf numFmtId="0" fontId="0" fillId="3" borderId="8" xfId="0" applyFill="1" applyBorder="1" applyAlignment="1">
      <alignment horizontal="left" vertical="top" wrapText="1"/>
    </xf>
    <xf numFmtId="0" fontId="0" fillId="3" borderId="7" xfId="0" applyFill="1" applyBorder="1" applyAlignment="1">
      <alignment horizontal="left" vertical="top" wrapText="1"/>
    </xf>
    <xf numFmtId="0" fontId="52" fillId="0" borderId="28" xfId="0" applyFont="1" applyBorder="1" applyAlignment="1">
      <alignment horizontal="center"/>
    </xf>
    <xf numFmtId="0" fontId="52" fillId="0" borderId="30" xfId="0" applyFont="1" applyBorder="1" applyAlignment="1">
      <alignment horizontal="center"/>
    </xf>
    <xf numFmtId="0" fontId="52" fillId="0" borderId="10" xfId="0" applyFont="1" applyBorder="1" applyAlignment="1">
      <alignment horizontal="center"/>
    </xf>
    <xf numFmtId="0" fontId="70" fillId="0" borderId="28" xfId="5" applyFont="1" applyBorder="1" applyAlignment="1">
      <alignment horizontal="center" vertical="center" wrapText="1"/>
    </xf>
    <xf numFmtId="0" fontId="70" fillId="0" borderId="29" xfId="5" applyFont="1" applyBorder="1" applyAlignment="1">
      <alignment horizontal="center" vertical="center" wrapText="1"/>
    </xf>
    <xf numFmtId="0" fontId="70" fillId="0" borderId="30" xfId="5" applyFont="1" applyBorder="1" applyAlignment="1">
      <alignment horizontal="center" vertical="center" wrapText="1"/>
    </xf>
    <xf numFmtId="0" fontId="72" fillId="3" borderId="12" xfId="0" applyFont="1" applyFill="1" applyBorder="1" applyAlignment="1">
      <alignment horizontal="center" vertical="center"/>
    </xf>
    <xf numFmtId="0" fontId="72" fillId="3" borderId="13" xfId="0" applyFont="1" applyFill="1" applyBorder="1" applyAlignment="1">
      <alignment horizontal="center" vertical="center"/>
    </xf>
    <xf numFmtId="0" fontId="72" fillId="3" borderId="24" xfId="0" applyFont="1" applyFill="1" applyBorder="1" applyAlignment="1">
      <alignment horizontal="center" vertical="center"/>
    </xf>
    <xf numFmtId="0" fontId="0" fillId="3" borderId="2" xfId="0" applyFill="1" applyBorder="1" applyAlignment="1">
      <alignment vertical="top" wrapText="1"/>
    </xf>
    <xf numFmtId="0" fontId="0" fillId="3" borderId="9" xfId="0" applyFill="1" applyBorder="1" applyAlignment="1">
      <alignment vertical="top" wrapText="1"/>
    </xf>
    <xf numFmtId="0" fontId="0" fillId="3" borderId="3" xfId="0" applyFill="1" applyBorder="1" applyAlignment="1">
      <alignment vertical="top" wrapText="1"/>
    </xf>
    <xf numFmtId="0" fontId="0" fillId="3" borderId="4" xfId="0" applyFill="1" applyBorder="1" applyAlignment="1">
      <alignment horizontal="left" vertical="top"/>
    </xf>
    <xf numFmtId="0" fontId="0" fillId="3" borderId="0" xfId="0" applyFill="1" applyAlignment="1">
      <alignment horizontal="left" vertical="top"/>
    </xf>
    <xf numFmtId="0" fontId="0" fillId="3" borderId="5" xfId="0" applyFill="1" applyBorder="1" applyAlignment="1">
      <alignment horizontal="left" vertical="top"/>
    </xf>
    <xf numFmtId="0" fontId="16" fillId="0" borderId="0" xfId="0" applyFont="1" applyAlignment="1">
      <alignment horizontal="center" vertical="center"/>
    </xf>
    <xf numFmtId="0" fontId="22" fillId="9" borderId="10" xfId="0" applyFont="1" applyFill="1" applyBorder="1" applyAlignment="1">
      <alignment horizontal="center" vertical="center" wrapText="1" readingOrder="1"/>
    </xf>
    <xf numFmtId="0" fontId="30" fillId="0" borderId="0" xfId="0" applyFont="1" applyAlignment="1">
      <alignment horizontal="center" vertical="center"/>
    </xf>
    <xf numFmtId="0" fontId="21" fillId="5" borderId="10" xfId="0" applyFont="1" applyFill="1" applyBorder="1" applyAlignment="1">
      <alignment horizontal="center" vertical="center" wrapText="1" readingOrder="1"/>
    </xf>
    <xf numFmtId="0" fontId="21" fillId="7" borderId="10" xfId="0" applyFont="1" applyFill="1" applyBorder="1" applyAlignment="1">
      <alignment horizontal="center" vertical="center" wrapText="1" readingOrder="1"/>
    </xf>
    <xf numFmtId="0" fontId="21" fillId="4" borderId="10" xfId="0" applyFont="1" applyFill="1" applyBorder="1" applyAlignment="1">
      <alignment horizontal="center" vertical="center" wrapText="1" readingOrder="1"/>
    </xf>
    <xf numFmtId="0" fontId="21" fillId="8" borderId="10" xfId="0" applyFont="1" applyFill="1" applyBorder="1" applyAlignment="1">
      <alignment horizontal="center" vertical="center" wrapText="1" readingOrder="1"/>
    </xf>
    <xf numFmtId="0" fontId="28" fillId="13" borderId="12" xfId="0" applyFont="1" applyFill="1" applyBorder="1" applyAlignment="1">
      <alignment horizontal="center" vertical="center" wrapText="1" readingOrder="1"/>
    </xf>
    <xf numFmtId="0" fontId="28" fillId="13" borderId="13" xfId="0" applyFont="1" applyFill="1" applyBorder="1" applyAlignment="1">
      <alignment horizontal="center" vertical="center" wrapText="1" readingOrder="1"/>
    </xf>
    <xf numFmtId="0" fontId="28" fillId="13" borderId="24" xfId="0" applyFont="1" applyFill="1" applyBorder="1" applyAlignment="1">
      <alignment horizontal="center" vertical="center" wrapText="1" readingOrder="1"/>
    </xf>
    <xf numFmtId="0" fontId="23" fillId="3" borderId="0" xfId="0" applyFont="1" applyFill="1" applyAlignment="1">
      <alignment horizontal="justify" vertical="center" wrapText="1"/>
    </xf>
    <xf numFmtId="0" fontId="25" fillId="13" borderId="21" xfId="0" applyFont="1" applyFill="1" applyBorder="1" applyAlignment="1">
      <alignment horizontal="center" vertical="center" wrapText="1" readingOrder="1"/>
    </xf>
    <xf numFmtId="0" fontId="25" fillId="13" borderId="22" xfId="0" applyFont="1" applyFill="1" applyBorder="1" applyAlignment="1">
      <alignment horizontal="center" vertical="center" wrapText="1" readingOrder="1"/>
    </xf>
    <xf numFmtId="0" fontId="25" fillId="3" borderId="19" xfId="0" applyFont="1" applyFill="1" applyBorder="1" applyAlignment="1">
      <alignment horizontal="center" vertical="center" wrapText="1" readingOrder="1"/>
    </xf>
    <xf numFmtId="0" fontId="25" fillId="3" borderId="14" xfId="0" applyFont="1" applyFill="1" applyBorder="1" applyAlignment="1">
      <alignment horizontal="center" vertical="center" wrapText="1" readingOrder="1"/>
    </xf>
    <xf numFmtId="0" fontId="25" fillId="3" borderId="11" xfId="0" applyFont="1" applyFill="1" applyBorder="1" applyAlignment="1">
      <alignment horizontal="center" vertical="center" wrapText="1" readingOrder="1"/>
    </xf>
    <xf numFmtId="0" fontId="25" fillId="3" borderId="10" xfId="0" applyFont="1" applyFill="1" applyBorder="1" applyAlignment="1">
      <alignment horizontal="center" vertical="center" wrapText="1" readingOrder="1"/>
    </xf>
    <xf numFmtId="0" fontId="25" fillId="3" borderId="16" xfId="0" applyFont="1" applyFill="1" applyBorder="1" applyAlignment="1">
      <alignment horizontal="center" vertical="center" wrapText="1" readingOrder="1"/>
    </xf>
    <xf numFmtId="0" fontId="25" fillId="3" borderId="17" xfId="0" applyFont="1" applyFill="1" applyBorder="1" applyAlignment="1">
      <alignment horizontal="center" vertical="center" wrapText="1" readingOrder="1"/>
    </xf>
  </cellXfs>
  <cellStyles count="7">
    <cellStyle name="Normal" xfId="0" builtinId="0"/>
    <cellStyle name="Normal - Style1 2" xfId="2" xr:uid="{00000000-0005-0000-0000-000001000000}"/>
    <cellStyle name="Normal 2" xfId="4" xr:uid="{00000000-0005-0000-0000-000002000000}"/>
    <cellStyle name="Normal 2 2" xfId="3" xr:uid="{00000000-0005-0000-0000-000003000000}"/>
    <cellStyle name="Normal 2 3" xfId="5" xr:uid="{8CF0FB86-4327-4B9C-846B-74405C37B5CF}"/>
    <cellStyle name="Normal 3" xfId="6" xr:uid="{1482392F-D67E-44D0-B665-FA07D05EAF40}"/>
    <cellStyle name="Porcentaje" xfId="1" builtinId="5"/>
  </cellStyles>
  <dxfs count="11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ill>
        <patternFill>
          <bgColor rgb="FFFF0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ont>
        <color auto="1"/>
      </font>
      <fill>
        <patternFill>
          <bgColor rgb="FF92D050"/>
        </patternFill>
      </fill>
    </dxf>
    <dxf>
      <fill>
        <patternFill>
          <bgColor rgb="FFFFFF66"/>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56029</xdr:colOff>
      <xdr:row>0</xdr:row>
      <xdr:rowOff>224117</xdr:rowOff>
    </xdr:from>
    <xdr:to>
      <xdr:col>0</xdr:col>
      <xdr:colOff>1013479</xdr:colOff>
      <xdr:row>3</xdr:row>
      <xdr:rowOff>111804</xdr:rowOff>
    </xdr:to>
    <xdr:pic>
      <xdr:nvPicPr>
        <xdr:cNvPr id="2" name="2 Imagen">
          <a:extLst>
            <a:ext uri="{FF2B5EF4-FFF2-40B4-BE49-F238E27FC236}">
              <a16:creationId xmlns:a16="http://schemas.microsoft.com/office/drawing/2014/main" id="{895FBBEB-B3D8-4539-A873-831E59B576F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29" y="224117"/>
          <a:ext cx="957450" cy="63063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1287607</xdr:colOff>
      <xdr:row>0</xdr:row>
      <xdr:rowOff>122960</xdr:rowOff>
    </xdr:from>
    <xdr:to>
      <xdr:col>2</xdr:col>
      <xdr:colOff>471675</xdr:colOff>
      <xdr:row>3</xdr:row>
      <xdr:rowOff>129021</xdr:rowOff>
    </xdr:to>
    <xdr:pic>
      <xdr:nvPicPr>
        <xdr:cNvPr id="2" name="2 Imagen">
          <a:extLst>
            <a:ext uri="{FF2B5EF4-FFF2-40B4-BE49-F238E27FC236}">
              <a16:creationId xmlns:a16="http://schemas.microsoft.com/office/drawing/2014/main" id="{9CAAAA51-F288-4314-A169-58AA8D15E1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4698" y="122960"/>
          <a:ext cx="957450" cy="62951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25</xdr:col>
      <xdr:colOff>0</xdr:colOff>
      <xdr:row>24</xdr:row>
      <xdr:rowOff>128588</xdr:rowOff>
    </xdr:from>
    <xdr:to>
      <xdr:col>25</xdr:col>
      <xdr:colOff>0</xdr:colOff>
      <xdr:row>26</xdr:row>
      <xdr:rowOff>179293</xdr:rowOff>
    </xdr:to>
    <xdr:pic>
      <xdr:nvPicPr>
        <xdr:cNvPr id="2" name="Imagen 1">
          <a:extLst>
            <a:ext uri="{FF2B5EF4-FFF2-40B4-BE49-F238E27FC236}">
              <a16:creationId xmlns:a16="http://schemas.microsoft.com/office/drawing/2014/main" id="{A64A03D7-35FC-4328-B757-3E5C032F67EF}"/>
            </a:ext>
          </a:extLst>
        </xdr:cNvPr>
        <xdr:cNvPicPr>
          <a:picLocks noChangeAspect="1"/>
        </xdr:cNvPicPr>
      </xdr:nvPicPr>
      <xdr:blipFill>
        <a:blip xmlns:r="http://schemas.openxmlformats.org/officeDocument/2006/relationships" r:embed="rId1"/>
        <a:stretch>
          <a:fillRect/>
        </a:stretch>
      </xdr:blipFill>
      <xdr:spPr>
        <a:xfrm>
          <a:off x="16146780" y="24352568"/>
          <a:ext cx="0" cy="2412905"/>
        </a:xfrm>
        <a:prstGeom prst="rect">
          <a:avLst/>
        </a:prstGeom>
      </xdr:spPr>
    </xdr:pic>
    <xdr:clientData/>
  </xdr:twoCellAnchor>
  <xdr:twoCellAnchor editAs="oneCell">
    <xdr:from>
      <xdr:col>25</xdr:col>
      <xdr:colOff>0</xdr:colOff>
      <xdr:row>26</xdr:row>
      <xdr:rowOff>0</xdr:rowOff>
    </xdr:from>
    <xdr:to>
      <xdr:col>25</xdr:col>
      <xdr:colOff>0</xdr:colOff>
      <xdr:row>27</xdr:row>
      <xdr:rowOff>0</xdr:rowOff>
    </xdr:to>
    <xdr:pic>
      <xdr:nvPicPr>
        <xdr:cNvPr id="3" name="Imagen 2">
          <a:extLst>
            <a:ext uri="{FF2B5EF4-FFF2-40B4-BE49-F238E27FC236}">
              <a16:creationId xmlns:a16="http://schemas.microsoft.com/office/drawing/2014/main" id="{FACECB34-1F56-4D5C-86D1-97622A363297}"/>
            </a:ext>
          </a:extLst>
        </xdr:cNvPr>
        <xdr:cNvPicPr>
          <a:picLocks noChangeAspect="1"/>
        </xdr:cNvPicPr>
      </xdr:nvPicPr>
      <xdr:blipFill rotWithShape="1">
        <a:blip xmlns:r="http://schemas.openxmlformats.org/officeDocument/2006/relationships" r:embed="rId2"/>
        <a:srcRect l="6425" t="17904" r="5370" b="16965"/>
        <a:stretch/>
      </xdr:blipFill>
      <xdr:spPr>
        <a:xfrm>
          <a:off x="16146780" y="26586180"/>
          <a:ext cx="0" cy="18288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3" Type="http://schemas.microsoft.com/office/2019/04/relationships/externalLinkLongPath" Target="https://udeaeduco-my.sharepoint.com/Users/ATHLON/Documents/CONTRATO%20ISVIMED_CES%202021/DESARROLLO%20DE%20CONTRATO/MATRICES%20DE%20RIESGO%20EN%20ACTUALIZACION/MATRICES%20DE%20RIESGO/GESTION%20HUMANA/MATRIZ%20DE%20RIESGOS%20GESTI&#211;N%20HUMANA_v2021_FINAL.xlsx?BB1F78B2" TargetMode="External"/><Relationship Id="rId2" Type="http://schemas.openxmlformats.org/officeDocument/2006/relationships/externalLinkPath" Target="file:///\\BB1F78B2\MATRIZ%20DE%20RIESGOS%20GESTI&#211;N%20HUMANA_v2021_FINAL.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A000000}">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F208:G220"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a13" displayName="Tabla13" ref="B208:C218" totalsRowShown="0" headerRowDxfId="115" dataDxfId="114">
  <autoFilter ref="B208:C218" xr:uid="{00000000-0009-0000-0100-000002000000}"/>
  <tableColumns count="2">
    <tableColumn id="1" xr3:uid="{00000000-0010-0000-0000-000001000000}" name="Criterios" dataDxfId="113"/>
    <tableColumn id="2" xr3:uid="{00000000-0010-0000-0000-000002000000}" name="Subcriterios" dataDxfId="112"/>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8.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5"/>
  <sheetViews>
    <sheetView showGridLines="0" zoomScale="60" zoomScaleNormal="60" workbookViewId="0">
      <selection activeCell="D16" sqref="D16:F16"/>
    </sheetView>
  </sheetViews>
  <sheetFormatPr baseColWidth="10" defaultColWidth="24.33203125" defaultRowHeight="15.6" x14ac:dyDescent="0.3"/>
  <cols>
    <col min="1" max="1" width="15.6640625" style="61" customWidth="1"/>
    <col min="2" max="2" width="22.44140625" style="61" customWidth="1"/>
    <col min="3" max="3" width="34.33203125" style="61" hidden="1" customWidth="1"/>
    <col min="4" max="4" width="24.109375" style="61" customWidth="1"/>
    <col min="5" max="5" width="20.44140625" style="61" customWidth="1"/>
    <col min="6" max="6" width="23.109375" style="61" customWidth="1"/>
    <col min="7" max="7" width="27.88671875" style="61" customWidth="1"/>
    <col min="8" max="8" width="27.88671875" style="61" hidden="1" customWidth="1"/>
    <col min="9" max="9" width="17.5546875" style="61" customWidth="1"/>
    <col min="10" max="10" width="20.6640625" style="61" customWidth="1"/>
    <col min="11" max="11" width="19.5546875" style="61" customWidth="1"/>
    <col min="12" max="12" width="19.33203125" style="61" customWidth="1"/>
    <col min="13" max="13" width="14.88671875" style="61" customWidth="1"/>
    <col min="14" max="14" width="19.5546875" style="61" customWidth="1"/>
    <col min="15" max="15" width="16.109375" style="61" customWidth="1"/>
    <col min="16" max="16" width="24.33203125" style="61"/>
    <col min="17" max="17" width="15.5546875" style="61" customWidth="1"/>
    <col min="18" max="18" width="17.33203125" style="61" customWidth="1"/>
    <col min="19" max="19" width="20.44140625" style="61" customWidth="1"/>
    <col min="20" max="20" width="21.44140625" style="61" customWidth="1"/>
    <col min="21" max="21" width="19.88671875" style="61" customWidth="1"/>
    <col min="22" max="16384" width="24.33203125" style="61"/>
  </cols>
  <sheetData>
    <row r="1" spans="1:13" s="62" customFormat="1" ht="20.100000000000001" customHeight="1" x14ac:dyDescent="0.3">
      <c r="A1" s="232"/>
      <c r="B1" s="235" t="s">
        <v>154</v>
      </c>
      <c r="C1" s="236"/>
      <c r="D1" s="236"/>
      <c r="E1" s="236"/>
      <c r="F1" s="236"/>
      <c r="G1" s="236"/>
      <c r="H1" s="236"/>
      <c r="I1" s="236"/>
      <c r="J1" s="236"/>
      <c r="K1" s="237"/>
      <c r="L1" s="244" t="s">
        <v>189</v>
      </c>
      <c r="M1" s="244"/>
    </row>
    <row r="2" spans="1:13" s="62" customFormat="1" ht="20.100000000000001" customHeight="1" x14ac:dyDescent="0.3">
      <c r="A2" s="233"/>
      <c r="B2" s="238"/>
      <c r="C2" s="239"/>
      <c r="D2" s="239"/>
      <c r="E2" s="239"/>
      <c r="F2" s="239"/>
      <c r="G2" s="239"/>
      <c r="H2" s="239"/>
      <c r="I2" s="239"/>
      <c r="J2" s="239"/>
      <c r="K2" s="240"/>
      <c r="L2" s="244" t="s">
        <v>258</v>
      </c>
      <c r="M2" s="244"/>
    </row>
    <row r="3" spans="1:13" s="62" customFormat="1" ht="20.100000000000001" customHeight="1" x14ac:dyDescent="0.3">
      <c r="A3" s="233"/>
      <c r="B3" s="238"/>
      <c r="C3" s="239"/>
      <c r="D3" s="239"/>
      <c r="E3" s="239"/>
      <c r="F3" s="239"/>
      <c r="G3" s="239"/>
      <c r="H3" s="239"/>
      <c r="I3" s="239"/>
      <c r="J3" s="239"/>
      <c r="K3" s="240"/>
      <c r="L3" s="244" t="s">
        <v>259</v>
      </c>
      <c r="M3" s="244"/>
    </row>
    <row r="4" spans="1:13" s="62" customFormat="1" ht="20.100000000000001" customHeight="1" x14ac:dyDescent="0.3">
      <c r="A4" s="234"/>
      <c r="B4" s="241"/>
      <c r="C4" s="242"/>
      <c r="D4" s="242"/>
      <c r="E4" s="242"/>
      <c r="F4" s="242"/>
      <c r="G4" s="242"/>
      <c r="H4" s="242"/>
      <c r="I4" s="242"/>
      <c r="J4" s="242"/>
      <c r="K4" s="243"/>
      <c r="L4" s="244" t="s">
        <v>251</v>
      </c>
      <c r="M4" s="244"/>
    </row>
    <row r="5" spans="1:13" ht="20.100000000000001" customHeight="1" x14ac:dyDescent="0.3"/>
    <row r="6" spans="1:13" ht="25.2" x14ac:dyDescent="0.3">
      <c r="A6" s="228" t="s">
        <v>155</v>
      </c>
      <c r="B6" s="228"/>
      <c r="C6" s="228"/>
      <c r="D6" s="228"/>
      <c r="E6" s="228"/>
      <c r="F6" s="228"/>
      <c r="G6" s="228"/>
      <c r="H6" s="228"/>
      <c r="I6" s="228"/>
      <c r="J6" s="228"/>
      <c r="K6" s="228"/>
      <c r="L6" s="228"/>
      <c r="M6" s="228"/>
    </row>
    <row r="9" spans="1:13" ht="24.75" customHeight="1" x14ac:dyDescent="0.3">
      <c r="A9" s="229" t="s">
        <v>156</v>
      </c>
      <c r="B9" s="229"/>
      <c r="C9" s="63"/>
      <c r="D9" s="230" t="s">
        <v>157</v>
      </c>
      <c r="E9" s="230"/>
      <c r="F9" s="230"/>
      <c r="G9" s="230"/>
      <c r="H9" s="230"/>
      <c r="I9" s="230"/>
      <c r="J9" s="230"/>
      <c r="K9" s="230"/>
      <c r="L9" s="230"/>
      <c r="M9" s="230"/>
    </row>
    <row r="10" spans="1:13" ht="24.75" customHeight="1" x14ac:dyDescent="0.3">
      <c r="A10" s="229" t="s">
        <v>158</v>
      </c>
      <c r="B10" s="229"/>
      <c r="C10" s="231"/>
      <c r="D10" s="231"/>
      <c r="E10" s="230" t="s">
        <v>242</v>
      </c>
      <c r="F10" s="230"/>
      <c r="G10" s="230"/>
      <c r="H10" s="230"/>
      <c r="I10" s="230"/>
      <c r="J10" s="230"/>
      <c r="K10" s="230"/>
      <c r="L10" s="230"/>
      <c r="M10" s="230"/>
    </row>
    <row r="11" spans="1:13" ht="24.75" customHeight="1" x14ac:dyDescent="0.3">
      <c r="A11" s="229" t="s">
        <v>159</v>
      </c>
      <c r="B11" s="229"/>
      <c r="C11" s="229"/>
      <c r="D11" s="229"/>
      <c r="E11" s="231"/>
      <c r="F11" s="230" t="s">
        <v>264</v>
      </c>
      <c r="G11" s="230"/>
      <c r="H11" s="230"/>
      <c r="I11" s="230"/>
      <c r="J11" s="230"/>
      <c r="K11" s="230"/>
      <c r="L11" s="230"/>
      <c r="M11" s="230"/>
    </row>
    <row r="12" spans="1:13" ht="22.5" customHeight="1" x14ac:dyDescent="0.3"/>
    <row r="13" spans="1:13" ht="20.25" customHeight="1" x14ac:dyDescent="0.3"/>
    <row r="14" spans="1:13" ht="27.75" customHeight="1" x14ac:dyDescent="0.3">
      <c r="A14" s="245" t="s">
        <v>162</v>
      </c>
      <c r="B14" s="245"/>
      <c r="C14" s="64"/>
      <c r="D14" s="246" t="s">
        <v>163</v>
      </c>
      <c r="E14" s="246"/>
      <c r="F14" s="246"/>
      <c r="G14" s="246" t="s">
        <v>164</v>
      </c>
      <c r="H14" s="246"/>
      <c r="I14" s="246"/>
      <c r="J14" s="246"/>
      <c r="K14" s="246"/>
      <c r="L14" s="246"/>
      <c r="M14" s="246"/>
    </row>
    <row r="15" spans="1:13" ht="37.5" customHeight="1" x14ac:dyDescent="0.3">
      <c r="A15" s="245"/>
      <c r="B15" s="245"/>
      <c r="C15" s="64"/>
      <c r="D15" s="246"/>
      <c r="E15" s="246"/>
      <c r="F15" s="246"/>
      <c r="G15" s="65" t="s">
        <v>166</v>
      </c>
      <c r="H15" s="65"/>
      <c r="I15" s="246" t="s">
        <v>167</v>
      </c>
      <c r="J15" s="246"/>
      <c r="K15" s="246"/>
      <c r="L15" s="246"/>
      <c r="M15" s="246"/>
    </row>
    <row r="16" spans="1:13" ht="48" customHeight="1" x14ac:dyDescent="0.3">
      <c r="A16" s="222" t="s">
        <v>168</v>
      </c>
      <c r="B16" s="223"/>
      <c r="C16" s="69" t="s">
        <v>168</v>
      </c>
      <c r="D16" s="222" t="s">
        <v>206</v>
      </c>
      <c r="E16" s="224"/>
      <c r="F16" s="223"/>
      <c r="G16" s="70" t="s">
        <v>170</v>
      </c>
      <c r="H16" s="71" t="s">
        <v>170</v>
      </c>
      <c r="I16" s="225" t="s">
        <v>207</v>
      </c>
      <c r="J16" s="226"/>
      <c r="K16" s="226"/>
      <c r="L16" s="226"/>
      <c r="M16" s="227"/>
    </row>
    <row r="17" spans="1:13" ht="48" customHeight="1" x14ac:dyDescent="0.3">
      <c r="A17" s="222" t="s">
        <v>168</v>
      </c>
      <c r="B17" s="223"/>
      <c r="C17" s="69" t="s">
        <v>172</v>
      </c>
      <c r="D17" s="72"/>
      <c r="E17" s="72" t="s">
        <v>208</v>
      </c>
      <c r="F17" s="72"/>
      <c r="G17" s="70" t="s">
        <v>169</v>
      </c>
      <c r="H17" s="71" t="s">
        <v>169</v>
      </c>
      <c r="I17" s="222" t="s">
        <v>209</v>
      </c>
      <c r="J17" s="224"/>
      <c r="K17" s="224"/>
      <c r="L17" s="224"/>
      <c r="M17" s="223"/>
    </row>
    <row r="18" spans="1:13" ht="48" customHeight="1" x14ac:dyDescent="0.3">
      <c r="A18" s="222" t="s">
        <v>168</v>
      </c>
      <c r="B18" s="223"/>
      <c r="C18" s="69" t="s">
        <v>174</v>
      </c>
      <c r="D18" s="222" t="s">
        <v>210</v>
      </c>
      <c r="E18" s="224"/>
      <c r="F18" s="223"/>
      <c r="G18" s="70" t="s">
        <v>170</v>
      </c>
      <c r="H18" s="71"/>
      <c r="I18" s="225" t="s">
        <v>211</v>
      </c>
      <c r="J18" s="226"/>
      <c r="K18" s="226"/>
      <c r="L18" s="226"/>
      <c r="M18" s="227"/>
    </row>
    <row r="19" spans="1:13" ht="48" customHeight="1" x14ac:dyDescent="0.3">
      <c r="A19" s="222" t="s">
        <v>168</v>
      </c>
      <c r="B19" s="223"/>
      <c r="C19" s="69"/>
      <c r="D19" s="222" t="s">
        <v>212</v>
      </c>
      <c r="E19" s="224"/>
      <c r="F19" s="223"/>
      <c r="G19" s="70" t="s">
        <v>169</v>
      </c>
      <c r="H19" s="71"/>
      <c r="I19" s="225" t="s">
        <v>213</v>
      </c>
      <c r="J19" s="226"/>
      <c r="K19" s="226"/>
      <c r="L19" s="226"/>
      <c r="M19" s="227"/>
    </row>
    <row r="20" spans="1:13" ht="48" customHeight="1" x14ac:dyDescent="0.3">
      <c r="A20" s="222" t="s">
        <v>168</v>
      </c>
      <c r="B20" s="223"/>
      <c r="C20" s="69"/>
      <c r="D20" s="222" t="s">
        <v>214</v>
      </c>
      <c r="E20" s="224"/>
      <c r="F20" s="223"/>
      <c r="G20" s="70" t="s">
        <v>169</v>
      </c>
      <c r="H20" s="71"/>
      <c r="I20" s="225" t="s">
        <v>215</v>
      </c>
      <c r="J20" s="226"/>
      <c r="K20" s="226"/>
      <c r="L20" s="226"/>
      <c r="M20" s="227"/>
    </row>
    <row r="21" spans="1:13" ht="48" customHeight="1" x14ac:dyDescent="0.3">
      <c r="A21" s="222" t="s">
        <v>168</v>
      </c>
      <c r="B21" s="223"/>
      <c r="C21" s="69"/>
      <c r="D21" s="222" t="s">
        <v>216</v>
      </c>
      <c r="E21" s="224"/>
      <c r="F21" s="223"/>
      <c r="G21" s="70" t="s">
        <v>169</v>
      </c>
      <c r="H21" s="71"/>
      <c r="I21" s="222" t="s">
        <v>217</v>
      </c>
      <c r="J21" s="224"/>
      <c r="K21" s="224"/>
      <c r="L21" s="224"/>
      <c r="M21" s="223"/>
    </row>
    <row r="22" spans="1:13" ht="48" customHeight="1" x14ac:dyDescent="0.3">
      <c r="A22" s="222" t="s">
        <v>168</v>
      </c>
      <c r="B22" s="223"/>
      <c r="C22" s="69"/>
      <c r="D22" s="222" t="s">
        <v>218</v>
      </c>
      <c r="E22" s="224"/>
      <c r="F22" s="223"/>
      <c r="G22" s="70" t="s">
        <v>169</v>
      </c>
      <c r="H22" s="71"/>
      <c r="I22" s="222" t="s">
        <v>219</v>
      </c>
      <c r="J22" s="224"/>
      <c r="K22" s="224"/>
      <c r="L22" s="224"/>
      <c r="M22" s="223"/>
    </row>
    <row r="23" spans="1:13" ht="48" customHeight="1" x14ac:dyDescent="0.3">
      <c r="A23" s="222" t="s">
        <v>168</v>
      </c>
      <c r="B23" s="223"/>
      <c r="C23" s="69"/>
      <c r="D23" s="222" t="s">
        <v>220</v>
      </c>
      <c r="E23" s="224"/>
      <c r="F23" s="223"/>
      <c r="G23" s="70" t="s">
        <v>169</v>
      </c>
      <c r="H23" s="71"/>
      <c r="I23" s="222" t="s">
        <v>221</v>
      </c>
      <c r="J23" s="224"/>
      <c r="K23" s="224"/>
      <c r="L23" s="224"/>
      <c r="M23" s="223"/>
    </row>
    <row r="24" spans="1:13" ht="48" customHeight="1" x14ac:dyDescent="0.3">
      <c r="A24" s="222" t="s">
        <v>172</v>
      </c>
      <c r="B24" s="223"/>
      <c r="C24" s="69"/>
      <c r="D24" s="222" t="s">
        <v>222</v>
      </c>
      <c r="E24" s="224"/>
      <c r="F24" s="223"/>
      <c r="G24" s="70" t="s">
        <v>170</v>
      </c>
      <c r="H24" s="71"/>
      <c r="I24" s="222" t="s">
        <v>223</v>
      </c>
      <c r="J24" s="224"/>
      <c r="K24" s="224"/>
      <c r="L24" s="224"/>
      <c r="M24" s="223"/>
    </row>
    <row r="25" spans="1:13" ht="48" customHeight="1" x14ac:dyDescent="0.3">
      <c r="A25" s="222" t="s">
        <v>172</v>
      </c>
      <c r="B25" s="223"/>
      <c r="C25" s="69"/>
      <c r="D25" s="222" t="s">
        <v>224</v>
      </c>
      <c r="E25" s="224"/>
      <c r="F25" s="223"/>
      <c r="G25" s="70" t="s">
        <v>170</v>
      </c>
      <c r="H25" s="71"/>
      <c r="I25" s="225" t="s">
        <v>225</v>
      </c>
      <c r="J25" s="226"/>
      <c r="K25" s="226"/>
      <c r="L25" s="226"/>
      <c r="M25" s="227"/>
    </row>
    <row r="26" spans="1:13" ht="48" customHeight="1" x14ac:dyDescent="0.3">
      <c r="A26" s="222" t="s">
        <v>172</v>
      </c>
      <c r="B26" s="223"/>
      <c r="C26" s="69"/>
      <c r="D26" s="222" t="s">
        <v>226</v>
      </c>
      <c r="E26" s="224"/>
      <c r="F26" s="223"/>
      <c r="G26" s="70" t="s">
        <v>169</v>
      </c>
      <c r="H26" s="71"/>
      <c r="I26" s="225" t="s">
        <v>227</v>
      </c>
      <c r="J26" s="226"/>
      <c r="K26" s="226"/>
      <c r="L26" s="226"/>
      <c r="M26" s="227"/>
    </row>
    <row r="27" spans="1:13" ht="48" customHeight="1" x14ac:dyDescent="0.3">
      <c r="A27" s="222" t="s">
        <v>172</v>
      </c>
      <c r="B27" s="223"/>
      <c r="C27" s="69"/>
      <c r="D27" s="222" t="s">
        <v>228</v>
      </c>
      <c r="E27" s="224"/>
      <c r="F27" s="223"/>
      <c r="G27" s="70" t="s">
        <v>170</v>
      </c>
      <c r="H27" s="71"/>
      <c r="I27" s="222" t="s">
        <v>229</v>
      </c>
      <c r="J27" s="224"/>
      <c r="K27" s="224"/>
      <c r="L27" s="224"/>
      <c r="M27" s="223"/>
    </row>
    <row r="28" spans="1:13" ht="48" customHeight="1" x14ac:dyDescent="0.3">
      <c r="A28" s="222" t="s">
        <v>172</v>
      </c>
      <c r="B28" s="223"/>
      <c r="C28" s="69"/>
      <c r="D28" s="222" t="s">
        <v>230</v>
      </c>
      <c r="E28" s="224"/>
      <c r="F28" s="223"/>
      <c r="G28" s="70" t="s">
        <v>170</v>
      </c>
      <c r="H28" s="71"/>
      <c r="I28" s="222" t="s">
        <v>231</v>
      </c>
      <c r="J28" s="224"/>
      <c r="K28" s="224"/>
      <c r="L28" s="224"/>
      <c r="M28" s="223"/>
    </row>
    <row r="29" spans="1:13" ht="48" customHeight="1" x14ac:dyDescent="0.3">
      <c r="A29" s="222" t="s">
        <v>172</v>
      </c>
      <c r="B29" s="223"/>
      <c r="C29" s="69"/>
      <c r="D29" s="222" t="s">
        <v>232</v>
      </c>
      <c r="E29" s="224"/>
      <c r="F29" s="223"/>
      <c r="G29" s="70" t="s">
        <v>169</v>
      </c>
      <c r="H29" s="71"/>
      <c r="I29" s="222" t="s">
        <v>233</v>
      </c>
      <c r="J29" s="224"/>
      <c r="K29" s="224"/>
      <c r="L29" s="224"/>
      <c r="M29" s="223"/>
    </row>
    <row r="30" spans="1:13" ht="48" customHeight="1" x14ac:dyDescent="0.3">
      <c r="A30" s="222" t="s">
        <v>172</v>
      </c>
      <c r="B30" s="223"/>
      <c r="C30" s="69"/>
      <c r="D30" s="222" t="s">
        <v>234</v>
      </c>
      <c r="E30" s="224"/>
      <c r="F30" s="223"/>
      <c r="G30" s="70" t="s">
        <v>170</v>
      </c>
      <c r="H30" s="71"/>
      <c r="I30" s="225" t="s">
        <v>235</v>
      </c>
      <c r="J30" s="226"/>
      <c r="K30" s="226"/>
      <c r="L30" s="226"/>
      <c r="M30" s="227"/>
    </row>
    <row r="31" spans="1:13" ht="48" customHeight="1" x14ac:dyDescent="0.3">
      <c r="A31" s="222" t="s">
        <v>172</v>
      </c>
      <c r="B31" s="223"/>
      <c r="C31" s="69"/>
      <c r="D31" s="222" t="s">
        <v>236</v>
      </c>
      <c r="E31" s="224"/>
      <c r="F31" s="223"/>
      <c r="G31" s="70" t="s">
        <v>169</v>
      </c>
      <c r="H31" s="71"/>
      <c r="I31" s="225" t="s">
        <v>237</v>
      </c>
      <c r="J31" s="226"/>
      <c r="K31" s="226"/>
      <c r="L31" s="226"/>
      <c r="M31" s="227"/>
    </row>
    <row r="32" spans="1:13" ht="48" customHeight="1" x14ac:dyDescent="0.3">
      <c r="A32" s="222" t="s">
        <v>172</v>
      </c>
      <c r="B32" s="223"/>
      <c r="C32" s="72"/>
      <c r="D32" s="222" t="s">
        <v>238</v>
      </c>
      <c r="E32" s="224"/>
      <c r="F32" s="223"/>
      <c r="G32" s="70" t="s">
        <v>169</v>
      </c>
      <c r="H32" s="72"/>
      <c r="I32" s="222" t="s">
        <v>239</v>
      </c>
      <c r="J32" s="224"/>
      <c r="K32" s="224"/>
      <c r="L32" s="224"/>
      <c r="M32" s="223"/>
    </row>
    <row r="33" spans="1:13" ht="48" customHeight="1" x14ac:dyDescent="0.3">
      <c r="A33" s="222" t="s">
        <v>172</v>
      </c>
      <c r="B33" s="223"/>
      <c r="C33" s="72"/>
      <c r="D33" s="222" t="s">
        <v>240</v>
      </c>
      <c r="E33" s="224"/>
      <c r="F33" s="223"/>
      <c r="G33" s="70" t="s">
        <v>169</v>
      </c>
      <c r="H33" s="72"/>
      <c r="I33" s="222" t="s">
        <v>241</v>
      </c>
      <c r="J33" s="224"/>
      <c r="K33" s="224"/>
      <c r="L33" s="224"/>
      <c r="M33" s="223"/>
    </row>
    <row r="34" spans="1:13" ht="24.9" customHeight="1" x14ac:dyDescent="0.3">
      <c r="A34" s="219"/>
      <c r="B34" s="220"/>
      <c r="C34" s="66"/>
      <c r="D34" s="219"/>
      <c r="E34" s="221"/>
      <c r="F34" s="220"/>
      <c r="G34" s="67"/>
      <c r="H34" s="68"/>
      <c r="I34" s="219"/>
      <c r="J34" s="221"/>
      <c r="K34" s="221"/>
      <c r="L34" s="221"/>
      <c r="M34" s="220"/>
    </row>
    <row r="35" spans="1:13" ht="24.9" customHeight="1" x14ac:dyDescent="0.3">
      <c r="A35" s="219"/>
      <c r="B35" s="220"/>
      <c r="C35" s="66"/>
      <c r="D35" s="219"/>
      <c r="E35" s="221"/>
      <c r="F35" s="220"/>
      <c r="G35" s="67"/>
      <c r="H35" s="68"/>
      <c r="I35" s="219"/>
      <c r="J35" s="221"/>
      <c r="K35" s="221"/>
      <c r="L35" s="221"/>
      <c r="M35" s="220"/>
    </row>
    <row r="36" spans="1:13" ht="24.9" customHeight="1" x14ac:dyDescent="0.3">
      <c r="A36" s="219"/>
      <c r="B36" s="220"/>
      <c r="D36" s="219"/>
      <c r="E36" s="221"/>
      <c r="F36" s="220"/>
      <c r="G36" s="67"/>
      <c r="I36" s="219"/>
      <c r="J36" s="221"/>
      <c r="K36" s="221"/>
      <c r="L36" s="221"/>
      <c r="M36" s="220"/>
    </row>
    <row r="37" spans="1:13" ht="24.9" customHeight="1" x14ac:dyDescent="0.3">
      <c r="A37" s="219"/>
      <c r="B37" s="220"/>
      <c r="D37" s="219"/>
      <c r="E37" s="221"/>
      <c r="F37" s="220"/>
      <c r="G37" s="67"/>
      <c r="I37" s="219"/>
      <c r="J37" s="221"/>
      <c r="K37" s="221"/>
      <c r="L37" s="221"/>
      <c r="M37" s="220"/>
    </row>
    <row r="38" spans="1:13" ht="24.9" customHeight="1" x14ac:dyDescent="0.3">
      <c r="A38" s="219"/>
      <c r="B38" s="220"/>
      <c r="D38" s="219"/>
      <c r="E38" s="221"/>
      <c r="F38" s="220"/>
      <c r="G38" s="67"/>
      <c r="I38" s="219"/>
      <c r="J38" s="221"/>
      <c r="K38" s="221"/>
      <c r="L38" s="221"/>
      <c r="M38" s="220"/>
    </row>
    <row r="39" spans="1:13" ht="24.9" customHeight="1" x14ac:dyDescent="0.3">
      <c r="A39" s="219"/>
      <c r="B39" s="220"/>
      <c r="D39" s="219"/>
      <c r="E39" s="221"/>
      <c r="F39" s="220"/>
      <c r="G39" s="67"/>
      <c r="I39" s="219"/>
      <c r="J39" s="221"/>
      <c r="K39" s="221"/>
      <c r="L39" s="221"/>
      <c r="M39" s="220"/>
    </row>
    <row r="40" spans="1:13" ht="24.9" customHeight="1" x14ac:dyDescent="0.3">
      <c r="A40" s="219"/>
      <c r="B40" s="220"/>
      <c r="D40" s="219"/>
      <c r="E40" s="221"/>
      <c r="F40" s="220"/>
      <c r="G40" s="67"/>
      <c r="I40" s="219"/>
      <c r="J40" s="221"/>
      <c r="K40" s="221"/>
      <c r="L40" s="221"/>
      <c r="M40" s="220"/>
    </row>
    <row r="41" spans="1:13" ht="24.9" customHeight="1" x14ac:dyDescent="0.3">
      <c r="A41" s="219"/>
      <c r="B41" s="220"/>
      <c r="D41" s="219"/>
      <c r="E41" s="221"/>
      <c r="F41" s="220"/>
      <c r="G41" s="67"/>
      <c r="I41" s="219"/>
      <c r="J41" s="221"/>
      <c r="K41" s="221"/>
      <c r="L41" s="221"/>
      <c r="M41" s="220"/>
    </row>
    <row r="42" spans="1:13" ht="24.9" customHeight="1" x14ac:dyDescent="0.3">
      <c r="A42" s="219"/>
      <c r="B42" s="220"/>
      <c r="D42" s="219"/>
      <c r="E42" s="221"/>
      <c r="F42" s="220"/>
      <c r="G42" s="67"/>
      <c r="I42" s="219"/>
      <c r="J42" s="221"/>
      <c r="K42" s="221"/>
      <c r="L42" s="221"/>
      <c r="M42" s="220"/>
    </row>
    <row r="43" spans="1:13" ht="24.9" customHeight="1" x14ac:dyDescent="0.3">
      <c r="A43" s="219"/>
      <c r="B43" s="220"/>
      <c r="D43" s="219"/>
      <c r="E43" s="221"/>
      <c r="F43" s="220"/>
      <c r="G43" s="67"/>
      <c r="I43" s="219"/>
      <c r="J43" s="221"/>
      <c r="K43" s="221"/>
      <c r="L43" s="221"/>
      <c r="M43" s="220"/>
    </row>
    <row r="44" spans="1:13" ht="24.9" customHeight="1" x14ac:dyDescent="0.3">
      <c r="A44" s="219"/>
      <c r="B44" s="220"/>
      <c r="D44" s="219"/>
      <c r="E44" s="221"/>
      <c r="F44" s="220"/>
      <c r="G44" s="67"/>
      <c r="I44" s="219"/>
      <c r="J44" s="221"/>
      <c r="K44" s="221"/>
      <c r="L44" s="221"/>
      <c r="M44" s="220"/>
    </row>
    <row r="45" spans="1:13" ht="24.9" customHeight="1" x14ac:dyDescent="0.3"/>
  </sheetData>
  <mergeCells count="103">
    <mergeCell ref="A1:A4"/>
    <mergeCell ref="B1:K4"/>
    <mergeCell ref="L1:M1"/>
    <mergeCell ref="L2:M2"/>
    <mergeCell ref="L3:M3"/>
    <mergeCell ref="L4:M4"/>
    <mergeCell ref="A14:B15"/>
    <mergeCell ref="D14:F15"/>
    <mergeCell ref="G14:M14"/>
    <mergeCell ref="I15:M15"/>
    <mergeCell ref="A16:B16"/>
    <mergeCell ref="D16:F16"/>
    <mergeCell ref="I16:M16"/>
    <mergeCell ref="A6:M6"/>
    <mergeCell ref="A9:B9"/>
    <mergeCell ref="D9:M9"/>
    <mergeCell ref="A10:D10"/>
    <mergeCell ref="E10:M10"/>
    <mergeCell ref="A11:E11"/>
    <mergeCell ref="F11:M11"/>
    <mergeCell ref="A19:B19"/>
    <mergeCell ref="D19:F19"/>
    <mergeCell ref="I19:M19"/>
    <mergeCell ref="A20:B20"/>
    <mergeCell ref="D20:F20"/>
    <mergeCell ref="I20:M20"/>
    <mergeCell ref="A17:B17"/>
    <mergeCell ref="I17:M17"/>
    <mergeCell ref="A18:B18"/>
    <mergeCell ref="D18:F18"/>
    <mergeCell ref="I18:M18"/>
    <mergeCell ref="A23:B23"/>
    <mergeCell ref="D23:F23"/>
    <mergeCell ref="I23:M23"/>
    <mergeCell ref="A24:B24"/>
    <mergeCell ref="D24:F24"/>
    <mergeCell ref="I24:M24"/>
    <mergeCell ref="A21:B21"/>
    <mergeCell ref="D21:F21"/>
    <mergeCell ref="I21:M21"/>
    <mergeCell ref="A22:B22"/>
    <mergeCell ref="D22:F22"/>
    <mergeCell ref="I22:M22"/>
    <mergeCell ref="A27:B27"/>
    <mergeCell ref="D27:F27"/>
    <mergeCell ref="I27:M27"/>
    <mergeCell ref="A28:B28"/>
    <mergeCell ref="D28:F28"/>
    <mergeCell ref="I28:M28"/>
    <mergeCell ref="A25:B25"/>
    <mergeCell ref="D25:F25"/>
    <mergeCell ref="I25:M25"/>
    <mergeCell ref="A26:B26"/>
    <mergeCell ref="D26:F26"/>
    <mergeCell ref="I26:M26"/>
    <mergeCell ref="A31:B31"/>
    <mergeCell ref="D31:F31"/>
    <mergeCell ref="I31:M31"/>
    <mergeCell ref="A32:B32"/>
    <mergeCell ref="D32:F32"/>
    <mergeCell ref="I32:M32"/>
    <mergeCell ref="A29:B29"/>
    <mergeCell ref="D29:F29"/>
    <mergeCell ref="I29:M29"/>
    <mergeCell ref="A30:B30"/>
    <mergeCell ref="D30:F30"/>
    <mergeCell ref="I30:M30"/>
    <mergeCell ref="A35:B35"/>
    <mergeCell ref="D35:F35"/>
    <mergeCell ref="I35:M35"/>
    <mergeCell ref="A36:B36"/>
    <mergeCell ref="D36:F36"/>
    <mergeCell ref="I36:M36"/>
    <mergeCell ref="A33:B33"/>
    <mergeCell ref="D33:F33"/>
    <mergeCell ref="I33:M33"/>
    <mergeCell ref="A34:B34"/>
    <mergeCell ref="D34:F34"/>
    <mergeCell ref="I34:M34"/>
    <mergeCell ref="A39:B39"/>
    <mergeCell ref="D39:F39"/>
    <mergeCell ref="I39:M39"/>
    <mergeCell ref="A40:B40"/>
    <mergeCell ref="D40:F40"/>
    <mergeCell ref="I40:M40"/>
    <mergeCell ref="A37:B37"/>
    <mergeCell ref="D37:F37"/>
    <mergeCell ref="I37:M37"/>
    <mergeCell ref="A38:B38"/>
    <mergeCell ref="D38:F38"/>
    <mergeCell ref="I38:M38"/>
    <mergeCell ref="A43:B43"/>
    <mergeCell ref="D43:F43"/>
    <mergeCell ref="I43:M43"/>
    <mergeCell ref="A44:B44"/>
    <mergeCell ref="D44:F44"/>
    <mergeCell ref="I44:M44"/>
    <mergeCell ref="A41:B41"/>
    <mergeCell ref="D41:F41"/>
    <mergeCell ref="I41:M41"/>
    <mergeCell ref="A42:B42"/>
    <mergeCell ref="D42:F42"/>
    <mergeCell ref="I42:M42"/>
  </mergeCells>
  <dataValidations count="2">
    <dataValidation type="list" allowBlank="1" showInputMessage="1" showErrorMessage="1" sqref="G34:G35 G16:G31" xr:uid="{00000000-0002-0000-0000-000000000000}">
      <formula1>$H$16:$H$17</formula1>
    </dataValidation>
    <dataValidation type="list" allowBlank="1" showInputMessage="1" showErrorMessage="1" sqref="A16:B44" xr:uid="{00000000-0002-0000-0000-000001000000}">
      <formula1>$C$16:$C$18</formula1>
    </dataValidation>
  </dataValidations>
  <pageMargins left="0.7" right="0.7" top="0.75" bottom="0.75" header="0.3" footer="0.3"/>
  <pageSetup orientation="portrait"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2000000}">
          <x14:formula1>
            <xm:f>'Opciones Tratamiento'!$B$22:$B$34</xm:f>
          </x14:formula1>
          <xm:sqref>D9:M9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BH39"/>
  <sheetViews>
    <sheetView showGridLines="0" tabSelected="1" zoomScale="70" zoomScaleNormal="70" workbookViewId="0">
      <selection activeCell="AN24" sqref="AN24:AN28"/>
    </sheetView>
  </sheetViews>
  <sheetFormatPr baseColWidth="10" defaultColWidth="11.44140625" defaultRowHeight="13.8" x14ac:dyDescent="0.25"/>
  <cols>
    <col min="1" max="1" width="4" style="98" bestFit="1" customWidth="1"/>
    <col min="2" max="2" width="25.6640625" style="98" customWidth="1"/>
    <col min="3" max="3" width="29.44140625" style="98" customWidth="1"/>
    <col min="4" max="4" width="31.6640625" style="98" customWidth="1"/>
    <col min="5" max="5" width="32.6640625" style="98" customWidth="1"/>
    <col min="6" max="6" width="30.88671875" style="98" customWidth="1"/>
    <col min="7" max="7" width="38" style="74" customWidth="1"/>
    <col min="8" max="8" width="78" style="74" customWidth="1"/>
    <col min="9" max="9" width="20.44140625" style="99" customWidth="1"/>
    <col min="10" max="10" width="10.5546875" style="74" customWidth="1"/>
    <col min="11" max="11" width="9.109375" style="74" customWidth="1"/>
    <col min="12" max="12" width="10.5546875" style="74" customWidth="1"/>
    <col min="13" max="13" width="9.44140625" style="74" customWidth="1"/>
    <col min="14" max="14" width="10.5546875" style="74" customWidth="1"/>
    <col min="15" max="15" width="5.88671875" style="74" customWidth="1"/>
    <col min="16" max="16" width="81.44140625" style="74" customWidth="1"/>
    <col min="17" max="17" width="15.109375" style="74" bestFit="1" customWidth="1"/>
    <col min="18" max="18" width="6.88671875" style="97" customWidth="1"/>
    <col min="19" max="19" width="5" style="97" customWidth="1"/>
    <col min="20" max="20" width="5.5546875" style="97" customWidth="1"/>
    <col min="21" max="21" width="7.109375" style="97" customWidth="1"/>
    <col min="22" max="22" width="6.6640625" style="97" customWidth="1"/>
    <col min="23" max="23" width="7.5546875" style="97" customWidth="1"/>
    <col min="24" max="24" width="48.33203125" style="74" customWidth="1"/>
    <col min="25" max="25" width="11.33203125" style="74" customWidth="1"/>
    <col min="26" max="26" width="12.5546875" style="74" customWidth="1"/>
    <col min="27" max="27" width="5.6640625" style="74" customWidth="1"/>
    <col min="28" max="28" width="9.33203125" style="74" customWidth="1"/>
    <col min="29" max="29" width="9.109375" style="74" customWidth="1"/>
    <col min="30" max="34" width="10.33203125" style="74" customWidth="1"/>
    <col min="35" max="35" width="12.5546875" style="74" customWidth="1"/>
    <col min="36" max="36" width="70.5546875" style="74" customWidth="1"/>
    <col min="37" max="37" width="60.5546875" style="74" customWidth="1"/>
    <col min="38" max="38" width="58.5546875" style="74" customWidth="1"/>
    <col min="39" max="39" width="109.109375" style="74" customWidth="1"/>
    <col min="40" max="40" width="133.44140625" style="74" customWidth="1"/>
    <col min="41" max="41" width="109.109375" style="74" hidden="1" customWidth="1"/>
    <col min="42" max="42" width="133.44140625" style="74" hidden="1" customWidth="1"/>
    <col min="43" max="43" width="109.109375" style="74" hidden="1" customWidth="1"/>
    <col min="44" max="44" width="133.44140625" style="74" hidden="1" customWidth="1"/>
    <col min="45" max="16384" width="11.44140625" style="74"/>
  </cols>
  <sheetData>
    <row r="1" spans="1:60" ht="16.5" customHeight="1" x14ac:dyDescent="0.25">
      <c r="A1" s="253"/>
      <c r="B1" s="253"/>
      <c r="C1" s="253"/>
      <c r="D1" s="255" t="s">
        <v>154</v>
      </c>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89" t="s">
        <v>188</v>
      </c>
      <c r="AH1" s="290"/>
      <c r="AI1" s="291"/>
      <c r="AJ1" s="73"/>
      <c r="AK1" s="73"/>
      <c r="AL1" s="73"/>
      <c r="AM1" s="73"/>
      <c r="AN1" s="73"/>
      <c r="AO1" s="73"/>
      <c r="AP1" s="73"/>
      <c r="AQ1" s="73"/>
      <c r="AR1" s="73"/>
      <c r="AS1" s="73"/>
      <c r="AT1" s="73"/>
      <c r="AU1" s="73"/>
      <c r="AV1" s="73"/>
      <c r="AW1" s="73"/>
      <c r="AX1" s="73"/>
      <c r="AY1" s="73"/>
      <c r="AZ1" s="73"/>
      <c r="BA1" s="73"/>
      <c r="BB1" s="73"/>
      <c r="BC1" s="73"/>
      <c r="BD1" s="73"/>
      <c r="BE1" s="73"/>
      <c r="BF1" s="73"/>
      <c r="BG1" s="73"/>
      <c r="BH1" s="73"/>
    </row>
    <row r="2" spans="1:60" ht="16.5" customHeight="1" x14ac:dyDescent="0.25">
      <c r="A2" s="253"/>
      <c r="B2" s="253"/>
      <c r="C2" s="253"/>
      <c r="D2" s="255"/>
      <c r="E2" s="255"/>
      <c r="F2" s="255"/>
      <c r="G2" s="255"/>
      <c r="H2" s="255"/>
      <c r="I2" s="255"/>
      <c r="J2" s="255"/>
      <c r="K2" s="255"/>
      <c r="L2" s="255"/>
      <c r="M2" s="255"/>
      <c r="N2" s="255"/>
      <c r="O2" s="255"/>
      <c r="P2" s="255"/>
      <c r="Q2" s="255"/>
      <c r="R2" s="255"/>
      <c r="S2" s="255"/>
      <c r="T2" s="255"/>
      <c r="U2" s="255"/>
      <c r="V2" s="255"/>
      <c r="W2" s="255"/>
      <c r="X2" s="255"/>
      <c r="Y2" s="255"/>
      <c r="Z2" s="255"/>
      <c r="AA2" s="255"/>
      <c r="AB2" s="255"/>
      <c r="AC2" s="255"/>
      <c r="AD2" s="255"/>
      <c r="AE2" s="255"/>
      <c r="AF2" s="255"/>
      <c r="AG2" s="289" t="s">
        <v>256</v>
      </c>
      <c r="AH2" s="290"/>
      <c r="AI2" s="291"/>
      <c r="AJ2" s="73"/>
      <c r="AK2" s="73"/>
      <c r="AL2" s="73"/>
      <c r="AM2" s="73"/>
      <c r="AN2" s="73"/>
      <c r="AO2" s="73"/>
      <c r="AP2" s="73"/>
      <c r="AQ2" s="73"/>
      <c r="AR2" s="73"/>
      <c r="AS2" s="73"/>
      <c r="AT2" s="73"/>
      <c r="AU2" s="73"/>
      <c r="AV2" s="73"/>
      <c r="AW2" s="73"/>
      <c r="AX2" s="73"/>
      <c r="AY2" s="73"/>
      <c r="AZ2" s="73"/>
      <c r="BA2" s="73"/>
      <c r="BB2" s="73"/>
      <c r="BC2" s="73"/>
      <c r="BD2" s="73"/>
      <c r="BE2" s="73"/>
      <c r="BF2" s="73"/>
      <c r="BG2" s="73"/>
      <c r="BH2" s="73"/>
    </row>
    <row r="3" spans="1:60" ht="16.5" customHeight="1" x14ac:dyDescent="0.25">
      <c r="A3" s="253"/>
      <c r="B3" s="253"/>
      <c r="C3" s="253"/>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89" t="s">
        <v>257</v>
      </c>
      <c r="AH3" s="290"/>
      <c r="AI3" s="291"/>
      <c r="AJ3" s="73"/>
      <c r="AK3" s="73"/>
      <c r="AL3" s="73"/>
      <c r="AM3" s="73"/>
      <c r="AN3" s="73"/>
      <c r="AO3" s="73"/>
      <c r="AP3" s="73"/>
      <c r="AQ3" s="73"/>
      <c r="AR3" s="73"/>
      <c r="AS3" s="73"/>
      <c r="AT3" s="73"/>
      <c r="AU3" s="73"/>
      <c r="AV3" s="73"/>
      <c r="AW3" s="73"/>
      <c r="AX3" s="73"/>
      <c r="AY3" s="73"/>
      <c r="AZ3" s="73"/>
      <c r="BA3" s="73"/>
      <c r="BB3" s="73"/>
      <c r="BC3" s="73"/>
      <c r="BD3" s="73"/>
      <c r="BE3" s="73"/>
      <c r="BF3" s="73"/>
      <c r="BG3" s="73"/>
      <c r="BH3" s="73"/>
    </row>
    <row r="4" spans="1:60" ht="16.5" customHeight="1" x14ac:dyDescent="0.25">
      <c r="A4" s="254"/>
      <c r="B4" s="254"/>
      <c r="C4" s="254"/>
      <c r="D4" s="255"/>
      <c r="E4" s="255"/>
      <c r="F4" s="255"/>
      <c r="G4" s="255"/>
      <c r="H4" s="255"/>
      <c r="I4" s="255"/>
      <c r="J4" s="255"/>
      <c r="K4" s="255"/>
      <c r="L4" s="255"/>
      <c r="M4" s="255"/>
      <c r="N4" s="255"/>
      <c r="O4" s="255"/>
      <c r="P4" s="255"/>
      <c r="Q4" s="255"/>
      <c r="R4" s="255"/>
      <c r="S4" s="255"/>
      <c r="T4" s="255"/>
      <c r="U4" s="255"/>
      <c r="V4" s="255"/>
      <c r="W4" s="255"/>
      <c r="X4" s="255"/>
      <c r="Y4" s="255"/>
      <c r="Z4" s="255"/>
      <c r="AA4" s="255"/>
      <c r="AB4" s="255"/>
      <c r="AC4" s="255"/>
      <c r="AD4" s="255"/>
      <c r="AE4" s="255"/>
      <c r="AF4" s="255"/>
      <c r="AG4" s="289" t="s">
        <v>250</v>
      </c>
      <c r="AH4" s="290"/>
      <c r="AI4" s="291"/>
      <c r="AJ4" s="73"/>
      <c r="AK4" s="73"/>
      <c r="AL4" s="73"/>
      <c r="AM4" s="73"/>
      <c r="AN4" s="73"/>
      <c r="AO4" s="73"/>
      <c r="AP4" s="73"/>
      <c r="AQ4" s="73"/>
      <c r="AR4" s="73"/>
      <c r="AS4" s="73"/>
      <c r="AT4" s="73"/>
      <c r="AU4" s="73"/>
      <c r="AV4" s="73"/>
      <c r="AW4" s="73"/>
      <c r="AX4" s="73"/>
      <c r="AY4" s="73"/>
      <c r="AZ4" s="73"/>
      <c r="BA4" s="73"/>
      <c r="BB4" s="73"/>
      <c r="BC4" s="73"/>
      <c r="BD4" s="73"/>
      <c r="BE4" s="73"/>
      <c r="BF4" s="73"/>
      <c r="BG4" s="73"/>
      <c r="BH4" s="73"/>
    </row>
    <row r="5" spans="1:60" x14ac:dyDescent="0.25">
      <c r="A5" s="75"/>
      <c r="B5" s="75"/>
      <c r="C5" s="75"/>
      <c r="D5" s="76"/>
      <c r="E5" s="75"/>
      <c r="F5" s="75"/>
      <c r="G5" s="73"/>
      <c r="H5" s="73"/>
      <c r="I5" s="77"/>
      <c r="J5" s="73"/>
      <c r="K5" s="73"/>
      <c r="L5" s="73"/>
      <c r="M5" s="73"/>
      <c r="N5" s="73"/>
      <c r="O5" s="73"/>
      <c r="P5" s="73"/>
      <c r="Q5" s="73"/>
      <c r="R5" s="78"/>
      <c r="S5" s="78"/>
      <c r="T5" s="78"/>
      <c r="U5" s="78"/>
      <c r="V5" s="78"/>
      <c r="W5" s="78"/>
      <c r="X5" s="73"/>
      <c r="Y5" s="73"/>
      <c r="Z5" s="73"/>
      <c r="AA5" s="73"/>
      <c r="AB5" s="73"/>
      <c r="AC5" s="73"/>
      <c r="AD5" s="73"/>
      <c r="AE5" s="73"/>
      <c r="AF5" s="73"/>
      <c r="AG5" s="73"/>
      <c r="AH5" s="73"/>
      <c r="AI5" s="73"/>
      <c r="AJ5" s="73"/>
      <c r="AK5" s="73"/>
      <c r="AL5" s="73"/>
      <c r="AM5" s="73"/>
      <c r="AN5" s="73"/>
      <c r="AO5" s="73"/>
      <c r="AP5" s="73"/>
      <c r="AQ5" s="73"/>
      <c r="AR5" s="73"/>
      <c r="AS5" s="73"/>
      <c r="AT5" s="73"/>
      <c r="AU5" s="73"/>
      <c r="AV5" s="73"/>
      <c r="AW5" s="73"/>
      <c r="AX5" s="73"/>
      <c r="AY5" s="73"/>
      <c r="AZ5" s="73"/>
      <c r="BA5" s="73"/>
      <c r="BB5" s="73"/>
      <c r="BC5" s="73"/>
      <c r="BD5" s="73"/>
      <c r="BE5" s="73"/>
      <c r="BF5" s="73"/>
      <c r="BG5" s="73"/>
      <c r="BH5" s="73"/>
    </row>
    <row r="6" spans="1:60" ht="23.25" customHeight="1" x14ac:dyDescent="0.25">
      <c r="A6" s="264" t="s">
        <v>185</v>
      </c>
      <c r="B6" s="264"/>
      <c r="C6" s="265"/>
      <c r="D6" s="299" t="s">
        <v>157</v>
      </c>
      <c r="E6" s="300"/>
      <c r="F6" s="273" t="s">
        <v>158</v>
      </c>
      <c r="G6" s="273"/>
      <c r="H6" s="271" t="s">
        <v>316</v>
      </c>
      <c r="I6" s="272"/>
      <c r="J6" s="79"/>
      <c r="K6" s="79"/>
      <c r="L6" s="79"/>
      <c r="M6" s="79"/>
      <c r="N6" s="79"/>
      <c r="O6" s="79"/>
      <c r="P6" s="79"/>
      <c r="Q6" s="79"/>
      <c r="R6" s="78"/>
      <c r="S6" s="78"/>
      <c r="T6" s="78"/>
      <c r="U6" s="78"/>
      <c r="V6" s="78"/>
      <c r="W6" s="78"/>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row>
    <row r="7" spans="1:60" ht="25.5" customHeight="1" x14ac:dyDescent="0.25">
      <c r="A7" s="266"/>
      <c r="B7" s="266"/>
      <c r="C7" s="267"/>
      <c r="D7" s="301"/>
      <c r="E7" s="302"/>
      <c r="F7" s="274" t="s">
        <v>159</v>
      </c>
      <c r="G7" s="274"/>
      <c r="H7" s="271" t="s">
        <v>309</v>
      </c>
      <c r="I7" s="272"/>
      <c r="J7" s="79"/>
      <c r="K7" s="79"/>
      <c r="L7" s="79"/>
      <c r="M7" s="79"/>
      <c r="N7" s="79"/>
      <c r="O7" s="79"/>
      <c r="P7" s="79"/>
      <c r="Q7" s="79"/>
      <c r="R7" s="78"/>
      <c r="S7" s="78"/>
      <c r="T7" s="78"/>
      <c r="U7" s="78"/>
      <c r="V7" s="78"/>
      <c r="W7" s="78"/>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3"/>
      <c r="BF7" s="73"/>
      <c r="BG7" s="73"/>
      <c r="BH7" s="73"/>
    </row>
    <row r="8" spans="1:60" ht="36.75" customHeight="1" x14ac:dyDescent="0.25">
      <c r="A8" s="268" t="s">
        <v>186</v>
      </c>
      <c r="B8" s="269"/>
      <c r="C8" s="270"/>
      <c r="D8" s="275" t="s">
        <v>201</v>
      </c>
      <c r="E8" s="275"/>
      <c r="F8" s="275"/>
      <c r="G8" s="275"/>
      <c r="H8" s="275"/>
      <c r="I8" s="275"/>
      <c r="J8" s="79"/>
      <c r="K8" s="79"/>
      <c r="L8" s="79"/>
      <c r="M8" s="79"/>
      <c r="N8" s="79"/>
      <c r="O8" s="79"/>
      <c r="P8" s="79"/>
      <c r="Q8" s="79"/>
      <c r="R8" s="78"/>
      <c r="S8" s="78"/>
      <c r="T8" s="78"/>
      <c r="U8" s="78"/>
      <c r="V8" s="78"/>
      <c r="W8" s="78"/>
      <c r="X8" s="73"/>
      <c r="Y8" s="73"/>
      <c r="Z8" s="73"/>
      <c r="AA8" s="73"/>
      <c r="AB8" s="73"/>
      <c r="AC8" s="73"/>
      <c r="AD8" s="73"/>
      <c r="AE8" s="73"/>
      <c r="AF8" s="73"/>
      <c r="AG8" s="73"/>
      <c r="AH8" s="73"/>
      <c r="AI8" s="73"/>
      <c r="AJ8" s="73"/>
      <c r="AK8" s="73"/>
      <c r="AL8" s="73"/>
      <c r="AM8" s="73"/>
      <c r="AN8" s="73"/>
      <c r="AO8" s="73"/>
      <c r="AP8" s="73"/>
      <c r="AQ8" s="73"/>
      <c r="AR8" s="73"/>
      <c r="AS8" s="73"/>
      <c r="AT8" s="73"/>
      <c r="AU8" s="73"/>
      <c r="AV8" s="73"/>
      <c r="AW8" s="73"/>
      <c r="AX8" s="73"/>
      <c r="AY8" s="73"/>
      <c r="AZ8" s="73"/>
      <c r="BA8" s="73"/>
      <c r="BB8" s="73"/>
      <c r="BC8" s="73"/>
      <c r="BD8" s="73"/>
      <c r="BE8" s="73"/>
      <c r="BF8" s="73"/>
      <c r="BG8" s="73"/>
      <c r="BH8" s="73"/>
    </row>
    <row r="9" spans="1:60" ht="42.75" customHeight="1" x14ac:dyDescent="0.25">
      <c r="A9" s="268" t="s">
        <v>187</v>
      </c>
      <c r="B9" s="269"/>
      <c r="C9" s="270"/>
      <c r="D9" s="275" t="s">
        <v>202</v>
      </c>
      <c r="E9" s="275"/>
      <c r="F9" s="275"/>
      <c r="G9" s="275"/>
      <c r="H9" s="275"/>
      <c r="I9" s="275"/>
      <c r="J9" s="79"/>
      <c r="K9" s="79"/>
      <c r="L9" s="79"/>
      <c r="M9" s="79"/>
      <c r="N9" s="79"/>
      <c r="O9" s="79"/>
      <c r="P9" s="79"/>
      <c r="Q9" s="79"/>
      <c r="R9" s="78"/>
      <c r="S9" s="78"/>
      <c r="T9" s="78"/>
      <c r="U9" s="78"/>
      <c r="V9" s="78"/>
      <c r="W9" s="78"/>
      <c r="X9" s="73"/>
      <c r="Y9" s="73"/>
      <c r="Z9" s="73"/>
      <c r="AA9" s="73"/>
      <c r="AB9" s="73"/>
      <c r="AC9" s="73"/>
      <c r="AD9" s="73"/>
      <c r="AE9" s="73"/>
      <c r="AF9" s="73"/>
      <c r="AG9" s="73"/>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row>
    <row r="10" spans="1:60" ht="16.5" customHeight="1" x14ac:dyDescent="0.25">
      <c r="A10" s="74"/>
      <c r="B10" s="74"/>
      <c r="C10" s="74"/>
      <c r="D10" s="80"/>
      <c r="E10" s="80"/>
      <c r="F10" s="80"/>
      <c r="G10" s="80"/>
      <c r="H10" s="80"/>
      <c r="I10" s="80"/>
      <c r="J10" s="79"/>
      <c r="K10" s="79"/>
      <c r="L10" s="79"/>
      <c r="M10" s="79"/>
      <c r="N10" s="79"/>
      <c r="O10" s="73"/>
      <c r="P10" s="73"/>
      <c r="Q10" s="73"/>
      <c r="R10" s="78"/>
      <c r="S10" s="78"/>
      <c r="T10" s="78"/>
      <c r="U10" s="78"/>
      <c r="V10" s="78"/>
      <c r="W10" s="78"/>
      <c r="X10" s="73"/>
      <c r="Y10" s="73"/>
      <c r="Z10" s="73"/>
      <c r="AA10" s="73"/>
      <c r="AB10" s="73"/>
      <c r="AC10" s="73"/>
      <c r="AD10" s="73"/>
      <c r="AE10" s="73"/>
      <c r="AF10" s="73"/>
      <c r="AG10" s="73"/>
      <c r="AH10" s="73"/>
      <c r="AI10" s="73"/>
      <c r="AJ10" s="73"/>
      <c r="AK10" s="73"/>
      <c r="AL10" s="73"/>
      <c r="AM10" s="73"/>
      <c r="AN10" s="73"/>
      <c r="AO10" s="73"/>
      <c r="AP10" s="73"/>
      <c r="AQ10" s="73"/>
      <c r="AR10" s="73"/>
      <c r="AS10" s="73"/>
      <c r="AT10" s="73"/>
      <c r="AU10" s="73"/>
      <c r="AV10" s="73"/>
      <c r="AW10" s="73"/>
      <c r="AX10" s="73"/>
      <c r="AY10" s="73"/>
      <c r="AZ10" s="73"/>
      <c r="BA10" s="73"/>
      <c r="BB10" s="73"/>
      <c r="BC10" s="73"/>
      <c r="BD10" s="73"/>
      <c r="BE10" s="73"/>
      <c r="BF10" s="73"/>
      <c r="BG10" s="73"/>
      <c r="BH10" s="73"/>
    </row>
    <row r="11" spans="1:60" ht="21.75" customHeight="1" x14ac:dyDescent="0.25">
      <c r="A11" s="303" t="s">
        <v>181</v>
      </c>
      <c r="B11" s="333"/>
      <c r="C11" s="333"/>
      <c r="D11" s="333"/>
      <c r="E11" s="333"/>
      <c r="F11" s="333"/>
      <c r="G11" s="333"/>
      <c r="H11" s="333"/>
      <c r="I11" s="304"/>
      <c r="J11" s="298" t="s">
        <v>183</v>
      </c>
      <c r="K11" s="298"/>
      <c r="L11" s="298"/>
      <c r="M11" s="298"/>
      <c r="N11" s="298"/>
      <c r="O11" s="298"/>
      <c r="P11" s="298"/>
      <c r="Q11" s="298"/>
      <c r="R11" s="298"/>
      <c r="S11" s="298"/>
      <c r="T11" s="298"/>
      <c r="U11" s="298"/>
      <c r="V11" s="298"/>
      <c r="W11" s="298"/>
      <c r="X11" s="298"/>
      <c r="Y11" s="298"/>
      <c r="Z11" s="298"/>
      <c r="AA11" s="298"/>
      <c r="AB11" s="298"/>
      <c r="AC11" s="298"/>
      <c r="AD11" s="298"/>
      <c r="AE11" s="298"/>
      <c r="AF11" s="298"/>
      <c r="AG11" s="298"/>
      <c r="AH11" s="298"/>
      <c r="AI11" s="303" t="s">
        <v>184</v>
      </c>
      <c r="AJ11" s="304"/>
      <c r="AK11" s="323" t="s">
        <v>317</v>
      </c>
      <c r="AL11" s="323" t="s">
        <v>318</v>
      </c>
      <c r="AM11" s="323" t="s">
        <v>319</v>
      </c>
      <c r="AN11" s="323" t="s">
        <v>318</v>
      </c>
      <c r="AO11" s="323" t="s">
        <v>320</v>
      </c>
      <c r="AP11" s="323" t="s">
        <v>318</v>
      </c>
      <c r="AQ11" s="323" t="s">
        <v>321</v>
      </c>
      <c r="AR11" s="323" t="s">
        <v>318</v>
      </c>
      <c r="AS11" s="73"/>
      <c r="AT11" s="73"/>
      <c r="AU11" s="73"/>
      <c r="AV11" s="73"/>
      <c r="AW11" s="73"/>
      <c r="AX11" s="73"/>
      <c r="AY11" s="73"/>
      <c r="AZ11" s="73"/>
      <c r="BA11" s="73"/>
      <c r="BB11" s="73"/>
      <c r="BC11" s="73"/>
      <c r="BD11" s="73"/>
      <c r="BE11" s="73"/>
      <c r="BF11" s="73"/>
      <c r="BG11" s="73"/>
      <c r="BH11" s="73"/>
    </row>
    <row r="12" spans="1:60" ht="16.5" customHeight="1" x14ac:dyDescent="0.25">
      <c r="A12" s="305" t="s">
        <v>0</v>
      </c>
      <c r="B12" s="306" t="s">
        <v>306</v>
      </c>
      <c r="C12" s="306" t="s">
        <v>113</v>
      </c>
      <c r="D12" s="307" t="s">
        <v>265</v>
      </c>
      <c r="E12" s="307" t="s">
        <v>266</v>
      </c>
      <c r="F12" s="307" t="s">
        <v>267</v>
      </c>
      <c r="G12" s="307" t="s">
        <v>269</v>
      </c>
      <c r="H12" s="307" t="s">
        <v>268</v>
      </c>
      <c r="I12" s="312" t="s">
        <v>39</v>
      </c>
      <c r="J12" s="298" t="s">
        <v>118</v>
      </c>
      <c r="K12" s="298"/>
      <c r="L12" s="298"/>
      <c r="M12" s="298"/>
      <c r="N12" s="298"/>
      <c r="O12" s="297" t="s">
        <v>182</v>
      </c>
      <c r="P12" s="297"/>
      <c r="Q12" s="297"/>
      <c r="R12" s="297"/>
      <c r="S12" s="297"/>
      <c r="T12" s="297"/>
      <c r="U12" s="297"/>
      <c r="V12" s="297"/>
      <c r="W12" s="297"/>
      <c r="X12" s="297"/>
      <c r="Y12" s="81"/>
      <c r="Z12" s="81"/>
      <c r="AA12" s="81"/>
      <c r="AB12" s="81"/>
      <c r="AC12" s="81"/>
      <c r="AD12" s="334" t="s">
        <v>119</v>
      </c>
      <c r="AE12" s="334"/>
      <c r="AF12" s="334"/>
      <c r="AG12" s="334"/>
      <c r="AH12" s="334"/>
      <c r="AI12" s="315" t="s">
        <v>27</v>
      </c>
      <c r="AJ12" s="82" t="s">
        <v>270</v>
      </c>
      <c r="AK12" s="324"/>
      <c r="AL12" s="324"/>
      <c r="AM12" s="324"/>
      <c r="AN12" s="324"/>
      <c r="AO12" s="324"/>
      <c r="AP12" s="324"/>
      <c r="AQ12" s="324"/>
      <c r="AR12" s="324"/>
      <c r="AS12" s="73"/>
      <c r="AT12" s="73"/>
      <c r="AU12" s="73"/>
      <c r="AV12" s="73"/>
      <c r="AW12" s="73"/>
      <c r="AX12" s="73"/>
      <c r="AY12" s="73"/>
      <c r="AZ12" s="73"/>
      <c r="BA12" s="73"/>
      <c r="BB12" s="73"/>
      <c r="BC12" s="73"/>
      <c r="BD12" s="73"/>
      <c r="BE12" s="73"/>
      <c r="BF12" s="73"/>
      <c r="BG12" s="73"/>
      <c r="BH12" s="73"/>
    </row>
    <row r="13" spans="1:60" ht="16.5" customHeight="1" x14ac:dyDescent="0.25">
      <c r="A13" s="305"/>
      <c r="B13" s="306"/>
      <c r="C13" s="306"/>
      <c r="D13" s="308"/>
      <c r="E13" s="308"/>
      <c r="F13" s="308"/>
      <c r="G13" s="310"/>
      <c r="H13" s="308"/>
      <c r="I13" s="313"/>
      <c r="J13" s="316" t="s">
        <v>31</v>
      </c>
      <c r="K13" s="316" t="s">
        <v>3</v>
      </c>
      <c r="L13" s="316" t="s">
        <v>34</v>
      </c>
      <c r="M13" s="316" t="s">
        <v>3</v>
      </c>
      <c r="N13" s="316" t="s">
        <v>37</v>
      </c>
      <c r="O13" s="292" t="s">
        <v>9</v>
      </c>
      <c r="P13" s="312" t="s">
        <v>196</v>
      </c>
      <c r="Q13" s="312" t="s">
        <v>10</v>
      </c>
      <c r="R13" s="294" t="s">
        <v>6</v>
      </c>
      <c r="S13" s="295"/>
      <c r="T13" s="295"/>
      <c r="U13" s="295"/>
      <c r="V13" s="295"/>
      <c r="W13" s="295"/>
      <c r="X13" s="296"/>
      <c r="Y13" s="292" t="s">
        <v>101</v>
      </c>
      <c r="Z13" s="292" t="s">
        <v>120</v>
      </c>
      <c r="AA13" s="292" t="s">
        <v>3</v>
      </c>
      <c r="AB13" s="292" t="s">
        <v>121</v>
      </c>
      <c r="AC13" s="292" t="s">
        <v>3</v>
      </c>
      <c r="AD13" s="292" t="s">
        <v>35</v>
      </c>
      <c r="AE13" s="292" t="s">
        <v>3</v>
      </c>
      <c r="AF13" s="292" t="s">
        <v>36</v>
      </c>
      <c r="AG13" s="292" t="s">
        <v>3</v>
      </c>
      <c r="AH13" s="292" t="s">
        <v>38</v>
      </c>
      <c r="AI13" s="315"/>
      <c r="AJ13" s="331" t="s">
        <v>122</v>
      </c>
      <c r="AK13" s="324"/>
      <c r="AL13" s="324"/>
      <c r="AM13" s="324"/>
      <c r="AN13" s="324"/>
      <c r="AO13" s="324"/>
      <c r="AP13" s="324"/>
      <c r="AQ13" s="324"/>
      <c r="AR13" s="324"/>
      <c r="AS13" s="73"/>
      <c r="AT13" s="73"/>
      <c r="AU13" s="73"/>
      <c r="AV13" s="73"/>
      <c r="AW13" s="73"/>
      <c r="AX13" s="73"/>
      <c r="AY13" s="73"/>
      <c r="AZ13" s="73"/>
      <c r="BA13" s="73"/>
      <c r="BB13" s="73"/>
      <c r="BC13" s="73"/>
      <c r="BD13" s="73"/>
      <c r="BE13" s="73"/>
      <c r="BF13" s="73"/>
      <c r="BG13" s="73"/>
      <c r="BH13" s="73"/>
    </row>
    <row r="14" spans="1:60" s="86" customFormat="1" ht="90" customHeight="1" x14ac:dyDescent="0.3">
      <c r="A14" s="305"/>
      <c r="B14" s="306"/>
      <c r="C14" s="306"/>
      <c r="D14" s="309"/>
      <c r="E14" s="309"/>
      <c r="F14" s="309"/>
      <c r="G14" s="311"/>
      <c r="H14" s="309"/>
      <c r="I14" s="314"/>
      <c r="J14" s="317"/>
      <c r="K14" s="317"/>
      <c r="L14" s="317"/>
      <c r="M14" s="317"/>
      <c r="N14" s="317"/>
      <c r="O14" s="293"/>
      <c r="P14" s="314"/>
      <c r="Q14" s="314"/>
      <c r="R14" s="83" t="s">
        <v>11</v>
      </c>
      <c r="S14" s="83" t="s">
        <v>15</v>
      </c>
      <c r="T14" s="83" t="s">
        <v>26</v>
      </c>
      <c r="U14" s="83" t="s">
        <v>16</v>
      </c>
      <c r="V14" s="83" t="s">
        <v>19</v>
      </c>
      <c r="W14" s="83" t="s">
        <v>22</v>
      </c>
      <c r="X14" s="84" t="s">
        <v>114</v>
      </c>
      <c r="Y14" s="293"/>
      <c r="Z14" s="293"/>
      <c r="AA14" s="293"/>
      <c r="AB14" s="293"/>
      <c r="AC14" s="293"/>
      <c r="AD14" s="293"/>
      <c r="AE14" s="293"/>
      <c r="AF14" s="293"/>
      <c r="AG14" s="293"/>
      <c r="AH14" s="293"/>
      <c r="AI14" s="315"/>
      <c r="AJ14" s="332"/>
      <c r="AK14" s="325"/>
      <c r="AL14" s="325"/>
      <c r="AM14" s="325"/>
      <c r="AN14" s="325"/>
      <c r="AO14" s="325"/>
      <c r="AP14" s="325"/>
      <c r="AQ14" s="325"/>
      <c r="AR14" s="325"/>
      <c r="AS14" s="85"/>
      <c r="AT14" s="85"/>
      <c r="AU14" s="85"/>
      <c r="AV14" s="85"/>
      <c r="AW14" s="85"/>
      <c r="AX14" s="85"/>
      <c r="AY14" s="85"/>
      <c r="AZ14" s="85"/>
      <c r="BA14" s="85"/>
      <c r="BB14" s="85"/>
      <c r="BC14" s="85"/>
      <c r="BD14" s="85"/>
      <c r="BE14" s="85"/>
      <c r="BF14" s="85"/>
      <c r="BG14" s="85"/>
      <c r="BH14" s="85"/>
    </row>
    <row r="15" spans="1:60" s="90" customFormat="1" ht="121.2" customHeight="1" x14ac:dyDescent="0.3">
      <c r="A15" s="256" t="s">
        <v>254</v>
      </c>
      <c r="B15" s="258" t="s">
        <v>307</v>
      </c>
      <c r="C15" s="258" t="s">
        <v>194</v>
      </c>
      <c r="D15" s="258" t="s">
        <v>200</v>
      </c>
      <c r="E15" s="258" t="s">
        <v>195</v>
      </c>
      <c r="F15" s="258" t="s">
        <v>272</v>
      </c>
      <c r="G15" s="258" t="s">
        <v>273</v>
      </c>
      <c r="H15" s="321" t="s">
        <v>283</v>
      </c>
      <c r="I15" s="278" t="s">
        <v>323</v>
      </c>
      <c r="J15" s="260" t="s">
        <v>4</v>
      </c>
      <c r="K15" s="285">
        <f>IF(J15="","",IF(J15="Muy Baja",0.2,IF(J15="Baja",0.4,IF(J15="Media",0.6,IF(J15="Alta",0.8,IF(J15="Muy Alta",1,))))))</f>
        <v>0.8</v>
      </c>
      <c r="L15" s="260" t="s">
        <v>5</v>
      </c>
      <c r="M15" s="285">
        <f>IF(L15="","",IF(L15="Leve",0.2,IF(L15="Menor",0.4,IF(L15="Moderado",0.6,IF(L15="Mayor",0.8,IF(L15="Catastrófico",1,))))))</f>
        <v>0.8</v>
      </c>
      <c r="N15" s="283" t="str">
        <f>IF(OR(AND(J15="Muy Baja",L15="Leve"),AND(J15="Muy Baja",L15="Menor"),AND(J15="Baja",L15="Leve")),"Bajo",IF(OR(AND(J15="Muy Baja",L15="Moderado"),AND(J15="Baja",L15="Menor"),AND(J15="Baja",L15="Moderado"),AND(J15="Media",L15="Leve"),AND(J15="Media",L15="Menor"),AND(J15="Media",L15="Moderado"),AND(J15="Alta",L15="Leve"),AND(J15="Alta",L15="Menor")),"Moderado",IF(OR(AND(J15="Muy Baja",L15="Mayor"),AND(J15="Baja",L15="Mayor"),AND(J15="Media",L15="Mayor"),AND(J15="Alta",L15="Moderado"),AND(J15="Alta",L15="Mayor"),AND(J15="Muy Alta",L15="Leve"),AND(J15="Muy Alta",L15="Menor"),AND(J15="Muy Alta",L15="Moderado"),AND(J15="Muy Alta",L15="Mayor")),"Alto",IF(OR(AND(J15="Muy Baja",L15="Catastrófico"),AND(J15="Baja",L15="Catastrófico"),AND(J15="Media",L15="Catastrófico"),AND(J15="Alta",L15="Catastrófico"),AND(J15="Muy Alta",L15="Catastrófico")),"Extremo",""))))</f>
        <v>Alto</v>
      </c>
      <c r="O15" s="26" t="s">
        <v>274</v>
      </c>
      <c r="P15" s="108" t="s">
        <v>278</v>
      </c>
      <c r="Q15" s="109" t="str">
        <f>IF(OR(R15="Preventivo",R15="Detectivo"),"Probabilidad",IF(R15="Correctivo","Impacto",""))</f>
        <v>Probabilidad</v>
      </c>
      <c r="R15" s="110" t="s">
        <v>12</v>
      </c>
      <c r="S15" s="110" t="s">
        <v>7</v>
      </c>
      <c r="T15" s="111" t="str">
        <f>IF(AND(R15="Preventivo",S15="Automático"),"50%",IF(AND(R15="Preventivo",S15="Manual"),"40%",IF(AND(R15="Detectivo",S15="Automático"),"40%",IF(AND(R15="Detectivo",S15="Manual"),"30%",IF(AND(R15="Correctivo",S15="Automático"),"35%",IF(AND(R15="Correctivo",S15="Manual"),"25%",""))))))</f>
        <v>40%</v>
      </c>
      <c r="U15" s="110" t="s">
        <v>18</v>
      </c>
      <c r="V15" s="110" t="s">
        <v>21</v>
      </c>
      <c r="W15" s="110" t="s">
        <v>92</v>
      </c>
      <c r="X15" s="112" t="s">
        <v>279</v>
      </c>
      <c r="Y15" s="88">
        <f>IFERROR(IF(Q15="Probabilidad",(K15-(+K15*T15)),IF(Q15="Impacto",K15,"")),"")</f>
        <v>0.48</v>
      </c>
      <c r="Z15" s="29" t="str">
        <f t="shared" ref="Z15:Z28" si="0">IFERROR(IF(Y15="","",IF(Y15&lt;=0.2,"Muy Baja",IF(Y15&lt;=0.4,"Baja",IF(Y15&lt;=0.6,"Media",IF(Y15&lt;=0.8,"Alta","Muy Alta"))))),"")</f>
        <v>Media</v>
      </c>
      <c r="AA15" s="27">
        <f>+Y15</f>
        <v>0.48</v>
      </c>
      <c r="AB15" s="29" t="str">
        <f>IFERROR(IF(AC15="","",IF(AC15&lt;=0.2,"Leve",IF(AC15&lt;=0.4,"Menor",IF(AC15&lt;=0.6,"Moderado",IF(AC15&lt;=0.8,"Mayor","Catastrófico"))))),"")</f>
        <v>Mayor</v>
      </c>
      <c r="AC15" s="27">
        <f>IFERROR(IF(Q15="Impacto",(M15-(+M15*T15)),IF(Q15="Probabilidad",M15,"")),"")</f>
        <v>0.8</v>
      </c>
      <c r="AD15" s="260" t="str">
        <f>IFERROR(IF(AE15=0,"",IF(AND(AE15&gt;0,AE15&lt;=0.2),"Muy Baja",IF(AE15&lt;=0.4,"Baja",IF(AE15&lt;=0.6,"Media",IF(AE15&lt;=0.8,"Alta","Muy Alta"))))),"")</f>
        <v>Muy Baja</v>
      </c>
      <c r="AE15" s="262">
        <f>MIN(Y15:Y23)</f>
        <v>1.8662399999999996E-2</v>
      </c>
      <c r="AF15" s="260" t="str">
        <f>IFERROR(IF(AG15=0,"",IF(AND(AG15&gt;0,AG15&lt;=0.2),"Leve",IF(AG15&lt;=0.4,"Menor",IF(AG15&lt;=0.6,"Moderado",IF(AG15&lt;=0.8,"Mayor","Catastrófico"))))),"")</f>
        <v>Moderado</v>
      </c>
      <c r="AG15" s="262">
        <f>MIN(AC15:AC23)</f>
        <v>0.60000000000000009</v>
      </c>
      <c r="AH15" s="283" t="str">
        <f>IFERROR(IF(OR(AND(AD15="Muy Baja",AF15="Leve"),AND(AD15="Muy Baja",AF15="Menor"),AND(AD15="Baja",AF15="Leve")),"Bajo",IF(OR(AND(AD15="Muy Baja",AF15="Moderado"),AND(AD15="Baja",AF15="Menor"),AND(AD15="Baja",AF15="Moderado"),AND(AD15="Media",AF15="Leve"),AND(AD15="Media",AF15="Menor"),AND(AD15="Media",AF15="Moderado"),AND(AD15="Alta",AF15="Leve"),AND(AD15="Alta",AF15="Menor")),"Moderado",IF(OR(AND(AD15="Muy Baja",AF15="Mayor"),AND(AD15="Baja",AF15="Mayor"),AND(AD15="Media",AF15="Mayor"),AND(AD15="Alta",AF15="Moderado"),AND(AD15="Alta",AF15="Mayor"),AND(AD15="Muy Alta",AF15="Leve"),AND(AD15="Muy Alta",AF15="Menor"),AND(AD15="Muy Alta",AF15="Moderado"),AND(AD15="Muy Alta",AF15="Mayor")),"Alto",IF(OR(AND(AD15="Muy Baja",AF15="Catastrófico"),AND(AD15="Baja",AF15="Catastrófico"),AND(AD15="Media",AF15="Catastrófico"),AND(AD15="Alta",AF15="Catastrófico"),AND(AD15="Muy Alta",AF15="Catastrófico")),"Extremo","")))),"")</f>
        <v>Moderado</v>
      </c>
      <c r="AI15" s="329" t="s">
        <v>99</v>
      </c>
      <c r="AJ15" s="87" t="s">
        <v>280</v>
      </c>
      <c r="AK15" s="318" t="s">
        <v>330</v>
      </c>
      <c r="AL15" s="318" t="s">
        <v>331</v>
      </c>
      <c r="AM15" s="318" t="s">
        <v>380</v>
      </c>
      <c r="AN15" s="318" t="s">
        <v>381</v>
      </c>
      <c r="AO15" s="318" t="s">
        <v>322</v>
      </c>
      <c r="AP15" s="326"/>
      <c r="AQ15" s="318" t="s">
        <v>322</v>
      </c>
      <c r="AR15" s="326"/>
      <c r="AS15" s="89"/>
      <c r="AT15" s="89"/>
      <c r="AU15" s="89"/>
      <c r="AV15" s="89"/>
      <c r="AW15" s="89"/>
      <c r="AX15" s="89"/>
      <c r="AY15" s="89"/>
      <c r="AZ15" s="89"/>
      <c r="BA15" s="89"/>
      <c r="BB15" s="89"/>
      <c r="BC15" s="89"/>
      <c r="BD15" s="89"/>
      <c r="BE15" s="89"/>
      <c r="BF15" s="89"/>
      <c r="BG15" s="89"/>
      <c r="BH15" s="89"/>
    </row>
    <row r="16" spans="1:60" s="90" customFormat="1" ht="130.94999999999999" customHeight="1" x14ac:dyDescent="0.3">
      <c r="A16" s="257"/>
      <c r="B16" s="259"/>
      <c r="C16" s="259"/>
      <c r="D16" s="259"/>
      <c r="E16" s="259"/>
      <c r="F16" s="259"/>
      <c r="G16" s="259"/>
      <c r="H16" s="322"/>
      <c r="I16" s="279"/>
      <c r="J16" s="261"/>
      <c r="K16" s="286"/>
      <c r="L16" s="261"/>
      <c r="M16" s="286"/>
      <c r="N16" s="284"/>
      <c r="O16" s="26" t="s">
        <v>275</v>
      </c>
      <c r="P16" s="108" t="s">
        <v>276</v>
      </c>
      <c r="Q16" s="109" t="str">
        <f>IF(OR(R16="Preventivo",R16="Detectivo"),"Probabilidad",IF(R16="Correctivo","Impacto",""))</f>
        <v>Probabilidad</v>
      </c>
      <c r="R16" s="110" t="s">
        <v>12</v>
      </c>
      <c r="S16" s="110" t="s">
        <v>7</v>
      </c>
      <c r="T16" s="111" t="str">
        <f>IF(AND(R16="Preventivo",S16="Automático"),"50%",IF(AND(R16="Preventivo",S16="Manual"),"40%",IF(AND(R16="Detectivo",S16="Automático"),"40%",IF(AND(R16="Detectivo",S16="Manual"),"30%",IF(AND(R16="Correctivo",S16="Automático"),"35%",IF(AND(R16="Correctivo",S16="Manual"),"25%",""))))))</f>
        <v>40%</v>
      </c>
      <c r="U16" s="110" t="s">
        <v>17</v>
      </c>
      <c r="V16" s="110" t="s">
        <v>20</v>
      </c>
      <c r="W16" s="110" t="s">
        <v>91</v>
      </c>
      <c r="X16" s="112" t="s">
        <v>277</v>
      </c>
      <c r="Y16" s="88">
        <f>IFERROR(IF(AND(Q15="Probabilidad",Q16="Probabilidad"),(AA15-(+AA15*T16)),IF(Q16="Probabilidad",(K15-(+K15*T16)),IF(Q16="Impacto",AA15,""))),"")</f>
        <v>0.28799999999999998</v>
      </c>
      <c r="Z16" s="29" t="str">
        <f t="shared" si="0"/>
        <v>Baja</v>
      </c>
      <c r="AA16" s="27">
        <f t="shared" ref="AA16" si="1">+Y16</f>
        <v>0.28799999999999998</v>
      </c>
      <c r="AB16" s="29" t="str">
        <f t="shared" ref="AB16" si="2">IFERROR(IF(AC16="","",IF(AC16&lt;=0.2,"Leve",IF(AC16&lt;=0.4,"Menor",IF(AC16&lt;=0.6,"Moderado",IF(AC16&lt;=0.8,"Mayor","Catastrófico"))))),"")</f>
        <v>Mayor</v>
      </c>
      <c r="AC16" s="27">
        <f>IFERROR(IF(AND(Q15="Impacto",Q16="Impacto"),(AC15-(+AC15*T16)),IF(Q16="Impacto",($M$15-(+$M$15*T16)),IF(Q16="Probabilidad",AC15,""))),"")</f>
        <v>0.8</v>
      </c>
      <c r="AD16" s="261"/>
      <c r="AE16" s="263"/>
      <c r="AF16" s="261"/>
      <c r="AG16" s="263"/>
      <c r="AH16" s="284"/>
      <c r="AI16" s="330"/>
      <c r="AJ16" s="87"/>
      <c r="AK16" s="319"/>
      <c r="AL16" s="319"/>
      <c r="AM16" s="319"/>
      <c r="AN16" s="319"/>
      <c r="AO16" s="319"/>
      <c r="AP16" s="327"/>
      <c r="AQ16" s="319"/>
      <c r="AR16" s="327"/>
      <c r="AS16" s="89"/>
      <c r="AT16" s="89"/>
      <c r="AU16" s="89"/>
      <c r="AV16" s="89"/>
      <c r="AW16" s="89"/>
      <c r="AX16" s="89"/>
      <c r="AY16" s="89"/>
      <c r="AZ16" s="89"/>
      <c r="BA16" s="89"/>
      <c r="BB16" s="89"/>
      <c r="BC16" s="89"/>
      <c r="BD16" s="89"/>
      <c r="BE16" s="89"/>
      <c r="BF16" s="89"/>
      <c r="BG16" s="89"/>
      <c r="BH16" s="89"/>
    </row>
    <row r="17" spans="1:60" ht="163.95" customHeight="1" x14ac:dyDescent="0.25">
      <c r="A17" s="257"/>
      <c r="B17" s="259"/>
      <c r="C17" s="259"/>
      <c r="D17" s="259"/>
      <c r="E17" s="259"/>
      <c r="F17" s="259"/>
      <c r="G17" s="259"/>
      <c r="H17" s="91" t="s">
        <v>284</v>
      </c>
      <c r="I17" s="279"/>
      <c r="J17" s="261"/>
      <c r="K17" s="286"/>
      <c r="L17" s="261"/>
      <c r="M17" s="286"/>
      <c r="N17" s="284"/>
      <c r="O17" s="26">
        <v>2</v>
      </c>
      <c r="P17" s="108" t="s">
        <v>304</v>
      </c>
      <c r="Q17" s="109" t="str">
        <f>IF(OR(R17="Preventivo",R17="Detectivo"),"Probabilidad",IF(R17="Correctivo","Impacto",""))</f>
        <v>Probabilidad</v>
      </c>
      <c r="R17" s="110" t="s">
        <v>12</v>
      </c>
      <c r="S17" s="110" t="s">
        <v>7</v>
      </c>
      <c r="T17" s="111" t="str">
        <f>IF(AND(R17="Preventivo",S17="Automático"),"50%",IF(AND(R17="Preventivo",S17="Manual"),"40%",IF(AND(R17="Detectivo",S17="Automático"),"40%",IF(AND(R17="Detectivo",S17="Manual"),"30%",IF(AND(R17="Correctivo",S17="Automático"),"35%",IF(AND(R17="Correctivo",S17="Manual"),"25%",""))))))</f>
        <v>40%</v>
      </c>
      <c r="U17" s="110" t="s">
        <v>18</v>
      </c>
      <c r="V17" s="110" t="s">
        <v>21</v>
      </c>
      <c r="W17" s="110" t="s">
        <v>92</v>
      </c>
      <c r="X17" s="112" t="s">
        <v>285</v>
      </c>
      <c r="Y17" s="88">
        <f>IFERROR(IF(AND(Q15="Probabilidad",Q17="Probabilidad"),(AA15-(+AA15*T17)),IF(AND(Q15="Impacto",Q17="Probabilidad"),(AA14-(+AA14*T17)),IF(Q17="Impacto",AA15,""))),"")</f>
        <v>0.28799999999999998</v>
      </c>
      <c r="Z17" s="29" t="str">
        <f t="shared" ref="Z17:Z18" si="3">IFERROR(IF(Y17="","",IF(Y17&lt;=0.2,"Muy Baja",IF(Y17&lt;=0.4,"Baja",IF(Y17&lt;=0.6,"Media",IF(Y17&lt;=0.8,"Alta","Muy Alta"))))),"")</f>
        <v>Baja</v>
      </c>
      <c r="AA17" s="27">
        <f t="shared" ref="AA17:AA18" si="4">+Y17</f>
        <v>0.28799999999999998</v>
      </c>
      <c r="AB17" s="29" t="str">
        <f t="shared" ref="AB17:AB18" si="5">IFERROR(IF(AC17="","",IF(AC17&lt;=0.2,"Leve",IF(AC17&lt;=0.4,"Menor",IF(AC17&lt;=0.6,"Moderado",IF(AC17&lt;=0.8,"Mayor","Catastrófico"))))),"")</f>
        <v>Mayor</v>
      </c>
      <c r="AC17" s="27">
        <f>IFERROR(IF(AND(Q15="Impacto",Q17="Impacto"),(AC15-(+AC15*T17)),IF(AND(Q15="Probabilidad",Q17="Impacto"),(AC14-(+AC14*T17)),IF(Q17="Probabilidad",AC15,""))),"")</f>
        <v>0.8</v>
      </c>
      <c r="AD17" s="261"/>
      <c r="AE17" s="263"/>
      <c r="AF17" s="261"/>
      <c r="AG17" s="263"/>
      <c r="AH17" s="284"/>
      <c r="AI17" s="330"/>
      <c r="AJ17" s="87" t="s">
        <v>282</v>
      </c>
      <c r="AK17" s="319"/>
      <c r="AL17" s="319"/>
      <c r="AM17" s="319"/>
      <c r="AN17" s="319"/>
      <c r="AO17" s="319"/>
      <c r="AP17" s="327"/>
      <c r="AQ17" s="319"/>
      <c r="AR17" s="327"/>
      <c r="AS17" s="73"/>
      <c r="AT17" s="73"/>
      <c r="AU17" s="73"/>
      <c r="AV17" s="73"/>
      <c r="AW17" s="73"/>
      <c r="AX17" s="73"/>
      <c r="AY17" s="73"/>
      <c r="AZ17" s="73"/>
      <c r="BA17" s="73"/>
      <c r="BB17" s="73"/>
      <c r="BC17" s="73"/>
      <c r="BD17" s="73"/>
      <c r="BE17" s="73"/>
      <c r="BF17" s="73"/>
      <c r="BG17" s="73"/>
      <c r="BH17" s="73"/>
    </row>
    <row r="18" spans="1:60" ht="243" customHeight="1" x14ac:dyDescent="0.25">
      <c r="A18" s="257"/>
      <c r="B18" s="259"/>
      <c r="C18" s="259"/>
      <c r="D18" s="259"/>
      <c r="E18" s="259"/>
      <c r="F18" s="259"/>
      <c r="G18" s="259"/>
      <c r="H18" s="91" t="s">
        <v>252</v>
      </c>
      <c r="I18" s="279"/>
      <c r="J18" s="261"/>
      <c r="K18" s="286"/>
      <c r="L18" s="261"/>
      <c r="M18" s="286"/>
      <c r="N18" s="284"/>
      <c r="O18" s="26">
        <v>3</v>
      </c>
      <c r="P18" s="108" t="s">
        <v>286</v>
      </c>
      <c r="Q18" s="109" t="str">
        <f t="shared" ref="Q18:Q22" si="6">IF(OR(R18="Preventivo",R18="Detectivo"),"Probabilidad",IF(R18="Correctivo","Impacto",""))</f>
        <v>Probabilidad</v>
      </c>
      <c r="R18" s="110" t="s">
        <v>12</v>
      </c>
      <c r="S18" s="110" t="s">
        <v>7</v>
      </c>
      <c r="T18" s="111" t="str">
        <f t="shared" ref="T18:T22" si="7">IF(AND(R18="Preventivo",S18="Automático"),"50%",IF(AND(R18="Preventivo",S18="Manual"),"40%",IF(AND(R18="Detectivo",S18="Automático"),"40%",IF(AND(R18="Detectivo",S18="Manual"),"30%",IF(AND(R18="Correctivo",S18="Automático"),"35%",IF(AND(R18="Correctivo",S18="Manual"),"25%",""))))))</f>
        <v>40%</v>
      </c>
      <c r="U18" s="110" t="s">
        <v>18</v>
      </c>
      <c r="V18" s="110" t="s">
        <v>21</v>
      </c>
      <c r="W18" s="110" t="s">
        <v>91</v>
      </c>
      <c r="X18" s="108" t="s">
        <v>281</v>
      </c>
      <c r="Y18" s="88">
        <f>IFERROR(IF(AND(Q17="Probabilidad",Q18="Probabilidad"),(AA17-(+AA17*T18)),IF(AND(Q17="Impacto",Q18="Probabilidad"),(AA15-(+AA15*T18)),IF(Q18="Impacto",AA17,""))),"")</f>
        <v>0.17279999999999998</v>
      </c>
      <c r="Z18" s="29" t="str">
        <f t="shared" si="3"/>
        <v>Muy Baja</v>
      </c>
      <c r="AA18" s="27">
        <f t="shared" si="4"/>
        <v>0.17279999999999998</v>
      </c>
      <c r="AB18" s="29" t="str">
        <f t="shared" si="5"/>
        <v>Mayor</v>
      </c>
      <c r="AC18" s="27">
        <f>IFERROR(IF(AND(Q17="Impacto",Q18="Impacto"),(AC17-(+AC17*T18)),IF(AND(Q17="Probabilidad",Q18="Impacto"),(AC15-(+AC15*T18)),IF(Q18="Probabilidad",AC17,""))),"")</f>
        <v>0.8</v>
      </c>
      <c r="AD18" s="261"/>
      <c r="AE18" s="263"/>
      <c r="AF18" s="261"/>
      <c r="AG18" s="263"/>
      <c r="AH18" s="284"/>
      <c r="AI18" s="330"/>
      <c r="AJ18" s="87"/>
      <c r="AK18" s="319"/>
      <c r="AL18" s="319"/>
      <c r="AM18" s="319"/>
      <c r="AN18" s="319"/>
      <c r="AO18" s="319"/>
      <c r="AP18" s="327"/>
      <c r="AQ18" s="319"/>
      <c r="AR18" s="327"/>
      <c r="AS18" s="73"/>
      <c r="AT18" s="73"/>
      <c r="AU18" s="73"/>
      <c r="AV18" s="73"/>
      <c r="AW18" s="73"/>
      <c r="AX18" s="73"/>
      <c r="AY18" s="73"/>
      <c r="AZ18" s="73"/>
      <c r="BA18" s="73"/>
      <c r="BB18" s="73"/>
      <c r="BC18" s="73"/>
      <c r="BD18" s="73"/>
      <c r="BE18" s="73"/>
      <c r="BF18" s="73"/>
      <c r="BG18" s="73"/>
      <c r="BH18" s="73"/>
    </row>
    <row r="19" spans="1:60" ht="171" customHeight="1" x14ac:dyDescent="0.25">
      <c r="A19" s="257"/>
      <c r="B19" s="259"/>
      <c r="C19" s="259"/>
      <c r="D19" s="259"/>
      <c r="E19" s="259"/>
      <c r="F19" s="259"/>
      <c r="G19" s="259"/>
      <c r="H19" s="91" t="s">
        <v>287</v>
      </c>
      <c r="I19" s="279"/>
      <c r="J19" s="261"/>
      <c r="K19" s="286"/>
      <c r="L19" s="261"/>
      <c r="M19" s="286"/>
      <c r="N19" s="284"/>
      <c r="O19" s="26" t="s">
        <v>197</v>
      </c>
      <c r="P19" s="108" t="s">
        <v>288</v>
      </c>
      <c r="Q19" s="109" t="str">
        <f>IF(OR(R19="Preventivo",R19="Detectivo"),"Probabilidad",IF(R19="Correctivo","Impacto",""))</f>
        <v>Impacto</v>
      </c>
      <c r="R19" s="110" t="s">
        <v>14</v>
      </c>
      <c r="S19" s="110" t="s">
        <v>7</v>
      </c>
      <c r="T19" s="111" t="str">
        <f>IF(AND(R19="Preventivo",S19="Automático"),"50%",IF(AND(R19="Preventivo",S19="Manual"),"40%",IF(AND(R19="Detectivo",S19="Automático"),"40%",IF(AND(R19="Detectivo",S19="Manual"),"30%",IF(AND(R19="Correctivo",S19="Automático"),"35%",IF(AND(R19="Correctivo",S19="Manual"),"25%",""))))))</f>
        <v>25%</v>
      </c>
      <c r="U19" s="110" t="s">
        <v>18</v>
      </c>
      <c r="V19" s="110" t="s">
        <v>21</v>
      </c>
      <c r="W19" s="110" t="s">
        <v>91</v>
      </c>
      <c r="X19" s="108" t="s">
        <v>289</v>
      </c>
      <c r="Y19" s="88">
        <f>IFERROR(IF(AND(Q18="Probabilidad",Q19="Probabilidad"),(AA18-(+AA18*T19)),IF(AND(Q18="Impacto",Q19="Probabilidad"),(AA17-(+AA17*T19)),IF(Q19="Impacto",AA18,""))),"")</f>
        <v>0.17279999999999998</v>
      </c>
      <c r="Z19" s="29" t="str">
        <f t="shared" si="0"/>
        <v>Muy Baja</v>
      </c>
      <c r="AA19" s="27">
        <f t="shared" ref="AA19" si="8">+Y19</f>
        <v>0.17279999999999998</v>
      </c>
      <c r="AB19" s="29" t="str">
        <f t="shared" ref="AB19:AB28" si="9">IFERROR(IF(AC19="","",IF(AC19&lt;=0.2,"Leve",IF(AC19&lt;=0.4,"Menor",IF(AC19&lt;=0.6,"Moderado",IF(AC19&lt;=0.8,"Mayor","Catastrófico"))))),"")</f>
        <v>Moderado</v>
      </c>
      <c r="AC19" s="27">
        <f>IFERROR(IF(AND(Q18="Impacto",Q19="Impacto"),(AC18-(+AC18*T19)),IF(AND(Q18="Probabilidad",Q19="Impacto"),(AC17-(+AC17*T19)),IF(Q19="Probabilidad",AC18,""))),"")</f>
        <v>0.60000000000000009</v>
      </c>
      <c r="AD19" s="261"/>
      <c r="AE19" s="263"/>
      <c r="AF19" s="261"/>
      <c r="AG19" s="263"/>
      <c r="AH19" s="284"/>
      <c r="AI19" s="330"/>
      <c r="AK19" s="319"/>
      <c r="AL19" s="319"/>
      <c r="AM19" s="319"/>
      <c r="AN19" s="319"/>
      <c r="AO19" s="319"/>
      <c r="AP19" s="327"/>
      <c r="AQ19" s="319"/>
      <c r="AR19" s="327"/>
      <c r="AS19" s="73"/>
      <c r="AT19" s="73"/>
      <c r="AU19" s="73"/>
      <c r="AV19" s="73"/>
      <c r="AW19" s="73"/>
      <c r="AX19" s="73"/>
      <c r="AY19" s="73"/>
      <c r="AZ19" s="73"/>
      <c r="BA19" s="73"/>
      <c r="BB19" s="73"/>
      <c r="BC19" s="73"/>
      <c r="BD19" s="73"/>
      <c r="BE19" s="73"/>
      <c r="BF19" s="73"/>
      <c r="BG19" s="73"/>
      <c r="BH19" s="73"/>
    </row>
    <row r="20" spans="1:60" ht="190.5" customHeight="1" x14ac:dyDescent="0.25">
      <c r="A20" s="257"/>
      <c r="B20" s="259"/>
      <c r="C20" s="259"/>
      <c r="D20" s="259"/>
      <c r="E20" s="259"/>
      <c r="F20" s="259"/>
      <c r="G20" s="259"/>
      <c r="H20" s="93" t="s">
        <v>295</v>
      </c>
      <c r="I20" s="279"/>
      <c r="J20" s="261"/>
      <c r="K20" s="286"/>
      <c r="L20" s="261"/>
      <c r="M20" s="286"/>
      <c r="N20" s="284"/>
      <c r="O20" s="26" t="s">
        <v>198</v>
      </c>
      <c r="P20" s="108" t="s">
        <v>290</v>
      </c>
      <c r="Q20" s="109" t="str">
        <f t="shared" si="6"/>
        <v>Probabilidad</v>
      </c>
      <c r="R20" s="110" t="s">
        <v>12</v>
      </c>
      <c r="S20" s="110" t="s">
        <v>8</v>
      </c>
      <c r="T20" s="111" t="str">
        <f t="shared" si="7"/>
        <v>50%</v>
      </c>
      <c r="U20" s="110" t="s">
        <v>18</v>
      </c>
      <c r="V20" s="110" t="s">
        <v>20</v>
      </c>
      <c r="W20" s="110" t="s">
        <v>91</v>
      </c>
      <c r="X20" s="108" t="s">
        <v>291</v>
      </c>
      <c r="Y20" s="88">
        <f t="shared" ref="Y20" si="10">IFERROR(IF(AND(Q19="Probabilidad",Q20="Probabilidad"),(AA19-(+AA19*T20)),IF(AND(Q19="Impacto",Q20="Probabilidad"),(AA18-(+AA18*T20)),IF(Q20="Impacto",AA19,""))),"")</f>
        <v>8.6399999999999991E-2</v>
      </c>
      <c r="Z20" s="29" t="str">
        <f t="shared" ref="Z20" si="11">IFERROR(IF(Y20="","",IF(Y20&lt;=0.2,"Muy Baja",IF(Y20&lt;=0.4,"Baja",IF(Y20&lt;=0.6,"Media",IF(Y20&lt;=0.8,"Alta","Muy Alta"))))),"")</f>
        <v>Muy Baja</v>
      </c>
      <c r="AA20" s="27">
        <f t="shared" ref="AA20" si="12">+Y20</f>
        <v>8.6399999999999991E-2</v>
      </c>
      <c r="AB20" s="29" t="str">
        <f t="shared" ref="AB20" si="13">IFERROR(IF(AC20="","",IF(AC20&lt;=0.2,"Leve",IF(AC20&lt;=0.4,"Menor",IF(AC20&lt;=0.6,"Moderado",IF(AC20&lt;=0.8,"Mayor","Catastrófico"))))),"")</f>
        <v>Moderado</v>
      </c>
      <c r="AC20" s="27">
        <f t="shared" ref="AC20" si="14">IFERROR(IF(AND(Q19="Impacto",Q20="Impacto"),(AC19-(+AC19*T20)),IF(AND(Q19="Probabilidad",Q20="Impacto"),(AC18-(+AC18*T20)),IF(Q20="Probabilidad",AC19,""))),"")</f>
        <v>0.60000000000000009</v>
      </c>
      <c r="AD20" s="261"/>
      <c r="AE20" s="263"/>
      <c r="AF20" s="261"/>
      <c r="AG20" s="263"/>
      <c r="AH20" s="284"/>
      <c r="AI20" s="330"/>
      <c r="AJ20" s="93"/>
      <c r="AK20" s="319"/>
      <c r="AL20" s="319"/>
      <c r="AM20" s="319"/>
      <c r="AN20" s="319"/>
      <c r="AO20" s="319"/>
      <c r="AP20" s="327"/>
      <c r="AQ20" s="319"/>
      <c r="AR20" s="327"/>
      <c r="AS20" s="73"/>
      <c r="AT20" s="73"/>
      <c r="AU20" s="73"/>
      <c r="AV20" s="73"/>
      <c r="AW20" s="73"/>
      <c r="AX20" s="73"/>
      <c r="AY20" s="73"/>
      <c r="AZ20" s="73"/>
      <c r="BA20" s="73"/>
      <c r="BB20" s="73"/>
      <c r="BC20" s="73"/>
      <c r="BD20" s="73"/>
      <c r="BE20" s="73"/>
      <c r="BF20" s="73"/>
      <c r="BG20" s="73"/>
      <c r="BH20" s="73"/>
    </row>
    <row r="21" spans="1:60" ht="114" customHeight="1" x14ac:dyDescent="0.25">
      <c r="A21" s="257"/>
      <c r="B21" s="259"/>
      <c r="C21" s="259"/>
      <c r="D21" s="259"/>
      <c r="E21" s="259"/>
      <c r="F21" s="259"/>
      <c r="G21" s="259"/>
      <c r="H21" s="93" t="s">
        <v>312</v>
      </c>
      <c r="I21" s="279"/>
      <c r="J21" s="261"/>
      <c r="K21" s="286"/>
      <c r="L21" s="261"/>
      <c r="M21" s="286"/>
      <c r="N21" s="284"/>
      <c r="O21" s="26">
        <v>5</v>
      </c>
      <c r="P21" s="108" t="s">
        <v>313</v>
      </c>
      <c r="Q21" s="109" t="str">
        <f t="shared" si="6"/>
        <v>Probabilidad</v>
      </c>
      <c r="R21" s="110" t="s">
        <v>12</v>
      </c>
      <c r="S21" s="110" t="s">
        <v>7</v>
      </c>
      <c r="T21" s="111" t="str">
        <f t="shared" si="7"/>
        <v>40%</v>
      </c>
      <c r="U21" s="110" t="s">
        <v>18</v>
      </c>
      <c r="V21" s="110" t="s">
        <v>20</v>
      </c>
      <c r="W21" s="110" t="s">
        <v>91</v>
      </c>
      <c r="X21" s="108" t="s">
        <v>314</v>
      </c>
      <c r="Y21" s="88">
        <f t="shared" ref="Y21:Y23" si="15">IFERROR(IF(AND(Q20="Probabilidad",Q21="Probabilidad"),(AA20-(+AA20*T21)),IF(AND(Q20="Impacto",Q21="Probabilidad"),(AA19-(+AA19*T21)),IF(Q21="Impacto",AA20,""))),"")</f>
        <v>5.183999999999999E-2</v>
      </c>
      <c r="Z21" s="29" t="str">
        <f t="shared" ref="Z21:Z23" si="16">IFERROR(IF(Y21="","",IF(Y21&lt;=0.2,"Muy Baja",IF(Y21&lt;=0.4,"Baja",IF(Y21&lt;=0.6,"Media",IF(Y21&lt;=0.8,"Alta","Muy Alta"))))),"")</f>
        <v>Muy Baja</v>
      </c>
      <c r="AA21" s="27">
        <f t="shared" ref="AA21:AA23" si="17">+Y21</f>
        <v>5.183999999999999E-2</v>
      </c>
      <c r="AB21" s="29" t="str">
        <f t="shared" ref="AB21:AB23" si="18">IFERROR(IF(AC21="","",IF(AC21&lt;=0.2,"Leve",IF(AC21&lt;=0.4,"Menor",IF(AC21&lt;=0.6,"Moderado",IF(AC21&lt;=0.8,"Mayor","Catastrófico"))))),"")</f>
        <v>Moderado</v>
      </c>
      <c r="AC21" s="27">
        <f t="shared" ref="AC21:AC23" si="19">IFERROR(IF(AND(Q20="Impacto",Q21="Impacto"),(AC20-(+AC20*T21)),IF(AND(Q20="Probabilidad",Q21="Impacto"),(AC19-(+AC19*T21)),IF(Q21="Probabilidad",AC20,""))),"")</f>
        <v>0.60000000000000009</v>
      </c>
      <c r="AD21" s="261"/>
      <c r="AE21" s="263"/>
      <c r="AF21" s="261"/>
      <c r="AG21" s="263"/>
      <c r="AH21" s="284"/>
      <c r="AI21" s="330"/>
      <c r="AJ21" s="93"/>
      <c r="AK21" s="319"/>
      <c r="AL21" s="319"/>
      <c r="AM21" s="319"/>
      <c r="AN21" s="319"/>
      <c r="AO21" s="319"/>
      <c r="AP21" s="327"/>
      <c r="AQ21" s="319"/>
      <c r="AR21" s="327"/>
      <c r="AS21" s="73"/>
      <c r="AT21" s="73"/>
      <c r="AU21" s="73"/>
      <c r="AV21" s="73"/>
      <c r="AW21" s="73"/>
      <c r="AX21" s="73"/>
      <c r="AY21" s="73"/>
      <c r="AZ21" s="73"/>
      <c r="BA21" s="73"/>
      <c r="BB21" s="73"/>
      <c r="BC21" s="73"/>
      <c r="BD21" s="73"/>
      <c r="BE21" s="73"/>
      <c r="BF21" s="73"/>
      <c r="BG21" s="73"/>
      <c r="BH21" s="73"/>
    </row>
    <row r="22" spans="1:60" ht="163.19999999999999" customHeight="1" x14ac:dyDescent="0.25">
      <c r="A22" s="257"/>
      <c r="B22" s="259"/>
      <c r="C22" s="259"/>
      <c r="D22" s="259"/>
      <c r="E22" s="259"/>
      <c r="F22" s="259"/>
      <c r="G22" s="259"/>
      <c r="H22" s="93" t="s">
        <v>310</v>
      </c>
      <c r="I22" s="279"/>
      <c r="J22" s="261"/>
      <c r="K22" s="286"/>
      <c r="L22" s="261"/>
      <c r="M22" s="286"/>
      <c r="N22" s="284"/>
      <c r="O22" s="26">
        <v>6</v>
      </c>
      <c r="P22" s="108" t="s">
        <v>292</v>
      </c>
      <c r="Q22" s="109" t="str">
        <f t="shared" si="6"/>
        <v>Probabilidad</v>
      </c>
      <c r="R22" s="110" t="s">
        <v>12</v>
      </c>
      <c r="S22" s="110" t="s">
        <v>7</v>
      </c>
      <c r="T22" s="111" t="str">
        <f t="shared" si="7"/>
        <v>40%</v>
      </c>
      <c r="U22" s="110" t="s">
        <v>17</v>
      </c>
      <c r="V22" s="110" t="s">
        <v>21</v>
      </c>
      <c r="W22" s="110" t="s">
        <v>91</v>
      </c>
      <c r="X22" s="108" t="s">
        <v>293</v>
      </c>
      <c r="Y22" s="88">
        <f t="shared" si="15"/>
        <v>3.1103999999999993E-2</v>
      </c>
      <c r="Z22" s="29" t="str">
        <f t="shared" si="16"/>
        <v>Muy Baja</v>
      </c>
      <c r="AA22" s="27">
        <f t="shared" si="17"/>
        <v>3.1103999999999993E-2</v>
      </c>
      <c r="AB22" s="29" t="str">
        <f t="shared" si="18"/>
        <v>Moderado</v>
      </c>
      <c r="AC22" s="27">
        <f t="shared" si="19"/>
        <v>0.60000000000000009</v>
      </c>
      <c r="AD22" s="261"/>
      <c r="AE22" s="263"/>
      <c r="AF22" s="261"/>
      <c r="AG22" s="263"/>
      <c r="AH22" s="284"/>
      <c r="AI22" s="330"/>
      <c r="AJ22" s="92"/>
      <c r="AK22" s="319"/>
      <c r="AL22" s="319"/>
      <c r="AM22" s="319"/>
      <c r="AN22" s="319"/>
      <c r="AO22" s="319"/>
      <c r="AP22" s="327"/>
      <c r="AQ22" s="319"/>
      <c r="AR22" s="327"/>
      <c r="AS22" s="73"/>
      <c r="AT22" s="73"/>
      <c r="AU22" s="73"/>
      <c r="AV22" s="73"/>
      <c r="AW22" s="73"/>
      <c r="AX22" s="73"/>
      <c r="AY22" s="73"/>
      <c r="AZ22" s="73"/>
      <c r="BA22" s="73"/>
      <c r="BB22" s="73"/>
      <c r="BC22" s="73"/>
      <c r="BD22" s="73"/>
      <c r="BE22" s="73"/>
      <c r="BF22" s="73"/>
      <c r="BG22" s="73"/>
      <c r="BH22" s="73"/>
    </row>
    <row r="23" spans="1:60" ht="100.5" customHeight="1" x14ac:dyDescent="0.25">
      <c r="A23" s="257"/>
      <c r="B23" s="259"/>
      <c r="C23" s="259"/>
      <c r="D23" s="259"/>
      <c r="E23" s="259"/>
      <c r="F23" s="259"/>
      <c r="G23" s="259"/>
      <c r="H23" s="93" t="s">
        <v>311</v>
      </c>
      <c r="I23" s="279"/>
      <c r="J23" s="261"/>
      <c r="K23" s="286"/>
      <c r="L23" s="261"/>
      <c r="M23" s="286"/>
      <c r="N23" s="284"/>
      <c r="O23" s="26">
        <v>7</v>
      </c>
      <c r="P23" s="108" t="s">
        <v>294</v>
      </c>
      <c r="Q23" s="109" t="str">
        <f t="shared" ref="Q23" si="20">IF(OR(R23="Preventivo",R23="Detectivo"),"Probabilidad",IF(R23="Correctivo","Impacto",""))</f>
        <v>Probabilidad</v>
      </c>
      <c r="R23" s="110" t="s">
        <v>12</v>
      </c>
      <c r="S23" s="110" t="s">
        <v>7</v>
      </c>
      <c r="T23" s="111" t="str">
        <f t="shared" ref="T23" si="21">IF(AND(R23="Preventivo",S23="Automático"),"50%",IF(AND(R23="Preventivo",S23="Manual"),"40%",IF(AND(R23="Detectivo",S23="Automático"),"40%",IF(AND(R23="Detectivo",S23="Manual"),"30%",IF(AND(R23="Correctivo",S23="Automático"),"35%",IF(AND(R23="Correctivo",S23="Manual"),"25%",""))))))</f>
        <v>40%</v>
      </c>
      <c r="U23" s="110" t="s">
        <v>18</v>
      </c>
      <c r="V23" s="110" t="s">
        <v>21</v>
      </c>
      <c r="W23" s="110" t="s">
        <v>92</v>
      </c>
      <c r="X23" s="95" t="s">
        <v>247</v>
      </c>
      <c r="Y23" s="88">
        <f t="shared" si="15"/>
        <v>1.8662399999999996E-2</v>
      </c>
      <c r="Z23" s="29" t="str">
        <f t="shared" si="16"/>
        <v>Muy Baja</v>
      </c>
      <c r="AA23" s="27">
        <f t="shared" si="17"/>
        <v>1.8662399999999996E-2</v>
      </c>
      <c r="AB23" s="29" t="str">
        <f t="shared" si="18"/>
        <v>Moderado</v>
      </c>
      <c r="AC23" s="27">
        <f t="shared" si="19"/>
        <v>0.60000000000000009</v>
      </c>
      <c r="AD23" s="261"/>
      <c r="AE23" s="263"/>
      <c r="AF23" s="261"/>
      <c r="AG23" s="263"/>
      <c r="AH23" s="284"/>
      <c r="AI23" s="330"/>
      <c r="AJ23" s="92"/>
      <c r="AK23" s="320"/>
      <c r="AL23" s="320"/>
      <c r="AM23" s="320"/>
      <c r="AN23" s="320"/>
      <c r="AO23" s="320"/>
      <c r="AP23" s="328"/>
      <c r="AQ23" s="320"/>
      <c r="AR23" s="328"/>
      <c r="AS23" s="73"/>
      <c r="AT23" s="73"/>
      <c r="AU23" s="73"/>
      <c r="AV23" s="73"/>
      <c r="AW23" s="73"/>
      <c r="AX23" s="73"/>
      <c r="AY23" s="73"/>
      <c r="AZ23" s="73"/>
      <c r="BA23" s="73"/>
      <c r="BB23" s="73"/>
      <c r="BC23" s="73"/>
      <c r="BD23" s="73"/>
      <c r="BE23" s="73"/>
      <c r="BF23" s="73"/>
      <c r="BG23" s="73"/>
      <c r="BH23" s="73"/>
    </row>
    <row r="24" spans="1:60" ht="148.5" customHeight="1" x14ac:dyDescent="0.25">
      <c r="A24" s="276" t="s">
        <v>255</v>
      </c>
      <c r="B24" s="277" t="s">
        <v>308</v>
      </c>
      <c r="C24" s="277" t="s">
        <v>271</v>
      </c>
      <c r="D24" s="278" t="s">
        <v>199</v>
      </c>
      <c r="E24" s="278" t="s">
        <v>296</v>
      </c>
      <c r="F24" s="278" t="s">
        <v>253</v>
      </c>
      <c r="G24" s="280" t="s">
        <v>328</v>
      </c>
      <c r="H24" s="280" t="s">
        <v>204</v>
      </c>
      <c r="I24" s="278" t="s">
        <v>323</v>
      </c>
      <c r="J24" s="260" t="s">
        <v>43</v>
      </c>
      <c r="K24" s="287">
        <f>IF(J24="","",IF(J24="Muy Baja",0.2,IF(J24="Baja",0.4,IF(J24="Media",0.6,IF(J24="Alta",0.8,IF(J24="Muy Alta",1,))))))</f>
        <v>1</v>
      </c>
      <c r="L24" s="260" t="s">
        <v>5</v>
      </c>
      <c r="M24" s="287">
        <f>IF(L24="","",IF(L24="Leve",0.2,IF(L24="Menor",0.4,IF(L24="Moderado",0.6,IF(L24="Mayor",0.8,IF(L24="Catastrófico",1,))))))</f>
        <v>0.8</v>
      </c>
      <c r="N24" s="288" t="str">
        <f>IF(OR(AND(J24="Muy Baja",L24="Leve"),AND(J24="Muy Baja",L24="Menor"),AND(J24="Baja",L24="Leve")),"Bajo",IF(OR(AND(J24="Muy baja",L24="Moderado"),AND(J24="Baja",L24="Menor"),AND(J24="Baja",L24="Moderado"),AND(J24="Media",L24="Leve"),AND(J24="Media",L24="Menor"),AND(J24="Media",L24="Moderado"),AND(J24="Alta",L24="Leve"),AND(J24="Alta",L24="Menor")),"Moderado",IF(OR(AND(J24="Muy Baja",L24="Mayor"),AND(J24="Baja",L24="Mayor"),AND(J24="Media",L24="Mayor"),AND(J24="Alta",L24="Moderado"),AND(J24="Alta",L24="Mayor"),AND(J24="Muy Alta",L24="Leve"),AND(J24="Muy Alta",L24="Menor"),AND(J24="Muy Alta",L24="Moderado"),AND(J24="Muy Alta",L24="Mayor")),"Alto",IF(OR(AND(J24="Muy Baja",L24="Catastrófico"),AND(J24="Baja",L24="Catastrófico"),AND(J24="Media",L24="Catastrófico"),AND(J24="Alta",L24="Catastrófico"),AND(J24="Muy Alta",L24="Catastrófico")),"Extremo",""))))</f>
        <v>Alto</v>
      </c>
      <c r="O24" s="26" t="s">
        <v>244</v>
      </c>
      <c r="P24" s="108" t="s">
        <v>305</v>
      </c>
      <c r="Q24" s="109" t="str">
        <f>IF(OR(R24="Preventivo",R24="Detectivo"),"Probabilidad",IF(R24="Correctivo","Impacto",""))</f>
        <v>Probabilidad</v>
      </c>
      <c r="R24" s="113" t="s">
        <v>12</v>
      </c>
      <c r="S24" s="113" t="s">
        <v>7</v>
      </c>
      <c r="T24" s="111" t="str">
        <f>IF(AND(R24="Preventivo",S24="Automático"),"50%",IF(AND(R24="Preventivo",S24="Manual"),"40%",IF(AND(R24="Detectivo",S24="Automático"),"40%",IF(AND(R24="Detectivo",S24="Manual"),"30%",IF(AND(R24="Correctivo",S24="Automático"),"35%",IF(AND(R24="Correctivo",S24="Manual"),"25%",""))))))</f>
        <v>40%</v>
      </c>
      <c r="U24" s="113" t="s">
        <v>17</v>
      </c>
      <c r="V24" s="113" t="s">
        <v>21</v>
      </c>
      <c r="W24" s="113" t="s">
        <v>91</v>
      </c>
      <c r="X24" s="112" t="s">
        <v>243</v>
      </c>
      <c r="Y24" s="88">
        <f>IFERROR(IF(Q24="Probabilidad",(K24-(+K24*T24)),IF(Q24="Impacto",K24,"")),"")</f>
        <v>0.6</v>
      </c>
      <c r="Z24" s="29" t="str">
        <f t="shared" si="0"/>
        <v>Media</v>
      </c>
      <c r="AA24" s="27">
        <f>+Y24</f>
        <v>0.6</v>
      </c>
      <c r="AB24" s="29" t="str">
        <f>IFERROR(IF(AC24="","",IF(AC24&lt;=0.2,"Leve",IF(AC24&lt;=0.4,"Menor",IF(AC24&lt;=0.6,"Moderado",IF(AC24&lt;=0.8,"Mayor","Catastrófico"))))),"")</f>
        <v>Mayor</v>
      </c>
      <c r="AC24" s="27">
        <f>IFERROR(IF(Q24="Impacto",(M24-(+M24*T24)),IF(Q24="Probabilidad",M24,"")),"")</f>
        <v>0.8</v>
      </c>
      <c r="AD24" s="260" t="str">
        <f>IFERROR(IF(AE24=0,"",IF(AND(AE24&gt;0,AE24&lt;=0.2),"Muy Baja",IF(AE24&lt;=0.4,"Baja",IF(AE24&lt;=0.6,"Media",IF(AE24&lt;=0.8,"Alta","Muy Alta"))))),"")</f>
        <v>Muy Baja</v>
      </c>
      <c r="AE24" s="262">
        <f>MIN(Y24:Y28)</f>
        <v>0.1512</v>
      </c>
      <c r="AF24" s="260" t="str">
        <f>IFERROR(IF(AG24=0,"",IF(AND(AG24&gt;0,AG24&lt;=0.2),"Leve",IF(AG24&lt;=0.4,"Menor",IF(AG24&lt;=0.6,"Moderado",IF(AG24&lt;=0.8,"Mayor","Catastrófico"))))),"")</f>
        <v>Moderado</v>
      </c>
      <c r="AG24" s="262">
        <f>MIN(AC24:AC28)</f>
        <v>0.60000000000000009</v>
      </c>
      <c r="AH24" s="283" t="str">
        <f>IFERROR(IF(OR(AND(AD24="Muy Baja",AF24="Leve"),AND(AD24="Muy Baja",AF24="Menor"),AND(AD24="Baja",AF24="Leve")),"Bajo",IF(OR(AND(AD24="Muy baja",AF24="Moderado"),AND(AD24="Baja",AF24="Menor"),AND(AD24="Baja",AF24="Moderado"),AND(AD24="Media",AF24="Leve"),AND(AD24="Media",AF24="Menor"),AND(AD24="Media",AF24="Moderado"),AND(AD24="Alta",AF24="Leve"),AND(AD24="Alta",AF24="Menor")),"Moderado",IF(OR(AND(AD24="Muy Baja",AF24="Mayor"),AND(AD24="Baja",AF24="Mayor"),AND(AD24="Media",AF24="Mayor"),AND(AD24="Alta",AF24="Moderado"),AND(AD24="Alta",AF24="Mayor"),AND(AD24="Muy Alta",AF24="Leve"),AND(AD24="Muy Alta",AF24="Menor"),AND(AD24="Muy Alta",AF24="Moderado"),AND(AD24="Muy Alta",AF24="Mayor")),"Alto",IF(OR(AND(AD24="Muy Baja",AF24="Catastrófico"),AND(AD24="Baja",AF24="Catastrófico"),AND(AD24="Media",AF24="Catastrófico"),AND(AD24="Alta",AF24="Catastrófico"),AND(AD24="Muy Alta",AF24="Catastrófico")),"Extremo","")))),"")</f>
        <v>Moderado</v>
      </c>
      <c r="AI24" s="329" t="s">
        <v>99</v>
      </c>
      <c r="AJ24" s="93"/>
      <c r="AK24" s="318" t="s">
        <v>329</v>
      </c>
      <c r="AL24" s="318" t="s">
        <v>331</v>
      </c>
      <c r="AM24" s="318" t="s">
        <v>379</v>
      </c>
      <c r="AN24" s="318" t="s">
        <v>381</v>
      </c>
      <c r="AO24" s="318" t="s">
        <v>322</v>
      </c>
      <c r="AP24" s="318"/>
      <c r="AQ24" s="318" t="s">
        <v>322</v>
      </c>
      <c r="AR24" s="318"/>
      <c r="AS24" s="73"/>
      <c r="AT24" s="73"/>
      <c r="AU24" s="73"/>
      <c r="AV24" s="73"/>
      <c r="AW24" s="73"/>
      <c r="AX24" s="73"/>
      <c r="AY24" s="73"/>
      <c r="AZ24" s="73"/>
      <c r="BA24" s="73"/>
      <c r="BB24" s="73"/>
      <c r="BC24" s="73"/>
      <c r="BD24" s="73"/>
      <c r="BE24" s="73"/>
      <c r="BF24" s="73"/>
      <c r="BG24" s="73"/>
      <c r="BH24" s="73"/>
    </row>
    <row r="25" spans="1:60" ht="93" customHeight="1" x14ac:dyDescent="0.25">
      <c r="A25" s="276"/>
      <c r="B25" s="277"/>
      <c r="C25" s="277"/>
      <c r="D25" s="279"/>
      <c r="E25" s="279"/>
      <c r="F25" s="279"/>
      <c r="G25" s="281"/>
      <c r="H25" s="282"/>
      <c r="I25" s="279"/>
      <c r="J25" s="261"/>
      <c r="K25" s="287"/>
      <c r="L25" s="261"/>
      <c r="M25" s="287"/>
      <c r="N25" s="288"/>
      <c r="O25" s="26" t="s">
        <v>245</v>
      </c>
      <c r="P25" s="114" t="s">
        <v>203</v>
      </c>
      <c r="Q25" s="109" t="str">
        <f>IF(OR(R25="Preventivo",R25="Detectivo"),"Probabilidad",IF(R25="Correctivo","Impacto",""))</f>
        <v>Probabilidad</v>
      </c>
      <c r="R25" s="113" t="s">
        <v>13</v>
      </c>
      <c r="S25" s="113" t="s">
        <v>7</v>
      </c>
      <c r="T25" s="111" t="str">
        <f t="shared" ref="T25:T28" si="22">IF(AND(R25="Preventivo",S25="Automático"),"50%",IF(AND(R25="Preventivo",S25="Manual"),"40%",IF(AND(R25="Detectivo",S25="Automático"),"40%",IF(AND(R25="Detectivo",S25="Manual"),"30%",IF(AND(R25="Correctivo",S25="Automático"),"35%",IF(AND(R25="Correctivo",S25="Manual"),"25%",""))))))</f>
        <v>30%</v>
      </c>
      <c r="U25" s="113" t="s">
        <v>17</v>
      </c>
      <c r="V25" s="113" t="s">
        <v>21</v>
      </c>
      <c r="W25" s="113" t="s">
        <v>91</v>
      </c>
      <c r="X25" s="115" t="s">
        <v>205</v>
      </c>
      <c r="Y25" s="88">
        <f>IFERROR(IF(AND(Q24="Probabilidad",Q25="Probabilidad"),(AA24-(+AA24*T25)),IF(Q25="Probabilidad",(K24-(+K24*T25)),IF(Q25="Impacto",AA24,""))),"")</f>
        <v>0.42</v>
      </c>
      <c r="Z25" s="29" t="str">
        <f t="shared" si="0"/>
        <v>Media</v>
      </c>
      <c r="AA25" s="27">
        <f t="shared" ref="AA25:AA28" si="23">+Y25</f>
        <v>0.42</v>
      </c>
      <c r="AB25" s="29" t="str">
        <f t="shared" si="9"/>
        <v>Mayor</v>
      </c>
      <c r="AC25" s="27">
        <f>IFERROR(IF(AND(Q24="Impacto",Q25="Impacto"),(AC15-(+AC15*T25)),IF(Q25="Impacto",($M$24-(+$M$24*T25)),IF(Q25="Probabilidad",AC15,""))),"")</f>
        <v>0.8</v>
      </c>
      <c r="AD25" s="261"/>
      <c r="AE25" s="263"/>
      <c r="AF25" s="261"/>
      <c r="AG25" s="263"/>
      <c r="AH25" s="284" t="str">
        <f t="shared" ref="AH25:AH26" si="24">IFERROR(IF(OR(AND(Z25="Muy Baja",AB25="Leve"),AND(Z25="Muy Baja",AB25="Menor"),AND(Z25="Baja",AB25="Leve")),"Bajo",IF(OR(AND(Z25="Muy baja",AB25="Moderado"),AND(Z25="Baja",AB25="Menor"),AND(Z25="Baja",AB25="Moderado"),AND(Z25="Media",AB25="Leve"),AND(Z25="Media",AB25="Menor"),AND(Z25="Media",AB25="Moderado"),AND(Z25="Alta",AB25="Leve"),AND(Z25="Alta",AB25="Menor")),"Moderado",IF(OR(AND(Z25="Muy Baja",AB25="Mayor"),AND(Z25="Baja",AB25="Mayor"),AND(Z25="Media",AB25="Mayor"),AND(Z25="Alta",AB25="Moderado"),AND(Z25="Alta",AB25="Mayor"),AND(Z25="Muy Alta",AB25="Leve"),AND(Z25="Muy Alta",AB25="Menor"),AND(Z25="Muy Alta",AB25="Moderado"),AND(Z25="Muy Alta",AB25="Mayor")),"Alto",IF(OR(AND(Z25="Muy Baja",AB25="Catastrófico"),AND(Z25="Baja",AB25="Catastrófico"),AND(Z25="Media",AB25="Catastrófico"),AND(Z25="Alta",AB25="Catastrófico"),AND(Z25="Muy Alta",AB25="Catastrófico")),"Extremo","")))),"")</f>
        <v>Alto</v>
      </c>
      <c r="AI25" s="330"/>
      <c r="AJ25" s="94"/>
      <c r="AK25" s="319"/>
      <c r="AL25" s="319"/>
      <c r="AM25" s="319"/>
      <c r="AN25" s="319"/>
      <c r="AO25" s="319"/>
      <c r="AP25" s="319"/>
      <c r="AQ25" s="319"/>
      <c r="AR25" s="319"/>
      <c r="AS25" s="73"/>
      <c r="AT25" s="73"/>
      <c r="AU25" s="73"/>
      <c r="AV25" s="73"/>
      <c r="AW25" s="73"/>
      <c r="AX25" s="73"/>
      <c r="AY25" s="73"/>
      <c r="AZ25" s="73"/>
      <c r="BA25" s="73"/>
      <c r="BB25" s="73"/>
      <c r="BC25" s="73"/>
      <c r="BD25" s="73"/>
      <c r="BE25" s="73"/>
      <c r="BF25" s="73"/>
      <c r="BG25" s="73"/>
      <c r="BH25" s="73"/>
    </row>
    <row r="26" spans="1:60" ht="168.75" customHeight="1" x14ac:dyDescent="0.25">
      <c r="A26" s="276"/>
      <c r="B26" s="277"/>
      <c r="C26" s="277"/>
      <c r="D26" s="279"/>
      <c r="E26" s="279"/>
      <c r="F26" s="279"/>
      <c r="G26" s="281"/>
      <c r="H26" s="95" t="s">
        <v>297</v>
      </c>
      <c r="I26" s="279"/>
      <c r="J26" s="261"/>
      <c r="K26" s="287"/>
      <c r="L26" s="261"/>
      <c r="M26" s="287"/>
      <c r="N26" s="288"/>
      <c r="O26" s="26">
        <v>2</v>
      </c>
      <c r="P26" s="108" t="s">
        <v>298</v>
      </c>
      <c r="Q26" s="109" t="str">
        <f>IF(OR(R26="Preventivo",R26="Detectivo"),"Probabilidad",IF(R26="Correctivo","Impacto",""))</f>
        <v>Probabilidad</v>
      </c>
      <c r="R26" s="110" t="s">
        <v>12</v>
      </c>
      <c r="S26" s="110" t="s">
        <v>7</v>
      </c>
      <c r="T26" s="111" t="str">
        <f t="shared" si="22"/>
        <v>40%</v>
      </c>
      <c r="U26" s="110" t="s">
        <v>18</v>
      </c>
      <c r="V26" s="110" t="s">
        <v>21</v>
      </c>
      <c r="W26" s="110" t="s">
        <v>91</v>
      </c>
      <c r="X26" s="115" t="s">
        <v>299</v>
      </c>
      <c r="Y26" s="88">
        <f>IFERROR(IF(AND(Q25="Probabilidad",Q26="Probabilidad"),(AA25-(+AA25*T26)),IF(AND(Q25="Impacto",Q26="Probabilidad"),(AA24-(+AA24*T26)),IF(Q26="Impacto",AA25,""))),"")</f>
        <v>0.252</v>
      </c>
      <c r="Z26" s="29" t="str">
        <f t="shared" si="0"/>
        <v>Baja</v>
      </c>
      <c r="AA26" s="27">
        <f t="shared" si="23"/>
        <v>0.252</v>
      </c>
      <c r="AB26" s="29" t="str">
        <f t="shared" si="9"/>
        <v>Mayor</v>
      </c>
      <c r="AC26" s="27">
        <f>IFERROR(IF(AND(Q25="Impacto",Q26="Impacto"),(AC25-(+AC25*T26)),IF(AND(Q25="Probabilidad",Q26="Impacto"),(AC24-(+AC24*T26)),IF(Q26="Probabilidad",AC25,""))),"")</f>
        <v>0.8</v>
      </c>
      <c r="AD26" s="261"/>
      <c r="AE26" s="263"/>
      <c r="AF26" s="261"/>
      <c r="AG26" s="263"/>
      <c r="AH26" s="284" t="str">
        <f t="shared" si="24"/>
        <v>Alto</v>
      </c>
      <c r="AI26" s="330"/>
      <c r="AJ26" s="93"/>
      <c r="AK26" s="319"/>
      <c r="AL26" s="319"/>
      <c r="AM26" s="319"/>
      <c r="AN26" s="319"/>
      <c r="AO26" s="319"/>
      <c r="AP26" s="319"/>
      <c r="AQ26" s="319"/>
      <c r="AR26" s="319"/>
      <c r="AS26" s="73"/>
      <c r="AT26" s="73"/>
      <c r="AU26" s="73"/>
      <c r="AV26" s="73"/>
      <c r="AW26" s="73"/>
      <c r="AX26" s="73"/>
      <c r="AY26" s="73"/>
      <c r="AZ26" s="73"/>
      <c r="BA26" s="73"/>
      <c r="BB26" s="73"/>
      <c r="BC26" s="73"/>
      <c r="BD26" s="73"/>
      <c r="BE26" s="73"/>
      <c r="BF26" s="73"/>
      <c r="BG26" s="73"/>
      <c r="BH26" s="73"/>
    </row>
    <row r="27" spans="1:60" ht="93" customHeight="1" x14ac:dyDescent="0.25">
      <c r="A27" s="276"/>
      <c r="B27" s="277"/>
      <c r="C27" s="277"/>
      <c r="D27" s="279"/>
      <c r="E27" s="279"/>
      <c r="F27" s="279"/>
      <c r="G27" s="281"/>
      <c r="H27" s="95" t="s">
        <v>246</v>
      </c>
      <c r="I27" s="279"/>
      <c r="J27" s="261"/>
      <c r="K27" s="287"/>
      <c r="L27" s="261"/>
      <c r="M27" s="287"/>
      <c r="N27" s="288"/>
      <c r="O27" s="26">
        <v>3</v>
      </c>
      <c r="P27" s="108" t="s">
        <v>300</v>
      </c>
      <c r="Q27" s="109" t="str">
        <f t="shared" ref="Q27:Q28" si="25">IF(OR(R27="Preventivo",R27="Detectivo"),"Probabilidad",IF(R27="Correctivo","Impacto",""))</f>
        <v>Probabilidad</v>
      </c>
      <c r="R27" s="110" t="s">
        <v>12</v>
      </c>
      <c r="S27" s="110" t="s">
        <v>7</v>
      </c>
      <c r="T27" s="111" t="str">
        <f t="shared" si="22"/>
        <v>40%</v>
      </c>
      <c r="U27" s="110" t="s">
        <v>18</v>
      </c>
      <c r="V27" s="110" t="s">
        <v>21</v>
      </c>
      <c r="W27" s="110" t="s">
        <v>92</v>
      </c>
      <c r="X27" s="95" t="s">
        <v>247</v>
      </c>
      <c r="Y27" s="88">
        <f>IFERROR(IF(AND(Q26="Probabilidad",Q27="Probabilidad"),(AA26-(+AA26*T27)),IF(AND(Q26="Impacto",Q27="Probabilidad"),(AA25-(+AA25*T27)),IF(Q27="Impacto",AA26,""))),"")</f>
        <v>0.1512</v>
      </c>
      <c r="Z27" s="29" t="str">
        <f t="shared" si="0"/>
        <v>Muy Baja</v>
      </c>
      <c r="AA27" s="27">
        <f t="shared" si="23"/>
        <v>0.1512</v>
      </c>
      <c r="AB27" s="29" t="str">
        <f t="shared" si="9"/>
        <v>Mayor</v>
      </c>
      <c r="AC27" s="27">
        <f>IFERROR(IF(AND(Q26="Impacto",Q27="Impacto"),(AC26-(+AC26*T27)),IF(AND(Q26="Probabilidad",Q27="Impacto"),(AC25-(+AC25*T27)),IF(Q27="Probabilidad",AC26,""))),"")</f>
        <v>0.8</v>
      </c>
      <c r="AD27" s="261"/>
      <c r="AE27" s="263"/>
      <c r="AF27" s="261"/>
      <c r="AG27" s="263"/>
      <c r="AH27" s="284" t="str">
        <f>IFERROR(IF(OR(AND(Z27="Muy Baja",AB27="Leve"),AND(Z27="Muy Baja",AB27="Menor"),AND(Z27="Baja",AB27="Leve")),"Bajo",IF(OR(AND(Z27="Muy baja",AB27="Moderado"),AND(Z27="Baja",AB27="Menor"),AND(Z27="Baja",AB27="Moderado"),AND(Z27="Media",AB27="Leve"),AND(Z27="Media",AB27="Menor"),AND(Z27="Media",AB27="Moderado"),AND(Z27="Alta",AB27="Leve"),AND(Z27="Alta",AB27="Menor")),"Moderado",IF(OR(AND(Z27="Muy Baja",AB27="Mayor"),AND(Z27="Baja",AB27="Mayor"),AND(Z27="Media",AB27="Mayor"),AND(Z27="Alta",AB27="Moderado"),AND(Z27="Alta",AB27="Mayor"),AND(Z27="Muy Alta",AB27="Leve"),AND(Z27="Muy Alta",AB27="Menor"),AND(Z27="Muy Alta",AB27="Moderado"),AND(Z27="Muy Alta",AB27="Mayor")),"Alto",IF(OR(AND(Z27="Muy Baja",AB27="Catastrófico"),AND(Z27="Baja",AB27="Catastrófico"),AND(Z27="Media",AB27="Catastrófico"),AND(Z27="Alta",AB27="Catastrófico"),AND(Z27="Muy Alta",AB27="Catastrófico")),"Extremo","")))),"")</f>
        <v>Alto</v>
      </c>
      <c r="AI27" s="330"/>
      <c r="AJ27" s="92"/>
      <c r="AK27" s="319"/>
      <c r="AL27" s="319"/>
      <c r="AM27" s="319"/>
      <c r="AN27" s="319"/>
      <c r="AO27" s="319"/>
      <c r="AP27" s="319"/>
      <c r="AQ27" s="319"/>
      <c r="AR27" s="319"/>
      <c r="AS27" s="73"/>
      <c r="AT27" s="73"/>
      <c r="AU27" s="73"/>
      <c r="AV27" s="73"/>
      <c r="AW27" s="73"/>
      <c r="AX27" s="73"/>
      <c r="AY27" s="73"/>
      <c r="AZ27" s="73"/>
      <c r="BA27" s="73"/>
      <c r="BB27" s="73"/>
      <c r="BC27" s="73"/>
      <c r="BD27" s="73"/>
      <c r="BE27" s="73"/>
      <c r="BF27" s="73"/>
      <c r="BG27" s="73"/>
      <c r="BH27" s="73"/>
    </row>
    <row r="28" spans="1:60" ht="154.5" customHeight="1" x14ac:dyDescent="0.25">
      <c r="A28" s="276"/>
      <c r="B28" s="277"/>
      <c r="C28" s="277"/>
      <c r="D28" s="279"/>
      <c r="E28" s="279"/>
      <c r="F28" s="279"/>
      <c r="G28" s="281"/>
      <c r="H28" s="95" t="s">
        <v>248</v>
      </c>
      <c r="I28" s="279"/>
      <c r="J28" s="261"/>
      <c r="K28" s="287"/>
      <c r="L28" s="261"/>
      <c r="M28" s="287"/>
      <c r="N28" s="288"/>
      <c r="O28" s="26">
        <v>5</v>
      </c>
      <c r="P28" s="108" t="s">
        <v>301</v>
      </c>
      <c r="Q28" s="109" t="str">
        <f t="shared" si="25"/>
        <v>Impacto</v>
      </c>
      <c r="R28" s="110" t="s">
        <v>14</v>
      </c>
      <c r="S28" s="110" t="s">
        <v>7</v>
      </c>
      <c r="T28" s="111" t="str">
        <f t="shared" si="22"/>
        <v>25%</v>
      </c>
      <c r="U28" s="110" t="s">
        <v>17</v>
      </c>
      <c r="V28" s="110" t="s">
        <v>20</v>
      </c>
      <c r="W28" s="110" t="s">
        <v>91</v>
      </c>
      <c r="X28" s="95" t="s">
        <v>249</v>
      </c>
      <c r="Y28" s="88">
        <f>IFERROR(IF(AND(Q27="Probabilidad",Q28="Probabilidad"),(AA27-(+AA27*T28)),IF(AND(Q27="Impacto",Q28="Probabilidad"),(AA26-(+AA26*T28)),IF(Q28="Impacto",AA27,""))),"")</f>
        <v>0.1512</v>
      </c>
      <c r="Z28" s="29" t="str">
        <f t="shared" si="0"/>
        <v>Muy Baja</v>
      </c>
      <c r="AA28" s="27">
        <f t="shared" si="23"/>
        <v>0.1512</v>
      </c>
      <c r="AB28" s="29" t="str">
        <f t="shared" si="9"/>
        <v>Moderado</v>
      </c>
      <c r="AC28" s="27">
        <f>IFERROR(IF(AND(Q27="Impacto",Q28="Impacto"),(AC27-(+AC27*T28)),IF(AND(Q27="Probabilidad",Q28="Impacto"),(AC26-(+AC26*T28)),IF(Q28="Probabilidad",AC27,""))),"")</f>
        <v>0.60000000000000009</v>
      </c>
      <c r="AD28" s="261"/>
      <c r="AE28" s="263"/>
      <c r="AF28" s="261"/>
      <c r="AG28" s="263"/>
      <c r="AH28" s="284" t="str">
        <f t="shared" ref="AH28" si="26">IFERROR(IF(OR(AND(Z28="Muy Baja",AB28="Leve"),AND(Z28="Muy Baja",AB28="Menor"),AND(Z28="Baja",AB28="Leve")),"Bajo",IF(OR(AND(Z28="Muy baja",AB28="Moderado"),AND(Z28="Baja",AB28="Menor"),AND(Z28="Baja",AB28="Moderado"),AND(Z28="Media",AB28="Leve"),AND(Z28="Media",AB28="Menor"),AND(Z28="Media",AB28="Moderado"),AND(Z28="Alta",AB28="Leve"),AND(Z28="Alta",AB28="Menor")),"Moderado",IF(OR(AND(Z28="Muy Baja",AB28="Mayor"),AND(Z28="Baja",AB28="Mayor"),AND(Z28="Media",AB28="Mayor"),AND(Z28="Alta",AB28="Moderado"),AND(Z28="Alta",AB28="Mayor"),AND(Z28="Muy Alta",AB28="Leve"),AND(Z28="Muy Alta",AB28="Menor"),AND(Z28="Muy Alta",AB28="Moderado"),AND(Z28="Muy Alta",AB28="Mayor")),"Alto",IF(OR(AND(Z28="Muy Baja",AB28="Catastrófico"),AND(Z28="Baja",AB28="Catastrófico"),AND(Z28="Media",AB28="Catastrófico"),AND(Z28="Alta",AB28="Catastrófico"),AND(Z28="Muy Alta",AB28="Catastrófico")),"Extremo","")))),"")</f>
        <v>Moderado</v>
      </c>
      <c r="AI28" s="330"/>
      <c r="AJ28" s="92"/>
      <c r="AK28" s="320"/>
      <c r="AL28" s="320"/>
      <c r="AM28" s="320"/>
      <c r="AN28" s="320"/>
      <c r="AO28" s="320"/>
      <c r="AP28" s="320"/>
      <c r="AQ28" s="320"/>
      <c r="AR28" s="320"/>
      <c r="AS28" s="73"/>
      <c r="AT28" s="73"/>
      <c r="AU28" s="73"/>
      <c r="AV28" s="73"/>
      <c r="AW28" s="73"/>
      <c r="AX28" s="73"/>
      <c r="AY28" s="73"/>
      <c r="AZ28" s="73"/>
      <c r="BA28" s="73"/>
      <c r="BB28" s="73"/>
      <c r="BC28" s="73"/>
      <c r="BD28" s="73"/>
      <c r="BE28" s="73"/>
      <c r="BF28" s="73"/>
      <c r="BG28" s="73"/>
      <c r="BH28" s="73"/>
    </row>
    <row r="29" spans="1:60" ht="49.5" customHeight="1" x14ac:dyDescent="0.25">
      <c r="A29" s="250" t="s">
        <v>95</v>
      </c>
      <c r="B29" s="251"/>
      <c r="C29" s="251"/>
      <c r="D29" s="251"/>
      <c r="E29" s="251"/>
      <c r="F29" s="251"/>
      <c r="G29" s="251"/>
      <c r="H29" s="251"/>
      <c r="I29" s="251"/>
      <c r="J29" s="251"/>
      <c r="K29" s="251"/>
      <c r="L29" s="251"/>
      <c r="M29" s="251"/>
      <c r="N29" s="251"/>
      <c r="O29" s="251"/>
      <c r="P29" s="251"/>
      <c r="Q29" s="251"/>
      <c r="R29" s="251"/>
      <c r="S29" s="251"/>
      <c r="T29" s="251"/>
      <c r="U29" s="251"/>
      <c r="V29" s="251"/>
      <c r="W29" s="251"/>
      <c r="X29" s="251"/>
      <c r="Y29" s="251"/>
      <c r="Z29" s="251"/>
      <c r="AA29" s="251"/>
      <c r="AB29" s="251"/>
      <c r="AC29" s="251"/>
      <c r="AD29" s="251"/>
      <c r="AE29" s="251"/>
      <c r="AF29" s="251"/>
      <c r="AG29" s="251"/>
      <c r="AH29" s="251"/>
      <c r="AI29" s="252"/>
      <c r="AK29" s="100"/>
      <c r="AL29" s="100"/>
      <c r="AM29" s="100"/>
    </row>
    <row r="31" spans="1:60" x14ac:dyDescent="0.25">
      <c r="A31" s="96" t="s">
        <v>102</v>
      </c>
      <c r="B31" s="96"/>
      <c r="C31" s="74"/>
      <c r="D31" s="74"/>
      <c r="E31" s="74"/>
      <c r="F31" s="74"/>
      <c r="I31" s="74"/>
    </row>
    <row r="33" spans="3:8" x14ac:dyDescent="0.25">
      <c r="C33" s="101" t="s">
        <v>260</v>
      </c>
      <c r="D33" s="101"/>
      <c r="E33" s="102"/>
      <c r="F33" s="103"/>
      <c r="G33" s="103"/>
      <c r="H33" s="103"/>
    </row>
    <row r="34" spans="3:8" x14ac:dyDescent="0.25">
      <c r="C34" s="102"/>
      <c r="D34" s="102"/>
      <c r="E34" s="102"/>
      <c r="F34" s="102"/>
      <c r="G34" s="102"/>
      <c r="H34" s="103"/>
    </row>
    <row r="35" spans="3:8" x14ac:dyDescent="0.25">
      <c r="C35" s="104" t="s">
        <v>261</v>
      </c>
      <c r="D35" s="105" t="s">
        <v>262</v>
      </c>
      <c r="E35" s="247" t="s">
        <v>263</v>
      </c>
      <c r="F35" s="247"/>
      <c r="G35" s="247"/>
      <c r="H35" s="247"/>
    </row>
    <row r="36" spans="3:8" ht="33.75" customHeight="1" x14ac:dyDescent="0.25">
      <c r="C36" s="106" t="s">
        <v>254</v>
      </c>
      <c r="D36" s="107">
        <v>45835</v>
      </c>
      <c r="E36" s="248" t="s">
        <v>302</v>
      </c>
      <c r="F36" s="248"/>
      <c r="G36" s="248"/>
      <c r="H36" s="248"/>
    </row>
    <row r="37" spans="3:8" ht="33.75" customHeight="1" x14ac:dyDescent="0.25">
      <c r="C37" s="106" t="s">
        <v>255</v>
      </c>
      <c r="D37" s="107">
        <v>45835</v>
      </c>
      <c r="E37" s="248" t="s">
        <v>303</v>
      </c>
      <c r="F37" s="248"/>
      <c r="G37" s="248"/>
      <c r="H37" s="248"/>
    </row>
    <row r="38" spans="3:8" ht="70.95" customHeight="1" x14ac:dyDescent="0.25">
      <c r="C38" s="106" t="s">
        <v>254</v>
      </c>
      <c r="D38" s="107">
        <v>45930</v>
      </c>
      <c r="E38" s="249" t="s">
        <v>315</v>
      </c>
      <c r="F38" s="249"/>
      <c r="G38" s="249"/>
      <c r="H38" s="249"/>
    </row>
    <row r="39" spans="3:8" ht="33.75" customHeight="1" x14ac:dyDescent="0.25">
      <c r="C39" s="106"/>
      <c r="D39" s="106"/>
      <c r="E39" s="248"/>
      <c r="F39" s="248"/>
      <c r="G39" s="248"/>
      <c r="H39" s="248"/>
    </row>
  </sheetData>
  <sheetProtection algorithmName="SHA-512" hashValue="7oZk7mizsa4WIKsaRROEg6Cy1ToT/NkV2Y63AYHABsyT0uBsj8hVVKuhMlWGCIJLVM3UY93zDJ5f2Y/Q6I1I2Q==" saltValue="EGZWmj4e09Ludv9y6rUD0w==" spinCount="100000" sheet="1" formatCells="0" formatColumns="0" formatRows="0"/>
  <dataConsolidate/>
  <mergeCells count="122">
    <mergeCell ref="AR11:AR14"/>
    <mergeCell ref="AR15:AR23"/>
    <mergeCell ref="AR24:AR28"/>
    <mergeCell ref="B12:B14"/>
    <mergeCell ref="B15:B23"/>
    <mergeCell ref="B24:B28"/>
    <mergeCell ref="AI24:AI28"/>
    <mergeCell ref="AI15:AI23"/>
    <mergeCell ref="AG15:AG23"/>
    <mergeCell ref="AP11:AP14"/>
    <mergeCell ref="AQ11:AQ14"/>
    <mergeCell ref="AP15:AP23"/>
    <mergeCell ref="AQ15:AQ23"/>
    <mergeCell ref="AP24:AP28"/>
    <mergeCell ref="AQ24:AQ28"/>
    <mergeCell ref="AJ13:AJ14"/>
    <mergeCell ref="A11:I11"/>
    <mergeCell ref="J12:N12"/>
    <mergeCell ref="AD12:AH12"/>
    <mergeCell ref="AN11:AN14"/>
    <mergeCell ref="AO11:AO14"/>
    <mergeCell ref="AN15:AN23"/>
    <mergeCell ref="AO15:AO23"/>
    <mergeCell ref="AN24:AN28"/>
    <mergeCell ref="AO24:AO28"/>
    <mergeCell ref="H15:H16"/>
    <mergeCell ref="AL11:AL14"/>
    <mergeCell ref="AL15:AL23"/>
    <mergeCell ref="AL24:AL28"/>
    <mergeCell ref="AM11:AM14"/>
    <mergeCell ref="AM15:AM23"/>
    <mergeCell ref="AM24:AM28"/>
    <mergeCell ref="AK11:AK14"/>
    <mergeCell ref="AK24:AK28"/>
    <mergeCell ref="AK15:AK23"/>
    <mergeCell ref="AD24:AD28"/>
    <mergeCell ref="AE24:AE28"/>
    <mergeCell ref="AF24:AF28"/>
    <mergeCell ref="AG24:AG28"/>
    <mergeCell ref="AH15:AH23"/>
    <mergeCell ref="AF15:AF23"/>
    <mergeCell ref="AH24:AH28"/>
    <mergeCell ref="F12:F14"/>
    <mergeCell ref="G12:G14"/>
    <mergeCell ref="H12:H14"/>
    <mergeCell ref="I12:I14"/>
    <mergeCell ref="AI12:AI14"/>
    <mergeCell ref="J13:J14"/>
    <mergeCell ref="K13:K14"/>
    <mergeCell ref="L13:L14"/>
    <mergeCell ref="M13:M14"/>
    <mergeCell ref="N13:N14"/>
    <mergeCell ref="O13:O14"/>
    <mergeCell ref="P13:P14"/>
    <mergeCell ref="Q13:Q14"/>
    <mergeCell ref="A8:C8"/>
    <mergeCell ref="AG1:AI1"/>
    <mergeCell ref="AG2:AI2"/>
    <mergeCell ref="AG3:AI3"/>
    <mergeCell ref="AG4:AI4"/>
    <mergeCell ref="AA13:AA14"/>
    <mergeCell ref="AB13:AB14"/>
    <mergeCell ref="AC13:AC14"/>
    <mergeCell ref="AD13:AD14"/>
    <mergeCell ref="AE13:AE14"/>
    <mergeCell ref="AF13:AF14"/>
    <mergeCell ref="AG13:AG14"/>
    <mergeCell ref="R13:X13"/>
    <mergeCell ref="AH13:AH14"/>
    <mergeCell ref="Y13:Y14"/>
    <mergeCell ref="Z13:Z14"/>
    <mergeCell ref="O12:X12"/>
    <mergeCell ref="J11:AH11"/>
    <mergeCell ref="D6:E7"/>
    <mergeCell ref="AI11:AJ11"/>
    <mergeCell ref="A12:A14"/>
    <mergeCell ref="C12:C14"/>
    <mergeCell ref="D12:D14"/>
    <mergeCell ref="E12:E14"/>
    <mergeCell ref="A24:A28"/>
    <mergeCell ref="C24:C28"/>
    <mergeCell ref="D24:D28"/>
    <mergeCell ref="E24:E28"/>
    <mergeCell ref="F24:F28"/>
    <mergeCell ref="G24:G28"/>
    <mergeCell ref="H24:H25"/>
    <mergeCell ref="N15:N23"/>
    <mergeCell ref="M15:M23"/>
    <mergeCell ref="L15:L23"/>
    <mergeCell ref="K15:K23"/>
    <mergeCell ref="J15:J23"/>
    <mergeCell ref="I15:I23"/>
    <mergeCell ref="I24:I28"/>
    <mergeCell ref="J24:J28"/>
    <mergeCell ref="K24:K28"/>
    <mergeCell ref="L24:L28"/>
    <mergeCell ref="M24:M28"/>
    <mergeCell ref="N24:N28"/>
    <mergeCell ref="E35:H35"/>
    <mergeCell ref="E36:H36"/>
    <mergeCell ref="E37:H37"/>
    <mergeCell ref="E38:H38"/>
    <mergeCell ref="E39:H39"/>
    <mergeCell ref="A29:AI29"/>
    <mergeCell ref="A1:C4"/>
    <mergeCell ref="D1:AF4"/>
    <mergeCell ref="A15:A23"/>
    <mergeCell ref="C15:C23"/>
    <mergeCell ref="D15:D23"/>
    <mergeCell ref="E15:E23"/>
    <mergeCell ref="F15:F23"/>
    <mergeCell ref="AD15:AD23"/>
    <mergeCell ref="AE15:AE23"/>
    <mergeCell ref="A6:C7"/>
    <mergeCell ref="A9:C9"/>
    <mergeCell ref="H6:I6"/>
    <mergeCell ref="H7:I7"/>
    <mergeCell ref="F6:G6"/>
    <mergeCell ref="F7:G7"/>
    <mergeCell ref="D8:I8"/>
    <mergeCell ref="D9:I9"/>
    <mergeCell ref="G15:G23"/>
  </mergeCells>
  <conditionalFormatting sqref="J15:J16">
    <cfRule type="cellIs" dxfId="111" priority="496" operator="equal">
      <formula>"Muy Baja"</formula>
    </cfRule>
    <cfRule type="cellIs" dxfId="110" priority="492" operator="equal">
      <formula>"Muy Alta"</formula>
    </cfRule>
    <cfRule type="cellIs" dxfId="109" priority="493" operator="equal">
      <formula>"Alta"</formula>
    </cfRule>
    <cfRule type="cellIs" dxfId="108" priority="494" operator="equal">
      <formula>"Media"</formula>
    </cfRule>
    <cfRule type="cellIs" dxfId="107" priority="495" operator="equal">
      <formula>"Baja"</formula>
    </cfRule>
  </conditionalFormatting>
  <conditionalFormatting sqref="J24">
    <cfRule type="cellIs" dxfId="106" priority="262" operator="equal">
      <formula>"Muy Alta"</formula>
    </cfRule>
    <cfRule type="cellIs" dxfId="105" priority="263" operator="equal">
      <formula>"Alta"</formula>
    </cfRule>
    <cfRule type="cellIs" dxfId="104" priority="265" operator="equal">
      <formula>"Baja"</formula>
    </cfRule>
    <cfRule type="cellIs" dxfId="103" priority="264" operator="equal">
      <formula>"Media"</formula>
    </cfRule>
    <cfRule type="cellIs" dxfId="102" priority="266" operator="equal">
      <formula>"Muy Baja"</formula>
    </cfRule>
  </conditionalFormatting>
  <conditionalFormatting sqref="L15:L16">
    <cfRule type="cellIs" dxfId="101" priority="488" operator="equal">
      <formula>"Mayor"</formula>
    </cfRule>
    <cfRule type="cellIs" dxfId="100" priority="491" operator="equal">
      <formula>"Leve"</formula>
    </cfRule>
    <cfRule type="cellIs" dxfId="99" priority="490" operator="equal">
      <formula>"Menor"</formula>
    </cfRule>
    <cfRule type="cellIs" dxfId="98" priority="489" operator="equal">
      <formula>"Moderado"</formula>
    </cfRule>
    <cfRule type="cellIs" dxfId="97" priority="487" operator="equal">
      <formula>"Catastrófico"</formula>
    </cfRule>
  </conditionalFormatting>
  <conditionalFormatting sqref="L24">
    <cfRule type="cellIs" dxfId="96" priority="257" operator="equal">
      <formula>"Catastrófico"</formula>
    </cfRule>
    <cfRule type="cellIs" dxfId="95" priority="260" operator="equal">
      <formula>"Menor"</formula>
    </cfRule>
    <cfRule type="cellIs" dxfId="94" priority="261" operator="equal">
      <formula>"Leve"</formula>
    </cfRule>
    <cfRule type="cellIs" dxfId="93" priority="259" operator="equal">
      <formula>"Moderado"</formula>
    </cfRule>
    <cfRule type="cellIs" dxfId="92" priority="258" operator="equal">
      <formula>"Mayor"</formula>
    </cfRule>
  </conditionalFormatting>
  <conditionalFormatting sqref="N15:N16">
    <cfRule type="cellIs" dxfId="91" priority="485" operator="equal">
      <formula>"Moderado"</formula>
    </cfRule>
    <cfRule type="cellIs" dxfId="90" priority="484" operator="equal">
      <formula>"Alto"</formula>
    </cfRule>
    <cfRule type="cellIs" dxfId="89" priority="483" operator="equal">
      <formula>"Extremo"</formula>
    </cfRule>
    <cfRule type="cellIs" dxfId="88" priority="486" operator="equal">
      <formula>"Bajo"</formula>
    </cfRule>
  </conditionalFormatting>
  <conditionalFormatting sqref="N24">
    <cfRule type="cellIs" dxfId="87" priority="128" operator="equal">
      <formula>"Alto"</formula>
    </cfRule>
    <cfRule type="cellIs" dxfId="86" priority="130" operator="equal">
      <formula>"Bajo"</formula>
    </cfRule>
    <cfRule type="cellIs" dxfId="85" priority="129" operator="equal">
      <formula>"Moderado"</formula>
    </cfRule>
    <cfRule type="cellIs" dxfId="84" priority="127" operator="equal">
      <formula>"Extremo"</formula>
    </cfRule>
  </conditionalFormatting>
  <conditionalFormatting sqref="Z15:Z28">
    <cfRule type="cellIs" dxfId="83" priority="20" operator="equal">
      <formula>"Muy Baja"</formula>
    </cfRule>
    <cfRule type="cellIs" dxfId="82" priority="18" operator="equal">
      <formula>"Media"</formula>
    </cfRule>
    <cfRule type="cellIs" dxfId="81" priority="17" operator="equal">
      <formula>"Alta"</formula>
    </cfRule>
    <cfRule type="cellIs" dxfId="80" priority="16" operator="equal">
      <formula>"Muy Alta"</formula>
    </cfRule>
    <cfRule type="cellIs" dxfId="79" priority="19" operator="equal">
      <formula>"Baja"</formula>
    </cfRule>
  </conditionalFormatting>
  <conditionalFormatting sqref="AB15:AB28">
    <cfRule type="cellIs" dxfId="78" priority="11" operator="equal">
      <formula>"Catastrófico"</formula>
    </cfRule>
    <cfRule type="cellIs" dxfId="77" priority="12" operator="equal">
      <formula>"Mayor"</formula>
    </cfRule>
    <cfRule type="cellIs" dxfId="76" priority="13" operator="equal">
      <formula>"Moderado"</formula>
    </cfRule>
    <cfRule type="cellIs" dxfId="75" priority="14" operator="equal">
      <formula>"Menor"</formula>
    </cfRule>
    <cfRule type="cellIs" dxfId="74" priority="15" operator="equal">
      <formula>"Leve"</formula>
    </cfRule>
  </conditionalFormatting>
  <conditionalFormatting sqref="AD15:AD16">
    <cfRule type="cellIs" dxfId="73" priority="70" operator="equal">
      <formula>"Muy Baja"</formula>
    </cfRule>
    <cfRule type="cellIs" dxfId="72" priority="69" operator="equal">
      <formula>"Baja"</formula>
    </cfRule>
    <cfRule type="cellIs" dxfId="71" priority="68" operator="equal">
      <formula>"Media"</formula>
    </cfRule>
    <cfRule type="cellIs" dxfId="70" priority="67" operator="equal">
      <formula>"Alta"</formula>
    </cfRule>
    <cfRule type="cellIs" dxfId="69" priority="66" operator="equal">
      <formula>"Muy Alta"</formula>
    </cfRule>
  </conditionalFormatting>
  <conditionalFormatting sqref="AD24">
    <cfRule type="cellIs" dxfId="68" priority="103" operator="equal">
      <formula>"Baja"</formula>
    </cfRule>
    <cfRule type="cellIs" dxfId="67" priority="102" operator="equal">
      <formula>"Media"</formula>
    </cfRule>
    <cfRule type="cellIs" dxfId="66" priority="101" operator="equal">
      <formula>"Alta"</formula>
    </cfRule>
    <cfRule type="cellIs" dxfId="65" priority="100" operator="equal">
      <formula>"Muy Alta"</formula>
    </cfRule>
    <cfRule type="cellIs" dxfId="64" priority="104" operator="equal">
      <formula>"Muy Baja"</formula>
    </cfRule>
  </conditionalFormatting>
  <conditionalFormatting sqref="AF15:AF16">
    <cfRule type="cellIs" dxfId="63" priority="65" operator="equal">
      <formula>"Leve"</formula>
    </cfRule>
    <cfRule type="cellIs" dxfId="62" priority="64" operator="equal">
      <formula>"Menor"</formula>
    </cfRule>
    <cfRule type="cellIs" dxfId="61" priority="63" operator="equal">
      <formula>"Moderado"</formula>
    </cfRule>
    <cfRule type="cellIs" dxfId="60" priority="62" operator="equal">
      <formula>"Mayor"</formula>
    </cfRule>
    <cfRule type="cellIs" dxfId="59" priority="61" operator="equal">
      <formula>"Catastrófico"</formula>
    </cfRule>
  </conditionalFormatting>
  <conditionalFormatting sqref="AF24">
    <cfRule type="cellIs" dxfId="58" priority="96" operator="equal">
      <formula>"Mayor"</formula>
    </cfRule>
    <cfRule type="cellIs" dxfId="57" priority="99" operator="equal">
      <formula>"Leve"</formula>
    </cfRule>
    <cfRule type="cellIs" dxfId="56" priority="98" operator="equal">
      <formula>"Menor"</formula>
    </cfRule>
    <cfRule type="cellIs" dxfId="55" priority="97" operator="equal">
      <formula>"Moderado"</formula>
    </cfRule>
    <cfRule type="cellIs" dxfId="54" priority="95" operator="equal">
      <formula>"Catastrófico"</formula>
    </cfRule>
  </conditionalFormatting>
  <conditionalFormatting sqref="AH15:AH16">
    <cfRule type="cellIs" dxfId="53" priority="74" operator="equal">
      <formula>"Bajo"</formula>
    </cfRule>
    <cfRule type="cellIs" dxfId="52" priority="73" operator="equal">
      <formula>"Moderado"</formula>
    </cfRule>
    <cfRule type="cellIs" dxfId="51" priority="72" operator="equal">
      <formula>"Alto"</formula>
    </cfRule>
    <cfRule type="cellIs" dxfId="50" priority="71" operator="equal">
      <formula>"Extremo"</formula>
    </cfRule>
  </conditionalFormatting>
  <conditionalFormatting sqref="AH24">
    <cfRule type="cellIs" dxfId="49" priority="105" operator="equal">
      <formula>"Extremo"</formula>
    </cfRule>
    <cfRule type="cellIs" dxfId="48" priority="106" operator="equal">
      <formula>"Alto"</formula>
    </cfRule>
    <cfRule type="cellIs" dxfId="47" priority="107" operator="equal">
      <formula>"Moderado"</formula>
    </cfRule>
    <cfRule type="cellIs" dxfId="46" priority="108" operator="equal">
      <formula>"Bajo"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200-000000000000}">
          <x14:formula1>
            <xm:f>'Opciones Tratamiento'!$B$13:$B$19</xm:f>
          </x14:formula1>
          <xm:sqref>I24:I28</xm:sqref>
        </x14:dataValidation>
        <x14:dataValidation type="list" allowBlank="1" showInputMessage="1" showErrorMessage="1" xr:uid="{00000000-0002-0000-0200-000001000000}">
          <x14:formula1>
            <xm:f>'Opciones Tratamiento'!$E$9:$E$13</xm:f>
          </x14:formula1>
          <xm:sqref>J15:J16 J24:J28</xm:sqref>
        </x14:dataValidation>
        <x14:dataValidation type="list" allowBlank="1" showInputMessage="1" showErrorMessage="1" xr:uid="{00000000-0002-0000-0200-000002000000}">
          <x14:formula1>
            <xm:f>'Opciones Tratamiento'!$F$9:$F$13</xm:f>
          </x14:formula1>
          <xm:sqref>L15:L16 L24:L28</xm:sqref>
        </x14:dataValidation>
        <x14:dataValidation type="list" allowBlank="1" showInputMessage="1" showErrorMessage="1" xr:uid="{00000000-0002-0000-0200-000003000000}">
          <x14:formula1>
            <xm:f>'Opciones Tratamiento'!$B$2:$B$5</xm:f>
          </x14:formula1>
          <xm:sqref>AI15:AI16 AI24:AI28</xm:sqref>
        </x14:dataValidation>
        <x14:dataValidation type="list" allowBlank="1" showInputMessage="1" showErrorMessage="1" xr:uid="{00000000-0002-0000-0200-000004000000}">
          <x14:formula1>
            <xm:f>'Opciones Tratamiento'!$B$22:$B$34</xm:f>
          </x14:formula1>
          <xm:sqref>D6:E7</xm:sqref>
        </x14:dataValidation>
        <x14:dataValidation type="list" allowBlank="1" showInputMessage="1" showErrorMessage="1" xr:uid="{00000000-0002-0000-0200-000005000000}">
          <x14:formula1>
            <xm:f>'Tabla Valoración controles'!$D$4:$D$7</xm:f>
          </x14:formula1>
          <xm:sqref>R26:R28 R15:R20 R22:R23</xm:sqref>
        </x14:dataValidation>
        <x14:dataValidation type="list" allowBlank="1" showInputMessage="1" showErrorMessage="1" xr:uid="{00000000-0002-0000-0200-000006000000}">
          <x14:formula1>
            <xm:f>'Tabla Valoración controles'!$D$8:$D$10</xm:f>
          </x14:formula1>
          <xm:sqref>S26:S28 S15:S20 S22:S23</xm:sqref>
        </x14:dataValidation>
        <x14:dataValidation type="list" allowBlank="1" showInputMessage="1" showErrorMessage="1" xr:uid="{00000000-0002-0000-0200-000007000000}">
          <x14:formula1>
            <xm:f>'Tabla Valoración controles'!$D$11:$D$13</xm:f>
          </x14:formula1>
          <xm:sqref>U26:U28 U15:U20 U22:U23</xm:sqref>
        </x14:dataValidation>
        <x14:dataValidation type="list" allowBlank="1" showInputMessage="1" showErrorMessage="1" xr:uid="{00000000-0002-0000-0200-000008000000}">
          <x14:formula1>
            <xm:f>'Tabla Valoración controles'!$D$14:$D$16</xm:f>
          </x14:formula1>
          <xm:sqref>V26:V28 V15:V20 V22:V23</xm:sqref>
        </x14:dataValidation>
        <x14:dataValidation type="list" allowBlank="1" showInputMessage="1" showErrorMessage="1" xr:uid="{00000000-0002-0000-0200-000009000000}">
          <x14:formula1>
            <xm:f>'Tabla Valoración controles'!$D$17:$D$19</xm:f>
          </x14:formula1>
          <xm:sqref>W26:W28 W15:W20 W22:W23</xm:sqref>
        </x14:dataValidation>
        <x14:dataValidation type="list" allowBlank="1" showInputMessage="1" showErrorMessage="1" xr:uid="{71351145-B4E2-4C7D-91D7-D38E74A52384}">
          <x14:formula1>
            <xm:f>'Opciones Tratamiento'!$B$13:$B$20</xm:f>
          </x14:formula1>
          <xm:sqref>I15:I23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07BC8-D0DF-451F-94CE-95CD0FBB9A52}">
  <dimension ref="A1:JF33"/>
  <sheetViews>
    <sheetView showGridLines="0" topLeftCell="A5" zoomScaleNormal="70" workbookViewId="0">
      <selection activeCell="D9" sqref="D9"/>
    </sheetView>
  </sheetViews>
  <sheetFormatPr baseColWidth="10" defaultColWidth="0" defaultRowHeight="13.2" x14ac:dyDescent="0.3"/>
  <cols>
    <col min="1" max="1" width="15.6640625" style="143" customWidth="1"/>
    <col min="2" max="2" width="42.5546875" style="147" customWidth="1"/>
    <col min="3" max="3" width="16.44140625" style="143" customWidth="1"/>
    <col min="4" max="4" width="12.44140625" style="147" customWidth="1"/>
    <col min="5" max="5" width="25" style="147" customWidth="1"/>
    <col min="6" max="6" width="3.6640625" style="147" customWidth="1"/>
    <col min="7" max="7" width="7.44140625" style="147" customWidth="1"/>
    <col min="8" max="8" width="14" style="147" customWidth="1"/>
    <col min="9" max="9" width="13.6640625" style="147" customWidth="1"/>
    <col min="10" max="13" width="12.44140625" style="147" customWidth="1"/>
    <col min="14" max="14" width="3.6640625" style="147" customWidth="1"/>
    <col min="15" max="15" width="4.6640625" style="143" hidden="1" customWidth="1"/>
    <col min="16" max="16" width="6.44140625" style="143" hidden="1" customWidth="1"/>
    <col min="17" max="17" width="11" style="143" hidden="1" customWidth="1"/>
    <col min="18" max="22" width="12" style="143" hidden="1" customWidth="1"/>
    <col min="23" max="23" width="11.44140625" style="143" customWidth="1"/>
    <col min="24" max="27" width="11.44140625" style="143" hidden="1" customWidth="1"/>
    <col min="28" max="28" width="5.44140625" style="143" hidden="1" customWidth="1"/>
    <col min="29" max="29" width="26.6640625" style="143" hidden="1" customWidth="1"/>
    <col min="30" max="34" width="22.6640625" style="147" hidden="1" customWidth="1"/>
    <col min="35" max="35" width="23.44140625" style="143" hidden="1" customWidth="1"/>
    <col min="36" max="263" width="11.44140625" style="143" hidden="1" customWidth="1"/>
    <col min="264" max="264" width="12.44140625" style="143" hidden="1" customWidth="1"/>
    <col min="265" max="265" width="47" style="143" hidden="1" customWidth="1"/>
    <col min="266" max="266" width="35" style="143" hidden="1" customWidth="1"/>
    <col min="267" max="16384" width="14.44140625" style="143" hidden="1"/>
  </cols>
  <sheetData>
    <row r="1" spans="1:36" s="123" customFormat="1" ht="54" customHeight="1" x14ac:dyDescent="0.25">
      <c r="A1" s="342" t="s">
        <v>332</v>
      </c>
      <c r="B1" s="342"/>
      <c r="C1" s="342"/>
      <c r="D1" s="342"/>
      <c r="E1" s="117"/>
      <c r="F1" s="117"/>
      <c r="G1" s="117"/>
      <c r="H1" s="118"/>
      <c r="I1" s="119"/>
      <c r="J1" s="120"/>
      <c r="K1" s="121"/>
      <c r="L1" s="121"/>
      <c r="M1" s="122"/>
      <c r="N1" s="117"/>
      <c r="AD1" s="124"/>
      <c r="AE1" s="124"/>
      <c r="AF1" s="124"/>
      <c r="AG1" s="124"/>
      <c r="AH1" s="124"/>
    </row>
    <row r="2" spans="1:36" s="123" customFormat="1" ht="15.6" customHeight="1" x14ac:dyDescent="0.25">
      <c r="A2" s="125"/>
      <c r="B2" s="117"/>
      <c r="C2" s="126"/>
      <c r="D2" s="122"/>
      <c r="E2" s="117"/>
      <c r="F2" s="117"/>
      <c r="G2" s="117"/>
      <c r="I2" s="127"/>
      <c r="J2" s="128"/>
      <c r="K2" s="129"/>
      <c r="L2" s="130"/>
      <c r="M2" s="122"/>
      <c r="N2" s="117"/>
      <c r="AD2" s="124"/>
      <c r="AE2" s="124"/>
      <c r="AF2" s="124"/>
      <c r="AG2" s="124"/>
      <c r="AH2" s="124"/>
    </row>
    <row r="3" spans="1:36" s="123" customFormat="1" ht="20.399999999999999" customHeight="1" thickBot="1" x14ac:dyDescent="0.3">
      <c r="A3" s="131" t="s">
        <v>185</v>
      </c>
      <c r="B3" s="343" t="str">
        <f>'2. MATRIZ DE RIESGOS'!D6</f>
        <v>Gestión de Atención al Usuario</v>
      </c>
      <c r="C3" s="343"/>
      <c r="D3" s="343"/>
      <c r="AD3" s="124"/>
      <c r="AE3" s="124"/>
      <c r="AF3" s="124"/>
      <c r="AG3" s="124"/>
      <c r="AH3" s="124"/>
    </row>
    <row r="4" spans="1:36" s="123" customFormat="1" ht="14.4" thickBot="1" x14ac:dyDescent="0.3">
      <c r="A4" s="132"/>
      <c r="B4" s="133"/>
      <c r="C4" s="133"/>
      <c r="D4" s="122"/>
      <c r="G4" s="344" t="s">
        <v>333</v>
      </c>
      <c r="H4" s="345"/>
      <c r="I4" s="345"/>
      <c r="J4" s="345"/>
      <c r="K4" s="345"/>
      <c r="L4" s="345"/>
      <c r="M4" s="346"/>
      <c r="O4" s="134"/>
      <c r="P4" s="134"/>
      <c r="Q4" s="135"/>
      <c r="R4" s="335" t="s">
        <v>1</v>
      </c>
      <c r="S4" s="335"/>
      <c r="T4" s="335"/>
      <c r="U4" s="335"/>
      <c r="V4" s="336"/>
      <c r="AD4" s="124"/>
      <c r="AE4" s="124"/>
      <c r="AF4" s="124"/>
      <c r="AG4" s="124"/>
      <c r="AH4" s="124"/>
    </row>
    <row r="5" spans="1:36" x14ac:dyDescent="0.3">
      <c r="A5" s="136"/>
      <c r="B5" s="137"/>
      <c r="C5" s="337" t="s">
        <v>334</v>
      </c>
      <c r="D5" s="337"/>
      <c r="E5" s="337"/>
      <c r="F5" s="139"/>
      <c r="G5" s="140"/>
      <c r="H5" s="141"/>
      <c r="I5" s="335" t="s">
        <v>1</v>
      </c>
      <c r="J5" s="335"/>
      <c r="K5" s="335"/>
      <c r="L5" s="335"/>
      <c r="M5" s="336"/>
      <c r="N5" s="139"/>
      <c r="O5" s="142"/>
      <c r="P5" s="142"/>
      <c r="R5" s="144">
        <v>0.2</v>
      </c>
      <c r="S5" s="144">
        <v>0.4</v>
      </c>
      <c r="T5" s="144">
        <v>0.6</v>
      </c>
      <c r="U5" s="144">
        <v>0.8</v>
      </c>
      <c r="V5" s="145">
        <v>1</v>
      </c>
      <c r="W5" s="146"/>
      <c r="X5" s="146"/>
      <c r="Y5" s="146"/>
      <c r="Z5" s="146"/>
      <c r="AA5" s="146"/>
      <c r="AB5" s="146"/>
      <c r="AC5" s="146"/>
    </row>
    <row r="6" spans="1:36" ht="26.4" x14ac:dyDescent="0.25">
      <c r="A6" s="148" t="s">
        <v>335</v>
      </c>
      <c r="B6" s="149" t="s">
        <v>336</v>
      </c>
      <c r="C6" s="138" t="s">
        <v>337</v>
      </c>
      <c r="D6" s="138" t="s">
        <v>338</v>
      </c>
      <c r="E6" s="150" t="s">
        <v>339</v>
      </c>
      <c r="F6" s="139"/>
      <c r="G6" s="142"/>
      <c r="H6" s="151"/>
      <c r="I6" s="152" t="s">
        <v>116</v>
      </c>
      <c r="J6" s="152" t="s">
        <v>70</v>
      </c>
      <c r="K6" s="152" t="s">
        <v>67</v>
      </c>
      <c r="L6" s="152" t="s">
        <v>5</v>
      </c>
      <c r="M6" s="153" t="s">
        <v>71</v>
      </c>
      <c r="N6" s="139"/>
      <c r="O6" s="142"/>
      <c r="P6" s="142"/>
      <c r="Q6" s="154"/>
      <c r="R6" s="155" t="s">
        <v>116</v>
      </c>
      <c r="S6" s="155" t="s">
        <v>70</v>
      </c>
      <c r="T6" s="155" t="s">
        <v>67</v>
      </c>
      <c r="U6" s="155" t="s">
        <v>5</v>
      </c>
      <c r="V6" s="156" t="s">
        <v>71</v>
      </c>
      <c r="Y6" s="146"/>
      <c r="Z6" s="146"/>
      <c r="AA6" s="157"/>
      <c r="AB6" s="157"/>
      <c r="AC6" s="157"/>
      <c r="AD6" s="157"/>
      <c r="AE6" s="157"/>
      <c r="AF6" s="157"/>
      <c r="AG6" s="157"/>
      <c r="AH6" s="157"/>
      <c r="AI6" s="157"/>
      <c r="AJ6" s="157"/>
    </row>
    <row r="7" spans="1:36" ht="125.25" customHeight="1" x14ac:dyDescent="0.25">
      <c r="A7" s="158" t="str">
        <f>'2. MATRIZ DE RIESGOS'!A15</f>
        <v>GA5</v>
      </c>
      <c r="B7" s="159" t="str">
        <f>'2. MATRIZ DE RIESGOS'!G15</f>
        <v>Posibilidad de afectación reputacional y económica del Instituto reflejada en la insatisfacción de los ciudadanos en relación con las respuestas de las PQRSD por parte del Isvimed, así como por la perdida de recursos derivada de procesos fallados en contra de la entidad por vencimiento de términos de los recursos legales interpuestos por los ciudadanos, y por posibles hallazgos de los Entes de Control frente a la gestión de las PQRSD. Lo anterior, debido a que las respuestas de las PQRSD no contienen las características de: oportunidad, claridad, respuesta de fondo, precisas, congruentes y consecuentes.</v>
      </c>
      <c r="C7" s="160" t="str">
        <f>'2. MATRIZ DE RIESGOS'!J15</f>
        <v>Alta</v>
      </c>
      <c r="D7" s="160" t="str">
        <f>'2. MATRIZ DE RIESGOS'!L15</f>
        <v>Mayor</v>
      </c>
      <c r="E7" s="159" t="str">
        <f>+IF(C7=$Q$7,IF(D7=$R$6,$R$7,IF(D7=$S$6,$S$7,IF(D7=$T$6,$T$7,IF(D7=$U$6,$U$7,IF(D7=$V$6,$V$7))))),IF(C7=$Q$8,IF(D7=$R$6,$R$8,IF(D7=$S$6,$S$8,IF(D7=$T$6,$T$8,IF(D7=$U$6,$U$8,IF(D7=$V$6,$V$8))))),IF(C7=$Q$9,IF(D7=$R$6,$R$9,IF(D7=$S$6,$S$9,IF(D7=$T$6,$T$9,IF(D7=$U$6,$U$9,IF(D7=$V$6,$V$9))))),IF(C7=$Q$10,IF(D7=$R$6,$R$10,IF(D7=$S$6,$S$10,IF(D7=$T$6,$T$10,IF(D7=$U$6,$U$10,IF(D7=$V$6,$V$10))))),IF(C7=$Q$11,IF(D7=$R$6,$R$11,IF(D7=$S$6,$S$11,IF(D7=$T$6,$T$11,IF(D7=$U$6,$U$11,IF(D7=$V$6,$V$11))))),"")))))</f>
        <v>Alto</v>
      </c>
      <c r="F7" s="161"/>
      <c r="G7" s="338" t="s">
        <v>2</v>
      </c>
      <c r="H7" s="152" t="s">
        <v>43</v>
      </c>
      <c r="I7" s="162" t="str">
        <f>+IF(AND(C7=$Q$7,D7=$R$6),A7,"")&amp;" "&amp;IF(AND(C8=$Q$7,D8=$R$6),A8,"")&amp;" "&amp;IF(AND(C9=$Q$7,D9=$R$6),A9,"")&amp;" "&amp;IF(AND(C10=$Q$7,D10=$R$6),A10,"")&amp;" "&amp;IF(AND(C11=$Q$7,D11=$R$6),A11,"")&amp;" "&amp;IF(AND(C12=$Q$7,D12=$R$6),A12,"")&amp;" "&amp;IF(AND(C13=$Q$7,D13=$R$6),A13,"")&amp;" "&amp;IF(AND(C14=$Q$7,D14=$R$6),A14,"")&amp;" "&amp;IF(AND(C15=$Q$7,D15=$R$6),A15,"")&amp;" "&amp;IF(AND(C16=$Q$7,D16=$R$6),A16,"")&amp;" "&amp;IF(AND(C17=$Q$7,D17=$R$6),A17,"")&amp;" "&amp;IF(AND(C18=$Q$7,D18=$R$6),A18,"")&amp;" "&amp;IF(AND(C19=$Q$7,D19=$R$6),A19,"")&amp;" "&amp;IF(AND(C20=$Q$7,D20=$R$6),A20,"")&amp;" "&amp;IF(AND(C21=$Q$7,D21=$R$6),A21,"")&amp;" "&amp;IF(AND(C22=$Q$7,D22=$R$6),A22,"")&amp;" "&amp;IF(AND(C23=$Q$7,D23=$R$6),A23,"")&amp;" "&amp;IF(AND(C24=$Q$7,D24=$R$6),A24,"")&amp;" "&amp;IF(AND(C25=$Q$7,D25=$R$6),A25,"")&amp;" "&amp;IF(AND(C26=$Q$7,D26=$R$6),A26,"")</f>
        <v xml:space="preserve">                   </v>
      </c>
      <c r="J7" s="162" t="str">
        <f>+IF(AND(C7=$Q$7,D7=$S$6),A7,"")&amp;" "&amp;IF(AND(C8=$Q$7,D8=$S$6),A8,"")&amp;" "&amp;IF(AND(C9=$Q$7,D9=$S$6),A9,"")&amp;" "&amp;IF(AND(C10=$Q$7,D10=$S$6),A10,"")&amp;" "&amp;IF(AND(C11=$Q$7,D11=$S$6),A11,"")&amp;" "&amp;IF(AND(C12=$Q$7,D12=$S$6),A12,"")&amp;" "&amp;IF(AND(C13=$Q$7,D13=$S$6),A13,"")&amp;" "&amp;IF(AND(C14=$Q$7,D14=$S$6),A14,"")&amp;" "&amp;IF(AND(C15=$Q$7,D15=$S$6),A15,"")&amp;" "&amp;IF(AND(C16=$Q$7,D16=$S$6),A16,"")&amp;" "&amp;IF(AND(C17=$Q$7,D17=$S$6),A17,"")&amp;" "&amp;IF(AND(C18=$Q$7,D18=$S$6),A18,"")&amp;" "&amp;IF(AND(C19=$Q$7,D19=$S$6),A19,"")&amp;" "&amp;IF(AND(C20=$Q$7,D20=$S$6),A20,"")&amp;" "&amp;IF(AND(C21=$Q$7,D21=$S$6),A21,"")&amp;" "&amp;IF(AND(C22=$Q$7,D22=$S$6),A22,"")&amp;" "&amp;IF(AND(C23=$Q$7,D23=$S$6),A23,"")&amp;" "&amp;IF(AND(C24=$Q$7,D24=$S$6),A24,"")&amp;" "&amp;IF(AND(C25=$Q$7,D25=$S$6),A25,"")&amp;" "&amp;IF(AND(C26=$Q$7,D26=$S$6),A26,"")</f>
        <v xml:space="preserve">                   </v>
      </c>
      <c r="K7" s="162" t="str">
        <f>+IF(AND(C7=$Q$7,D7=$T$6),A7,"")&amp;" "&amp;IF(AND(C8=$Q$7,D8=$T$6),A8,"")&amp;" "&amp;IF(AND(C9=$Q$7,D9=$T$6),A9,"")&amp;" "&amp;IF(AND(C10=$Q$7,D10=$T$6),A10,"")&amp;" "&amp;IF(AND(C11=$Q$7,D11=$T$6),A11,"")&amp;" "&amp;IF(AND(C12=$Q$7,D12=$T$6),A12,"")&amp;" "&amp;IF(AND(C13=$Q$7,D13=$T$6),A13,"")&amp;" "&amp;IF(AND(C14=$Q$7,D14=$T$6),A14,"")&amp;" "&amp;IF(AND(C15=$Q$7,D15=$T$6),A15,"")&amp;" "&amp;IF(AND(C16=$Q$7,D16=$T$6),A16,"")&amp;" "&amp;IF(AND(C17=$Q$7,D17=$T$6),A17,"")&amp;" "&amp;IF(AND(C18=$Q$7,D18=$T$6),A18,"")&amp;" "&amp;IF(AND(C19=$Q$7,D19=$T$6),A19,"")&amp;" "&amp;IF(AND(C20=$Q$7,D20=$T$6),A20,"")&amp;" "&amp;IF(AND(C21=$Q$7,D21=$T$6),A21,"")&amp;" "&amp;IF(AND(C22=$Q$7,D22=$T$6),A22,"")&amp;" "&amp;IF(AND(C23=$Q$7,D23=$T$6),A23,"")&amp;" "&amp;IF(AND(C24=$Q$7,D24=$T$6),A24,"")&amp;" "&amp;IF(AND(C25=$Q$7,D25=$T$6),A25,"")&amp;" "&amp;IF(AND(C26=$Q$7,D26=$T$6),A26,"")</f>
        <v xml:space="preserve">                   </v>
      </c>
      <c r="L7" s="162" t="str">
        <f>+IF(AND(C7=$Q$7,D7=$U$6),A7,"")&amp;" "&amp;IF(AND(C8=$Q$7,D8=$U$6),A8,"")&amp;" "&amp;IF(AND(C9=$Q$7,D9=$U$6),A9,"")&amp;" "&amp;IF(AND(C10=$Q$7,D10=$U$6),A10,"")&amp;" "&amp;IF(AND(C11=$Q$7,D11=$U$6),A11,"")&amp;" "&amp;IF(AND(C12=$Q$7,D12=$U$6),A12,"")&amp;" "&amp;IF(AND(C13=$Q$7,D13=$U$6),A13,"")&amp;" "&amp;IF(AND(C14=$Q$7,D14=$U$6),A14,"")&amp;" "&amp;IF(AND(C15=$Q$7,D15=$U$6),A15,"")&amp;" "&amp;IF(AND(C16=$Q$7,D16=$U$6),A16,"")&amp;" "&amp;IF(AND(C17=$Q$7,D17=$U$6),A17,"")&amp;" "&amp;IF(AND(C18=$Q$7,D18=$U$6),A18,"")&amp;" "&amp;IF(AND(C19=$Q$7,D19=$U$6),A19,"")&amp;" "&amp;IF(AND(C20=$Q$7,D20=$U$6),A20,"")&amp;" "&amp;IF(AND(C21=$Q$7,D21=$U$6),A21,"")&amp;" "&amp;IF(AND(C22=$Q$7,D22=$U$6),A22,"")&amp;" "&amp;IF(AND(C23=$Q$7,D23=$U$6),A23,"")&amp;" "&amp;IF(AND(C24=$Q$7,D24=$U$6),A24,"")&amp;" "&amp;IF(AND(C25=$Q$7,D25=$U$6),A25,"")&amp;" "&amp;IF(AND(C26=$Q$7,D26=$U$6),A26,"")</f>
        <v xml:space="preserve"> GA6                  </v>
      </c>
      <c r="M7" s="163" t="str">
        <f>+IF(AND(C7=$Q$7,D7=$V$6),A7,"")&amp;" "&amp;IF(AND(C8=$Q$7,D8=$V$6),A8,"")&amp;" "&amp;IF(AND(C9=$Q$7,D9=$V$6),A9,"")&amp;" "&amp;IF(AND(C10=$Q$7,D10=$V$6),A10,"")&amp;" "&amp;IF(AND(C11=$Q$7,D11=$V$6),A11,"")&amp;" "&amp;IF(AND(C12=$Q$7,D12=$V$6),A12,"")&amp;" "&amp;IF(AND(C13=$Q$7,D13=$V$6),A13,"")&amp;" "&amp;IF(AND(C14=$Q$7,D14=$V$6),A14,"")&amp;" "&amp;IF(AND(C15=$Q$7,D15=$V$6),A15,"")&amp;" "&amp;IF(AND(C16=$Q$7,D16=$V$6),A16,"")&amp;" "&amp;IF(AND(C17=$Q$7,D17=$V$6),A17,"")&amp;" "&amp;IF(AND(C18=$Q$7,D18=$V$6),A18,"")&amp;" "&amp;IF(AND(C19=$Q$7,D19=$V$6),A19,"")&amp;" "&amp;IF(AND(C20=$Q$7,D20=$V$6),A20,"")&amp;" "&amp;IF(AND(C21=$Q$7,D21=$V$6),A21,"")&amp;" "&amp;IF(AND(C22=$Q$7,D22=$V$6),A22,"")&amp;" "&amp;IF(AND(C23=$Q$7,D23=$V$6),A23,"")&amp;" "&amp;IF(AND(C24=$Q$7,D24=$V$6),A24,"")&amp;" "&amp;IF(AND(C25=$Q$7,D25=$V$6),A25,"")&amp;" "&amp;IF(AND(C26=$Q$7,D26=$V$6),A26,"")</f>
        <v xml:space="preserve">                   </v>
      </c>
      <c r="N7" s="161"/>
      <c r="O7" s="340" t="s">
        <v>2</v>
      </c>
      <c r="P7" s="164">
        <v>1</v>
      </c>
      <c r="Q7" s="155" t="s">
        <v>43</v>
      </c>
      <c r="R7" s="162" t="s">
        <v>66</v>
      </c>
      <c r="S7" s="162" t="s">
        <v>66</v>
      </c>
      <c r="T7" s="162" t="s">
        <v>66</v>
      </c>
      <c r="U7" s="162" t="s">
        <v>66</v>
      </c>
      <c r="V7" s="163" t="s">
        <v>65</v>
      </c>
      <c r="Y7" s="146"/>
      <c r="Z7" s="146"/>
      <c r="AA7" s="157"/>
      <c r="AB7" s="157"/>
      <c r="AC7" s="157"/>
      <c r="AD7" s="165"/>
      <c r="AE7" s="165"/>
      <c r="AF7" s="165"/>
      <c r="AG7" s="165"/>
      <c r="AH7" s="165"/>
      <c r="AI7" s="157"/>
      <c r="AJ7" s="157"/>
    </row>
    <row r="8" spans="1:36" ht="138.6" customHeight="1" x14ac:dyDescent="0.25">
      <c r="A8" s="158" t="str">
        <f>'2. MATRIZ DE RIESGOS'!A24</f>
        <v>GA6</v>
      </c>
      <c r="B8" s="159" t="str">
        <f>'2. MATRIZ DE RIESGOS'!G24</f>
        <v>Posibilidad de afectación reputacional del Instituto reflejada en la inconformidad del ciudadano por aumento de PQRS, comentarios negativos a través de los diferentes canales de comunicación (redes sociales, medios de comunicación) y de manera informal. Lo anterior, debido a que la información que se proporciona al ciudadano es insuficiente o errónea.</v>
      </c>
      <c r="C8" s="160" t="str">
        <f>'2. MATRIZ DE RIESGOS'!J24</f>
        <v>Muy Alta</v>
      </c>
      <c r="D8" s="160" t="str">
        <f>'2. MATRIZ DE RIESGOS'!L24</f>
        <v>Mayor</v>
      </c>
      <c r="E8" s="159" t="str">
        <f>+IF(C8=$Q$7,IF(D8=$R$6,$R$7,IF(D8=$S$6,$S$7,IF(D8=$T$6,$T$7,IF(D8=$U$6,$U$7,IF(D8=$V$6,$V$7))))),IF(C8=$Q$8,IF(D8=$R$6,$R$8,IF(D8=$S$6,$S$8,IF(D8=$T$6,$T$8,IF(D8=$U$6,$U$8,IF(D8=$V$6,$V$8))))),IF(C8=$Q$9,IF(D8=$R$6,$R$9,IF(D8=$S$6,$S$9,IF(D8=$T$6,$T$9,IF(D8=$U$6,$U$9,IF(D8=$V$6,$V$9))))),IF(C8=$Q$10,IF(D8=$R$6,$R$10,IF(D8=$S$6,$S$10,IF(D8=$T$6,$T$10,IF(D8=$U$6,$U$10,IF(D8=$V$6,$V$10))))),IF(C8=$Q$11,IF(D8=$R$6,$R$11,IF(D8=$S$6,$S$11,IF(D8=$T$6,$T$11,IF(D8=$U$6,$U$11,IF(D8=$V$6,$V$11))))),"")))))</f>
        <v>Alto</v>
      </c>
      <c r="F8" s="161"/>
      <c r="G8" s="338"/>
      <c r="H8" s="152" t="s">
        <v>4</v>
      </c>
      <c r="I8" s="166" t="str">
        <f>+IF(AND(C7=$Q$8,D7=$R$6),A7,"")&amp;" "&amp;IF(AND(C8=$Q$8,D8=$R$6),A8,"")&amp;" "&amp;IF(AND(C9=$Q$8,D9=$R$6),A9,"")&amp;" "&amp;IF(AND(C10=$Q$8,D10=$R$6),A10,"")&amp;" "&amp;IF(AND(C11=$Q$8,D11=$R$6),A11,"")&amp;" "&amp;IF(AND(C12=$Q$8,D12=$R$6),A12,"")&amp;" "&amp;IF(AND(C13=$Q$8,D13=$R$6),A13,"")&amp;" "&amp;IF(AND(C14=$Q$8,D14=$R$6),A14,"")&amp;" "&amp;IF(AND(C15=$Q$8,D15=$R$6),A15,"")&amp;" "&amp;IF(AND(C16=$Q$8,D16=$R$6),A16,"")&amp;" "&amp;IF(AND(C17=$Q$8,D17=$R$6),A17,"")&amp;" "&amp;IF(AND(C18=$Q$8,D18=$R$6),A18,"")&amp;" "&amp;IF(AND(C19=$Q$8,D19=$R$6),A19,"")&amp;" "&amp;IF(AND(C20=$Q$8,D20=$R$6),A20,"")&amp;" "&amp;IF(AND(C21=$Q$8,D21=$R$6),A21,"")&amp;" "&amp;IF(AND(C22=$Q$8,D22=$R$6),A22,"")&amp;" "&amp;IF(AND(C23=$Q$8,D23=$R$6),A23,"")&amp;" "&amp;IF(AND(C24=$Q$8,D24=$R$6),A24,"")&amp;" "&amp;IF(AND(C25=$Q$8,D25=$R$6),A25,"")&amp;" "&amp;IF(AND(C26=$Q$8,D26=$R$6),A26,"")</f>
        <v xml:space="preserve">                   </v>
      </c>
      <c r="J8" s="166" t="str">
        <f>+IF(AND(C7=$Q$8,D7=$S$6),A7,"")&amp;" "&amp;IF(AND(C8=$Q$8,D8=$S$6),A8,"")&amp;" "&amp;IF(AND(C9=$Q$8,D9=$S$6),A9,"")&amp;" "&amp;IF(AND(C10=$Q$8,D10=$S$6),A10,"")&amp;" "&amp;IF(AND(C11=$Q$8,D11=$S$6),A11,"")&amp;" "&amp;IF(AND(C12=$Q$8,D12=$S$6),A12,"")&amp;" "&amp;IF(AND(C13=$Q$8,D13=$S$6),A13,"")&amp;" "&amp;IF(AND(C14=$Q$8,D14=$S$6),A14,"")&amp;" "&amp;IF(AND(C15=$Q$8,D15=$S$6),A15,"")&amp;" "&amp;IF(AND(C16=$Q$8,D16=$S$6),A16,"")&amp;" "&amp;IF(AND(C17=$Q$8,D17=$S$6),A17,"")&amp;" "&amp;IF(AND(C18=$Q$8,D18=$S$6),A18,"")&amp;" "&amp;IF(AND(C19=$Q$8,D19=$S$6),A19,"")&amp;" "&amp;IF(AND(C20=$Q$8,D20=$S$6),A20,"")&amp;" "&amp;IF(AND(C21=$Q$8,D21=$S$6),A21,"")&amp;" "&amp;IF(AND(C22=$Q$8,D22=$S$6),A22,"")&amp;" "&amp;IF(AND(C23=$Q$8,D23=$S$6),A23,"")&amp;" "&amp;IF(AND(C24=$Q$8,D24=$S$6),A24,"")&amp;" "&amp;IF(AND(C25=$Q$8,D25=$S$6),A25,"")&amp;" "&amp;IF(AND(C26=$Q$8,D26=$S$6),A26,"")</f>
        <v xml:space="preserve">                   </v>
      </c>
      <c r="K8" s="162" t="str">
        <f>+IF(AND(C7=$Q$8,D7=$T$6),A7,"")&amp;" "&amp;IF(AND(C8=$Q$8,D8=$T$6),A8,"")&amp;" "&amp;IF(AND(C9=$Q$8,D9=$T$6),A9,"")&amp;" "&amp;IF(AND(C10=$Q$8,D10=$T$6),A10,"")&amp;" "&amp;IF(AND(C11=$Q$8,D11=$T$6),A11,"")&amp;" "&amp;IF(AND(C12=$Q$8,D12=$T$6),A12,"")&amp;" "&amp;IF(AND(C13=$Q$8,D13=$T$6),A13,"")&amp;" "&amp;IF(AND(C14=$Q$8,D14=$T$6),A14,"")&amp;" "&amp;IF(AND(C15=$Q$8,D15=$T$6),A15,"")&amp;" "&amp;IF(AND(C16=$Q$8,D16=$T$6),A16,"")&amp;" "&amp;IF(AND(C17=$Q$8,D17=$T$6),A17,"")&amp;" "&amp;IF(AND(C18=$Q$8,D18=$T$6),A18,"")&amp;" "&amp;IF(AND(C19=$Q$8,D19=$T$6),A19,"")&amp;" "&amp;IF(AND(C20=$Q$8,D20=$T$6),A20,"")&amp;" "&amp;IF(AND(C21=$Q$8,D21=$T$6),A21,"")&amp;" "&amp;IF(AND(C22=$Q$8,D22=$T$6),A22,"")&amp;" "&amp;IF(AND(C23=$Q$8,D23=$T$6),A23,"")&amp;" "&amp;IF(AND(C24=$Q$8,D24=$T$6),A24,"")&amp;" "&amp;IF(AND(C25=$Q$8,D25=$T$6),A25,"")&amp;" "&amp;IF(AND(C26=$Q$8,D26=$T$6),A26,"")</f>
        <v xml:space="preserve">                   </v>
      </c>
      <c r="L8" s="162" t="str">
        <f>+IF(AND(C7=$Q$8,D7=$U$6),A7,"")&amp;" "&amp;IF(AND(C8=$Q$8,D8=$U$6),A8,"")&amp;" "&amp;IF(AND(C9=$Q$8,D9=$U$6),A9,"")&amp;" "&amp;IF(AND(C10=$Q$8,D10=$U$6),A10,"")&amp;" "&amp;IF(AND(C11=$Q$8,D11=$U$6),A11,"")&amp;" "&amp;IF(AND(C12=$Q$8,D12=$U$6),A12,"")&amp;" "&amp;IF(AND(C13=$Q$8,D13=$U$6),A13,"")&amp;" "&amp;IF(AND(C14=$Q$8,D14=$U$6),A14,"")&amp;" "&amp;IF(AND(C15=$Q$8,D15=$U$6),A15,"")&amp;" "&amp;IF(AND(C16=$Q$8,D16=$U$6),A16,"")&amp;" "&amp;IF(AND(C17=$Q$8,D17=$U$6),A17,"")&amp;" "&amp;IF(AND(C18=$Q$8,D18=$U$6),A18,"")&amp;" "&amp;IF(AND(C19=$Q$8,D19=$U$6),A19,"")&amp;" "&amp;IF(AND(C20=$Q$8,D20=$U$6),A20,"")&amp;" "&amp;IF(AND(C21=$Q$8,D21=$U$6),A21,"")&amp;" "&amp;IF(AND(C22=$Q$8,D22=$U$6),A22,"")&amp;" "&amp;IF(AND(C23=$Q$8,D23=$U$6),A23,"")&amp;" "&amp;IF(AND(C24=$Q$8,D24=$U$6),A24,"")&amp;" "&amp;IF(AND(C25=$Q$8,D25=$U$6),A25,"")&amp;" "&amp;IF(AND(C26=$Q$8,D26=$U$6),A26,"")</f>
        <v xml:space="preserve">GA5                   </v>
      </c>
      <c r="M8" s="163" t="str">
        <f>+IF(AND(C7=$Q$8,D7=$V$6),A7,"")&amp;" "&amp;IF(AND(C8=$Q$8,D8=$V$6),A8,"")&amp;" "&amp;IF(AND(C9=$Q$8,D9=$V$6),A9,"")&amp;" "&amp;IF(AND(C10=$Q$8,D10=$V$6),A10,"")&amp;" "&amp;IF(AND(C11=$Q$8,D11=$V$6),A11,"")&amp;" "&amp;IF(AND(C12=$Q$8,D12=$V$6),A12,"")&amp;" "&amp;IF(AND(C13=$Q$8,D13=$V$6),A13,"")&amp;" "&amp;IF(AND(C14=$Q$8,D14=$V$6),A14,"")&amp;" "&amp;IF(AND(C15=$Q$8,D15=$V$6),A15,"")&amp;" "&amp;IF(AND(C16=$Q$8,D16=$V$6),A16,"")&amp;" "&amp;IF(AND(C17=$Q$8,D17=$V$6),A17,"")&amp;" "&amp;IF(AND(C18=$Q$8,D18=$V$6),A18,"")&amp;" "&amp;IF(AND(C19=$Q$8,D19=$V$6),A19,"")&amp;" "&amp;IF(AND(C20=$Q$8,D20=$V$6),A20,"")&amp;" "&amp;IF(AND(C21=$Q$8,D21=$V$6),A21,"")&amp;" "&amp;IF(AND(C22=$Q$8,D22=$V$6),A22,"")&amp;" "&amp;IF(AND(C23=$Q$8,D23=$V$6),A23,"")&amp;" "&amp;IF(AND(C24=$Q$8,D24=$V$6),A24,"")&amp;" "&amp;IF(AND(C25=$Q$8,D25=$V$6),A25,"")&amp;" "&amp;IF(AND(C26=$Q$8,D26=$V$6),A26,"")</f>
        <v xml:space="preserve">                   </v>
      </c>
      <c r="N8" s="161"/>
      <c r="O8" s="340"/>
      <c r="P8" s="164">
        <v>0.8</v>
      </c>
      <c r="Q8" s="155" t="s">
        <v>4</v>
      </c>
      <c r="R8" s="166" t="s">
        <v>67</v>
      </c>
      <c r="S8" s="166" t="s">
        <v>67</v>
      </c>
      <c r="T8" s="162" t="s">
        <v>66</v>
      </c>
      <c r="U8" s="162" t="s">
        <v>66</v>
      </c>
      <c r="V8" s="163" t="s">
        <v>65</v>
      </c>
      <c r="Y8" s="146"/>
      <c r="Z8" s="146"/>
      <c r="AA8" s="157"/>
      <c r="AB8" s="167"/>
      <c r="AC8" s="168"/>
      <c r="AD8" s="165"/>
      <c r="AE8" s="165"/>
      <c r="AF8" s="165"/>
      <c r="AG8" s="165"/>
      <c r="AH8" s="165"/>
      <c r="AI8" s="157"/>
      <c r="AJ8" s="157"/>
    </row>
    <row r="9" spans="1:36" ht="135" customHeight="1" x14ac:dyDescent="0.25">
      <c r="A9" s="158">
        <f>'2. MATRIZ DE RIESGOS'!A26</f>
        <v>0</v>
      </c>
      <c r="B9" s="159">
        <f>'2. MATRIZ DE RIESGOS'!G26</f>
        <v>0</v>
      </c>
      <c r="C9" s="160">
        <f>'2. MATRIZ DE RIESGOS'!J26</f>
        <v>0</v>
      </c>
      <c r="D9" s="160">
        <f>'2. MATRIZ DE RIESGOS'!L26</f>
        <v>0</v>
      </c>
      <c r="E9" s="159" t="str">
        <f>+IF(C9=$Q$7,IF(D9=$R$6,$R$7,IF(D9=$S$6,$S$7,IF(D9=$T$6,$T$7,IF(D9=$U$6,$U$7,IF(D9=$V$6,$V$7))))),IF(C9=$Q$8,IF(D9=$R$6,$R$8,IF(D9=$S$6,$S$8,IF(D9=$T$6,$T$8,IF(D9=$U$6,$U$8,IF(D9=$V$6,$V$8))))),IF(C9=$Q$9,IF(D9=$R$6,$R$9,IF(D9=$S$6,$S$9,IF(D9=$T$6,$T$9,IF(D9=$U$6,$U$9,IF(D9=$V$6,$V$9))))),IF(C9=$Q$10,IF(D9=$R$6,$R$10,IF(D9=$S$6,$S$10,IF(D9=$T$6,$T$10,IF(D9=$U$6,$U$10,IF(D9=$V$6,$V$10))))),IF(C9=$Q$11,IF(D9=$R$6,$R$11,IF(D9=$S$6,$S$11,IF(D9=$T$6,$T$11,IF(D9=$U$6,$U$11,IF(D9=$V$6,$V$11))))),"")))))</f>
        <v/>
      </c>
      <c r="F9" s="161"/>
      <c r="G9" s="338"/>
      <c r="H9" s="152" t="s">
        <v>89</v>
      </c>
      <c r="I9" s="166" t="str">
        <f>+IF(AND(C7=$Q$9,D7=$R$6),A7,"")&amp;" "&amp;IF(AND(C8=$Q$9,D8=$R$6),A8,"")&amp;" "&amp;IF(AND(C9=$Q$9,D9=$R$6),A9,"")&amp;" "&amp;IF(AND(C10=$Q$9,D10=$R$6),A10,"")&amp;" "&amp;IF(AND(C11=$Q$9,D11=$R$6),A11,"")&amp;" "&amp;IF(AND(C12=$Q$9,D12=$R$6),A12,"")&amp;" "&amp;IF(AND(C13=$Q$9,D13=$R$6),A13,"")&amp;" "&amp;IF(AND(C14=$Q$9,D14=$R$6),A14,"")&amp;" "&amp;IF(AND(C15=$Q$9,D15=$R$6),A15,"")&amp;" "&amp;IF(AND(C16=$Q$9,D16=$R$6),A16,"")&amp;" "&amp;IF(AND(C17=$Q$9,D17=$R$6),A17,"")&amp;" "&amp;IF(AND(C18=$Q$9,D18=$R$6),A18,"")&amp;" "&amp;IF(AND(C19=$Q$9,D19=$R$6),A19,"")&amp;" "&amp;IF(AND(C20=$Q$9,D20=$R$6),A20,"")&amp;" "&amp;IF(AND(C21=$Q$9,D21=$R$6),A21,"")&amp;" "&amp;IF(AND(C22=$Q$9,D22=$R$6),A22,"")&amp;" "&amp;IF(AND(C23=$Q$9,D23=$R$6),A23,"")&amp;" "&amp;IF(AND(C24=$Q$9,D24=$R$6),A24,"")&amp;" "&amp;IF(AND(C25=$Q$9,D25=$R$6),A25,"")&amp;" "&amp;IF(AND(C26=$Q$9,D26=$R$6),A26,"")</f>
        <v xml:space="preserve">                   </v>
      </c>
      <c r="J9" s="166" t="str">
        <f>+IF(AND(C7=$Q$9,D7=$S$6),A7,"")&amp;" "&amp;IF(AND(C8=$Q$9,D8=$S$6),A8,"")&amp;" "&amp;IF(AND(C9=$Q$9,D9=$S$6),A9,"")&amp;" "&amp;IF(AND(C10=$Q$9,D10=$S$6),A10,"")&amp;" "&amp;IF(AND(C11=$Q$9,D11=$S$6),A11,"")&amp;" "&amp;IF(AND(C12=$Q$9,D12=$S$6),A12,"")&amp;" "&amp;IF(AND(C13=$Q$9,D13=$S$6),A13,"")&amp;" "&amp;IF(AND(C14=$Q$9,D14=$S$6),A14,"")&amp;" "&amp;IF(AND(C15=$Q$9,D15=$S$6),A15,"")&amp;" "&amp;IF(AND(C16=$Q$9,D16=$S$6),A16,"")&amp;" "&amp;IF(AND(C17=$Q$9,D17=$S$6),A17,"")&amp;" "&amp;IF(AND(C18=$Q$9,D18=$S$6),A18,"")&amp;" "&amp;IF(AND(C19=$Q$9,D19=$S$6),A19,"")&amp;" "&amp;IF(AND(C20=$Q$9,D20=$S$6),A20,"")&amp;" "&amp;IF(AND(C21=$Q$9,D21=$S$6),A21,"")&amp;" "&amp;IF(AND(C22=$Q$9,D22=$S$6),A22,"")&amp;" "&amp;IF(AND(C23=$Q$9,D23=$S$6),A23,"")&amp;" "&amp;IF(AND(C24=$Q$9,D24=$S$6),A24,"")&amp;" "&amp;IF(AND(C25=$Q$9,D25=$S$6),A25,"")&amp;" "&amp;IF(AND(C26=$Q$9,D26=$S$6),A26,"")</f>
        <v xml:space="preserve">                   </v>
      </c>
      <c r="K9" s="166" t="str">
        <f>+IF(AND(C7=$Q$9,D7=$T$6),A7,"")&amp;" "&amp;IF(AND(C8=$Q$9,D8=$T$6),A8,"")&amp;" "&amp;IF(AND(C9=$Q$9,D9=$T$6),A9,"")&amp;" "&amp;IF(AND(C10=$Q$9,D10=$T$6),A10,"")&amp;" "&amp;IF(AND(C11=$Q$9,D11=$T$6),A11,"")&amp;" "&amp;IF(AND(C12=$Q$9,D12=$T$6),A12,"")&amp;" "&amp;IF(AND(C13=$Q$9,D13=$T$6),A13,"")&amp;" "&amp;IF(AND(C14=$Q$9,D14=$T$6),A14,"")&amp;" "&amp;IF(AND(C15=$Q$9,D15=$T$6),A15,"")&amp;" "&amp;IF(AND(C16=$Q$9,D16=$T$6),A16,"")&amp;" "&amp;IF(AND(C17=$Q$9,D17=$T$6),A17,"")&amp;" "&amp;IF(AND(C18=$Q$9,D18=$T$6),A18,"")&amp;" "&amp;IF(AND(C19=$Q$9,D19=$T$6),A19,"")&amp;" "&amp;IF(AND(C20=$Q$9,D20=$T$6),A20,"")&amp;" "&amp;IF(AND(C21=$Q$9,D21=$T$6),A21,"")&amp;" "&amp;IF(AND(C22=$Q$9,D22=$T$6),A22,"")&amp;" "&amp;IF(AND(C23=$Q$9,D23=$T$6),A23,"")&amp;" "&amp;IF(AND(C24=$Q$9,D24=$T$6),A24,"")&amp;" "&amp;IF(AND(C25=$Q$9,D25=$T$6),A25,"")&amp;" "&amp;IF(AND(C26=$Q$9,D26=$T$6),A26,"")</f>
        <v xml:space="preserve">                   </v>
      </c>
      <c r="L9" s="162" t="str">
        <f>+IF(AND(C7=$Q$9,D7=$U$6),A7,"")&amp;" "&amp;IF(AND(C8=$Q$9,D8=$U$6),A8,"")&amp;" "&amp;IF(AND(C9=$Q$9,D9=$U$6),A9,"")&amp;" "&amp;IF(AND(C10=$Q$9,D10=$U$6),A10,"")&amp;" "&amp;IF(AND(C11=$Q$9,D11=$U$6),A11,"")&amp;" "&amp;IF(AND(C12=$Q$9,D12=$U$6),A12,"")&amp;" "&amp;IF(AND(C13=$Q$9,D13=$U$6),A13,"")&amp;" "&amp;IF(AND(C14=$Q$9,D14=$U$6),A14,"")&amp;" "&amp;IF(AND(C15=$Q$9,D15=$U$6),A15,"")&amp;" "&amp;IF(AND(C16=$Q$9,D16=$U$6),A16,"")&amp;" "&amp;IF(AND(C17=$Q$9,D17=$U$6),A17,"")&amp;" "&amp;IF(AND(C18=$Q$9,D18=$U$6),A18,"")&amp;" "&amp;IF(AND(C19=$Q$9,D19=$U$6),A19,"")&amp;" "&amp;IF(AND(C20=$Q$9,D20=$U$6),A20,"")&amp;" "&amp;IF(AND(C21=$Q$9,D21=$U$6),A21,"")&amp;" "&amp;IF(AND(C22=$Q$9,D22=$U$6),A22,"")&amp;" "&amp;IF(AND(C23=$Q$9,D23=$U$6),A23,"")&amp;" "&amp;IF(AND(C24=$Q$9,D24=$U$6),A24,"")&amp;" "&amp;IF(AND(C25=$Q$9,D25=$U$6),A25,"")&amp;" "&amp;IF(AND(C26=$Q$9,D26=$U$6),A26,"")</f>
        <v xml:space="preserve">                   </v>
      </c>
      <c r="M9" s="163" t="str">
        <f>+IF(AND(C7=$Q$9,D7=$V$6),A7,"")&amp;" "&amp;IF(AND(C8=$Q$9,D8=$V$6),A8,"")&amp;" "&amp;IF(AND(C9=$Q$9,D9=$V$6),A9,"")&amp;" "&amp;IF(AND(C10=$Q$9,D10=$V$6),A10,"")&amp;" "&amp;IF(AND(C11=$Q$9,D11=$V$6),A11,"")&amp;" "&amp;IF(AND(C12=$Q$9,D12=$V$6),A12,"")&amp;" "&amp;IF(AND(C13=$Q$9,D13=$V$6),A13,"")&amp;" "&amp;IF(AND(C14=$Q$9,D14=$V$6),A14,"")&amp;" "&amp;IF(AND(C15=$Q$9,D15=$V$6),A15,"")&amp;" "&amp;IF(AND(C16=$Q$9,D16=$V$6),A16,"")&amp;" "&amp;IF(AND(C17=$Q$9,D17=$V$6),A17,"")&amp;" "&amp;IF(AND(C18=$Q$9,D18=$V$6),A18,"")&amp;" "&amp;IF(AND(C19=$Q$9,D19=$V$6),A19,"")&amp;" "&amp;IF(AND(C20=$Q$9,D20=$V$6),A20,"")&amp;" "&amp;IF(AND(C21=$Q$9,D21=$V$6),A21,"")&amp;" "&amp;IF(AND(C22=$Q$9,D22=$V$6),A22,"")&amp;" "&amp;IF(AND(C23=$Q$9,D23=$V$6),A23,"")&amp;" "&amp;IF(AND(C24=$Q$9,D24=$V$6),A24,"")&amp;" "&amp;IF(AND(C25=$Q$9,D25=$V$6),A25,"")&amp;" "&amp;IF(AND(C26=$Q$9,D26=$V$6),A26,"")</f>
        <v xml:space="preserve">                   </v>
      </c>
      <c r="N9" s="161"/>
      <c r="O9" s="340"/>
      <c r="P9" s="164">
        <v>0.6</v>
      </c>
      <c r="Q9" s="155" t="s">
        <v>89</v>
      </c>
      <c r="R9" s="166" t="s">
        <v>67</v>
      </c>
      <c r="S9" s="166" t="s">
        <v>67</v>
      </c>
      <c r="T9" s="166" t="s">
        <v>67</v>
      </c>
      <c r="U9" s="162" t="s">
        <v>66</v>
      </c>
      <c r="V9" s="163" t="s">
        <v>65</v>
      </c>
      <c r="Y9" s="146"/>
      <c r="Z9" s="146"/>
      <c r="AA9" s="157"/>
      <c r="AB9" s="167"/>
      <c r="AC9" s="168"/>
      <c r="AD9" s="165"/>
      <c r="AE9" s="165"/>
      <c r="AF9" s="165"/>
      <c r="AG9" s="165"/>
      <c r="AH9" s="169"/>
      <c r="AI9" s="157"/>
      <c r="AJ9" s="157"/>
    </row>
    <row r="10" spans="1:36" ht="139.94999999999999" customHeight="1" x14ac:dyDescent="0.25">
      <c r="A10" s="158">
        <f>'2. MATRIZ DE RIESGOS'!A27</f>
        <v>0</v>
      </c>
      <c r="B10" s="159">
        <f>'2. MATRIZ DE RIESGOS'!G27</f>
        <v>0</v>
      </c>
      <c r="C10" s="160">
        <f>'2. MATRIZ DE RIESGOS'!J27</f>
        <v>0</v>
      </c>
      <c r="D10" s="160">
        <f>'2. MATRIZ DE RIESGOS'!L27</f>
        <v>0</v>
      </c>
      <c r="E10" s="159" t="str">
        <f t="shared" ref="E10:E26" si="0">+IF(C10=$Q$7,IF(D10=$R$6,$R$7,IF(D10=$S$6,$S$7,IF(D10=$T$6,$T$7,IF(D10=$U$6,$U$7,IF(D10=$V$6,$V$7))))),IF(C10=$Q$8,IF(D10=$R$6,$R$8,IF(D10=$S$6,$S$8,IF(D10=$T$6,$T$8,IF(D10=$U$6,$U$8,IF(D10=$V$6,$V$8))))),IF(C10=$Q$9,IF(D10=$R$6,$R$9,IF(D10=$S$6,$S$9,IF(D10=$T$6,$T$9,IF(D10=$U$6,$U$9,IF(D10=$V$6,$V$9))))),IF(C10=$Q$10,IF(D10=$R$6,$R$10,IF(D10=$S$6,$S$10,IF(D10=$T$6,$T$10,IF(D10=$U$6,$U$10,IF(D10=$V$6,$V$10))))),IF(C10=$Q$11,IF(D10=$R$6,$R$11,IF(D10=$S$6,$S$11,IF(D10=$T$6,$T$11,IF(D10=$U$6,$U$11,IF(D10=$V$6,$V$11))))),"")))))</f>
        <v/>
      </c>
      <c r="F10" s="161"/>
      <c r="G10" s="338"/>
      <c r="H10" s="152" t="s">
        <v>42</v>
      </c>
      <c r="I10" s="170" t="str">
        <f>+IF(AND(C7=$Q$10,D7=$R$6),A7,"")&amp;" "&amp;IF(AND(C8=$Q$10,D8=$R$6),A8,"")&amp;" "&amp;IF(AND(C9=$Q$10,D9=$R$6),A9,"")&amp;" "&amp;IF(AND(C10=$Q$10,D10=$R$6),A10,"")&amp;" "&amp;IF(AND(C11=$Q$10,D11=$R$6),A11,"")&amp;" "&amp;IF(AND(C12=$Q$10,D12=$R$6),A12,"")&amp;" "&amp;IF(AND(C13=$Q$10,D13=$R$6),A13,"")&amp;" "&amp;IF(AND(C14=$Q$10,D14=$R$6),A14,"")&amp;" "&amp;IF(AND(C15=$Q$10,D15=$R$6),A15,"")&amp;" "&amp;IF(AND(C16=$Q$10,D16=$R$6),A16,"")&amp;" "&amp;IF(AND(C17=$Q$10,D17=$R$6),A17,"")&amp;" "&amp;IF(AND(C18=$Q$10,D18=$R$6),A18,"")&amp;" "&amp;IF(AND(C19=$Q$10,D19=$R$6),A19,"")&amp;" "&amp;IF(AND(C20=$Q$10,D20=$R$6),A20,"")&amp;" "&amp;IF(AND(C21=$Q$10,D21=$R$6),A21,"")&amp;" "&amp;IF(AND(C22=$Q$10,D22=$R$6),A22,"")&amp;" "&amp;IF(AND(C23=$Q$10,D23=$R$6),A23,"")&amp;" "&amp;IF(AND(C24=$Q$10,D24=$R$6),A24,"")&amp;" "&amp;IF(AND(C25=$Q$10,D25=$R$6),A25,"")&amp;" "&amp;IF(AND(C26=$Q$10,D26=$R$6),A26,"")</f>
        <v xml:space="preserve">                   </v>
      </c>
      <c r="J10" s="166" t="str">
        <f>+IF(AND(C7=$Q$10,D7=$S$6),A7,"")&amp;" "&amp;IF(AND(C8=$Q$10,D8=$S$6),A8,"")&amp;" "&amp;IF(AND(C9=$Q$10,D9=$S$6),A9,"")&amp;" "&amp;IF(AND(C10=$Q$10,D10=$S$6),A10,"")&amp;" "&amp;IF(AND(C11=$Q$10,D11=$S$6),A11,"")&amp;" "&amp;IF(AND(C12=$Q$10,D12=$S$6),A12,"")&amp;" "&amp;IF(AND(C13=$Q$10,D13=$S$6),A13,"")&amp;" "&amp;IF(AND(C14=$Q$10,D14=$S$6),A14,"")&amp;" "&amp;IF(AND(C15=$Q$10,D15=$S$6),A15,"")&amp;" "&amp;IF(AND(C16=$Q$10,D16=$S$6),A16,"")&amp;" "&amp;IF(AND(C17=$Q$10,D17=$S$6),A17,"")&amp;" "&amp;IF(AND(C18=$Q$10,D18=$S$6),A18,"")&amp;" "&amp;IF(AND(C19=$Q$10,D19=$S$6),A19,"")&amp;" "&amp;IF(AND(C20=$Q$10,D20=$S$6),A20,"")&amp;" "&amp;IF(AND(C21=$Q$10,D21=$S$6),A21,"")&amp;" "&amp;IF(AND(C22=$Q$10,D22=$S$6),A22,"")&amp;" "&amp;IF(AND(C23=$Q$10,D23=$S$6),A23,"")&amp;" "&amp;IF(AND(C24=$Q$10,D24=$S$6),A24,"")&amp;" "&amp;IF(AND(C25=$Q$10,D25=$S$6),A25,"")&amp;" "&amp;IF(AND(C26=$Q$10,D26=$S$6),A26,"")</f>
        <v xml:space="preserve">                   </v>
      </c>
      <c r="K10" s="166" t="str">
        <f>+IF(AND(C7=$Q$10,D7=$T$6),A7,"")&amp;" "&amp;IF(AND(C8=$Q$10,D8=$T$6),A8,"")&amp;" "&amp;IF(AND(C9=$Q$10,D9=$T$6),A9,"")&amp;" "&amp;IF(AND(C10=$Q$10,D10=$T$6),A10,"")&amp;" "&amp;IF(AND(C11=$Q$10,D11=$T$6),A11,"")&amp;" "&amp;IF(AND(C12=$Q$10,D12=$T$6),A12,"")&amp;" "&amp;IF(AND(C13=$Q$10,D13=$T$6),A13,"")&amp;" "&amp;IF(AND(C14=$Q$10,D14=$T$6),A14,"")&amp;" "&amp;IF(AND(C15=$Q$10,D15=$T$6),A15,"")&amp;" "&amp;IF(AND(C16=$Q$10,D16=$T$6),A16,"")&amp;" "&amp;IF(AND(C17=$Q$10,D17=$T$6),A17,"")&amp;" "&amp;IF(AND(C18=$Q$10,D18=$T$6),A18,"")&amp;" "&amp;IF(AND(C19=$Q$10,D19=$T$6),A19,"")&amp;" "&amp;IF(AND(C20=$Q$10,D20=$T$6),A20,"")&amp;" "&amp;IF(AND(C21=$Q$10,D21=$T$6),A21,"")&amp;" "&amp;IF(AND(C22=$Q$10,D22=$T$6),A22,"")&amp;" "&amp;IF(AND(C23=$Q$10,D23=$T$6),A23,"")&amp;" "&amp;IF(AND(C24=$Q$10,D24=$T$6),A24,"")&amp;" "&amp;IF(AND(C25=$Q$10,D25=$T$6),A25,"")&amp;" "&amp;IF(AND(C26=$Q$10,D26=$T$6),A26,"")</f>
        <v xml:space="preserve">                   </v>
      </c>
      <c r="L10" s="162" t="str">
        <f>+IF(AND(C7=$Q$10,D7=$U$6),A7,"")&amp;" "&amp;IF(AND(C8=$Q$10,D8=$U$6),A8,"")&amp;" "&amp;IF(AND(C9=$Q$10,D9=$U$6),A9,"")&amp;" "&amp;IF(AND(C10=$Q$10,D10=$U$6),A10,"")&amp;" "&amp;IF(AND(C11=$Q$10,D11=$U$6),A11,"")&amp;" "&amp;IF(AND(C12=$Q$10,D12=$U$6),A12,"")&amp;" "&amp;IF(AND(C13=$Q$10,D13=$U$6),A13,"")&amp;" "&amp;IF(AND(C14=$Q$10,D14=$U$6),A14,"")&amp;" "&amp;IF(AND(C15=$Q$10,D15=$U$6),A15,"")&amp;" "&amp;IF(AND(C16=$Q$10,D16=$U$6),A16,"")&amp;" "&amp;IF(AND(C17=$Q$10,D17=$U$6),A17,"")&amp;" "&amp;IF(AND(C18=$Q$10,D18=$U$6),A18,"")&amp;" "&amp;IF(AND(C19=$Q$10,D19=$U$6),A19,"")&amp;" "&amp;IF(AND(C20=$Q$10,D20=$U$6),A20,"")&amp;" "&amp;IF(AND(C21=$Q$10,D21=$U$6),A21,"")&amp;" "&amp;IF(AND(C22=$Q$10,D22=$U$6),A22,"")&amp;" "&amp;IF(AND(C23=$Q$10,D23=$U$6),A23,"")&amp;" "&amp;IF(AND(C24=$Q$10,D24=$U$6),A24,"")&amp;" "&amp;IF(AND(C25=$Q$10,D25=$U$6),A25,"")&amp;" "&amp;IF(AND(C26=$Q$10,D26=$U$6),A26,"")</f>
        <v xml:space="preserve">                   </v>
      </c>
      <c r="M10" s="163" t="str">
        <f>+IF(AND(C7=$Q$10,D7=$V$6),A7,"")&amp;" "&amp;IF(AND(C8=$Q$10,D8=$V$6),A8,"")&amp;" "&amp;IF(AND(C9=$Q$10,D9=$V$6),A9,"")&amp;" "&amp;IF(AND(C10=$Q$10,D10=$V$6),A10,"")&amp;" "&amp;IF(AND(C11=$Q$10,D11=$V$6),A11,"")&amp;" "&amp;IF(AND(C12=$Q$10,D12=$V$6),A12,"")&amp;" "&amp;IF(AND(C13=$Q$10,D13=$V$6),A13,"")&amp;" "&amp;IF(AND(C14=$Q$10,D14=$V$6),A14,"")&amp;" "&amp;IF(AND(C15=$Q$10,D15=$V$6),A15,"")&amp;" "&amp;IF(AND(C16=$Q$10,D16=$V$6),A16,"")&amp;" "&amp;IF(AND(C17=$Q$10,D17=$V$6),A17,"")&amp;" "&amp;IF(AND(C18=$Q$10,D18=$V$6),A18,"")&amp;" "&amp;IF(AND(C19=$Q$10,D19=$V$6),A19,"")&amp;" "&amp;IF(AND(C20=$Q$10,D20=$V$6),A20,"")&amp;" "&amp;IF(AND(C21=$Q$10,D21=$V$6),A21,"")&amp;" "&amp;IF(AND(C22=$Q$10,D22=$V$6),A22,"")&amp;" "&amp;IF(AND(C23=$Q$10,D23=$V$6),A23,"")&amp;" "&amp;IF(AND(C24=$Q$10,D24=$V$6),A24,"")&amp;" "&amp;IF(AND(C25=$Q$10,D25=$V$6),A25,"")&amp;" "&amp;IF(AND(C26=$Q$10,D26=$V$6),A26,"")</f>
        <v xml:space="preserve">                   </v>
      </c>
      <c r="N10" s="161"/>
      <c r="O10" s="340"/>
      <c r="P10" s="164">
        <v>0.4</v>
      </c>
      <c r="Q10" s="155" t="s">
        <v>42</v>
      </c>
      <c r="R10" s="170" t="s">
        <v>68</v>
      </c>
      <c r="S10" s="166" t="s">
        <v>67</v>
      </c>
      <c r="T10" s="166" t="s">
        <v>67</v>
      </c>
      <c r="U10" s="162" t="s">
        <v>66</v>
      </c>
      <c r="V10" s="163" t="s">
        <v>65</v>
      </c>
      <c r="Y10" s="146"/>
      <c r="Z10" s="146"/>
      <c r="AA10" s="157"/>
      <c r="AB10" s="167"/>
      <c r="AC10" s="168"/>
      <c r="AD10" s="165"/>
      <c r="AE10" s="165"/>
      <c r="AF10" s="165"/>
      <c r="AG10" s="169"/>
      <c r="AH10" s="165"/>
      <c r="AI10" s="157"/>
      <c r="AJ10" s="157"/>
    </row>
    <row r="11" spans="1:36" ht="93" customHeight="1" thickBot="1" x14ac:dyDescent="0.3">
      <c r="A11" s="158" t="s">
        <v>340</v>
      </c>
      <c r="B11" s="159">
        <v>0</v>
      </c>
      <c r="C11" s="160" t="s">
        <v>341</v>
      </c>
      <c r="D11" s="160" t="s">
        <v>341</v>
      </c>
      <c r="E11" s="159" t="str">
        <f t="shared" si="0"/>
        <v/>
      </c>
      <c r="F11" s="161"/>
      <c r="G11" s="339"/>
      <c r="H11" s="171" t="s">
        <v>40</v>
      </c>
      <c r="I11" s="172" t="str">
        <f>+IF(AND(C7=$Q$11,D7=$R$6),A7,"")&amp;" "&amp;IF(AND(C8=$Q$11,D8=$R$6),A8,"")&amp;" "&amp;IF(AND(C9=$Q$11,D9=$R$6),A9,"")&amp;" "&amp;IF(AND(C10=$Q$11,D10=$R$6),A10,"")&amp;" "&amp;IF(AND(C11=$Q$11,D11=$R$6),A11,"")&amp;" "&amp;IF(AND(C12=$Q$11,D12=$R$6),A12,"")&amp;" "&amp;IF(AND(C13=$Q$11,D13=$R$6),A13,"")&amp;" "&amp;IF(AND(C14=$Q$11,D14=$R$6),A14,"")&amp;" "&amp;IF(AND(C15=$Q$11,D15=$R$6),A15,"")&amp;" "&amp;IF(AND(C16=$Q$11,D16=$R$6),A16,"")&amp;" "&amp;IF(AND(C17=$Q$11,D17=$R$6),A17,"")&amp;" "&amp;IF(AND(C18=$Q$11,D18=$R$6),A18,"")&amp;" "&amp;IF(AND(C19=$Q$11,D19=$R$6),A19,"")&amp;" "&amp;IF(AND(C20=$Q$11,D20=$R$6),A20,"")&amp;" "&amp;IF(AND(C21=$Q$11,D21=$R$6),A21,"")&amp;" "&amp;IF(AND(C22=$Q$11,D22=$R$6),A22,"")&amp;" "&amp;IF(AND(C23=$Q$11,D23=$R$6),A23,"")&amp;" "&amp;IF(AND(C24=$Q$11,D24=$R$6),A24,"")&amp;" "&amp;IF(AND(C25=$Q$11,D25=$R$6),A25,"")&amp;" "&amp;IF(AND(C26=$Q$11,D26=$R$6),A26,"")</f>
        <v xml:space="preserve">                   </v>
      </c>
      <c r="J11" s="172" t="str">
        <f>+IF(AND(C7=$Q$11,D7=$S$6),A7,"")&amp;" "&amp;IF(AND(C8=$Q$11,D8=$S$6),A8,"")&amp;" "&amp;IF(AND(C9=$Q$11,D9=$S$6),A9,"")&amp;" "&amp;IF(AND(C10=$Q$11,D10=$S$6),A10,"")&amp;" "&amp;IF(AND(C11=$Q$11,D11=$S$6),A11,"")&amp;" "&amp;IF(AND(C12=$Q$11,D12=$S$6),A12,"")&amp;" "&amp;IF(AND(C13=$Q$11,D13=$S$6),A13,"")&amp;" "&amp;IF(AND(C14=$Q$11,D14=$S$6),A14,"")&amp;" "&amp;IF(AND(C15=$Q$11,D15=$S$6),A15,"")&amp;" "&amp;IF(AND(C16=$Q$11,D16=$S$6),A16,"")&amp;" "&amp;IF(AND(C17=$Q$11,D17=$S$6),A17,"")&amp;" "&amp;IF(AND(C18=$Q$11,D18=$S$6),A18,"")&amp;" "&amp;IF(AND(C19=$Q$11,D19=$S$6),A19,"")&amp;" "&amp;IF(AND(C20=$Q$11,D20=$S$6),A20,"")&amp;" "&amp;IF(AND(C21=$Q$11,D21=$S$6),A21,"")&amp;" "&amp;IF(AND(C22=$Q$11,D22=$S$6),A22,"")&amp;" "&amp;IF(AND(C23=$Q$11,D23=$S$6),A23,"")&amp;" "&amp;IF(AND(C24=$Q$11,D24=$S$6),A24,"")&amp;" "&amp;IF(AND(C25=$Q$11,D25=$S$6),A25,"")&amp;" "&amp;IF(AND(C26=$Q$11,D26=$S$6),A26,"")</f>
        <v xml:space="preserve">                   </v>
      </c>
      <c r="K11" s="173" t="str">
        <f>+IF(AND(C7=$Q$11,D7=$T$6),A7,"")&amp;" "&amp;IF(AND(C8=$Q$11,D8=$T$6),A8,"")&amp;" "&amp;IF(AND(C9=$Q$11,D9=$T$6),A9,"")&amp;" "&amp;IF(AND(C10=$Q$11,D10=$T$6),A10,"")&amp;" "&amp;IF(AND(C11=$Q$11,D11=$T$6),A11,"")&amp;" "&amp;IF(AND(C12=$Q$11,D12=$T$6),A12,"")&amp;" "&amp;IF(AND(C13=$Q$11,D13=$T$6),A13,"")&amp;" "&amp;IF(AND(C14=$Q$11,D14=$T$6),A14,"")&amp;" "&amp;IF(AND(C15=$Q$11,D15=$T$6),A15,"")&amp;" "&amp;IF(AND(C16=$Q$11,D16=$T$6),A16,"")&amp;" "&amp;IF(AND(C17=$Q$11,D17=$T$6),A17,"")&amp;" "&amp;IF(AND(C18=$Q$11,D18=$T$6),A18,"")&amp;" "&amp;IF(AND(C19=$Q$11,D19=$T$6),A19,"")&amp;" "&amp;IF(AND(C20=$Q$11,D20=$T$6),A20,"")&amp;" "&amp;IF(AND(C21=$Q$11,D21=$T$6),A21,"")&amp;" "&amp;IF(AND(C22=$Q$11,D22=$T$6),A22,"")&amp;" "&amp;IF(AND(C23=$Q$11,D23=$T$6),A23,"")&amp;" "&amp;IF(AND(C24=$Q$11,D24=$T$6),A24,"")&amp;" "&amp;IF(AND(C25=$Q$11,D25=$T$6),A25,"")&amp;" "&amp;IF(AND(C26=$Q$11,D26=$T$6),A26,"")</f>
        <v xml:space="preserve">                   </v>
      </c>
      <c r="L11" s="174" t="str">
        <f>+IF(AND(C7=$Q$11,D7=$U$6),A7,"")&amp;" "&amp;IF(AND(C8=$Q$11,D8=$U$6),A8,"")&amp;" "&amp;IF(AND(C9=$Q$11,D9=$U$6),A9,"")&amp;" "&amp;IF(AND(C10=$Q$11,D10=$U$6),A10,"")&amp;" "&amp;IF(AND(C11=$Q$11,D11=$U$6),A11,"")&amp;" "&amp;IF(AND(C12=$Q$11,D12=$U$6),A12,"")&amp;" "&amp;IF(AND(C13=$Q$11,D13=$U$6),A13,"")&amp;" "&amp;IF(AND(C14=$Q$11,D14=$U$6),A14,"")&amp;" "&amp;IF(AND(C15=$Q$11,D15=$U$6),A15,"")&amp;" "&amp;IF(AND(C16=$Q$11,D16=$U$6),A16,"")&amp;" "&amp;IF(AND(C17=$Q$11,D17=$U$6),A17,"")&amp;" "&amp;IF(AND(C18=$Q$11,D18=$U$6),A18,"")&amp;" "&amp;IF(AND(C19=$Q$11,D19=$U$6),A19,"")&amp;" "&amp;IF(AND(C20=$Q$11,D20=$U$6),A20,"")&amp;" "&amp;IF(AND(C21=$Q$11,D21=$U$6),A21,"")&amp;" "&amp;IF(AND(C22=$Q$11,D22=$U$6),A22,"")&amp;" "&amp;IF(AND(C23=$Q$11,D23=$U$6),A23,"")&amp;" "&amp;IF(AND(C24=$Q$11,D24=$U$6),A24,"")&amp;" "&amp;IF(AND(C25=$Q$11,D25=$U$6),A25,"")&amp;" "&amp;IF(AND(C26=$Q$11,D26=$U$6),A26,"")</f>
        <v xml:space="preserve">                   </v>
      </c>
      <c r="M11" s="175" t="str">
        <f>+IF(AND(C7=$Q$11,D7=$V$6),A7,"")&amp;" "&amp;IF(AND(C8=$Q$11,D8=$V$6),A8,"")&amp;" "&amp;IF(AND(C9=$Q$11,D9=$V$6),A9,"")&amp;" "&amp;IF(AND(C10=$Q$11,D10=$V$6),A10,"")&amp;" "&amp;IF(AND(C11=$Q$11,D11=$V$6),A11,"")&amp;" "&amp;IF(AND(C12=$Q$11,D12=$V$6),A12,"")&amp;" "&amp;IF(AND(C13=$Q$11,D13=$V$6),A13,"")&amp;" "&amp;IF(AND(C14=$Q$11,D14=$V$6),A14,"")&amp;" "&amp;IF(AND(C15=$Q$11,D15=$V$6),A15,"")&amp;" "&amp;IF(AND(C16=$Q$11,D16=$V$6),A16,"")&amp;" "&amp;IF(AND(C17=$Q$11,D17=$V$6),A17,"")&amp;" "&amp;IF(AND(C18=$Q$11,D18=$V$6),A18,"")&amp;" "&amp;IF(AND(C19=$Q$11,D19=$V$6),A19,"")&amp;" "&amp;IF(AND(C20=$Q$11,D20=$V$6),A20,"")&amp;" "&amp;IF(AND(C21=$Q$11,D21=$V$6),A21,"")&amp;" "&amp;IF(AND(C22=$Q$11,D22=$V$6),A22,"")&amp;" "&amp;IF(AND(C23=$Q$11,D23=$V$6),A23,"")&amp;" "&amp;IF(AND(C24=$Q$11,D24=$V$6),A24,"")&amp;" "&amp;IF(AND(C25=$Q$11,D25=$V$6),A25,"")&amp;" "&amp;IF(AND(C26=$Q$11,D26=$V$6),A26,"")</f>
        <v xml:space="preserve">                   </v>
      </c>
      <c r="N11" s="161"/>
      <c r="O11" s="341"/>
      <c r="P11" s="176">
        <v>0.2</v>
      </c>
      <c r="Q11" s="177" t="s">
        <v>40</v>
      </c>
      <c r="R11" s="172" t="s">
        <v>68</v>
      </c>
      <c r="S11" s="172" t="s">
        <v>68</v>
      </c>
      <c r="T11" s="173" t="s">
        <v>67</v>
      </c>
      <c r="U11" s="174" t="s">
        <v>66</v>
      </c>
      <c r="V11" s="175" t="s">
        <v>65</v>
      </c>
      <c r="Y11" s="146"/>
      <c r="Z11" s="146"/>
      <c r="AA11" s="157"/>
      <c r="AB11" s="167"/>
      <c r="AC11" s="168"/>
      <c r="AD11" s="165"/>
      <c r="AE11" s="165"/>
      <c r="AF11" s="165"/>
      <c r="AG11" s="178"/>
      <c r="AH11" s="165"/>
      <c r="AI11" s="157"/>
      <c r="AJ11" s="157"/>
    </row>
    <row r="12" spans="1:36" ht="93" customHeight="1" x14ac:dyDescent="0.25">
      <c r="A12" s="158" t="s">
        <v>342</v>
      </c>
      <c r="B12" s="159">
        <v>0</v>
      </c>
      <c r="C12" s="160" t="s">
        <v>341</v>
      </c>
      <c r="D12" s="160" t="s">
        <v>341</v>
      </c>
      <c r="E12" s="159" t="str">
        <f t="shared" si="0"/>
        <v/>
      </c>
      <c r="F12" s="161"/>
      <c r="G12" s="161"/>
      <c r="H12" s="161"/>
      <c r="I12" s="161"/>
      <c r="J12" s="161"/>
      <c r="K12" s="161"/>
      <c r="L12" s="161"/>
      <c r="M12" s="161"/>
      <c r="N12" s="161"/>
      <c r="Y12" s="146"/>
      <c r="Z12" s="146"/>
      <c r="AA12" s="157"/>
      <c r="AB12" s="167"/>
      <c r="AC12" s="168"/>
      <c r="AD12" s="165"/>
      <c r="AE12" s="165"/>
      <c r="AF12" s="165"/>
      <c r="AG12" s="165"/>
      <c r="AH12" s="165"/>
      <c r="AI12" s="157"/>
      <c r="AJ12" s="157"/>
    </row>
    <row r="13" spans="1:36" ht="93" customHeight="1" x14ac:dyDescent="0.25">
      <c r="A13" s="158" t="s">
        <v>343</v>
      </c>
      <c r="B13" s="159">
        <v>0</v>
      </c>
      <c r="C13" s="160" t="s">
        <v>341</v>
      </c>
      <c r="D13" s="160" t="s">
        <v>341</v>
      </c>
      <c r="E13" s="159" t="str">
        <f t="shared" si="0"/>
        <v/>
      </c>
      <c r="F13" s="161"/>
      <c r="G13" s="161"/>
      <c r="H13" s="161"/>
      <c r="I13" s="161"/>
      <c r="J13" s="161"/>
      <c r="K13" s="161"/>
      <c r="L13" s="161"/>
      <c r="M13" s="161"/>
      <c r="N13" s="161"/>
      <c r="R13" s="138" t="s">
        <v>344</v>
      </c>
      <c r="T13" s="146"/>
      <c r="U13" s="146"/>
      <c r="V13" s="146"/>
      <c r="W13" s="146"/>
      <c r="X13" s="146"/>
      <c r="Y13" s="146"/>
      <c r="Z13" s="146"/>
      <c r="AA13" s="157"/>
      <c r="AB13" s="167"/>
      <c r="AC13" s="157"/>
      <c r="AD13" s="168"/>
      <c r="AE13" s="168"/>
      <c r="AF13" s="168"/>
      <c r="AG13" s="168"/>
      <c r="AH13" s="168"/>
      <c r="AI13" s="157"/>
      <c r="AJ13" s="157"/>
    </row>
    <row r="14" spans="1:36" ht="93" customHeight="1" x14ac:dyDescent="0.25">
      <c r="A14" s="158" t="s">
        <v>345</v>
      </c>
      <c r="B14" s="159">
        <v>0</v>
      </c>
      <c r="C14" s="160" t="s">
        <v>341</v>
      </c>
      <c r="D14" s="160" t="s">
        <v>341</v>
      </c>
      <c r="E14" s="159" t="str">
        <f t="shared" si="0"/>
        <v/>
      </c>
      <c r="F14" s="161"/>
      <c r="G14" s="161"/>
      <c r="H14" s="161"/>
      <c r="I14" s="161"/>
      <c r="J14" s="161"/>
      <c r="K14" s="161"/>
      <c r="L14" s="161"/>
      <c r="M14" s="161"/>
      <c r="N14" s="161"/>
      <c r="R14" s="179" t="s">
        <v>65</v>
      </c>
      <c r="T14" s="146"/>
      <c r="U14" s="146"/>
      <c r="V14" s="146"/>
      <c r="W14" s="146"/>
      <c r="X14" s="146"/>
      <c r="Y14" s="146"/>
      <c r="Z14" s="146"/>
      <c r="AA14" s="157"/>
      <c r="AB14" s="157"/>
      <c r="AC14" s="157"/>
      <c r="AD14" s="165"/>
      <c r="AE14" s="165"/>
      <c r="AF14" s="165"/>
      <c r="AG14" s="165"/>
      <c r="AH14" s="165"/>
      <c r="AI14" s="157"/>
      <c r="AJ14" s="157"/>
    </row>
    <row r="15" spans="1:36" ht="93" customHeight="1" x14ac:dyDescent="0.25">
      <c r="A15" s="158" t="s">
        <v>346</v>
      </c>
      <c r="B15" s="159">
        <v>0</v>
      </c>
      <c r="C15" s="160" t="s">
        <v>341</v>
      </c>
      <c r="D15" s="160" t="s">
        <v>341</v>
      </c>
      <c r="E15" s="159" t="str">
        <f t="shared" si="0"/>
        <v/>
      </c>
      <c r="F15" s="161"/>
      <c r="G15" s="161"/>
      <c r="H15" s="161"/>
      <c r="I15" s="161"/>
      <c r="J15" s="161"/>
      <c r="K15" s="161"/>
      <c r="L15" s="161"/>
      <c r="M15" s="161"/>
      <c r="N15" s="161"/>
      <c r="R15" s="162" t="s">
        <v>66</v>
      </c>
      <c r="S15" s="146"/>
      <c r="T15" s="146"/>
      <c r="U15" s="146"/>
      <c r="V15" s="146"/>
      <c r="W15" s="146"/>
      <c r="X15" s="146"/>
      <c r="Y15" s="146"/>
      <c r="Z15" s="146"/>
      <c r="AA15" s="157"/>
      <c r="AB15" s="157"/>
      <c r="AC15" s="157"/>
      <c r="AD15" s="165"/>
      <c r="AE15" s="165"/>
      <c r="AF15" s="165"/>
      <c r="AG15" s="165"/>
      <c r="AH15" s="165"/>
      <c r="AI15" s="157"/>
      <c r="AJ15" s="157"/>
    </row>
    <row r="16" spans="1:36" ht="93" customHeight="1" x14ac:dyDescent="0.25">
      <c r="A16" s="158" t="s">
        <v>347</v>
      </c>
      <c r="B16" s="159">
        <v>0</v>
      </c>
      <c r="C16" s="160" t="s">
        <v>341</v>
      </c>
      <c r="D16" s="160" t="s">
        <v>341</v>
      </c>
      <c r="E16" s="159" t="str">
        <f t="shared" si="0"/>
        <v/>
      </c>
      <c r="F16" s="161"/>
      <c r="G16" s="161"/>
      <c r="H16" s="161"/>
      <c r="I16" s="161"/>
      <c r="J16" s="161"/>
      <c r="K16" s="161"/>
      <c r="L16" s="161"/>
      <c r="M16" s="161"/>
      <c r="N16" s="161"/>
      <c r="Q16" s="180"/>
      <c r="R16" s="166" t="s">
        <v>67</v>
      </c>
      <c r="S16" s="180"/>
      <c r="T16" s="180"/>
      <c r="U16" s="180"/>
      <c r="V16" s="180"/>
      <c r="W16" s="180"/>
      <c r="X16" s="180"/>
      <c r="Y16" s="180"/>
      <c r="Z16" s="180"/>
      <c r="AA16" s="157"/>
      <c r="AB16" s="157"/>
      <c r="AC16" s="181"/>
      <c r="AD16" s="181"/>
      <c r="AE16" s="181"/>
      <c r="AF16" s="181"/>
      <c r="AG16" s="181"/>
      <c r="AH16" s="181"/>
      <c r="AI16" s="157"/>
      <c r="AJ16" s="157"/>
    </row>
    <row r="17" spans="1:36" ht="93" customHeight="1" x14ac:dyDescent="0.25">
      <c r="A17" s="158" t="s">
        <v>348</v>
      </c>
      <c r="B17" s="159">
        <v>0</v>
      </c>
      <c r="C17" s="160" t="s">
        <v>341</v>
      </c>
      <c r="D17" s="160" t="s">
        <v>341</v>
      </c>
      <c r="E17" s="159" t="str">
        <f t="shared" si="0"/>
        <v/>
      </c>
      <c r="F17" s="161"/>
      <c r="G17" s="161"/>
      <c r="H17" s="161"/>
      <c r="I17" s="161"/>
      <c r="J17" s="161"/>
      <c r="K17" s="161"/>
      <c r="L17" s="161"/>
      <c r="M17" s="161"/>
      <c r="N17" s="161"/>
      <c r="Q17" s="180"/>
      <c r="R17" s="170" t="s">
        <v>68</v>
      </c>
      <c r="Y17" s="180"/>
      <c r="Z17" s="180"/>
      <c r="AA17" s="157"/>
      <c r="AB17" s="157"/>
      <c r="AC17" s="157"/>
      <c r="AD17" s="165"/>
      <c r="AE17" s="165"/>
      <c r="AF17" s="165"/>
      <c r="AG17" s="165"/>
      <c r="AH17" s="165"/>
      <c r="AI17" s="157"/>
      <c r="AJ17" s="157"/>
    </row>
    <row r="18" spans="1:36" ht="93" customHeight="1" x14ac:dyDescent="0.25">
      <c r="A18" s="158" t="s">
        <v>349</v>
      </c>
      <c r="B18" s="159">
        <v>0</v>
      </c>
      <c r="C18" s="160" t="s">
        <v>341</v>
      </c>
      <c r="D18" s="160" t="s">
        <v>341</v>
      </c>
      <c r="E18" s="159" t="str">
        <f t="shared" si="0"/>
        <v/>
      </c>
      <c r="F18" s="161"/>
      <c r="G18" s="161"/>
      <c r="H18" s="161"/>
      <c r="I18" s="161"/>
      <c r="J18" s="161"/>
      <c r="K18" s="161"/>
      <c r="L18" s="161"/>
      <c r="M18" s="161"/>
      <c r="N18" s="161"/>
      <c r="O18" s="182"/>
      <c r="P18" s="182"/>
      <c r="Q18" s="180"/>
      <c r="Y18" s="180"/>
      <c r="Z18" s="180"/>
      <c r="AA18" s="157"/>
      <c r="AB18" s="157"/>
      <c r="AC18" s="157"/>
      <c r="AD18" s="165"/>
      <c r="AE18" s="165"/>
      <c r="AF18" s="165"/>
      <c r="AG18" s="165"/>
      <c r="AH18" s="165"/>
      <c r="AI18" s="157"/>
      <c r="AJ18" s="157"/>
    </row>
    <row r="19" spans="1:36" ht="93" customHeight="1" x14ac:dyDescent="0.25">
      <c r="A19" s="158" t="s">
        <v>350</v>
      </c>
      <c r="B19" s="159">
        <v>0</v>
      </c>
      <c r="C19" s="160" t="s">
        <v>341</v>
      </c>
      <c r="D19" s="160" t="s">
        <v>341</v>
      </c>
      <c r="E19" s="159" t="str">
        <f t="shared" si="0"/>
        <v/>
      </c>
      <c r="F19" s="161"/>
      <c r="G19" s="161"/>
      <c r="H19" s="161"/>
      <c r="I19" s="161"/>
      <c r="J19" s="161"/>
      <c r="K19" s="161"/>
      <c r="L19" s="161"/>
      <c r="M19" s="161"/>
      <c r="N19" s="161"/>
      <c r="O19" s="182"/>
      <c r="P19" s="182"/>
      <c r="Q19" s="183"/>
      <c r="Y19" s="180"/>
      <c r="Z19" s="180"/>
      <c r="AA19" s="157"/>
      <c r="AB19" s="178"/>
      <c r="AC19" s="178"/>
      <c r="AD19" s="178"/>
      <c r="AE19" s="178"/>
      <c r="AF19" s="178"/>
      <c r="AG19" s="178"/>
      <c r="AH19" s="165"/>
      <c r="AI19" s="157"/>
      <c r="AJ19" s="157"/>
    </row>
    <row r="20" spans="1:36" ht="93" customHeight="1" x14ac:dyDescent="0.25">
      <c r="A20" s="158" t="s">
        <v>351</v>
      </c>
      <c r="B20" s="159">
        <v>0</v>
      </c>
      <c r="C20" s="160" t="s">
        <v>341</v>
      </c>
      <c r="D20" s="160" t="s">
        <v>341</v>
      </c>
      <c r="E20" s="159" t="str">
        <f t="shared" si="0"/>
        <v/>
      </c>
      <c r="F20" s="161"/>
      <c r="G20" s="161"/>
      <c r="H20" s="161"/>
      <c r="I20" s="161"/>
      <c r="J20" s="161"/>
      <c r="K20" s="161"/>
      <c r="L20" s="161"/>
      <c r="M20" s="161"/>
      <c r="N20" s="161"/>
      <c r="O20" s="182"/>
      <c r="P20" s="182"/>
      <c r="AA20" s="157"/>
      <c r="AB20" s="184"/>
      <c r="AC20" s="184"/>
      <c r="AD20" s="184"/>
      <c r="AE20" s="184"/>
      <c r="AF20" s="184"/>
      <c r="AG20" s="184"/>
      <c r="AH20" s="165"/>
      <c r="AI20" s="157"/>
      <c r="AJ20" s="157"/>
    </row>
    <row r="21" spans="1:36" ht="93" customHeight="1" x14ac:dyDescent="0.25">
      <c r="A21" s="158" t="s">
        <v>352</v>
      </c>
      <c r="B21" s="159">
        <v>0</v>
      </c>
      <c r="C21" s="160" t="s">
        <v>341</v>
      </c>
      <c r="D21" s="160" t="s">
        <v>341</v>
      </c>
      <c r="E21" s="159" t="str">
        <f t="shared" si="0"/>
        <v/>
      </c>
      <c r="F21" s="161"/>
      <c r="G21" s="161"/>
      <c r="H21" s="161"/>
      <c r="I21" s="161"/>
      <c r="J21" s="161"/>
      <c r="K21" s="161"/>
      <c r="L21" s="161"/>
      <c r="M21" s="161"/>
      <c r="N21" s="161"/>
      <c r="O21" s="182"/>
      <c r="P21" s="182"/>
      <c r="AA21" s="157"/>
      <c r="AB21" s="178"/>
      <c r="AC21" s="178"/>
      <c r="AD21" s="178"/>
      <c r="AE21" s="178"/>
      <c r="AF21" s="178"/>
      <c r="AG21" s="178"/>
      <c r="AH21" s="165"/>
      <c r="AI21" s="157"/>
      <c r="AJ21" s="157"/>
    </row>
    <row r="22" spans="1:36" ht="93" customHeight="1" x14ac:dyDescent="0.25">
      <c r="A22" s="158" t="s">
        <v>353</v>
      </c>
      <c r="B22" s="159">
        <v>0</v>
      </c>
      <c r="C22" s="160" t="s">
        <v>341</v>
      </c>
      <c r="D22" s="160" t="s">
        <v>341</v>
      </c>
      <c r="E22" s="159" t="str">
        <f t="shared" si="0"/>
        <v/>
      </c>
      <c r="F22" s="161"/>
      <c r="G22" s="161"/>
      <c r="H22" s="161"/>
      <c r="I22" s="161"/>
      <c r="J22" s="161"/>
      <c r="K22" s="161"/>
      <c r="L22" s="161"/>
      <c r="M22" s="161"/>
      <c r="N22" s="161"/>
      <c r="AA22" s="157"/>
      <c r="AB22" s="178"/>
      <c r="AC22" s="178"/>
      <c r="AD22" s="178"/>
      <c r="AE22" s="178"/>
      <c r="AF22" s="178"/>
      <c r="AG22" s="178"/>
      <c r="AH22" s="165"/>
      <c r="AI22" s="157"/>
      <c r="AJ22" s="157"/>
    </row>
    <row r="23" spans="1:36" ht="93" customHeight="1" x14ac:dyDescent="0.3">
      <c r="A23" s="158" t="s">
        <v>354</v>
      </c>
      <c r="B23" s="159">
        <v>0</v>
      </c>
      <c r="C23" s="160" t="s">
        <v>341</v>
      </c>
      <c r="D23" s="160" t="s">
        <v>341</v>
      </c>
      <c r="E23" s="159" t="str">
        <f t="shared" si="0"/>
        <v/>
      </c>
      <c r="F23" s="161"/>
      <c r="G23" s="161"/>
      <c r="H23" s="161"/>
      <c r="I23" s="161"/>
      <c r="J23" s="161"/>
      <c r="K23" s="161"/>
      <c r="L23" s="161"/>
      <c r="M23" s="161"/>
      <c r="N23" s="161"/>
    </row>
    <row r="24" spans="1:36" ht="93" customHeight="1" x14ac:dyDescent="0.3">
      <c r="A24" s="158" t="s">
        <v>355</v>
      </c>
      <c r="B24" s="159">
        <v>0</v>
      </c>
      <c r="C24" s="160" t="s">
        <v>341</v>
      </c>
      <c r="D24" s="160" t="s">
        <v>341</v>
      </c>
      <c r="E24" s="159" t="str">
        <f t="shared" si="0"/>
        <v/>
      </c>
      <c r="F24" s="161"/>
      <c r="G24" s="161"/>
      <c r="H24" s="161"/>
      <c r="I24" s="161"/>
      <c r="J24" s="161"/>
      <c r="K24" s="161"/>
      <c r="L24" s="161"/>
      <c r="M24" s="161"/>
      <c r="N24" s="161"/>
    </row>
    <row r="25" spans="1:36" ht="93" customHeight="1" x14ac:dyDescent="0.3">
      <c r="A25" s="158" t="s">
        <v>356</v>
      </c>
      <c r="B25" s="159">
        <v>0</v>
      </c>
      <c r="C25" s="160" t="s">
        <v>341</v>
      </c>
      <c r="D25" s="160" t="s">
        <v>341</v>
      </c>
      <c r="E25" s="159" t="str">
        <f t="shared" si="0"/>
        <v/>
      </c>
      <c r="F25" s="161"/>
      <c r="G25" s="161"/>
      <c r="H25" s="161"/>
      <c r="I25" s="161"/>
      <c r="J25" s="161"/>
      <c r="K25" s="161"/>
      <c r="L25" s="161"/>
      <c r="M25" s="161"/>
      <c r="N25" s="161"/>
    </row>
    <row r="26" spans="1:36" ht="93" customHeight="1" x14ac:dyDescent="0.3">
      <c r="A26" s="158" t="s">
        <v>357</v>
      </c>
      <c r="B26" s="159">
        <v>0</v>
      </c>
      <c r="C26" s="160" t="s">
        <v>341</v>
      </c>
      <c r="D26" s="160" t="s">
        <v>341</v>
      </c>
      <c r="E26" s="159" t="str">
        <f t="shared" si="0"/>
        <v/>
      </c>
      <c r="F26" s="161"/>
      <c r="G26" s="161"/>
      <c r="H26" s="161"/>
      <c r="I26" s="161"/>
      <c r="J26" s="161"/>
      <c r="K26" s="161"/>
      <c r="L26" s="161"/>
      <c r="M26" s="161"/>
      <c r="N26" s="161"/>
    </row>
    <row r="27" spans="1:36" ht="14.7" customHeight="1" x14ac:dyDescent="0.3">
      <c r="B27" s="143"/>
      <c r="D27" s="143"/>
      <c r="E27" s="143"/>
      <c r="F27" s="143"/>
      <c r="G27" s="143"/>
      <c r="H27" s="143"/>
      <c r="I27" s="143"/>
      <c r="J27" s="143"/>
      <c r="K27" s="143"/>
      <c r="L27" s="143"/>
      <c r="M27" s="143"/>
      <c r="N27" s="143"/>
      <c r="Y27" s="147"/>
      <c r="Z27" s="147"/>
      <c r="AA27" s="147"/>
      <c r="AB27" s="147"/>
      <c r="AC27" s="147"/>
      <c r="AD27" s="143"/>
      <c r="AE27" s="143"/>
      <c r="AF27" s="143"/>
      <c r="AG27" s="143"/>
      <c r="AH27" s="143"/>
    </row>
    <row r="28" spans="1:36" ht="39" customHeight="1" x14ac:dyDescent="0.3">
      <c r="B28" s="143"/>
      <c r="D28" s="143"/>
      <c r="E28" s="143"/>
      <c r="F28" s="143"/>
      <c r="G28" s="143"/>
      <c r="H28" s="143"/>
      <c r="I28" s="143"/>
      <c r="J28" s="143"/>
      <c r="K28" s="143"/>
      <c r="L28" s="143"/>
      <c r="M28" s="143"/>
      <c r="N28" s="143"/>
      <c r="Y28" s="147"/>
      <c r="Z28" s="147"/>
      <c r="AA28" s="147"/>
      <c r="AB28" s="147"/>
      <c r="AC28" s="147"/>
      <c r="AD28" s="143"/>
      <c r="AE28" s="143"/>
      <c r="AF28" s="143"/>
      <c r="AG28" s="143"/>
      <c r="AH28" s="143"/>
    </row>
    <row r="29" spans="1:36" ht="19.5" customHeight="1" x14ac:dyDescent="0.3">
      <c r="B29" s="143"/>
      <c r="D29" s="143"/>
      <c r="E29" s="143"/>
      <c r="F29" s="143"/>
      <c r="G29" s="143"/>
      <c r="H29" s="143"/>
      <c r="I29" s="143"/>
      <c r="J29" s="143"/>
      <c r="K29" s="143"/>
      <c r="L29" s="143"/>
      <c r="M29" s="143"/>
      <c r="N29" s="143"/>
      <c r="Y29" s="147"/>
      <c r="Z29" s="147"/>
      <c r="AA29" s="147"/>
      <c r="AB29" s="147"/>
      <c r="AC29" s="147"/>
      <c r="AD29" s="143"/>
      <c r="AE29" s="143"/>
      <c r="AF29" s="143"/>
      <c r="AG29" s="143"/>
      <c r="AH29" s="143"/>
    </row>
    <row r="30" spans="1:36" ht="19.5" customHeight="1" x14ac:dyDescent="0.3">
      <c r="B30" s="143"/>
      <c r="D30" s="143"/>
      <c r="E30" s="143"/>
      <c r="F30" s="143"/>
      <c r="G30" s="143"/>
      <c r="H30" s="143"/>
      <c r="I30" s="143"/>
      <c r="J30" s="143"/>
      <c r="K30" s="143"/>
      <c r="L30" s="143"/>
      <c r="M30" s="143"/>
      <c r="N30" s="143"/>
      <c r="Y30" s="147"/>
      <c r="Z30" s="147"/>
      <c r="AA30" s="147"/>
      <c r="AB30" s="147"/>
      <c r="AC30" s="147"/>
      <c r="AD30" s="143"/>
      <c r="AE30" s="143"/>
      <c r="AF30" s="143"/>
      <c r="AG30" s="143"/>
      <c r="AH30" s="143"/>
    </row>
    <row r="31" spans="1:36" ht="19.5" customHeight="1" x14ac:dyDescent="0.3">
      <c r="B31" s="143"/>
      <c r="D31" s="143"/>
      <c r="E31" s="143"/>
      <c r="F31" s="143"/>
      <c r="G31" s="143"/>
      <c r="H31" s="143"/>
      <c r="I31" s="143"/>
      <c r="J31" s="143"/>
      <c r="K31" s="143"/>
      <c r="L31" s="143"/>
      <c r="M31" s="143"/>
      <c r="N31" s="143"/>
      <c r="Y31" s="147"/>
      <c r="Z31" s="147"/>
      <c r="AA31" s="147"/>
      <c r="AB31" s="147"/>
      <c r="AC31" s="147"/>
      <c r="AD31" s="143"/>
      <c r="AE31" s="143"/>
      <c r="AF31" s="143"/>
      <c r="AG31" s="143"/>
      <c r="AH31" s="143"/>
    </row>
    <row r="32" spans="1:36" ht="19.5" customHeight="1" x14ac:dyDescent="0.3">
      <c r="B32" s="143"/>
      <c r="D32" s="143"/>
      <c r="E32" s="143"/>
      <c r="F32" s="143"/>
      <c r="G32" s="143"/>
      <c r="H32" s="143"/>
      <c r="I32" s="143"/>
      <c r="J32" s="143"/>
      <c r="K32" s="143"/>
      <c r="L32" s="143"/>
      <c r="M32" s="143"/>
      <c r="N32" s="143"/>
      <c r="Y32" s="147"/>
      <c r="Z32" s="147"/>
      <c r="AA32" s="147"/>
      <c r="AB32" s="147"/>
      <c r="AC32" s="147"/>
      <c r="AD32" s="143"/>
      <c r="AE32" s="143"/>
      <c r="AF32" s="143"/>
      <c r="AG32" s="143"/>
      <c r="AH32" s="143"/>
    </row>
    <row r="33" spans="25:29" s="143" customFormat="1" ht="19.5" customHeight="1" x14ac:dyDescent="0.3">
      <c r="Y33" s="147"/>
      <c r="Z33" s="147"/>
      <c r="AA33" s="147"/>
      <c r="AB33" s="147"/>
      <c r="AC33" s="147"/>
    </row>
  </sheetData>
  <sheetProtection formatCells="0" formatColumns="0" formatRows="0" sort="0" autoFilter="0" pivotTables="0"/>
  <dataConsolidate/>
  <mergeCells count="8">
    <mergeCell ref="A1:D1"/>
    <mergeCell ref="B3:D3"/>
    <mergeCell ref="G4:M4"/>
    <mergeCell ref="R4:V4"/>
    <mergeCell ref="C5:E5"/>
    <mergeCell ref="I5:M5"/>
    <mergeCell ref="G7:G11"/>
    <mergeCell ref="O7:O11"/>
  </mergeCells>
  <conditionalFormatting sqref="C7:C26">
    <cfRule type="cellIs" dxfId="45" priority="6" operator="equal">
      <formula>$Q$11</formula>
    </cfRule>
    <cfRule type="cellIs" dxfId="44" priority="7" operator="equal">
      <formula>$Q$10</formula>
    </cfRule>
    <cfRule type="cellIs" dxfId="43" priority="8" operator="equal">
      <formula>$Q$9</formula>
    </cfRule>
    <cfRule type="cellIs" dxfId="42" priority="9" operator="equal">
      <formula>$Q$8</formula>
    </cfRule>
    <cfRule type="cellIs" dxfId="41" priority="10" operator="equal">
      <formula>$Q$7</formula>
    </cfRule>
  </conditionalFormatting>
  <conditionalFormatting sqref="D7:D26">
    <cfRule type="cellIs" dxfId="40" priority="1" operator="equal">
      <formula>$R$6</formula>
    </cfRule>
    <cfRule type="cellIs" dxfId="39" priority="2" operator="equal">
      <formula>$S$6</formula>
    </cfRule>
    <cfRule type="cellIs" dxfId="38" priority="3" operator="equal">
      <formula>$T$6</formula>
    </cfRule>
    <cfRule type="cellIs" dxfId="37" priority="4" operator="equal">
      <formula>$U$6</formula>
    </cfRule>
    <cfRule type="cellIs" dxfId="36" priority="5" operator="equal">
      <formula>$V$6</formula>
    </cfRule>
  </conditionalFormatting>
  <conditionalFormatting sqref="E7:E26">
    <cfRule type="cellIs" dxfId="35" priority="11" operator="equal">
      <formula>$R$14</formula>
    </cfRule>
    <cfRule type="cellIs" dxfId="34" priority="12" operator="equal">
      <formula>$R$15</formula>
    </cfRule>
    <cfRule type="cellIs" dxfId="33" priority="13" operator="equal">
      <formula>$R$16</formula>
    </cfRule>
    <cfRule type="cellIs" dxfId="32" priority="14" operator="equal">
      <formula>$R$17</formula>
    </cfRule>
  </conditionalFormatting>
  <dataValidations count="3">
    <dataValidation allowBlank="1" showInputMessage="1" showErrorMessage="1" prompt="Es la materialización del riesgo y las consecuencias de su aparición. Su escala es: 5 bajo impacto, 10 medio, 20 alto impacto._x000a_" sqref="JB6:JH6" xr:uid="{6898B228-F351-4300-9874-E977A4C13943}"/>
    <dataValidation allowBlank="1" showInputMessage="1" showErrorMessage="1" prompt="La probabilidad se encuentra determinada por una escala de 1 a 3, siendo 1 la menor probabilidad de ocurrencia del riesgo y 3 la mayor probabilidad de  ocurrencia." sqref="JA6" xr:uid="{D987204C-C315-49B9-8E3A-E8BD21D03D0B}"/>
    <dataValidation type="list" allowBlank="1" showInputMessage="1" showErrorMessage="1" sqref="JB7:JH14" xr:uid="{EA3AE031-980A-442E-9708-E48DF94DB9A6}">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7B21C-91A2-4485-AC7F-F447BA74F746}">
  <dimension ref="A1:XFC36"/>
  <sheetViews>
    <sheetView showGridLines="0" topLeftCell="A6" zoomScale="85" zoomScaleNormal="85" workbookViewId="0">
      <selection activeCell="D9" sqref="D9"/>
    </sheetView>
  </sheetViews>
  <sheetFormatPr baseColWidth="10" defaultColWidth="14.44140625" defaultRowHeight="13.2" customHeight="1" zeroHeight="1" x14ac:dyDescent="0.3"/>
  <cols>
    <col min="1" max="1" width="16.109375" style="143" customWidth="1"/>
    <col min="2" max="2" width="40.6640625" style="147" customWidth="1"/>
    <col min="3" max="3" width="13.44140625" style="147" customWidth="1"/>
    <col min="4" max="4" width="13" style="147" customWidth="1"/>
    <col min="5" max="5" width="16.44140625" style="193" customWidth="1"/>
    <col min="6" max="6" width="11.33203125" style="193" customWidth="1"/>
    <col min="7" max="7" width="15.44140625" style="147" customWidth="1"/>
    <col min="8" max="8" width="10.33203125" style="147" bestFit="1" customWidth="1"/>
    <col min="9" max="9" width="7.44140625" style="147" customWidth="1"/>
    <col min="10" max="10" width="14" style="147" customWidth="1"/>
    <col min="11" max="15" width="12.44140625" style="147" customWidth="1"/>
    <col min="16" max="16" width="3.6640625" style="147" customWidth="1"/>
    <col min="17" max="17" width="4.6640625" style="143" hidden="1" customWidth="1"/>
    <col min="18" max="18" width="5.6640625" style="143" hidden="1" customWidth="1"/>
    <col min="19" max="24" width="14" style="143" hidden="1" customWidth="1"/>
    <col min="25" max="25" width="11.44140625" style="143" customWidth="1"/>
    <col min="26" max="29" width="11.44140625" style="143" hidden="1" customWidth="1"/>
    <col min="30" max="30" width="5.44140625" style="143" hidden="1" customWidth="1"/>
    <col min="31" max="31" width="26.6640625" style="143" hidden="1" customWidth="1"/>
    <col min="32" max="36" width="22.6640625" style="147" hidden="1" customWidth="1"/>
    <col min="37" max="37" width="23.44140625" style="143" hidden="1" customWidth="1"/>
    <col min="38" max="265" width="11.44140625" style="143" hidden="1" customWidth="1"/>
    <col min="266" max="266" width="12.44140625" style="143" hidden="1" customWidth="1"/>
    <col min="267" max="267" width="47" style="143" hidden="1" customWidth="1"/>
    <col min="268" max="268" width="35" style="143" hidden="1" customWidth="1"/>
    <col min="269" max="16383" width="14.44140625" style="143"/>
    <col min="16384" max="16384" width="14.44140625" style="143" hidden="1" customWidth="1"/>
  </cols>
  <sheetData>
    <row r="1" spans="1:38" s="123" customFormat="1" ht="72" customHeight="1" x14ac:dyDescent="0.25">
      <c r="A1" s="342" t="s">
        <v>358</v>
      </c>
      <c r="B1" s="342"/>
      <c r="C1" s="342"/>
      <c r="D1" s="342"/>
      <c r="E1" s="185"/>
      <c r="G1" s="127"/>
      <c r="H1" s="128"/>
      <c r="I1" s="129"/>
      <c r="J1" s="130"/>
      <c r="K1" s="122"/>
      <c r="L1" s="122"/>
      <c r="M1" s="122"/>
      <c r="N1" s="122"/>
      <c r="O1" s="122"/>
      <c r="P1" s="117"/>
      <c r="AF1" s="124"/>
      <c r="AG1" s="124"/>
      <c r="AH1" s="124"/>
      <c r="AI1" s="124"/>
      <c r="AJ1" s="124"/>
    </row>
    <row r="2" spans="1:38" s="123" customFormat="1" x14ac:dyDescent="0.25">
      <c r="A2" s="125"/>
      <c r="B2" s="117"/>
      <c r="C2" s="186"/>
      <c r="D2" s="186"/>
      <c r="E2" s="185"/>
      <c r="F2" s="187"/>
      <c r="G2" s="187"/>
      <c r="H2" s="128"/>
      <c r="I2" s="129"/>
      <c r="J2" s="130"/>
      <c r="K2" s="122"/>
      <c r="L2" s="122"/>
      <c r="M2" s="122"/>
      <c r="N2" s="122"/>
      <c r="O2" s="122"/>
      <c r="P2" s="117"/>
      <c r="AF2" s="124"/>
      <c r="AG2" s="124"/>
      <c r="AH2" s="124"/>
      <c r="AI2" s="124"/>
      <c r="AJ2" s="124"/>
    </row>
    <row r="3" spans="1:38" s="123" customFormat="1" ht="30.6" thickBot="1" x14ac:dyDescent="0.55000000000000004">
      <c r="A3" s="131" t="s">
        <v>185</v>
      </c>
      <c r="B3" s="343" t="str">
        <f>'2. MATRIZ DE RIESGOS'!D6</f>
        <v>Gestión de Atención al Usuario</v>
      </c>
      <c r="C3" s="343"/>
      <c r="D3" s="343"/>
      <c r="E3" s="188"/>
      <c r="F3" s="189"/>
      <c r="K3" s="350"/>
      <c r="L3" s="350"/>
      <c r="M3" s="350"/>
      <c r="N3" s="350"/>
      <c r="O3" s="350"/>
      <c r="P3" s="350"/>
      <c r="Q3" s="350"/>
      <c r="R3" s="350"/>
      <c r="S3" s="350"/>
      <c r="T3" s="350"/>
      <c r="U3" s="350"/>
      <c r="V3" s="350"/>
      <c r="AF3" s="124"/>
      <c r="AG3" s="124"/>
      <c r="AH3" s="124"/>
      <c r="AI3" s="124"/>
      <c r="AJ3" s="124"/>
    </row>
    <row r="4" spans="1:38" s="123" customFormat="1" ht="13.8" hidden="1" thickBot="1" x14ac:dyDescent="0.3">
      <c r="D4" s="117"/>
      <c r="E4" s="126"/>
      <c r="F4" s="189"/>
      <c r="I4" s="344" t="s">
        <v>359</v>
      </c>
      <c r="J4" s="345"/>
      <c r="K4" s="345"/>
      <c r="L4" s="345"/>
      <c r="M4" s="345"/>
      <c r="N4" s="345"/>
      <c r="O4" s="346"/>
      <c r="R4" s="134"/>
      <c r="S4" s="135"/>
      <c r="T4" s="351" t="s">
        <v>1</v>
      </c>
      <c r="U4" s="352"/>
      <c r="V4" s="352"/>
      <c r="W4" s="352"/>
      <c r="X4" s="353"/>
      <c r="AF4" s="124"/>
      <c r="AG4" s="124"/>
      <c r="AH4" s="124"/>
      <c r="AI4" s="124"/>
      <c r="AJ4" s="124"/>
    </row>
    <row r="5" spans="1:38" x14ac:dyDescent="0.3">
      <c r="A5" s="190"/>
      <c r="B5" s="190"/>
      <c r="C5" s="139"/>
      <c r="D5" s="190"/>
      <c r="E5" s="337" t="s">
        <v>360</v>
      </c>
      <c r="F5" s="337"/>
      <c r="G5" s="337"/>
      <c r="H5" s="139"/>
      <c r="I5" s="140"/>
      <c r="J5" s="141"/>
      <c r="K5" s="335" t="s">
        <v>1</v>
      </c>
      <c r="L5" s="335"/>
      <c r="M5" s="335"/>
      <c r="N5" s="335"/>
      <c r="O5" s="336"/>
      <c r="P5" s="139"/>
      <c r="R5" s="142"/>
      <c r="T5" s="144">
        <v>0.2</v>
      </c>
      <c r="U5" s="144">
        <v>0.4</v>
      </c>
      <c r="V5" s="144">
        <v>0.6</v>
      </c>
      <c r="W5" s="144">
        <v>0.8</v>
      </c>
      <c r="X5" s="145">
        <v>1</v>
      </c>
      <c r="Y5" s="146"/>
      <c r="Z5" s="146"/>
      <c r="AA5" s="146"/>
      <c r="AB5" s="146"/>
      <c r="AC5" s="146"/>
      <c r="AD5" s="146"/>
      <c r="AE5" s="146"/>
    </row>
    <row r="6" spans="1:38" ht="40.200000000000003" customHeight="1" x14ac:dyDescent="0.25">
      <c r="A6" s="138" t="s">
        <v>361</v>
      </c>
      <c r="B6" s="138" t="s">
        <v>336</v>
      </c>
      <c r="C6" s="138" t="s">
        <v>101</v>
      </c>
      <c r="D6" s="138" t="s">
        <v>121</v>
      </c>
      <c r="E6" s="138" t="s">
        <v>2</v>
      </c>
      <c r="F6" s="138" t="s">
        <v>1</v>
      </c>
      <c r="G6" s="138" t="s">
        <v>362</v>
      </c>
      <c r="H6" s="139"/>
      <c r="I6" s="142"/>
      <c r="J6" s="151"/>
      <c r="K6" s="152" t="s">
        <v>116</v>
      </c>
      <c r="L6" s="152" t="s">
        <v>70</v>
      </c>
      <c r="M6" s="152" t="s">
        <v>67</v>
      </c>
      <c r="N6" s="152" t="s">
        <v>5</v>
      </c>
      <c r="O6" s="153" t="s">
        <v>71</v>
      </c>
      <c r="P6" s="139"/>
      <c r="R6" s="142"/>
      <c r="S6" s="154"/>
      <c r="T6" s="155" t="s">
        <v>116</v>
      </c>
      <c r="U6" s="155" t="s">
        <v>70</v>
      </c>
      <c r="V6" s="155" t="s">
        <v>67</v>
      </c>
      <c r="W6" s="155" t="s">
        <v>5</v>
      </c>
      <c r="X6" s="156" t="s">
        <v>71</v>
      </c>
      <c r="AA6" s="146"/>
      <c r="AB6" s="146"/>
      <c r="AC6" s="157"/>
      <c r="AD6" s="157"/>
      <c r="AE6" s="157"/>
      <c r="AF6" s="157"/>
      <c r="AG6" s="157"/>
      <c r="AH6" s="157"/>
      <c r="AI6" s="157"/>
      <c r="AJ6" s="157"/>
      <c r="AK6" s="157"/>
      <c r="AL6" s="157"/>
    </row>
    <row r="7" spans="1:38" ht="99" customHeight="1" x14ac:dyDescent="0.25">
      <c r="A7" s="158" t="str">
        <f>'2. MATRIZ DE RIESGOS'!A15</f>
        <v>GA5</v>
      </c>
      <c r="B7" s="159" t="str">
        <f>'2. MATRIZ DE RIESGOS'!G15</f>
        <v>Posibilidad de afectación reputacional y económica del Instituto reflejada en la insatisfacción de los ciudadanos en relación con las respuestas de las PQRSD por parte del Isvimed, así como por la perdida de recursos derivada de procesos fallados en contra de la entidad por vencimiento de términos de los recursos legales interpuestos por los ciudadanos, y por posibles hallazgos de los Entes de Control frente a la gestión de las PQRSD. Lo anterior, debido a que las respuestas de las PQRSD no contienen las características de: oportunidad, claridad, respuesta de fondo, precisas, congruentes y consecuentes.</v>
      </c>
      <c r="C7" s="191">
        <f>'2. MATRIZ DE RIESGOS'!AE15</f>
        <v>1.8662399999999996E-2</v>
      </c>
      <c r="D7" s="160">
        <f>'2. MATRIZ DE RIESGOS'!AG15</f>
        <v>0.60000000000000009</v>
      </c>
      <c r="E7" s="192" t="str">
        <f t="shared" ref="E7:E26" si="0">+IF(C7=0,"",IF(C7&lt;=$R$11,$S$11,IF(C7&lt;=$R$10,$S$10,IF(C7&lt;=$R$9,$S$9,IF(C7&lt;=$R$8,$S$8,IF(C7&lt;=$R$7,$S$7,""))))))</f>
        <v>Muy Baja</v>
      </c>
      <c r="F7" s="192" t="str">
        <f t="shared" ref="F7:F26" si="1">+IF(D7=0,"",IF(D7&lt;=$T$5,$T$6,IF(D7&lt;=$U$5,$U$6,IF(D7&lt;=$V$5,$V$6,IF(D7&lt;=$W$5,$W$6,IF(D7&lt;=$X$5,$X$6,""))))))</f>
        <v>Moderado</v>
      </c>
      <c r="G7" s="159" t="str">
        <f t="shared" ref="G7:G26" si="2">+IF(E7=$S$7,IF(F7=$T$6,$T$7,IF(F7=$U$6,$U$7,IF(F7=$V$6,$V$7,IF(F7=$W$6,$W$7,IF(F7=$X$6,$X$7))))),IF(E7=$S$8,IF(F7=$T$6,$T$8,IF(F7=$U$6,$U$8,IF(F7=$V$6,$V$8,IF(F7=$W$6,$W$8,IF(F7=$X$6,$X$8))))),IF(E7=$S$9,IF(F7=$T$6,$T$9,IF(F7=$U$6,$U$9,IF(F7=$V$6,$V$9,IF(F7=$W$6,$W$9,IF(F7=$X$6,$X$9))))),IF(E7=$S$10,IF(F7=$T$6,$T$10,IF(F7=$U$6,$U$10,IF(F7=$V$6,$V$10,IF(F7=$W$6,$W$10,IF(F7=$X$6,$X$10))))),IF(E7=$S$11,IF(F7=$T$6,$T$11,IF(F7=$U$6,$U$11,IF(F7=$V$6,$V$11,IF(F7=$W$6,$W$11,IF(F7=$X$6,$X$11))))),"")))))</f>
        <v>Moderado</v>
      </c>
      <c r="H7" s="161"/>
      <c r="I7" s="338" t="s">
        <v>2</v>
      </c>
      <c r="J7" s="152" t="s">
        <v>43</v>
      </c>
      <c r="K7" s="162" t="str">
        <f>+IF(AND(E7=$S$7,F7=$T$6),A7,"")&amp;" "&amp;IF(AND(E8=$S$7,F8=$T$6),A8,"")&amp;" "&amp;IF(AND(E9=$S$7,F9=$T$6),A9,"")&amp;" "&amp;IF(AND(E10=$S$7,F10=$T$6),A10,"")&amp;" "&amp;IF(AND(E11=$S$7,F11=$T$6),A11,"")&amp;" "&amp;IF(AND(E12=$S$7,F12=$T$6),A12,"")&amp;" "&amp;IF(AND(E13=$S$7,F13=$T$6),A13,"")&amp;" "&amp;IF(AND(E14=$S$7,F14=$T$6),A14,"")&amp;" "&amp;IF(AND(E15=$S$7,F15=$T$6),A15,"")&amp;" "&amp;IF(AND(E16=$S$7,F16=$T$6),A16,"")&amp;" "&amp;IF(AND(E17=$S$7,F17=$T$6),A17,"")&amp;" "&amp;IF(AND(E18=$S$7,F18=$T$6),A18,"")&amp;" "&amp;IF(AND(E19=$S$7,F19=$T$6),A19,"")&amp;" "&amp;IF(AND(E20=$S$7,F20=$T$6),A20,"")&amp;" "&amp;IF(AND(E21=$S$7,F21=$T$6),A21,"")&amp;" "&amp;IF(AND(E22=$S$7,F22=$T$6),A22,"")&amp;" "&amp;IF(AND(E23=$S$7,F23=$T$6),A23,"")&amp;" "&amp;IF(AND(E24=$S$7,F24=$T$6),A24,"")&amp;" "&amp;IF(AND(E25=$S$7,F25=$T$6),A25,"")&amp;" "&amp;IF(AND(E26=$S$7,F26=$T$6),A26,"")</f>
        <v xml:space="preserve">                   </v>
      </c>
      <c r="L7" s="162" t="str">
        <f>+IF(AND(E7=$S$7,F7=$U$6),A7,"")&amp;" "&amp;IF(AND(E8=$S$7,F8=$U$6),A8,"")&amp;" "&amp;IF(AND(E9=$S$7,F9=$U$6),A9,"")&amp;" "&amp;IF(AND(E10=$S$7,F10=$U$6),A10,"")&amp;" "&amp;IF(AND(E11=$S$7,F11=$U$6),A11,"")&amp;" "&amp;IF(AND(E12=$S$7,F12=$U$6),A12,"")&amp;" "&amp;IF(AND(E13=$S$7,F13=$U$6),A13,"")&amp;" "&amp;IF(AND(E14=$S$7,F14=$U$6),A14,"")&amp;" "&amp;IF(AND(E15=$S$7,F15=$U$6),A15,"")&amp;" "&amp;IF(AND(E16=$S$7,F16=$U$6),A16,"")&amp;" "&amp;IF(AND(E17=$S$7,F17=$U$6),A17,"")&amp;" "&amp;IF(AND(E18=$S$7,F18=$U$6),A18,"")&amp;" "&amp;IF(AND(E19=$S$7,F19=$U$6),A19,"")&amp;" "&amp;IF(AND(E20=$S$7,F20=$U$6),A20,"")&amp;" "&amp;IF(AND(E21=$S$7,F21=$U$6),A21,"")&amp;" "&amp;IF(AND(E22=$S$7,F22=$U$6),A22,"")&amp;" "&amp;IF(AND(E23=$S$7,F23=$U$6),A23,"")&amp;" "&amp;IF(AND(E24=$S$7,F24=$U$6),A24,"")&amp;" "&amp;IF(AND(E25=$S$7,F25=$U$6),A25,"")&amp;" "&amp;IF(AND(E26=$S$7,F26=$U$6),A26,"")</f>
        <v xml:space="preserve">                   </v>
      </c>
      <c r="M7" s="162" t="str">
        <f>+IF(AND(E7=$S$7,F7=$V$6),A7,"")&amp;" "&amp;IF(AND(E8=$S$7,F8=$V$6),A8,"")&amp;" "&amp;IF(AND(E9=$S$7,F9=$V$6),A9,"")&amp;" "&amp;IF(AND(E10=$S$7,F10=$V$6),A10,"")&amp;" "&amp;IF(AND(E11=$S$7,F11=$V$6),A11,"")&amp;" "&amp;IF(AND(E12=$S$7,F12=$V$6),A12,"")&amp;" "&amp;IF(AND(E13=$S$7,F13=$V$6),A13,"")&amp;" "&amp;IF(AND(E14=$S$7,F14=$V$6),A14,"")&amp;" "&amp;IF(AND(E15=$S$7,F15=$V$6),A15,"")&amp;" "&amp;IF(AND(E16=$S$7,F16=$V$6),A16,"")&amp;" "&amp;IF(AND(E17=$S$7,F17=$V$6),A17,"")&amp;" "&amp;IF(AND(E18=$S$7,F18=$V$6),A18,"")&amp;" "&amp;IF(AND(E19=$S$7,F19=$V$6),A19,"")&amp;" "&amp;IF(AND(E20=$S$7,F20=$V$6),A20,"")&amp;" "&amp;IF(AND(E21=$S$7,F21=$V$6),A21,"")&amp;" "&amp;IF(AND(E22=$S$7,F22=$V$6),A22,"")&amp;" "&amp;IF(AND(E23=$S$7,F23=$V$6),A23,"")&amp;" "&amp;IF(AND(E24=$S$7,F24=$V$6),A24,"")&amp;" "&amp;IF(AND(E25=$S$7,F25=$V$6),A25,"")&amp;" "&amp;IF(AND(E26=$S$7,F26=$V$6),A26,"")</f>
        <v xml:space="preserve">                   </v>
      </c>
      <c r="N7" s="162" t="str">
        <f>+IF(AND(E7=$S$7,F7=$W$6),A7,"")&amp;" "&amp;IF(AND(E8=$S$7,F8=$W$6),A8,"")&amp;" "&amp;IF(AND(E9=$S$7,F9=$W$6),A9,"")&amp;" "&amp;IF(AND(E10=$S$7,F10=$W$6),A10,"")&amp;" "&amp;IF(AND(E11=$S$7,F11=$W$6),A11,"")&amp;" "&amp;IF(AND(E12=$S$7,F12=$W$6),A12,"")&amp;" "&amp;IF(AND(E13=$S$7,F13=$W$6),A13,"")&amp;" "&amp;IF(AND(E14=$S$7,F14=$W$6),A14,"")&amp;" "&amp;IF(AND(E15=$S$7,F15=$W$6),A15,"")&amp;" "&amp;IF(AND(E16=$S$7,F16=$W$6),A16,"")&amp;" "&amp;IF(AND(E17=$S$7,F17=$W$6),A17,"")&amp;" "&amp;IF(AND(E18=$S$7,F18=$W$6),A18,"")&amp;" "&amp;IF(AND(E19=$S$7,F19=$W$6),A19,"")&amp;" "&amp;IF(AND(E20=$S$7,F20=$W$6),A20,"")&amp;" "&amp;IF(AND(E21=$S$7,F21=$W$6),A21,"")&amp;" "&amp;IF(AND(E22=$S$7,F22=$W$6),A22,"")&amp;" "&amp;IF(AND(E23=$S$7,F23=$W$6),A23,"")&amp;" "&amp;IF(AND(E24=$S$7,F24=$W$6),A24,"")&amp;" "&amp;IF(AND(E25=$S$7,F25=$W$6),A25,"")&amp;" "&amp;IF(AND(E26=$S$7,F26=$W$6),A26,"")</f>
        <v xml:space="preserve">                   </v>
      </c>
      <c r="O7" s="163" t="str">
        <f>+IF(AND(E7=$S$7,F7=$X$6),A7,"")&amp;" "&amp;IF(AND(E8=$S$7,F8=$X$6),A8,"")&amp;" "&amp;IF(AND(E9=$S$7,F9=$X$6),A9,"")&amp;" "&amp;IF(AND(E10=$S$7,F10=$X$6),A10,"")&amp;" "&amp;IF(AND(E11=$S$7,F11=$X$6),A11,"")&amp;" "&amp;IF(AND(E12=$S$7,F12=$X$6),A12,"")&amp;" "&amp;IF(AND(E13=$S$7,F13=$X$6),A13,"")&amp;" "&amp;IF(AND(E14=$S$7,F14=$X$6),A14,"")&amp;" "&amp;IF(AND(E15=$S$7,F15=$X$6),A15,"")&amp;" "&amp;IF(AND(E16=$S$7,F16=$X$6),A16,"")&amp;" "&amp;IF(AND(E17=$S$7,F17=$X$6),A17,"")&amp;" "&amp;IF(AND(E18=$S$7,F18=$X$6),A18,"")&amp;" "&amp;IF(AND(E19=$S$7,F19=$X$6),A19,"")&amp;" "&amp;IF(AND(E20=$S$7,F20=$X$6),A20,"")&amp;" "&amp;IF(AND(E21=$S$7,F21=$X$6),A21,"")&amp;" "&amp;IF(AND(E22=$S$7,F22=$X$6),A22,"")&amp;" "&amp;IF(AND(E23=$S$7,F23=$X$6),A23,"")&amp;" "&amp;IF(AND(E24=$S$7,F24=$X$6),A24,"")&amp;" "&amp;IF(AND(E25=$S$7,F25=$X$6),A25,"")&amp;" "&amp;IF(AND(E26=$S$7,F26=$X$6),A26,"")</f>
        <v xml:space="preserve">                   </v>
      </c>
      <c r="P7" s="161"/>
      <c r="Q7" s="347" t="s">
        <v>2</v>
      </c>
      <c r="R7" s="164">
        <v>1</v>
      </c>
      <c r="S7" s="155" t="s">
        <v>43</v>
      </c>
      <c r="T7" s="162" t="s">
        <v>66</v>
      </c>
      <c r="U7" s="162" t="s">
        <v>66</v>
      </c>
      <c r="V7" s="162" t="s">
        <v>66</v>
      </c>
      <c r="W7" s="162" t="s">
        <v>66</v>
      </c>
      <c r="X7" s="163" t="s">
        <v>65</v>
      </c>
      <c r="AA7" s="146"/>
      <c r="AB7" s="146"/>
      <c r="AC7" s="157"/>
      <c r="AD7" s="157"/>
      <c r="AE7" s="157"/>
      <c r="AF7" s="165"/>
      <c r="AG7" s="165"/>
      <c r="AH7" s="165"/>
      <c r="AI7" s="165"/>
      <c r="AJ7" s="165"/>
      <c r="AK7" s="157"/>
      <c r="AL7" s="157"/>
    </row>
    <row r="8" spans="1:38" ht="117" customHeight="1" x14ac:dyDescent="0.25">
      <c r="A8" s="158" t="str">
        <f>'2. MATRIZ DE RIESGOS'!A24</f>
        <v>GA6</v>
      </c>
      <c r="B8" s="159" t="str">
        <f>'2. MATRIZ DE RIESGOS'!G24</f>
        <v>Posibilidad de afectación reputacional del Instituto reflejada en la inconformidad del ciudadano por aumento de PQRS, comentarios negativos a través de los diferentes canales de comunicación (redes sociales, medios de comunicación) y de manera informal. Lo anterior, debido a que la información que se proporciona al ciudadano es insuficiente o errónea.</v>
      </c>
      <c r="C8" s="191">
        <f>'2. MATRIZ DE RIESGOS'!AE24</f>
        <v>0.1512</v>
      </c>
      <c r="D8" s="160">
        <f>'2. MATRIZ DE RIESGOS'!AG24</f>
        <v>0.60000000000000009</v>
      </c>
      <c r="E8" s="192" t="str">
        <f t="shared" si="0"/>
        <v>Muy Baja</v>
      </c>
      <c r="F8" s="192" t="str">
        <f t="shared" si="1"/>
        <v>Moderado</v>
      </c>
      <c r="G8" s="159" t="str">
        <f t="shared" si="2"/>
        <v>Moderado</v>
      </c>
      <c r="H8" s="161"/>
      <c r="I8" s="338"/>
      <c r="J8" s="152" t="s">
        <v>4</v>
      </c>
      <c r="K8" s="166" t="str">
        <f>+IF(AND(E7=$S$8,F7=$T$6),A7,"")&amp;" "&amp;IF(AND(E8=$S$8,F8=$T$6),A8,"")&amp;" "&amp;IF(AND(E9=$S$8,F9=$T$6),A9,"")&amp;" "&amp;IF(AND(E10=$S$8,F10=$T$6),A10,"")&amp;" "&amp;IF(AND(E11=$S$8,F11=$T$6),A11,"")&amp;" "&amp;IF(AND(E12=$S$8,F12=$T$6),A12,"")&amp;" "&amp;IF(AND(E13=$S$8,F13=$T$6),A13,"")&amp;" "&amp;IF(AND(E14=$S$8,F14=$T$6),A14,"")&amp;" "&amp;IF(AND(E15=$S$8,F15=$T$6),A15,"")&amp;" "&amp;IF(AND(E16=$S$8,F16=$T$6),A16,"")&amp;" "&amp;IF(AND(E17=$S$8,F17=$T$6),A17,"")&amp;" "&amp;IF(AND(E18=$S$8,F18=$T$6),A18,"")&amp;" "&amp;IF(AND(E19=$S$8,F19=$T$6),A19,"")&amp;" "&amp;IF(AND(E20=$S$8,F20=$T$6),A20,"")&amp;" "&amp;IF(AND(E21=$S$8,F21=$T$6),A21,"")&amp;" "&amp;IF(AND(E22=$S$8,F22=$T$6),A22,"")&amp;" "&amp;IF(AND(E23=$S$8,F23=$T$6),A23,"")&amp;" "&amp;IF(AND(E24=$S$8,F24=$T$6),A24,"")&amp;" "&amp;IF(AND(E25=$S$8,F25=$T$6),A25,"")&amp;" "&amp;IF(AND(E26=$S$8,F26=$T$6),A26,"")</f>
        <v xml:space="preserve">                   </v>
      </c>
      <c r="L8" s="166" t="str">
        <f>+IF(AND(E7=$S$8,F7=$U$6),A7,"")&amp;" "&amp;IF(AND(E8=$S$8,F8=$U$6),A8,"")&amp;" "&amp;IF(AND(E9=$S$8,F9=$U$6),A9,"")&amp;" "&amp;IF(AND(E10=$S$8,F10=$U$6),A10,"")&amp;" "&amp;IF(AND(E11=$S$8,F11=$U$6),A11,"")&amp;" "&amp;IF(AND(E12=$S$8,F12=$U$6),A12,"")&amp;" "&amp;IF(AND(E13=$S$8,F13=$U$6),A13,"")&amp;" "&amp;IF(AND(E14=$S$8,F14=$U$6),A14,"")&amp;" "&amp;IF(AND(E15=$S$8,F15=$U$6),A15,"")&amp;" "&amp;IF(AND(E16=$S$8,F16=$U$6),A16,"")&amp;" "&amp;IF(AND(E17=$S$8,F17=$U$6),A17,"")&amp;" "&amp;IF(AND(E18=$S$8,F18=$U$6),A18,"")&amp;" "&amp;IF(AND(E19=$S$8,F19=$U$6),A19,"")&amp;" "&amp;IF(AND(E20=$S$8,F20=$U$6),A20,"")&amp;" "&amp;IF(AND(E21=$S$8,F21=$U$6),A21,"")&amp;" "&amp;IF(AND(E22=$S$8,F22=$U$6),A22,"")&amp;" "&amp;IF(AND(E23=$S$8,F23=$U$6),A23,"")&amp;" "&amp;IF(AND(E24=$S$8,F24=$U$6),A24,"")&amp;" "&amp;IF(AND(E25=$S$8,F25=$U$6),A25,"")&amp;" "&amp;IF(AND(E26=$S$8,F26=$U$6),A26,"")</f>
        <v xml:space="preserve">                   </v>
      </c>
      <c r="M8" s="162" t="str">
        <f>+IF(AND(E7=$S$8,F7=$V$6),A7,"")&amp;" "&amp;IF(AND(E8=$S$8,F8=$V$6),A8,"")&amp;" "&amp;IF(AND(E9=$S$8,F9=$V$6),A9,"")&amp;" "&amp;IF(AND(E10=$S$8,F10=$V$6),A10,"")&amp;" "&amp;IF(AND(E11=$S$8,F11=$V$6),A11,"")&amp;" "&amp;IF(AND(E12=$S$8,F12=$V$6),A12,"")&amp;" "&amp;IF(AND(E13=$S$8,F13=$V$6),A13,"")&amp;" "&amp;IF(AND(E14=$S$8,F14=$V$6),A14,"")&amp;" "&amp;IF(AND(E15=$S$8,F15=$V$6),A15,"")&amp;" "&amp;IF(AND(E16=$S$8,F16=$V$6),A16,"")&amp;" "&amp;IF(AND(E17=$S$8,F17=$V$6),A17,"")&amp;" "&amp;IF(AND(E18=$S$8,F18=$V$6),A18,"")&amp;" "&amp;IF(AND(E19=$S$8,F19=$V$6),A19,"")&amp;" "&amp;IF(AND(E20=$S$8,F20=$V$6),A20,"")&amp;" "&amp;IF(AND(E21=$S$8,F21=$V$6),A21,"")&amp;" "&amp;IF(AND(E22=$S$8,F22=$V$6),A22,"")&amp;" "&amp;IF(AND(E23=$S$8,F23=$V$6),A23,"")&amp;" "&amp;IF(AND(E24=$S$8,F24=$V$6),A24,"")&amp;" "&amp;IF(AND(E25=$S$8,F25=$V$6),A25,"")&amp;" "&amp;IF(AND(E26=$S$8,F26=$V$6),A26,"")</f>
        <v xml:space="preserve">                   </v>
      </c>
      <c r="N8" s="162" t="str">
        <f>+IF(AND(E7=$S$8,F7=$W$6),A7,"")&amp;" "&amp;IF(AND(E8=$S$8,F8=$W$6),A8,"")&amp;" "&amp;IF(AND(E9=$S$8,F9=$W$6),A9,"")&amp;" "&amp;IF(AND(E10=$S$8,F10=$W$6),A10,"")&amp;" "&amp;IF(AND(E11=$S$8,F11=$W$6),A11,"")&amp;" "&amp;IF(AND(E12=$S$8,F12=$W$6),A12,"")&amp;" "&amp;IF(AND(E13=$S$8,F13=$W$6),A13,"")&amp;" "&amp;IF(AND(E14=$S$8,F14=$W$6),A14,"")&amp;" "&amp;IF(AND(E15=$S$8,F15=$W$6),A15,"")&amp;" "&amp;IF(AND(E16=$S$8,F16=$W$6),A16,"")&amp;" "&amp;IF(AND(E17=$S$8,F17=$W$6),A17,"")&amp;" "&amp;IF(AND(E18=$S$8,F18=$W$6),A18,"")&amp;" "&amp;IF(AND(E19=$S$8,F19=$W$6),A19,"")&amp;" "&amp;IF(AND(E20=$S$8,F20=$W$6),A20,"")&amp;" "&amp;IF(AND(E21=$S$8,F21=$W$6),A21,"")&amp;" "&amp;IF(AND(E22=$S$8,F22=$W$6),A22,"")&amp;" "&amp;IF(AND(E23=$S$8,F23=$W$6),A23,"")&amp;" "&amp;IF(AND(E24=$S$8,F24=$W$6),A24,"")&amp;" "&amp;IF(AND(E25=$S$8,F25=$W$6),A25,"")&amp;" "&amp;IF(AND(E26=$S$8,F26=$W$6),A26,"")</f>
        <v xml:space="preserve">                   </v>
      </c>
      <c r="O8" s="163" t="str">
        <f>+IF(AND(E7=$S$8,F7=$X$6),A7,"")&amp;" "&amp;IF(AND(E8=$S$8,F8=$X$6),A8,"")&amp;" "&amp;IF(AND(E9=$S$8,F9=$X$6),A9,"")&amp;" "&amp;IF(AND(E10=$S$8,F10=$X$6),A10,"")&amp;" "&amp;IF(AND(E11=$S$8,F11=$X$6),A11,"")&amp;" "&amp;IF(AND(E12=$S$8,F12=$X$6),A12,"")&amp;" "&amp;IF(AND(E13=$S$8,F13=$X$6),A13,"")&amp;" "&amp;IF(AND(E14=$S$8,F14=$X$6),A14,"")&amp;" "&amp;IF(AND(E15=$S$8,F15=$X$6),A15,"")&amp;" "&amp;IF(AND(E16=$S$8,F16=$X$6),A16,"")&amp;" "&amp;IF(AND(E17=$S$8,F17=$X$6),A17,"")&amp;" "&amp;IF(AND(E18=$S$8,F18=$X$6),A18,"")&amp;" "&amp;IF(AND(E19=$S$8,F19=$X$6),A19,"")&amp;" "&amp;IF(AND(E20=$S$8,F20=$X$6),A20,"")&amp;" "&amp;IF(AND(E21=$S$8,F21=$X$6),A21,"")&amp;" "&amp;IF(AND(E22=$S$8,F22=$X$6),A22,"")&amp;" "&amp;IF(AND(E23=$S$8,F23=$X$6),A23,"")&amp;" "&amp;IF(AND(E24=$S$8,F24=$X$6),A24,"")&amp;" "&amp;IF(AND(E25=$S$8,F25=$X$6),A25,"")&amp;" "&amp;IF(AND(E26=$S$8,F26=$X$6),A26,"")</f>
        <v xml:space="preserve">                   </v>
      </c>
      <c r="P8" s="161"/>
      <c r="Q8" s="348"/>
      <c r="R8" s="164">
        <v>0.8</v>
      </c>
      <c r="S8" s="155" t="s">
        <v>4</v>
      </c>
      <c r="T8" s="166" t="s">
        <v>67</v>
      </c>
      <c r="U8" s="166" t="s">
        <v>67</v>
      </c>
      <c r="V8" s="162" t="s">
        <v>66</v>
      </c>
      <c r="W8" s="162" t="s">
        <v>66</v>
      </c>
      <c r="X8" s="163" t="s">
        <v>65</v>
      </c>
      <c r="AA8" s="146"/>
      <c r="AB8" s="146"/>
      <c r="AC8" s="157"/>
      <c r="AD8" s="167"/>
      <c r="AE8" s="168"/>
      <c r="AF8" s="165"/>
      <c r="AG8" s="165"/>
      <c r="AH8" s="165"/>
      <c r="AI8" s="165"/>
      <c r="AJ8" s="165"/>
      <c r="AK8" s="157"/>
      <c r="AL8" s="157"/>
    </row>
    <row r="9" spans="1:38" ht="102" customHeight="1" x14ac:dyDescent="0.25">
      <c r="A9" s="158">
        <f>'2. MATRIZ DE RIESGOS'!A26</f>
        <v>0</v>
      </c>
      <c r="B9" s="159">
        <f>'2. MATRIZ DE RIESGOS'!G26</f>
        <v>0</v>
      </c>
      <c r="C9" s="191">
        <f>'2. MATRIZ DE RIESGOS'!AE26</f>
        <v>0</v>
      </c>
      <c r="D9" s="160">
        <f>'2. MATRIZ DE RIESGOS'!AG26</f>
        <v>0</v>
      </c>
      <c r="E9" s="192" t="str">
        <f t="shared" si="0"/>
        <v/>
      </c>
      <c r="F9" s="192" t="str">
        <f t="shared" si="1"/>
        <v/>
      </c>
      <c r="G9" s="159" t="str">
        <f t="shared" si="2"/>
        <v/>
      </c>
      <c r="H9" s="161"/>
      <c r="I9" s="338"/>
      <c r="J9" s="152" t="s">
        <v>89</v>
      </c>
      <c r="K9" s="166" t="str">
        <f>+IF(AND(E7=$S$9,F7=$T$6),A7,"")&amp;" "&amp;IF(AND(E8=$S$9,F8=$T$6),A8,"")&amp;" "&amp;IF(AND(E9=$S$9,F9=$T$6),A9,"")&amp;" "&amp;IF(AND(E10=$S$9,F10=$T$6),A10,"")&amp;" "&amp;IF(AND(E11=$S$9,F11=$T$6),A11,"")&amp;" "&amp;IF(AND(E12=$S$9,F12=$T$6),A12,"")&amp;" "&amp;IF(AND(E13=$S$9,F13=$T$6),A13,"")&amp;" "&amp;IF(AND(E14=$S$9,F14=$T$6),A14,"")&amp;" "&amp;IF(AND(E15=$S$9,F15=$T$6),A15,"")&amp;" "&amp;IF(AND(E16=$S$9,F16=$T$6),A16,"")&amp;" "&amp;IF(AND(E17=$S$9,F17=$T$6),A17,"")&amp;" "&amp;IF(AND(E18=$S$9,F18=$T$6),A18,"")&amp;" "&amp;IF(AND(E19=$S$9,F19=$T$6),A19,"")&amp;" "&amp;IF(AND(E20=$S$9,F20=$T$6),A20,"")&amp;" "&amp;IF(AND(E21=$S$9,F21=$T$6),A21,"")&amp;" "&amp;IF(AND(E22=$S$9,F22=$T$6),A22,"")&amp;" "&amp;IF(AND(E23=$S$9,F23=$T$6),A23,"")&amp;" "&amp;IF(AND(E24=$S$9,F24=$T$6),A24,"")&amp;" "&amp;IF(AND(E25=$S$9,F25=$T$6),A25,"")&amp;" "&amp;IF(AND(E26=$S$9,F26=$T$6),A26,"")</f>
        <v xml:space="preserve">                   </v>
      </c>
      <c r="L9" s="166" t="str">
        <f>+IF(AND(E7=$S$9,F7=$U$6),A7,"")&amp;" "&amp;IF(AND(E8=$S$9,F8=$U$6),A8,"")&amp;" "&amp;IF(AND(E9=$S$9,F9=$U$6),A9,"")&amp;" "&amp;IF(AND(E10=$S$9,F10=$U$6),A10,"")&amp;" "&amp;IF(AND(E11=$S$9,F11=$U$6),A11,"")&amp;" "&amp;IF(AND(E12=$S$9,F12=$U$6),A12,"")&amp;" "&amp;IF(AND(E13=$S$9,F13=$U$6),A13,"")&amp;" "&amp;IF(AND(E14=$S$9,F14=$U$6),A14,"")&amp;" "&amp;IF(AND(E15=$S$9,F15=$U$6),A15,"")&amp;" "&amp;IF(AND(E16=$S$9,F16=$U$6),A16,"")&amp;" "&amp;IF(AND(E17=$S$9,F17=$U$6),A17,"")&amp;" "&amp;IF(AND(E18=$S$9,F18=$U$6),A18,"")&amp;" "&amp;IF(AND(E19=$S$9,F19=$U$6),A19,"")&amp;" "&amp;IF(AND(E20=$S$9,F20=$U$6),A20,"")&amp;" "&amp;IF(AND(E21=$S$9,F21=$U$6),A21,"")&amp;" "&amp;IF(AND(E22=$S$9,F22=$U$6),A22,"")&amp;" "&amp;IF(AND(E23=$S$9,F23=$U$6),A23,"")&amp;" "&amp;IF(AND(E24=$S$9,F24=$U$6),A24,"")&amp;" "&amp;IF(AND(E25=$S$9,F25=$U$6),A25,"")&amp;" "&amp;IF(AND(E26=$S$9,F26=$U$6),A26,"")</f>
        <v xml:space="preserve">                   </v>
      </c>
      <c r="M9" s="166" t="str">
        <f>+IF(AND(E7=$S$9,F7=$V$6),A7,"")&amp;" "&amp;IF(AND(E8=$S$9,F8=$V$6),A8,"")&amp;" "&amp;IF(AND(E9=$S$9,F9=$V$6),A9,"")&amp;" "&amp;IF(AND(E10=$S$9,F10=$V$6),A10,"")&amp;" "&amp;IF(AND(E11=$S$9,F11=$V$6),A11,"")&amp;" "&amp;IF(AND(E12=$S$9,F12=$V$6),A12,"")&amp;" "&amp;IF(AND(E13=$S$9,F13=$V$6),A13,"")&amp;" "&amp;IF(AND(E14=$S$9,F14=$V$6),A14,"")&amp;" "&amp;IF(AND(E15=$S$9,F15=$V$6),A15,"")&amp;" "&amp;IF(AND(E16=$S$9,F16=$V$6),A16,"")&amp;" "&amp;IF(AND(E17=$S$9,F17=$V$6),A17,"")&amp;" "&amp;IF(AND(E18=$S$9,F18=$V$6),A18,"")&amp;" "&amp;IF(AND(E19=$S$9,F19=$V$6),A19,"")&amp;" "&amp;IF(AND(E20=$S$9,F20=$V$6),A20,"")&amp;" "&amp;IF(AND(E21=$S$9,F21=$V$6),A21,"")&amp;" "&amp;IF(AND(E22=$S$9,F22=$V$6),A22,"")&amp;" "&amp;IF(AND(E23=$S$9,F23=$V$6),A23,"")&amp;" "&amp;IF(AND(E24=$S$9,F24=$V$6),A24,"")&amp;" "&amp;IF(AND(E25=$S$9,F25=$V$6),A25,"")&amp;" "&amp;IF(AND(E26=$S$9,F26=$V$6),A26,"")</f>
        <v xml:space="preserve">                   </v>
      </c>
      <c r="N9" s="162" t="str">
        <f>+IF(AND(E7=$S$9,F7=$W$6),A7,"")&amp;" "&amp;IF(AND(E8=$S$9,F8=$W$6),A8,"")&amp;" "&amp;IF(AND(E9=$S$9,F9=$W$6),A9,"")&amp;" "&amp;IF(AND(E10=$S$9,F10=$W$6),A10,"")&amp;" "&amp;IF(AND(E11=$S$9,F11=$W$6),A11,"")&amp;" "&amp;IF(AND(E12=$S$9,F12=$W$6),A12,"")&amp;" "&amp;IF(AND(E13=$S$9,F13=$W$6),A13,"")&amp;" "&amp;IF(AND(E14=$S$9,F14=$W$6),A14,"")&amp;" "&amp;IF(AND(E15=$S$9,F15=$W$6),A15,"")&amp;" "&amp;IF(AND(E16=$S$9,F16=$W$6),A16,"")&amp;" "&amp;IF(AND(E17=$S$9,F17=$W$6),A17,"")&amp;" "&amp;IF(AND(E18=$S$9,F18=$W$6),A18,"")&amp;" "&amp;IF(AND(E19=$S$9,F19=$W$6),A19,"")&amp;" "&amp;IF(AND(E20=$S$9,F20=$W$6),A20,"")&amp;" "&amp;IF(AND(E21=$S$9,F21=$W$6),A21,"")&amp;" "&amp;IF(AND(E22=$S$9,F22=$W$6),A22,"")&amp;" "&amp;IF(AND(E23=$S$9,F23=$W$6),A23,"")&amp;" "&amp;IF(AND(E24=$S$9,F24=$W$6),A24,"")&amp;" "&amp;IF(AND(E25=$S$9,F25=$W$6),A25,"")&amp;" "&amp;IF(AND(E26=$S$9,F26=$W$6),A26,"")</f>
        <v xml:space="preserve">                   </v>
      </c>
      <c r="O9" s="163" t="str">
        <f>+IF(AND(E7=$S$9,F7=$X$6),A7,"")&amp;" "&amp;IF(AND(E8=$S$9,F8=$X$6),A8,"")&amp;" "&amp;IF(AND(E9=$S$9,F9=$X$6),A9,"")&amp;" "&amp;IF(AND(E10=$S$9,F10=$X$6),A10,"")&amp;" "&amp;IF(AND(E11=$S$9,F11=$X$6),A11,"")&amp;" "&amp;IF(AND(E12=$S$9,F12=$X$6),A12,"")&amp;" "&amp;IF(AND(E13=$S$9,F13=$X$6),A13,"")&amp;" "&amp;IF(AND(E14=$S$9,F14=$X$6),A14,"")&amp;" "&amp;IF(AND(E15=$S$9,F15=$X$6),A15,"")&amp;" "&amp;IF(AND(E16=$S$9,F16=$X$6),A16,"")&amp;" "&amp;IF(AND(E17=$S$9,F17=$X$6),A17,"")&amp;" "&amp;IF(AND(E18=$S$9,F18=$X$6),A18,"")&amp;" "&amp;IF(AND(E19=$S$9,F19=$X$6),A19,"")&amp;" "&amp;IF(AND(E20=$S$9,F20=$X$6),A20,"")&amp;" "&amp;IF(AND(E21=$S$9,F21=$X$6),A21,"")&amp;" "&amp;IF(AND(E22=$S$9,F22=$X$6),A22,"")&amp;" "&amp;IF(AND(E23=$S$9,F23=$X$6),A23,"")&amp;" "&amp;IF(AND(E24=$S$9,F24=$X$6),A24,"")&amp;" "&amp;IF(AND(E25=$S$9,F25=$X$6),A25,"")&amp;" "&amp;IF(AND(E26=$S$9,F26=$X$6),A26,"")</f>
        <v xml:space="preserve">                   </v>
      </c>
      <c r="P9" s="161"/>
      <c r="Q9" s="348"/>
      <c r="R9" s="164">
        <v>0.6</v>
      </c>
      <c r="S9" s="155" t="s">
        <v>89</v>
      </c>
      <c r="T9" s="166" t="s">
        <v>67</v>
      </c>
      <c r="U9" s="166" t="s">
        <v>67</v>
      </c>
      <c r="V9" s="166" t="s">
        <v>67</v>
      </c>
      <c r="W9" s="162" t="s">
        <v>66</v>
      </c>
      <c r="X9" s="163" t="s">
        <v>65</v>
      </c>
      <c r="AA9" s="146"/>
      <c r="AB9" s="146"/>
      <c r="AC9" s="157"/>
      <c r="AD9" s="167"/>
      <c r="AE9" s="168"/>
      <c r="AF9" s="165"/>
      <c r="AG9" s="165"/>
      <c r="AH9" s="165"/>
      <c r="AI9" s="165"/>
      <c r="AJ9" s="169"/>
      <c r="AK9" s="157"/>
      <c r="AL9" s="157"/>
    </row>
    <row r="10" spans="1:38" ht="118.95" customHeight="1" x14ac:dyDescent="0.25">
      <c r="A10" s="158">
        <f>'2. MATRIZ DE RIESGOS'!A27</f>
        <v>0</v>
      </c>
      <c r="B10" s="159">
        <f>'2. MATRIZ DE RIESGOS'!G27</f>
        <v>0</v>
      </c>
      <c r="C10" s="191">
        <f>'2. MATRIZ DE RIESGOS'!AE27</f>
        <v>0</v>
      </c>
      <c r="D10" s="160">
        <f>'2. MATRIZ DE RIESGOS'!AG27</f>
        <v>0</v>
      </c>
      <c r="E10" s="192" t="str">
        <f t="shared" si="0"/>
        <v/>
      </c>
      <c r="F10" s="192" t="str">
        <f t="shared" si="1"/>
        <v/>
      </c>
      <c r="G10" s="159" t="str">
        <f t="shared" si="2"/>
        <v/>
      </c>
      <c r="H10" s="161"/>
      <c r="I10" s="338"/>
      <c r="J10" s="152" t="s">
        <v>42</v>
      </c>
      <c r="K10" s="170" t="str">
        <f>+IF(AND(E7=$S$10,F7=$T$6),A7,"")&amp;" "&amp;IF(AND(E8=$S$10,F8=$T$6),A8,"")&amp;" "&amp;IF(AND(E9=$S$10,F9=$T$6),A9,"")&amp;" "&amp;IF(AND(E10=$S$10,F10=$T$6),A10,"")&amp;" "&amp;IF(AND(E11=$S$10,F11=$T$6),A11,"")&amp;" "&amp;IF(AND(E12=$S$10,F12=$T$6),A12,"")&amp;" "&amp;IF(AND(E13=$S$10,F13=$T$6),A13,"")&amp;" "&amp;IF(AND(E14=$S$10,F14=$T$6),A14,"")&amp;" "&amp;IF(AND(E15=$S$10,F15=$T$6),A15,"")&amp;" "&amp;IF(AND(E16=$S$10,F16=$T$6),A16,"")&amp;" "&amp;IF(AND(E17=$S$10,F17=$T$6),A17,"")&amp;" "&amp;IF(AND(E18=$S$10,F18=$T$6),A18,"")&amp;" "&amp;IF(AND(E19=$S$10,F19=$T$6),A19,"")&amp;" "&amp;IF(AND(E20=$S$10,F20=$T$6),A20,"")&amp;" "&amp;IF(AND(E21=$S$10,F21=$T$6),A21,"")&amp;" "&amp;IF(AND(E22=$S$10,F22=$T$6),A22,"")&amp;" "&amp;IF(AND(E23=$S$10,F23=$T$6),A23,"")&amp;" "&amp;IF(AND(E24=$S$10,F24=$T$6),A24,"")&amp;" "&amp;IF(AND(E25=$S$10,F25=$T$6),A25,"")&amp;" "&amp;IF(AND(E26=$S$10,F26=$T$6),A26,"")</f>
        <v xml:space="preserve">                   </v>
      </c>
      <c r="L10" s="166" t="str">
        <f>+IF(AND(E7=$S$10,F7=$U$6),A7,"")&amp;" "&amp;IF(AND(E8=$S$10,F8=$U$6),A8,"")&amp;" "&amp;IF(AND(E9=$S$10,F9=$U$6),A9,"")&amp;" "&amp;IF(AND(E10=$S$10,F10=$U$6),A10,"")&amp;" "&amp;IF(AND(E11=$S$10,F11=$U$6),A11,"")&amp;" "&amp;IF(AND(E12=$S$10,F12=$U$6),A12,"")&amp;" "&amp;IF(AND(E13=$S$10,F13=$U$6),A13,"")&amp;" "&amp;IF(AND(E14=$S$10,F14=$U$6),A14,"")&amp;" "&amp;IF(AND(E15=$S$10,F15=$U$6),A15,"")&amp;" "&amp;IF(AND(E16=$S$10,F16=$U$6),A16,"")&amp;" "&amp;IF(AND(E17=$S$10,F17=$U$6),A17,"")&amp;" "&amp;IF(AND(E18=$S$10,F18=$U$6),A18,"")&amp;" "&amp;IF(AND(E19=$S$10,F19=$U$6),A19,"")&amp;" "&amp;IF(AND(E20=$S$10,F20=$U$6),A20,"")&amp;" "&amp;IF(AND(E21=$S$10,F21=$U$6),A21,"")&amp;" "&amp;IF(AND(E22=$S$10,F22=$U$6),A22,"")&amp;" "&amp;IF(AND(E23=$S$10,F23=$U$6),A23,"")&amp;" "&amp;IF(AND(E24=$S$10,F24=$U$6),A24,"")&amp;" "&amp;IF(AND(E25=$S$10,F25=$U$6),A25,"")&amp;" "&amp;IF(AND(E26=$S$10,F26=$U$6),A26,"")</f>
        <v xml:space="preserve">                   </v>
      </c>
      <c r="M10" s="166" t="str">
        <f>+IF(AND(E7=$S$10,F7=$V$6),A7,"")&amp;" "&amp;IF(AND(E8=$S$10,F8=$V$6),A8,"")&amp;" "&amp;IF(AND(E9=$S$10,F9=$V$6),A9,"")&amp;" "&amp;IF(AND(E10=$S$10,F10=$V$6),A10,"")&amp;" "&amp;IF(AND(E11=$S$10,F11=$V$6),A11,"")&amp;" "&amp;IF(AND(E12=$S$10,F12=$V$6),A12,"")&amp;" "&amp;IF(AND(E13=$S$10,F13=$V$6),A13,"")&amp;" "&amp;IF(AND(E14=$S$10,F14=$V$6),A14,"")&amp;" "&amp;IF(AND(E15=$S$10,F15=$V$6),A15,"")&amp;" "&amp;IF(AND(E16=$S$10,F16=$V$6),A16,"")&amp;" "&amp;IF(AND(E17=$S$10,F17=$V$6),A17,"")&amp;" "&amp;IF(AND(E18=$S$10,F18=$V$6),A18,"")&amp;" "&amp;IF(AND(E19=$S$10,F19=$V$6),A19,"")&amp;" "&amp;IF(AND(E20=$S$10,F20=$V$6),A20,"")&amp;" "&amp;IF(AND(E21=$S$10,F21=$V$6),A21,"")&amp;" "&amp;IF(AND(E22=$S$10,F22=$V$6),A22,"")&amp;" "&amp;IF(AND(E23=$S$10,F23=$V$6),A23,"")&amp;" "&amp;IF(AND(E24=$S$10,F24=$V$6),A24,"")&amp;" "&amp;IF(AND(E25=$S$10,F25=$V$6),A25,"")&amp;" "&amp;IF(AND(E26=$S$10,F26=$V$6),A26,"")</f>
        <v xml:space="preserve">                   </v>
      </c>
      <c r="N10" s="162" t="str">
        <f>+IF(AND(E7=$S$10,F7=$W$6),A7,"")&amp;" "&amp;IF(AND(E8=$S$10,F8=$W$6),A8,"")&amp;" "&amp;IF(AND(E9=$S$10,F9=$W$6),A9,"")&amp;" "&amp;IF(AND(E10=$S$10,F10=$W$6),A10,"")&amp;" "&amp;IF(AND(E11=$S$10,F11=$W$6),A11,"")&amp;" "&amp;IF(AND(E12=$S$10,F12=$W$6),A12,"")&amp;" "&amp;IF(AND(E13=$S$10,F13=$W$6),A13,"")&amp;" "&amp;IF(AND(E14=$S$10,F14=$W$6),A14,"")&amp;" "&amp;IF(AND(E15=$S$10,F15=$W$6),A15,"")&amp;" "&amp;IF(AND(E16=$S$10,F16=$W$6),A16,"")&amp;" "&amp;IF(AND(E17=$S$10,F17=$W$6),A17,"")&amp;" "&amp;IF(AND(E18=$S$10,F18=$W$6),A18,"")&amp;" "&amp;IF(AND(E19=$S$10,F19=$W$6),A19,"")&amp;" "&amp;IF(AND(E20=$S$10,F20=$W$6),A20,"")&amp;" "&amp;IF(AND(E21=$S$10,F21=$W$6),A21,"")&amp;" "&amp;IF(AND(E22=$S$10,F22=$W$6),A22,"")&amp;" "&amp;IF(AND(E23=$S$10,F23=$W$6),A23,"")&amp;" "&amp;IF(AND(E24=$S$10,F24=$W$6),A24,"")&amp;" "&amp;IF(AND(E25=$S$10,F25=$W$6),A25,"")&amp;" "&amp;IF(AND(E26=$S$10,F26=$W$6),A26,"")</f>
        <v xml:space="preserve">                   </v>
      </c>
      <c r="O10" s="163" t="str">
        <f>+IF(AND(E7=$S$10,F7=$X$6),A7,"")&amp;" "&amp;IF(AND(E8=$S$10,F8=$X$6),A8,"")&amp;" "&amp;IF(AND(E9=$S$10,F9=$X$6),A9,"")&amp;" "&amp;IF(AND(E10=$S$10,F10=$X$6),A10,"")&amp;" "&amp;IF(AND(E11=$S$10,F11=$X$6),A11,"")&amp;" "&amp;IF(AND(E12=$S$10,F12=$X$6),A12,"")&amp;" "&amp;IF(AND(E13=$S$10,F13=$X$6),A13,"")&amp;" "&amp;IF(AND(E14=$S$10,F14=$X$6),A14,"")&amp;" "&amp;IF(AND(E15=$S$10,F15=$X$6),A15,"")&amp;" "&amp;IF(AND(E16=$S$10,F16=$X$6),A16,"")&amp;" "&amp;IF(AND(E17=$S$10,F17=$X$6),A17,"")&amp;" "&amp;IF(AND(E18=$S$10,F18=$X$6),A18,"")&amp;" "&amp;IF(AND(E19=$S$10,F19=$X$6),A19,"")&amp;" "&amp;IF(AND(E20=$S$10,F20=$X$6),A20,"")&amp;" "&amp;IF(AND(E21=$S$10,F21=$X$6),A21,"")&amp;" "&amp;IF(AND(E22=$S$10,F22=$X$6),A22,"")&amp;" "&amp;IF(AND(E23=$S$10,F23=$X$6),A23,"")&amp;" "&amp;IF(AND(E24=$S$10,F24=$X$6),A24,"")&amp;" "&amp;IF(AND(E25=$S$10,F25=$X$6),A25,"")&amp;" "&amp;IF(AND(E26=$S$10,F26=$X$6),A26,"")</f>
        <v xml:space="preserve">                   </v>
      </c>
      <c r="P10" s="161"/>
      <c r="Q10" s="348"/>
      <c r="R10" s="164">
        <v>0.4</v>
      </c>
      <c r="S10" s="155" t="s">
        <v>42</v>
      </c>
      <c r="T10" s="170" t="s">
        <v>68</v>
      </c>
      <c r="U10" s="166" t="s">
        <v>67</v>
      </c>
      <c r="V10" s="166" t="s">
        <v>67</v>
      </c>
      <c r="W10" s="162" t="s">
        <v>66</v>
      </c>
      <c r="X10" s="163" t="s">
        <v>65</v>
      </c>
      <c r="AA10" s="146"/>
      <c r="AB10" s="146"/>
      <c r="AC10" s="157"/>
      <c r="AD10" s="167"/>
      <c r="AE10" s="168"/>
      <c r="AF10" s="165"/>
      <c r="AG10" s="165"/>
      <c r="AH10" s="165"/>
      <c r="AI10" s="169"/>
      <c r="AJ10" s="165"/>
      <c r="AK10" s="157"/>
      <c r="AL10" s="157"/>
    </row>
    <row r="11" spans="1:38" ht="93" customHeight="1" thickBot="1" x14ac:dyDescent="0.3">
      <c r="A11" s="158" t="s">
        <v>340</v>
      </c>
      <c r="B11" s="159">
        <v>0</v>
      </c>
      <c r="C11" s="191" t="s">
        <v>341</v>
      </c>
      <c r="D11" s="160">
        <v>0</v>
      </c>
      <c r="E11" s="192" t="str">
        <f t="shared" si="0"/>
        <v/>
      </c>
      <c r="F11" s="192" t="str">
        <f t="shared" si="1"/>
        <v/>
      </c>
      <c r="G11" s="159" t="str">
        <f t="shared" si="2"/>
        <v/>
      </c>
      <c r="H11" s="161"/>
      <c r="I11" s="339"/>
      <c r="J11" s="171" t="s">
        <v>40</v>
      </c>
      <c r="K11" s="172" t="str">
        <f>+IF(AND(E7=$S$11,F7=$T$6),A7,"")&amp;" "&amp;IF(AND(E8=$S$11,F8=$T$6),A8,"")&amp;" "&amp;IF(AND(E9=$S$11,F9=$T$6),A9,"")&amp;" "&amp;IF(AND(E10=$S$11,F10=$T$6),A10,"")&amp;" "&amp;IF(AND(E11=$S$11,F11=$T$6),A11,"")&amp;" "&amp;IF(AND(E12=$S$11,F12=$T$6),A12,"")&amp;" "&amp;IF(AND(E13=$S$11,F13=$T$6),A13,"")&amp;" "&amp;IF(AND(E14=$S$11,F14=$T$6),A14,"")&amp;" "&amp;IF(AND(E15=$S$11,F15=$T$6),A15,"")&amp;" "&amp;IF(AND(E16=$S$11,F16=$T$6),A16,"")&amp;" "&amp;IF(AND(E17=$S$11,F17=$T$6),A17,"")&amp;" "&amp;IF(AND(E18=$S$11,F18=$T$6),A18,"")&amp;" "&amp;IF(AND(E19=$S$11,F19=$T$6),A19,"")&amp;" "&amp;IF(AND(E20=$S$11,F20=$T$6),A20,"")&amp;" "&amp;IF(AND(E21=$S$11,F21=$T$6),A21,"")&amp;" "&amp;IF(AND(E22=$S$11,F22=$T$6),A22,"")&amp;" "&amp;IF(AND(E23=$S$11,F23=$T$6),A23,"")&amp;" "&amp;IF(AND(E24=$S$11,F24=$T$6),A24,"")&amp;" "&amp;IF(AND(E25=$S$11,F25=$T$6),A25,"")&amp;" "&amp;IF(AND(E26=$S$11,F26=$T$6),A26,"")</f>
        <v xml:space="preserve">                   </v>
      </c>
      <c r="L11" s="172" t="str">
        <f>+IF(AND(E7=$S$11,F7=$U$6),A7,"")&amp;" "&amp;IF(AND(E8=$S$11,F8=$U$6),A8,"")&amp;" "&amp;IF(AND(E9=$S$11,F9=$U$6),A9,"")&amp;" "&amp;IF(AND(E10=$S$11,F10=$U$6),A10,"")&amp;" "&amp;IF(AND(E11=$S$11,F11=$U$6),A11,"")&amp;" "&amp;IF(AND(E12=$S$11,F12=$U$6),A12,"")&amp;" "&amp;IF(AND(E13=$S$11,F13=$U$6),A13,"")&amp;" "&amp;IF(AND(E14=$S$11,F14=$U$6),A14,"")&amp;" "&amp;IF(AND(E15=$S$11,F15=$U$6),A15,"")&amp;" "&amp;IF(AND(E16=$S$11,F16=$U$6),A16,"")&amp;" "&amp;IF(AND(E17=$S$11,F17=$U$6),A17,"")&amp;" "&amp;IF(AND(E18=$S$11,F18=$U$6),A18,"")&amp;" "&amp;IF(AND(E19=$S$11,F19=$U$6),A19,"")&amp;" "&amp;IF(AND(E20=$S$11,F20=$U$6),A20,"")&amp;" "&amp;IF(AND(E21=$S$11,F21=$U$6),A21,"")&amp;" "&amp;IF(AND(E22=$S$11,F22=$U$6),A22,"")&amp;" "&amp;IF(AND(E23=$S$11,F23=$U$6),A23,"")&amp;" "&amp;IF(AND(E24=$S$11,F24=$U$6),A24,"")&amp;" "&amp;IF(AND(E25=$S$11,F25=$U$6),A25,"")&amp;" "&amp;IF(AND(E26=$S$11,F26=$U$6),A26,"")</f>
        <v xml:space="preserve">                   </v>
      </c>
      <c r="M11" s="173" t="str">
        <f>+IF(AND(E7=$S$11,F7=$V$6),A7,"")&amp;" "&amp;IF(AND(E8=$S$11,F8=$V$6),A8,"")&amp;" "&amp;IF(AND(E9=$S$11,F9=$V$6),A9,"")&amp;" "&amp;IF(AND(E10=$S$11,F10=$V$6),A10,"")&amp;" "&amp;IF(AND(E11=$S$11,F11=$V$6),A11,"")&amp;" "&amp;IF(AND(E12=$S$11,F12=$V$6),A12,"")&amp;" "&amp;IF(AND(E13=$S$11,F13=$V$6),A13,"")&amp;" "&amp;IF(AND(E14=$S$11,F14=$V$6),A14,"")&amp;" "&amp;IF(AND(E15=$S$11,F15=$V$6),A15,"")&amp;" "&amp;IF(AND(E16=$S$11,F16=$V$6),A16,"")&amp;" "&amp;IF(AND(E17=$S$11,F17=$V$6),A17,"")&amp;" "&amp;IF(AND(E18=$S$11,F18=$V$6),A18,"")&amp;" "&amp;IF(AND(E19=$S$11,F19=$V$6),A19,"")&amp;" "&amp;IF(AND(E20=$S$11,F20=$V$6),A20,"")&amp;" "&amp;IF(AND(E21=$S$11,F21=$V$6),A21,"")&amp;" "&amp;IF(AND(E22=$S$11,F22=$V$6),A22,"")&amp;" "&amp;IF(AND(E23=$S$11,F23=$V$6),A23,"")&amp;" "&amp;IF(AND(E24=$S$11,F24=$V$6),A24,"")&amp;" "&amp;IF(AND(E25=$S$11,F25=$V$6),A25,"")&amp;" "&amp;IF(AND(E26=$S$11,F26=$V$6),A26,"")</f>
        <v xml:space="preserve">GA5 GA6                  </v>
      </c>
      <c r="N11" s="174" t="str">
        <f>+IF(AND(E7=$S$11,F7=$W$6),A7,"")&amp;" "&amp;IF(AND(E8=$S$11,F8=$W$6),A8,"")&amp;" "&amp;IF(AND(E9=$S$11,F9=$W$6),A9,"")&amp;" "&amp;IF(AND(E10=$S$11,F10=$W$6),A10,"")&amp;" "&amp;IF(AND(E11=$S$11,F11=$W$6),A11,"")&amp;" "&amp;IF(AND(E12=$S$11,F12=$W$6),A12,"")&amp;" "&amp;IF(AND(E13=$S$11,F13=$W$6),A13,"")&amp;" "&amp;IF(AND(E14=$S$11,F14=$W$6),A14,"")&amp;" "&amp;IF(AND(E15=$S$11,F15=$W$6),A15,"")&amp;" "&amp;IF(AND(E16=$S$11,F16=$W$6),A16,"")&amp;" "&amp;IF(AND(E17=$S$11,F17=$W$6),A17,"")&amp;" "&amp;IF(AND(E18=$S$11,F18=$W$6),A18,"")&amp;" "&amp;IF(AND(E19=$S$11,F19=$W$6),A19,"")&amp;" "&amp;IF(AND(E20=$S$11,F20=$W$6),A20,"")&amp;" "&amp;IF(AND(E21=$S$11,F21=$W$6),A21,"")&amp;" "&amp;IF(AND(E22=$S$11,F22=$W$6),A22,"")&amp;" "&amp;IF(AND(E23=$S$11,F23=$W$6),A23,"")&amp;" "&amp;IF(AND(E24=$S$11,F24=$W$6),A24,"")&amp;" "&amp;IF(AND(E25=$S$11,F25=$W$6),A25,"")&amp;" "&amp;IF(AND(E26=$S$11,F26=$W$6),A26,"")</f>
        <v xml:space="preserve">                   </v>
      </c>
      <c r="O11" s="175" t="str">
        <f>+IF(AND(E7=$S$11,F7=$X$6),A7,"")&amp;" "&amp;IF(AND(E8=$S$11,F8=$X$6),A8,"")&amp;" "&amp;IF(AND(E9=$S$11,F9=$X$6),A9,"")&amp;" "&amp;IF(AND(E10=$S$11,F10=$X$6),A10,"")&amp;" "&amp;IF(AND(E11=$S$11,F11=$X$6),A11,"")&amp;" "&amp;IF(AND(E12=$S$11,F12=$X$6),A12,"")&amp;" "&amp;IF(AND(E13=$S$11,F13=$X$6),A13,"")&amp;" "&amp;IF(AND(E14=$S$11,F14=$X$6),A14,"")&amp;" "&amp;IF(AND(E15=$S$11,F15=$X$6),A15,"")&amp;" "&amp;IF(AND(E16=$S$11,F16=$X$6),A16,"")&amp;" "&amp;IF(AND(E17=$S$11,F17=$X$6),A17,"")&amp;" "&amp;IF(AND(E18=$S$11,F18=$X$6),A18,"")&amp;" "&amp;IF(AND(E19=$S$11,F19=$X$6),A19,"")&amp;" "&amp;IF(AND(E20=$S$11,F20=$X$6),A20,"")&amp;" "&amp;IF(AND(E21=$S$11,F21=$X$6),A21,"")&amp;" "&amp;IF(AND(E22=$S$11,F22=$X$6),A22,"")&amp;" "&amp;IF(AND(E23=$S$11,F23=$X$6),A23,"")&amp;" "&amp;IF(AND(E24=$S$11,F24=$X$6),A24,"")&amp;" "&amp;IF(AND(E25=$S$11,F25=$X$6),A25,"")&amp;" "&amp;IF(AND(E26=$S$11,F26=$X$6),A26,"")</f>
        <v xml:space="preserve">                   </v>
      </c>
      <c r="P11" s="161"/>
      <c r="Q11" s="349"/>
      <c r="R11" s="176">
        <v>0.2</v>
      </c>
      <c r="S11" s="177" t="s">
        <v>40</v>
      </c>
      <c r="T11" s="172" t="s">
        <v>68</v>
      </c>
      <c r="U11" s="172" t="s">
        <v>68</v>
      </c>
      <c r="V11" s="173" t="s">
        <v>67</v>
      </c>
      <c r="W11" s="174" t="s">
        <v>66</v>
      </c>
      <c r="X11" s="175" t="s">
        <v>65</v>
      </c>
      <c r="AA11" s="146"/>
      <c r="AB11" s="146"/>
      <c r="AC11" s="157"/>
      <c r="AD11" s="167"/>
      <c r="AE11" s="168"/>
      <c r="AF11" s="165"/>
      <c r="AG11" s="165"/>
      <c r="AH11" s="165"/>
      <c r="AI11" s="178"/>
      <c r="AJ11" s="165"/>
      <c r="AK11" s="157"/>
      <c r="AL11" s="157"/>
    </row>
    <row r="12" spans="1:38" ht="93" customHeight="1" x14ac:dyDescent="0.25">
      <c r="A12" s="158" t="s">
        <v>342</v>
      </c>
      <c r="B12" s="159">
        <v>0</v>
      </c>
      <c r="C12" s="191" t="s">
        <v>341</v>
      </c>
      <c r="D12" s="160">
        <v>0</v>
      </c>
      <c r="E12" s="192" t="str">
        <f t="shared" si="0"/>
        <v/>
      </c>
      <c r="F12" s="192" t="str">
        <f t="shared" si="1"/>
        <v/>
      </c>
      <c r="G12" s="159" t="str">
        <f t="shared" si="2"/>
        <v/>
      </c>
      <c r="H12" s="161"/>
      <c r="I12" s="161"/>
      <c r="J12" s="161"/>
      <c r="K12" s="161"/>
      <c r="L12" s="161"/>
      <c r="M12" s="161"/>
      <c r="N12" s="161"/>
      <c r="O12" s="161"/>
      <c r="P12" s="161"/>
      <c r="AA12" s="146"/>
      <c r="AB12" s="146"/>
      <c r="AC12" s="157"/>
      <c r="AD12" s="167"/>
      <c r="AE12" s="168"/>
      <c r="AF12" s="165"/>
      <c r="AG12" s="165"/>
      <c r="AH12" s="165"/>
      <c r="AI12" s="165"/>
      <c r="AJ12" s="165"/>
      <c r="AK12" s="157"/>
      <c r="AL12" s="157"/>
    </row>
    <row r="13" spans="1:38" ht="93" customHeight="1" x14ac:dyDescent="0.25">
      <c r="A13" s="158" t="s">
        <v>343</v>
      </c>
      <c r="B13" s="159">
        <v>0</v>
      </c>
      <c r="C13" s="191" t="s">
        <v>341</v>
      </c>
      <c r="D13" s="160">
        <v>0</v>
      </c>
      <c r="E13" s="192" t="str">
        <f t="shared" si="0"/>
        <v/>
      </c>
      <c r="F13" s="192" t="str">
        <f t="shared" si="1"/>
        <v/>
      </c>
      <c r="G13" s="159" t="str">
        <f t="shared" si="2"/>
        <v/>
      </c>
      <c r="H13" s="161"/>
      <c r="I13" s="161"/>
      <c r="J13" s="138" t="s">
        <v>344</v>
      </c>
      <c r="K13" s="161"/>
      <c r="L13" s="161"/>
      <c r="M13" s="161"/>
      <c r="N13" s="161"/>
      <c r="O13" s="161"/>
      <c r="P13" s="161"/>
      <c r="V13" s="146"/>
      <c r="W13" s="146"/>
      <c r="X13" s="146"/>
      <c r="Y13" s="146"/>
      <c r="Z13" s="146"/>
      <c r="AA13" s="146"/>
      <c r="AB13" s="146"/>
      <c r="AC13" s="157"/>
      <c r="AD13" s="167"/>
      <c r="AE13" s="157"/>
      <c r="AF13" s="168"/>
      <c r="AG13" s="168"/>
      <c r="AH13" s="168"/>
      <c r="AI13" s="168"/>
      <c r="AJ13" s="168"/>
      <c r="AK13" s="157"/>
      <c r="AL13" s="157"/>
    </row>
    <row r="14" spans="1:38" ht="93" customHeight="1" x14ac:dyDescent="0.25">
      <c r="A14" s="158" t="s">
        <v>345</v>
      </c>
      <c r="B14" s="159">
        <v>0</v>
      </c>
      <c r="C14" s="191" t="s">
        <v>341</v>
      </c>
      <c r="D14" s="160">
        <v>0</v>
      </c>
      <c r="E14" s="192" t="str">
        <f t="shared" si="0"/>
        <v/>
      </c>
      <c r="F14" s="192" t="str">
        <f t="shared" si="1"/>
        <v/>
      </c>
      <c r="G14" s="159" t="str">
        <f t="shared" si="2"/>
        <v/>
      </c>
      <c r="H14" s="161"/>
      <c r="I14" s="161"/>
      <c r="J14" s="179" t="s">
        <v>65</v>
      </c>
      <c r="K14" s="161"/>
      <c r="L14" s="161"/>
      <c r="M14" s="161"/>
      <c r="N14" s="161"/>
      <c r="O14" s="161"/>
      <c r="P14" s="161"/>
      <c r="V14" s="146"/>
      <c r="W14" s="146"/>
      <c r="X14" s="146"/>
      <c r="Y14" s="146"/>
      <c r="Z14" s="146"/>
      <c r="AA14" s="146"/>
      <c r="AB14" s="146"/>
      <c r="AC14" s="157"/>
      <c r="AD14" s="157"/>
      <c r="AE14" s="157"/>
      <c r="AF14" s="165"/>
      <c r="AG14" s="165"/>
      <c r="AH14" s="165"/>
      <c r="AI14" s="165"/>
      <c r="AJ14" s="165"/>
      <c r="AK14" s="157"/>
      <c r="AL14" s="157"/>
    </row>
    <row r="15" spans="1:38" ht="93" customHeight="1" x14ac:dyDescent="0.25">
      <c r="A15" s="158" t="s">
        <v>346</v>
      </c>
      <c r="B15" s="159">
        <v>0</v>
      </c>
      <c r="C15" s="191" t="s">
        <v>341</v>
      </c>
      <c r="D15" s="160">
        <v>0</v>
      </c>
      <c r="E15" s="192" t="str">
        <f t="shared" si="0"/>
        <v/>
      </c>
      <c r="F15" s="192" t="str">
        <f t="shared" si="1"/>
        <v/>
      </c>
      <c r="G15" s="159" t="str">
        <f t="shared" si="2"/>
        <v/>
      </c>
      <c r="H15" s="161"/>
      <c r="I15" s="161"/>
      <c r="J15" s="162" t="s">
        <v>66</v>
      </c>
      <c r="K15" s="161"/>
      <c r="L15" s="161"/>
      <c r="M15" s="161"/>
      <c r="N15" s="161"/>
      <c r="O15" s="161"/>
      <c r="P15" s="161"/>
      <c r="U15" s="146"/>
      <c r="V15" s="146"/>
      <c r="W15" s="146"/>
      <c r="X15" s="146"/>
      <c r="Y15" s="146"/>
      <c r="Z15" s="146"/>
      <c r="AA15" s="146"/>
      <c r="AB15" s="146"/>
      <c r="AC15" s="157"/>
      <c r="AD15" s="157"/>
      <c r="AE15" s="157"/>
      <c r="AF15" s="165"/>
      <c r="AG15" s="165"/>
      <c r="AH15" s="165"/>
      <c r="AI15" s="165"/>
      <c r="AJ15" s="165"/>
      <c r="AK15" s="157"/>
      <c r="AL15" s="157"/>
    </row>
    <row r="16" spans="1:38" ht="93" customHeight="1" x14ac:dyDescent="0.25">
      <c r="A16" s="158" t="s">
        <v>347</v>
      </c>
      <c r="B16" s="159">
        <v>0</v>
      </c>
      <c r="C16" s="191" t="s">
        <v>341</v>
      </c>
      <c r="D16" s="160">
        <v>0</v>
      </c>
      <c r="E16" s="192" t="str">
        <f t="shared" si="0"/>
        <v/>
      </c>
      <c r="F16" s="192" t="str">
        <f t="shared" si="1"/>
        <v/>
      </c>
      <c r="G16" s="159" t="str">
        <f t="shared" si="2"/>
        <v/>
      </c>
      <c r="H16" s="161"/>
      <c r="I16" s="161"/>
      <c r="J16" s="166" t="s">
        <v>67</v>
      </c>
      <c r="K16" s="161"/>
      <c r="L16" s="161"/>
      <c r="M16" s="161"/>
      <c r="N16" s="161"/>
      <c r="O16" s="161"/>
      <c r="P16" s="161"/>
      <c r="S16" s="180"/>
      <c r="U16" s="180"/>
      <c r="V16" s="180"/>
      <c r="W16" s="180"/>
      <c r="X16" s="180"/>
      <c r="Y16" s="180"/>
      <c r="Z16" s="180"/>
      <c r="AA16" s="180"/>
      <c r="AB16" s="180"/>
      <c r="AC16" s="157"/>
      <c r="AD16" s="157"/>
      <c r="AE16" s="181"/>
      <c r="AF16" s="181"/>
      <c r="AG16" s="181"/>
      <c r="AH16" s="181"/>
      <c r="AI16" s="181"/>
      <c r="AJ16" s="181"/>
      <c r="AK16" s="157"/>
      <c r="AL16" s="157"/>
    </row>
    <row r="17" spans="1:38" ht="93" customHeight="1" x14ac:dyDescent="0.25">
      <c r="A17" s="158" t="s">
        <v>348</v>
      </c>
      <c r="B17" s="159">
        <v>0</v>
      </c>
      <c r="C17" s="191" t="s">
        <v>341</v>
      </c>
      <c r="D17" s="160">
        <v>0</v>
      </c>
      <c r="E17" s="192" t="str">
        <f t="shared" si="0"/>
        <v/>
      </c>
      <c r="F17" s="192" t="str">
        <f t="shared" si="1"/>
        <v/>
      </c>
      <c r="G17" s="159" t="str">
        <f t="shared" si="2"/>
        <v/>
      </c>
      <c r="H17" s="161"/>
      <c r="I17" s="161"/>
      <c r="J17" s="170" t="s">
        <v>68</v>
      </c>
      <c r="K17" s="161"/>
      <c r="L17" s="161"/>
      <c r="M17" s="161"/>
      <c r="N17" s="161"/>
      <c r="O17" s="161"/>
      <c r="P17" s="161"/>
      <c r="S17" s="180"/>
      <c r="AA17" s="180"/>
      <c r="AB17" s="180"/>
      <c r="AC17" s="157"/>
      <c r="AD17" s="157"/>
      <c r="AE17" s="157"/>
      <c r="AF17" s="165"/>
      <c r="AG17" s="165"/>
      <c r="AH17" s="165"/>
      <c r="AI17" s="165"/>
      <c r="AJ17" s="165"/>
      <c r="AK17" s="157"/>
      <c r="AL17" s="157"/>
    </row>
    <row r="18" spans="1:38" ht="93" customHeight="1" x14ac:dyDescent="0.25">
      <c r="A18" s="158" t="s">
        <v>349</v>
      </c>
      <c r="B18" s="159">
        <v>0</v>
      </c>
      <c r="C18" s="191" t="s">
        <v>341</v>
      </c>
      <c r="D18" s="160">
        <v>0</v>
      </c>
      <c r="E18" s="192" t="str">
        <f t="shared" si="0"/>
        <v/>
      </c>
      <c r="F18" s="192" t="str">
        <f t="shared" si="1"/>
        <v/>
      </c>
      <c r="G18" s="159" t="str">
        <f t="shared" si="2"/>
        <v/>
      </c>
      <c r="H18" s="161"/>
      <c r="I18" s="161"/>
      <c r="J18" s="161"/>
      <c r="K18" s="161"/>
      <c r="L18" s="161"/>
      <c r="M18" s="161"/>
      <c r="N18" s="161"/>
      <c r="O18" s="161"/>
      <c r="P18" s="161"/>
      <c r="Q18" s="182"/>
      <c r="R18" s="182"/>
      <c r="S18" s="180"/>
      <c r="AA18" s="180"/>
      <c r="AB18" s="180"/>
      <c r="AC18" s="157"/>
      <c r="AD18" s="157"/>
      <c r="AE18" s="157"/>
      <c r="AF18" s="165"/>
      <c r="AG18" s="165"/>
      <c r="AH18" s="165"/>
      <c r="AI18" s="165"/>
      <c r="AJ18" s="165"/>
      <c r="AK18" s="157"/>
      <c r="AL18" s="157"/>
    </row>
    <row r="19" spans="1:38" ht="93" customHeight="1" x14ac:dyDescent="0.25">
      <c r="A19" s="158" t="s">
        <v>350</v>
      </c>
      <c r="B19" s="159">
        <v>0</v>
      </c>
      <c r="C19" s="191" t="s">
        <v>341</v>
      </c>
      <c r="D19" s="160">
        <v>0</v>
      </c>
      <c r="E19" s="192" t="str">
        <f t="shared" si="0"/>
        <v/>
      </c>
      <c r="F19" s="192" t="str">
        <f t="shared" si="1"/>
        <v/>
      </c>
      <c r="G19" s="159" t="str">
        <f t="shared" si="2"/>
        <v/>
      </c>
      <c r="H19" s="161"/>
      <c r="I19" s="161"/>
      <c r="J19" s="161"/>
      <c r="K19" s="161"/>
      <c r="L19" s="161"/>
      <c r="M19" s="161"/>
      <c r="N19" s="161"/>
      <c r="O19" s="161"/>
      <c r="P19" s="161"/>
      <c r="Q19" s="182"/>
      <c r="R19" s="182"/>
      <c r="S19" s="183"/>
      <c r="AA19" s="180"/>
      <c r="AB19" s="180"/>
      <c r="AC19" s="157"/>
      <c r="AD19" s="178"/>
      <c r="AE19" s="178"/>
      <c r="AF19" s="178"/>
      <c r="AG19" s="178"/>
      <c r="AH19" s="178"/>
      <c r="AI19" s="178"/>
      <c r="AJ19" s="165"/>
      <c r="AK19" s="157"/>
      <c r="AL19" s="157"/>
    </row>
    <row r="20" spans="1:38" ht="93" customHeight="1" x14ac:dyDescent="0.25">
      <c r="A20" s="158" t="s">
        <v>351</v>
      </c>
      <c r="B20" s="159">
        <v>0</v>
      </c>
      <c r="C20" s="191" t="s">
        <v>341</v>
      </c>
      <c r="D20" s="160">
        <v>0</v>
      </c>
      <c r="E20" s="192" t="str">
        <f t="shared" si="0"/>
        <v/>
      </c>
      <c r="F20" s="192" t="str">
        <f t="shared" si="1"/>
        <v/>
      </c>
      <c r="G20" s="159" t="str">
        <f t="shared" si="2"/>
        <v/>
      </c>
      <c r="H20" s="161"/>
      <c r="I20" s="161"/>
      <c r="J20" s="161"/>
      <c r="K20" s="161"/>
      <c r="L20" s="161"/>
      <c r="M20" s="161"/>
      <c r="N20" s="161"/>
      <c r="O20" s="161"/>
      <c r="P20" s="161"/>
      <c r="Q20" s="182"/>
      <c r="R20" s="182"/>
      <c r="AC20" s="157"/>
      <c r="AD20" s="184"/>
      <c r="AE20" s="184"/>
      <c r="AF20" s="184"/>
      <c r="AG20" s="184"/>
      <c r="AH20" s="184"/>
      <c r="AI20" s="184"/>
      <c r="AJ20" s="165"/>
      <c r="AK20" s="157"/>
      <c r="AL20" s="157"/>
    </row>
    <row r="21" spans="1:38" ht="93" customHeight="1" x14ac:dyDescent="0.25">
      <c r="A21" s="158" t="s">
        <v>352</v>
      </c>
      <c r="B21" s="159">
        <v>0</v>
      </c>
      <c r="C21" s="191" t="s">
        <v>341</v>
      </c>
      <c r="D21" s="160">
        <v>0</v>
      </c>
      <c r="E21" s="192" t="str">
        <f t="shared" si="0"/>
        <v/>
      </c>
      <c r="F21" s="192" t="str">
        <f t="shared" si="1"/>
        <v/>
      </c>
      <c r="G21" s="159" t="str">
        <f t="shared" si="2"/>
        <v/>
      </c>
      <c r="H21" s="161"/>
      <c r="I21" s="161"/>
      <c r="J21" s="161"/>
      <c r="K21" s="161"/>
      <c r="L21" s="161"/>
      <c r="M21" s="161"/>
      <c r="N21" s="161"/>
      <c r="O21" s="161"/>
      <c r="P21" s="161"/>
      <c r="Q21" s="182"/>
      <c r="R21" s="182"/>
      <c r="AC21" s="157"/>
      <c r="AD21" s="178"/>
      <c r="AE21" s="178"/>
      <c r="AF21" s="178"/>
      <c r="AG21" s="178"/>
      <c r="AH21" s="178"/>
      <c r="AI21" s="178"/>
      <c r="AJ21" s="165"/>
      <c r="AK21" s="157"/>
      <c r="AL21" s="157"/>
    </row>
    <row r="22" spans="1:38" ht="93" customHeight="1" x14ac:dyDescent="0.25">
      <c r="A22" s="158" t="s">
        <v>353</v>
      </c>
      <c r="B22" s="159">
        <v>0</v>
      </c>
      <c r="C22" s="191" t="s">
        <v>341</v>
      </c>
      <c r="D22" s="160">
        <v>0</v>
      </c>
      <c r="E22" s="192" t="str">
        <f t="shared" si="0"/>
        <v/>
      </c>
      <c r="F22" s="192" t="str">
        <f t="shared" si="1"/>
        <v/>
      </c>
      <c r="G22" s="159" t="str">
        <f t="shared" si="2"/>
        <v/>
      </c>
      <c r="H22" s="161"/>
      <c r="I22" s="161"/>
      <c r="J22" s="161"/>
      <c r="K22" s="161"/>
      <c r="L22" s="161"/>
      <c r="M22" s="161"/>
      <c r="N22" s="161"/>
      <c r="O22" s="161"/>
      <c r="P22" s="161"/>
      <c r="AC22" s="157"/>
      <c r="AD22" s="178"/>
      <c r="AE22" s="178"/>
      <c r="AF22" s="178"/>
      <c r="AG22" s="178"/>
      <c r="AH22" s="178"/>
      <c r="AI22" s="178"/>
      <c r="AJ22" s="165"/>
      <c r="AK22" s="157"/>
      <c r="AL22" s="157"/>
    </row>
    <row r="23" spans="1:38" ht="93" customHeight="1" x14ac:dyDescent="0.3">
      <c r="A23" s="158" t="s">
        <v>354</v>
      </c>
      <c r="B23" s="159">
        <v>0</v>
      </c>
      <c r="C23" s="191" t="s">
        <v>341</v>
      </c>
      <c r="D23" s="160">
        <v>0</v>
      </c>
      <c r="E23" s="192" t="str">
        <f t="shared" si="0"/>
        <v/>
      </c>
      <c r="F23" s="192" t="str">
        <f t="shared" si="1"/>
        <v/>
      </c>
      <c r="G23" s="159" t="str">
        <f t="shared" si="2"/>
        <v/>
      </c>
      <c r="H23" s="161"/>
      <c r="I23" s="161"/>
      <c r="J23" s="161"/>
      <c r="K23" s="161"/>
      <c r="L23" s="161"/>
      <c r="M23" s="161"/>
      <c r="N23" s="161"/>
      <c r="O23" s="161"/>
      <c r="P23" s="161"/>
    </row>
    <row r="24" spans="1:38" ht="93" customHeight="1" x14ac:dyDescent="0.3">
      <c r="A24" s="158" t="s">
        <v>355</v>
      </c>
      <c r="B24" s="159">
        <v>0</v>
      </c>
      <c r="C24" s="191" t="s">
        <v>341</v>
      </c>
      <c r="D24" s="160">
        <v>0</v>
      </c>
      <c r="E24" s="192" t="str">
        <f t="shared" si="0"/>
        <v/>
      </c>
      <c r="F24" s="192" t="str">
        <f t="shared" si="1"/>
        <v/>
      </c>
      <c r="G24" s="159" t="str">
        <f t="shared" si="2"/>
        <v/>
      </c>
      <c r="H24" s="161"/>
      <c r="I24" s="161"/>
      <c r="J24" s="161"/>
      <c r="K24" s="161"/>
      <c r="L24" s="161"/>
      <c r="M24" s="161"/>
      <c r="N24" s="161"/>
      <c r="O24" s="161"/>
      <c r="P24" s="161"/>
    </row>
    <row r="25" spans="1:38" ht="93" customHeight="1" x14ac:dyDescent="0.3">
      <c r="A25" s="158" t="s">
        <v>356</v>
      </c>
      <c r="B25" s="159">
        <v>0</v>
      </c>
      <c r="C25" s="191" t="s">
        <v>341</v>
      </c>
      <c r="D25" s="160">
        <v>0</v>
      </c>
      <c r="E25" s="192" t="str">
        <f t="shared" si="0"/>
        <v/>
      </c>
      <c r="F25" s="192" t="str">
        <f t="shared" si="1"/>
        <v/>
      </c>
      <c r="G25" s="159" t="str">
        <f t="shared" si="2"/>
        <v/>
      </c>
      <c r="H25" s="161"/>
      <c r="I25" s="161"/>
      <c r="J25" s="161"/>
      <c r="K25" s="161"/>
      <c r="L25" s="161"/>
      <c r="M25" s="161"/>
      <c r="N25" s="161"/>
      <c r="O25" s="161"/>
      <c r="P25" s="161"/>
    </row>
    <row r="26" spans="1:38" ht="93" customHeight="1" x14ac:dyDescent="0.3">
      <c r="A26" s="158" t="s">
        <v>357</v>
      </c>
      <c r="B26" s="159">
        <v>0</v>
      </c>
      <c r="C26" s="191" t="s">
        <v>341</v>
      </c>
      <c r="D26" s="160">
        <v>0</v>
      </c>
      <c r="E26" s="192" t="str">
        <f t="shared" si="0"/>
        <v/>
      </c>
      <c r="F26" s="192" t="str">
        <f t="shared" si="1"/>
        <v/>
      </c>
      <c r="G26" s="159" t="str">
        <f t="shared" si="2"/>
        <v/>
      </c>
      <c r="H26" s="161"/>
      <c r="I26" s="161"/>
      <c r="J26" s="161"/>
      <c r="K26" s="161"/>
      <c r="L26" s="161"/>
      <c r="M26" s="161"/>
      <c r="N26" s="161"/>
      <c r="O26" s="161"/>
      <c r="P26" s="161"/>
    </row>
    <row r="27" spans="1:38" ht="14.7" customHeight="1" x14ac:dyDescent="0.3">
      <c r="B27" s="143"/>
      <c r="D27" s="143"/>
      <c r="G27" s="143"/>
      <c r="H27" s="143"/>
      <c r="I27" s="143"/>
      <c r="J27" s="143"/>
      <c r="K27" s="143"/>
      <c r="L27" s="143"/>
      <c r="M27" s="143"/>
      <c r="N27" s="143"/>
      <c r="O27" s="143"/>
      <c r="P27" s="143"/>
      <c r="AA27" s="147"/>
      <c r="AB27" s="147"/>
      <c r="AC27" s="147"/>
      <c r="AD27" s="147"/>
      <c r="AE27" s="147"/>
      <c r="AF27" s="143"/>
      <c r="AG27" s="143"/>
      <c r="AH27" s="143"/>
      <c r="AI27" s="143"/>
      <c r="AJ27" s="143"/>
    </row>
    <row r="28" spans="1:38" ht="39" hidden="1" customHeight="1" x14ac:dyDescent="0.3">
      <c r="B28" s="143"/>
      <c r="D28" s="143"/>
      <c r="G28" s="143"/>
      <c r="H28" s="143"/>
      <c r="I28" s="143"/>
      <c r="J28" s="143"/>
      <c r="K28" s="143"/>
      <c r="L28" s="143"/>
      <c r="M28" s="143"/>
      <c r="N28" s="143"/>
      <c r="O28" s="143"/>
      <c r="P28" s="143"/>
      <c r="AA28" s="147"/>
      <c r="AB28" s="147"/>
      <c r="AC28" s="147"/>
      <c r="AD28" s="147"/>
      <c r="AE28" s="147"/>
      <c r="AF28" s="143"/>
      <c r="AG28" s="143"/>
      <c r="AH28" s="143"/>
      <c r="AI28" s="143"/>
      <c r="AJ28" s="143"/>
    </row>
    <row r="29" spans="1:38" ht="19.5" hidden="1" customHeight="1" x14ac:dyDescent="0.3">
      <c r="B29" s="143"/>
      <c r="D29" s="143"/>
      <c r="G29" s="143"/>
      <c r="H29" s="143"/>
      <c r="I29" s="143"/>
      <c r="J29" s="143"/>
      <c r="K29" s="143"/>
      <c r="L29" s="143"/>
      <c r="M29" s="143"/>
      <c r="N29" s="143"/>
      <c r="O29" s="143"/>
      <c r="P29" s="143"/>
      <c r="AA29" s="147"/>
      <c r="AB29" s="147"/>
      <c r="AC29" s="147"/>
      <c r="AD29" s="147"/>
      <c r="AE29" s="147"/>
      <c r="AF29" s="143"/>
      <c r="AG29" s="143"/>
      <c r="AH29" s="143"/>
      <c r="AI29" s="143"/>
      <c r="AJ29" s="143"/>
    </row>
    <row r="30" spans="1:38" ht="19.5" hidden="1" customHeight="1" x14ac:dyDescent="0.3">
      <c r="B30" s="143"/>
      <c r="D30" s="143"/>
      <c r="G30" s="143"/>
      <c r="H30" s="143"/>
      <c r="I30" s="143"/>
      <c r="J30" s="143"/>
      <c r="K30" s="143"/>
      <c r="L30" s="143"/>
      <c r="M30" s="143"/>
      <c r="N30" s="143"/>
      <c r="O30" s="143"/>
      <c r="P30" s="143"/>
      <c r="AA30" s="147"/>
      <c r="AB30" s="147"/>
      <c r="AC30" s="147"/>
      <c r="AD30" s="147"/>
      <c r="AE30" s="147"/>
      <c r="AF30" s="143"/>
      <c r="AG30" s="143"/>
      <c r="AH30" s="143"/>
      <c r="AI30" s="143"/>
      <c r="AJ30" s="143"/>
    </row>
    <row r="31" spans="1:38" ht="19.5" hidden="1" customHeight="1" x14ac:dyDescent="0.3">
      <c r="B31" s="143"/>
      <c r="D31" s="143"/>
      <c r="G31" s="143"/>
      <c r="H31" s="143"/>
      <c r="I31" s="143"/>
      <c r="J31" s="143"/>
      <c r="K31" s="143"/>
      <c r="L31" s="143"/>
      <c r="M31" s="143"/>
      <c r="N31" s="143"/>
      <c r="O31" s="143"/>
      <c r="P31" s="143"/>
      <c r="AA31" s="147"/>
      <c r="AB31" s="147"/>
      <c r="AC31" s="147"/>
      <c r="AD31" s="147"/>
      <c r="AE31" s="147"/>
      <c r="AF31" s="143"/>
      <c r="AG31" s="143"/>
      <c r="AH31" s="143"/>
      <c r="AI31" s="143"/>
      <c r="AJ31" s="143"/>
    </row>
    <row r="32" spans="1:38" ht="19.5" hidden="1" customHeight="1" x14ac:dyDescent="0.3">
      <c r="B32" s="143"/>
      <c r="D32" s="143"/>
      <c r="G32" s="143"/>
      <c r="H32" s="143"/>
      <c r="I32" s="143"/>
      <c r="J32" s="143"/>
      <c r="K32" s="143"/>
      <c r="L32" s="143"/>
      <c r="M32" s="143"/>
      <c r="N32" s="143"/>
      <c r="O32" s="143"/>
      <c r="P32" s="143"/>
      <c r="AA32" s="147"/>
      <c r="AB32" s="147"/>
      <c r="AC32" s="147"/>
      <c r="AD32" s="147"/>
      <c r="AE32" s="147"/>
      <c r="AF32" s="143"/>
      <c r="AG32" s="143"/>
      <c r="AH32" s="143"/>
      <c r="AI32" s="143"/>
      <c r="AJ32" s="143"/>
    </row>
    <row r="33" spans="2:36" ht="19.5" hidden="1" customHeight="1" x14ac:dyDescent="0.3">
      <c r="B33" s="143"/>
      <c r="D33" s="143"/>
      <c r="G33" s="143"/>
      <c r="H33" s="143"/>
      <c r="I33" s="143"/>
      <c r="J33" s="143"/>
      <c r="K33" s="143"/>
      <c r="L33" s="143"/>
      <c r="M33" s="143"/>
      <c r="N33" s="143"/>
      <c r="O33" s="143"/>
      <c r="P33" s="143"/>
      <c r="AA33" s="147"/>
      <c r="AB33" s="147"/>
      <c r="AC33" s="147"/>
      <c r="AD33" s="147"/>
      <c r="AE33" s="147"/>
      <c r="AF33" s="143"/>
      <c r="AG33" s="143"/>
      <c r="AH33" s="143"/>
      <c r="AI33" s="143"/>
      <c r="AJ33" s="143"/>
    </row>
    <row r="34" spans="2:36" x14ac:dyDescent="0.3"/>
    <row r="35" spans="2:36" ht="13.2" customHeight="1" x14ac:dyDescent="0.3"/>
    <row r="36" spans="2:36" ht="13.2" customHeight="1" x14ac:dyDescent="0.3"/>
  </sheetData>
  <sheetProtection formatCells="0" formatColumns="0" formatRows="0" sort="0" autoFilter="0" pivotTables="0"/>
  <dataConsolidate/>
  <mergeCells count="9">
    <mergeCell ref="I7:I11"/>
    <mergeCell ref="Q7:Q11"/>
    <mergeCell ref="A1:D1"/>
    <mergeCell ref="B3:D3"/>
    <mergeCell ref="K3:V3"/>
    <mergeCell ref="I4:O4"/>
    <mergeCell ref="T4:X4"/>
    <mergeCell ref="E5:G5"/>
    <mergeCell ref="K5:O5"/>
  </mergeCells>
  <conditionalFormatting sqref="D7:E26">
    <cfRule type="cellIs" dxfId="31" priority="1" operator="equal">
      <formula>$S$11</formula>
    </cfRule>
    <cfRule type="cellIs" dxfId="30" priority="2" operator="equal">
      <formula>$S$10</formula>
    </cfRule>
    <cfRule type="cellIs" dxfId="29" priority="3" operator="equal">
      <formula>$S$9</formula>
    </cfRule>
    <cfRule type="cellIs" dxfId="28" priority="4" operator="equal">
      <formula>$S$8</formula>
    </cfRule>
    <cfRule type="cellIs" dxfId="27" priority="5" operator="equal">
      <formula>$S$7</formula>
    </cfRule>
  </conditionalFormatting>
  <conditionalFormatting sqref="F7:F26">
    <cfRule type="cellIs" dxfId="26" priority="6" operator="equal">
      <formula>$T$6</formula>
    </cfRule>
    <cfRule type="cellIs" dxfId="25" priority="7" operator="equal">
      <formula>$U$6</formula>
    </cfRule>
    <cfRule type="cellIs" dxfId="24" priority="8" operator="equal">
      <formula>$V$6</formula>
    </cfRule>
    <cfRule type="cellIs" dxfId="23" priority="9" operator="equal">
      <formula>$W$6</formula>
    </cfRule>
    <cfRule type="cellIs" dxfId="22" priority="10" operator="equal">
      <formula>$X$6</formula>
    </cfRule>
  </conditionalFormatting>
  <conditionalFormatting sqref="G7:G26">
    <cfRule type="cellIs" dxfId="21" priority="11" operator="equal">
      <formula>$J$14</formula>
    </cfRule>
    <cfRule type="cellIs" dxfId="20" priority="12" operator="equal">
      <formula>$J$15</formula>
    </cfRule>
    <cfRule type="cellIs" dxfId="19" priority="13" operator="equal">
      <formula>$J$16</formula>
    </cfRule>
    <cfRule type="cellIs" dxfId="18" priority="14" operator="equal">
      <formula>$J$17</formula>
    </cfRule>
  </conditionalFormatting>
  <dataValidations count="3">
    <dataValidation type="list" allowBlank="1" showInputMessage="1" showErrorMessage="1" sqref="JD7:JJ14" xr:uid="{5BEB4466-68F5-4FBE-AECD-F1FB60A390B2}">
      <formula1>#REF!</formula1>
    </dataValidation>
    <dataValidation allowBlank="1" showInputMessage="1" showErrorMessage="1" prompt="La probabilidad se encuentra determinada por una escala de 1 a 3, siendo 1 la menor probabilidad de ocurrencia del riesgo y 3 la mayor probabilidad de  ocurrencia." sqref="JC6" xr:uid="{AC1AA9E7-F8AC-493D-9D2F-52AEF09D340A}"/>
    <dataValidation allowBlank="1" showInputMessage="1" showErrorMessage="1" prompt="Es la materialización del riesgo y las consecuencias de su aparición. Su escala es: 5 bajo impacto, 10 medio, 20 alto impacto._x000a_" sqref="JD6:JJ6" xr:uid="{9510B76B-1729-43E7-8CF0-ED434DC72B77}"/>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AE2D5-A032-453F-B1DB-521B69127DAF}">
  <dimension ref="A1:JH72"/>
  <sheetViews>
    <sheetView showGridLines="0" zoomScaleNormal="100" workbookViewId="0">
      <selection activeCell="L14" sqref="L14"/>
    </sheetView>
  </sheetViews>
  <sheetFormatPr baseColWidth="10" defaultColWidth="0" defaultRowHeight="0" customHeight="1" zeroHeight="1" x14ac:dyDescent="0.3"/>
  <cols>
    <col min="1" max="1" width="7.33203125" style="143" customWidth="1"/>
    <col min="2" max="2" width="9.33203125" style="147" bestFit="1" customWidth="1"/>
    <col min="3" max="3" width="13.6640625" style="147" customWidth="1"/>
    <col min="4" max="4" width="12.6640625" style="147" customWidth="1"/>
    <col min="5" max="6" width="15.44140625" style="193" customWidth="1"/>
    <col min="7" max="7" width="12" style="147" customWidth="1"/>
    <col min="8" max="8" width="3.6640625" style="147" customWidth="1"/>
    <col min="9" max="9" width="7.44140625" style="147" customWidth="1"/>
    <col min="10" max="10" width="14" style="147" customWidth="1"/>
    <col min="11" max="15" width="12.44140625" style="147" customWidth="1"/>
    <col min="16" max="16" width="3.6640625" style="147" customWidth="1"/>
    <col min="17" max="17" width="4.6640625" style="143" hidden="1" customWidth="1"/>
    <col min="18" max="18" width="6.33203125" style="143" hidden="1" customWidth="1"/>
    <col min="19" max="24" width="14" style="143" hidden="1" customWidth="1"/>
    <col min="25" max="29" width="11.44140625" style="143" customWidth="1"/>
    <col min="30" max="30" width="5.44140625" style="143" bestFit="1" customWidth="1"/>
    <col min="31" max="31" width="26.6640625" style="143" customWidth="1"/>
    <col min="32" max="32" width="22.6640625" style="147" customWidth="1"/>
    <col min="33" max="36" width="22.6640625" style="147" hidden="1" customWidth="1"/>
    <col min="37" max="37" width="23.44140625" style="143" hidden="1" customWidth="1"/>
    <col min="38" max="265" width="11.44140625" style="143" hidden="1" customWidth="1"/>
    <col min="266" max="266" width="12.44140625" style="143" hidden="1" customWidth="1"/>
    <col min="267" max="267" width="47" style="143" hidden="1" customWidth="1"/>
    <col min="268" max="268" width="35" style="143" hidden="1" customWidth="1"/>
    <col min="269" max="16384" width="14.44140625" style="143" hidden="1"/>
  </cols>
  <sheetData>
    <row r="1" spans="1:38" s="123" customFormat="1" ht="13.2" x14ac:dyDescent="0.25">
      <c r="A1" s="125"/>
      <c r="B1" s="117"/>
      <c r="C1" s="117"/>
      <c r="D1" s="117"/>
      <c r="E1" s="186"/>
      <c r="F1" s="186"/>
      <c r="G1" s="117"/>
      <c r="H1" s="117"/>
      <c r="N1" s="122"/>
      <c r="O1" s="122"/>
      <c r="P1" s="117"/>
      <c r="AF1" s="124"/>
      <c r="AG1" s="124"/>
      <c r="AH1" s="124"/>
      <c r="AI1" s="124"/>
      <c r="AJ1" s="124"/>
    </row>
    <row r="2" spans="1:38" s="123" customFormat="1" ht="33" customHeight="1" x14ac:dyDescent="0.25">
      <c r="A2" s="354" t="s">
        <v>363</v>
      </c>
      <c r="B2" s="355"/>
      <c r="C2" s="355"/>
      <c r="D2" s="356"/>
      <c r="E2" s="188"/>
      <c r="F2" s="186"/>
      <c r="G2" s="117"/>
      <c r="H2" s="117"/>
      <c r="I2" s="194"/>
      <c r="J2" s="194"/>
      <c r="K2" s="133"/>
      <c r="L2" s="133"/>
      <c r="M2" s="133"/>
      <c r="N2" s="122"/>
      <c r="O2" s="122"/>
      <c r="P2" s="117"/>
      <c r="AF2" s="124"/>
      <c r="AG2" s="124"/>
      <c r="AH2" s="124"/>
      <c r="AI2" s="124"/>
      <c r="AJ2" s="124"/>
    </row>
    <row r="3" spans="1:38" s="123" customFormat="1" ht="33" customHeight="1" x14ac:dyDescent="0.25">
      <c r="A3" s="131" t="s">
        <v>185</v>
      </c>
      <c r="B3" s="343" t="str">
        <f>'2. MATRIZ DE RIESGOS'!D6</f>
        <v>Gestión de Atención al Usuario</v>
      </c>
      <c r="C3" s="357"/>
      <c r="D3" s="357"/>
      <c r="E3" s="188"/>
      <c r="F3" s="186"/>
      <c r="G3" s="117"/>
      <c r="H3" s="117"/>
      <c r="I3" s="194"/>
      <c r="J3" s="194"/>
      <c r="K3" s="133"/>
      <c r="L3" s="133"/>
      <c r="M3" s="133"/>
      <c r="N3" s="122"/>
      <c r="O3" s="122"/>
      <c r="P3" s="117"/>
      <c r="AF3" s="124"/>
      <c r="AG3" s="124"/>
      <c r="AH3" s="124"/>
      <c r="AI3" s="124"/>
      <c r="AJ3" s="124"/>
    </row>
    <row r="4" spans="1:38" s="123" customFormat="1" ht="14.4" thickBot="1" x14ac:dyDescent="0.3">
      <c r="D4" s="188"/>
      <c r="E4" s="188"/>
      <c r="F4" s="189"/>
      <c r="AF4" s="124"/>
      <c r="AG4" s="124"/>
      <c r="AH4" s="124"/>
      <c r="AI4" s="124"/>
      <c r="AJ4" s="124"/>
    </row>
    <row r="5" spans="1:38" s="123" customFormat="1" ht="13.8" thickBot="1" x14ac:dyDescent="0.3">
      <c r="A5" s="358" t="s">
        <v>333</v>
      </c>
      <c r="B5" s="359"/>
      <c r="C5" s="359"/>
      <c r="D5" s="359"/>
      <c r="E5" s="359"/>
      <c r="F5" s="359"/>
      <c r="G5" s="360"/>
      <c r="I5" s="358" t="s">
        <v>359</v>
      </c>
      <c r="J5" s="359"/>
      <c r="K5" s="359"/>
      <c r="L5" s="359"/>
      <c r="M5" s="359"/>
      <c r="N5" s="359"/>
      <c r="O5" s="360"/>
      <c r="R5" s="134"/>
      <c r="S5" s="135"/>
      <c r="T5" s="335" t="s">
        <v>1</v>
      </c>
      <c r="U5" s="335"/>
      <c r="V5" s="335"/>
      <c r="W5" s="335"/>
      <c r="X5" s="336"/>
      <c r="AF5" s="124"/>
      <c r="AG5" s="124"/>
      <c r="AH5" s="124"/>
      <c r="AI5" s="124"/>
      <c r="AJ5" s="124"/>
    </row>
    <row r="6" spans="1:38" ht="13.2" x14ac:dyDescent="0.3">
      <c r="A6" s="140"/>
      <c r="B6" s="141"/>
      <c r="C6" s="335" t="s">
        <v>1</v>
      </c>
      <c r="D6" s="335"/>
      <c r="E6" s="335"/>
      <c r="F6" s="335"/>
      <c r="G6" s="336"/>
      <c r="H6" s="139"/>
      <c r="I6" s="140"/>
      <c r="J6" s="141"/>
      <c r="K6" s="335" t="s">
        <v>1</v>
      </c>
      <c r="L6" s="335"/>
      <c r="M6" s="335"/>
      <c r="N6" s="335"/>
      <c r="O6" s="336"/>
      <c r="P6" s="139"/>
      <c r="R6" s="142"/>
      <c r="T6" s="144">
        <v>0.2</v>
      </c>
      <c r="U6" s="144">
        <v>0.4</v>
      </c>
      <c r="V6" s="144">
        <v>0.6</v>
      </c>
      <c r="W6" s="144">
        <v>0.8</v>
      </c>
      <c r="X6" s="145">
        <v>1</v>
      </c>
      <c r="Y6" s="146"/>
      <c r="Z6" s="146"/>
      <c r="AA6" s="146"/>
      <c r="AB6" s="146"/>
      <c r="AC6" s="146"/>
      <c r="AD6" s="146"/>
      <c r="AE6" s="146"/>
    </row>
    <row r="7" spans="1:38" ht="13.2" x14ac:dyDescent="0.25">
      <c r="A7" s="142"/>
      <c r="B7" s="151"/>
      <c r="C7" s="152" t="s">
        <v>116</v>
      </c>
      <c r="D7" s="152" t="s">
        <v>70</v>
      </c>
      <c r="E7" s="152" t="s">
        <v>67</v>
      </c>
      <c r="F7" s="152" t="s">
        <v>5</v>
      </c>
      <c r="G7" s="153" t="s">
        <v>71</v>
      </c>
      <c r="H7" s="139"/>
      <c r="I7" s="142"/>
      <c r="J7" s="151"/>
      <c r="K7" s="152" t="s">
        <v>116</v>
      </c>
      <c r="L7" s="152" t="s">
        <v>70</v>
      </c>
      <c r="M7" s="152" t="s">
        <v>67</v>
      </c>
      <c r="N7" s="152" t="s">
        <v>5</v>
      </c>
      <c r="O7" s="153" t="s">
        <v>71</v>
      </c>
      <c r="P7" s="139"/>
      <c r="R7" s="142"/>
      <c r="S7" s="154"/>
      <c r="T7" s="155" t="s">
        <v>116</v>
      </c>
      <c r="U7" s="155" t="s">
        <v>70</v>
      </c>
      <c r="V7" s="155" t="s">
        <v>67</v>
      </c>
      <c r="W7" s="155" t="s">
        <v>5</v>
      </c>
      <c r="X7" s="156" t="s">
        <v>71</v>
      </c>
      <c r="AA7" s="146"/>
      <c r="AB7" s="146"/>
      <c r="AC7" s="157"/>
      <c r="AD7" s="157"/>
      <c r="AE7" s="157"/>
      <c r="AF7" s="157"/>
      <c r="AG7" s="157"/>
      <c r="AH7" s="157"/>
      <c r="AI7" s="157"/>
      <c r="AJ7" s="157"/>
      <c r="AK7" s="157"/>
      <c r="AL7" s="157"/>
    </row>
    <row r="8" spans="1:38" ht="55.5" customHeight="1" x14ac:dyDescent="0.25">
      <c r="A8" s="338" t="s">
        <v>2</v>
      </c>
      <c r="B8" s="152" t="s">
        <v>43</v>
      </c>
      <c r="C8" s="162" t="str">
        <f>+'MAPA CALOR INHERENTE'!I7</f>
        <v xml:space="preserve">                   </v>
      </c>
      <c r="D8" s="162" t="str">
        <f>+'MAPA CALOR INHERENTE'!J7</f>
        <v xml:space="preserve">                   </v>
      </c>
      <c r="E8" s="162" t="str">
        <f>+'MAPA CALOR INHERENTE'!K7</f>
        <v xml:space="preserve">                   </v>
      </c>
      <c r="F8" s="162" t="str">
        <f>+'MAPA CALOR INHERENTE'!L7</f>
        <v xml:space="preserve"> GA6                  </v>
      </c>
      <c r="G8" s="163" t="str">
        <f>+'MAPA CALOR INHERENTE'!M7</f>
        <v xml:space="preserve">                   </v>
      </c>
      <c r="H8" s="161"/>
      <c r="I8" s="338" t="s">
        <v>2</v>
      </c>
      <c r="J8" s="152" t="s">
        <v>43</v>
      </c>
      <c r="K8" s="162" t="str">
        <f>+'MAPA CALOR RESIDUAL'!K7</f>
        <v xml:space="preserve">                   </v>
      </c>
      <c r="L8" s="162" t="str">
        <f>+'MAPA CALOR RESIDUAL'!L7</f>
        <v xml:space="preserve">                   </v>
      </c>
      <c r="M8" s="162" t="str">
        <f>+'MAPA CALOR RESIDUAL'!M7</f>
        <v xml:space="preserve">                   </v>
      </c>
      <c r="N8" s="162" t="str">
        <f>+'MAPA CALOR RESIDUAL'!N7</f>
        <v xml:space="preserve">                   </v>
      </c>
      <c r="O8" s="163" t="str">
        <f>+'MAPA CALOR RESIDUAL'!O7</f>
        <v xml:space="preserve">                   </v>
      </c>
      <c r="P8" s="161"/>
      <c r="Q8" s="361" t="s">
        <v>2</v>
      </c>
      <c r="R8" s="164">
        <v>1</v>
      </c>
      <c r="S8" s="155" t="s">
        <v>43</v>
      </c>
      <c r="T8" s="162" t="s">
        <v>66</v>
      </c>
      <c r="U8" s="162" t="s">
        <v>66</v>
      </c>
      <c r="V8" s="162" t="s">
        <v>66</v>
      </c>
      <c r="W8" s="162" t="s">
        <v>66</v>
      </c>
      <c r="X8" s="163" t="s">
        <v>65</v>
      </c>
      <c r="AA8" s="146"/>
      <c r="AB8" s="146"/>
      <c r="AC8" s="157"/>
      <c r="AD8" s="157"/>
      <c r="AE8" s="157"/>
      <c r="AF8" s="165"/>
      <c r="AG8" s="165"/>
      <c r="AH8" s="165"/>
      <c r="AI8" s="165"/>
      <c r="AJ8" s="165"/>
      <c r="AK8" s="157"/>
      <c r="AL8" s="157"/>
    </row>
    <row r="9" spans="1:38" ht="55.5" customHeight="1" x14ac:dyDescent="0.25">
      <c r="A9" s="338"/>
      <c r="B9" s="152" t="s">
        <v>4</v>
      </c>
      <c r="C9" s="166" t="str">
        <f>+'MAPA CALOR INHERENTE'!I8</f>
        <v xml:space="preserve">                   </v>
      </c>
      <c r="D9" s="166" t="str">
        <f>+'MAPA CALOR INHERENTE'!J8</f>
        <v xml:space="preserve">                   </v>
      </c>
      <c r="E9" s="162" t="str">
        <f>+'MAPA CALOR INHERENTE'!K8</f>
        <v xml:space="preserve">                   </v>
      </c>
      <c r="F9" s="162" t="str">
        <f>+'MAPA CALOR INHERENTE'!L8</f>
        <v xml:space="preserve">GA5                   </v>
      </c>
      <c r="G9" s="163" t="str">
        <f>+'MAPA CALOR INHERENTE'!M8</f>
        <v xml:space="preserve">                   </v>
      </c>
      <c r="H9" s="161"/>
      <c r="I9" s="338"/>
      <c r="J9" s="152" t="s">
        <v>4</v>
      </c>
      <c r="K9" s="166" t="str">
        <f>+'MAPA CALOR RESIDUAL'!K8</f>
        <v xml:space="preserve">                   </v>
      </c>
      <c r="L9" s="166" t="str">
        <f>+'MAPA CALOR RESIDUAL'!L8</f>
        <v xml:space="preserve">                   </v>
      </c>
      <c r="M9" s="162" t="str">
        <f>'MAPA CALOR RESIDUAL'!M8</f>
        <v xml:space="preserve">                   </v>
      </c>
      <c r="N9" s="162" t="str">
        <f>+'MAPA CALOR RESIDUAL'!N8</f>
        <v xml:space="preserve">                   </v>
      </c>
      <c r="O9" s="163" t="str">
        <f>+'MAPA CALOR RESIDUAL'!O8</f>
        <v xml:space="preserve">                   </v>
      </c>
      <c r="P9" s="161"/>
      <c r="Q9" s="361"/>
      <c r="R9" s="164">
        <v>0.8</v>
      </c>
      <c r="S9" s="155" t="s">
        <v>4</v>
      </c>
      <c r="T9" s="166" t="s">
        <v>67</v>
      </c>
      <c r="U9" s="166" t="s">
        <v>67</v>
      </c>
      <c r="V9" s="162" t="s">
        <v>66</v>
      </c>
      <c r="W9" s="162" t="s">
        <v>66</v>
      </c>
      <c r="X9" s="163" t="s">
        <v>65</v>
      </c>
      <c r="AA9" s="146"/>
      <c r="AB9" s="146"/>
      <c r="AC9" s="157"/>
      <c r="AD9" s="167"/>
      <c r="AE9" s="168"/>
      <c r="AF9" s="165"/>
      <c r="AG9" s="165"/>
      <c r="AH9" s="165"/>
      <c r="AI9" s="165"/>
      <c r="AJ9" s="165"/>
      <c r="AK9" s="157"/>
      <c r="AL9" s="157"/>
    </row>
    <row r="10" spans="1:38" ht="55.5" customHeight="1" x14ac:dyDescent="0.25">
      <c r="A10" s="338"/>
      <c r="B10" s="152" t="s">
        <v>89</v>
      </c>
      <c r="C10" s="166" t="str">
        <f>+'MAPA CALOR INHERENTE'!I9</f>
        <v xml:space="preserve">                   </v>
      </c>
      <c r="D10" s="166" t="str">
        <f>+'MAPA CALOR INHERENTE'!J9</f>
        <v xml:space="preserve">                   </v>
      </c>
      <c r="E10" s="166" t="str">
        <f>+'MAPA CALOR INHERENTE'!K9</f>
        <v xml:space="preserve">                   </v>
      </c>
      <c r="F10" s="162" t="str">
        <f>+'MAPA CALOR INHERENTE'!L9</f>
        <v xml:space="preserve">                   </v>
      </c>
      <c r="G10" s="163" t="str">
        <f>+'MAPA CALOR INHERENTE'!M9</f>
        <v xml:space="preserve">                   </v>
      </c>
      <c r="H10" s="161"/>
      <c r="I10" s="338"/>
      <c r="J10" s="152" t="s">
        <v>89</v>
      </c>
      <c r="K10" s="166" t="str">
        <f>+'MAPA CALOR RESIDUAL'!K9</f>
        <v xml:space="preserve">                   </v>
      </c>
      <c r="L10" s="166" t="str">
        <f>+'MAPA CALOR RESIDUAL'!L9</f>
        <v xml:space="preserve">                   </v>
      </c>
      <c r="M10" s="166" t="str">
        <f>+'MAPA CALOR RESIDUAL'!M9</f>
        <v xml:space="preserve">                   </v>
      </c>
      <c r="N10" s="162" t="str">
        <f>+'MAPA CALOR RESIDUAL'!N9</f>
        <v xml:space="preserve">                   </v>
      </c>
      <c r="O10" s="163" t="str">
        <f>+'MAPA CALOR RESIDUAL'!O9</f>
        <v xml:space="preserve">                   </v>
      </c>
      <c r="P10" s="161"/>
      <c r="Q10" s="361"/>
      <c r="R10" s="164">
        <v>0.6</v>
      </c>
      <c r="S10" s="155" t="s">
        <v>89</v>
      </c>
      <c r="T10" s="166" t="s">
        <v>67</v>
      </c>
      <c r="U10" s="166" t="s">
        <v>67</v>
      </c>
      <c r="V10" s="166" t="s">
        <v>67</v>
      </c>
      <c r="W10" s="162" t="s">
        <v>66</v>
      </c>
      <c r="X10" s="163" t="s">
        <v>65</v>
      </c>
      <c r="AA10" s="146"/>
      <c r="AB10" s="146"/>
      <c r="AC10" s="157"/>
      <c r="AD10" s="167"/>
      <c r="AE10" s="168"/>
      <c r="AF10" s="165"/>
      <c r="AG10" s="165"/>
      <c r="AH10" s="165"/>
      <c r="AI10" s="165"/>
      <c r="AJ10" s="169"/>
      <c r="AK10" s="157"/>
      <c r="AL10" s="157"/>
    </row>
    <row r="11" spans="1:38" ht="55.5" customHeight="1" x14ac:dyDescent="0.25">
      <c r="A11" s="338"/>
      <c r="B11" s="152" t="s">
        <v>42</v>
      </c>
      <c r="C11" s="170" t="s">
        <v>364</v>
      </c>
      <c r="D11" s="166" t="str">
        <f>+'MAPA CALOR INHERENTE'!J10</f>
        <v xml:space="preserve">                   </v>
      </c>
      <c r="E11" s="166" t="str">
        <f>+'MAPA CALOR INHERENTE'!K10</f>
        <v xml:space="preserve">                   </v>
      </c>
      <c r="F11" s="162" t="str">
        <f>+'MAPA CALOR INHERENTE'!L10</f>
        <v xml:space="preserve">                   </v>
      </c>
      <c r="G11" s="163" t="str">
        <f>+'MAPA CALOR INHERENTE'!M10</f>
        <v xml:space="preserve">                   </v>
      </c>
      <c r="H11" s="161"/>
      <c r="I11" s="338"/>
      <c r="J11" s="152" t="s">
        <v>42</v>
      </c>
      <c r="K11" s="170" t="str">
        <f>+'MAPA CALOR RESIDUAL'!K10</f>
        <v xml:space="preserve">                   </v>
      </c>
      <c r="L11" s="166" t="str">
        <f>+'MAPA CALOR RESIDUAL'!L10</f>
        <v xml:space="preserve">                   </v>
      </c>
      <c r="M11" s="166" t="str">
        <f>+'MAPA CALOR RESIDUAL'!M10</f>
        <v xml:space="preserve">                   </v>
      </c>
      <c r="N11" s="162" t="str">
        <f>'MAPA CALOR RESIDUAL'!N10</f>
        <v xml:space="preserve">                   </v>
      </c>
      <c r="O11" s="163" t="str">
        <f>+'MAPA CALOR RESIDUAL'!O10</f>
        <v xml:space="preserve">                   </v>
      </c>
      <c r="P11" s="161"/>
      <c r="Q11" s="361"/>
      <c r="R11" s="164">
        <v>0.4</v>
      </c>
      <c r="S11" s="155" t="s">
        <v>42</v>
      </c>
      <c r="T11" s="170" t="s">
        <v>68</v>
      </c>
      <c r="U11" s="166" t="s">
        <v>67</v>
      </c>
      <c r="V11" s="166" t="s">
        <v>67</v>
      </c>
      <c r="W11" s="162" t="s">
        <v>66</v>
      </c>
      <c r="X11" s="163" t="s">
        <v>65</v>
      </c>
      <c r="AA11" s="146"/>
      <c r="AB11" s="146"/>
      <c r="AC11" s="157"/>
      <c r="AD11" s="167"/>
      <c r="AE11" s="168"/>
      <c r="AF11" s="165"/>
      <c r="AG11" s="165"/>
      <c r="AH11" s="165"/>
      <c r="AI11" s="169"/>
      <c r="AJ11" s="165"/>
      <c r="AK11" s="157"/>
      <c r="AL11" s="157"/>
    </row>
    <row r="12" spans="1:38" ht="55.5" customHeight="1" thickBot="1" x14ac:dyDescent="0.3">
      <c r="A12" s="339"/>
      <c r="B12" s="171" t="s">
        <v>40</v>
      </c>
      <c r="C12" s="172" t="str">
        <f>+'MAPA CALOR INHERENTE'!I11</f>
        <v xml:space="preserve">                   </v>
      </c>
      <c r="D12" s="172" t="str">
        <f>+'MAPA CALOR INHERENTE'!J11</f>
        <v xml:space="preserve">                   </v>
      </c>
      <c r="E12" s="173" t="str">
        <f>+'MAPA CALOR INHERENTE'!K11</f>
        <v xml:space="preserve">                   </v>
      </c>
      <c r="F12" s="174" t="str">
        <f>+'MAPA CALOR INHERENTE'!L11</f>
        <v xml:space="preserve">                   </v>
      </c>
      <c r="G12" s="175" t="str">
        <f>+'MAPA CALOR INHERENTE'!M11</f>
        <v xml:space="preserve">                   </v>
      </c>
      <c r="H12" s="161"/>
      <c r="I12" s="339"/>
      <c r="J12" s="171" t="s">
        <v>40</v>
      </c>
      <c r="K12" s="172" t="str">
        <f>+'MAPA CALOR RESIDUAL'!K11</f>
        <v xml:space="preserve">                   </v>
      </c>
      <c r="L12" s="172" t="str">
        <f>+'MAPA CALOR RESIDUAL'!L11</f>
        <v xml:space="preserve">                   </v>
      </c>
      <c r="M12" s="173" t="str">
        <f>+'MAPA CALOR RESIDUAL'!M11</f>
        <v xml:space="preserve">GA5 GA6                  </v>
      </c>
      <c r="N12" s="174" t="str">
        <f>+'MAPA CALOR RESIDUAL'!N11</f>
        <v xml:space="preserve">                   </v>
      </c>
      <c r="O12" s="175" t="str">
        <f>+'MAPA CALOR RESIDUAL'!O11</f>
        <v xml:space="preserve">                   </v>
      </c>
      <c r="P12" s="161"/>
      <c r="Q12" s="361"/>
      <c r="R12" s="176">
        <v>0.2</v>
      </c>
      <c r="S12" s="177" t="s">
        <v>40</v>
      </c>
      <c r="T12" s="172" t="s">
        <v>68</v>
      </c>
      <c r="U12" s="172" t="s">
        <v>68</v>
      </c>
      <c r="V12" s="173" t="s">
        <v>67</v>
      </c>
      <c r="W12" s="174" t="s">
        <v>66</v>
      </c>
      <c r="X12" s="175" t="s">
        <v>65</v>
      </c>
      <c r="AA12" s="146"/>
      <c r="AB12" s="146"/>
      <c r="AC12" s="157"/>
      <c r="AD12" s="167"/>
      <c r="AE12" s="168"/>
      <c r="AF12" s="165"/>
      <c r="AG12" s="165"/>
      <c r="AH12" s="165"/>
      <c r="AI12" s="178"/>
      <c r="AJ12" s="165"/>
      <c r="AK12" s="157"/>
      <c r="AL12" s="157"/>
    </row>
    <row r="13" spans="1:38" ht="13.2" x14ac:dyDescent="0.25">
      <c r="A13" s="147"/>
      <c r="B13" s="161"/>
      <c r="C13" s="195"/>
      <c r="D13" s="196"/>
      <c r="E13" s="197"/>
      <c r="F13" s="197"/>
      <c r="G13" s="161"/>
      <c r="H13" s="161"/>
      <c r="I13" s="161"/>
      <c r="J13" s="161"/>
      <c r="K13" s="161"/>
      <c r="L13" s="161"/>
      <c r="M13" s="161"/>
      <c r="N13" s="161"/>
      <c r="O13" s="161"/>
      <c r="P13" s="161"/>
      <c r="AA13" s="146"/>
      <c r="AB13" s="146"/>
      <c r="AC13" s="157"/>
      <c r="AD13" s="167"/>
      <c r="AE13" s="168"/>
      <c r="AF13" s="165"/>
      <c r="AG13" s="165"/>
      <c r="AH13" s="165"/>
      <c r="AI13" s="165"/>
      <c r="AJ13" s="165"/>
      <c r="AK13" s="157"/>
      <c r="AL13" s="157"/>
    </row>
    <row r="14" spans="1:38" ht="26.4" x14ac:dyDescent="0.25">
      <c r="A14" s="147"/>
      <c r="B14" s="161"/>
      <c r="C14" s="195"/>
      <c r="D14" s="196"/>
      <c r="E14" s="197"/>
      <c r="F14" s="197"/>
      <c r="G14" s="161"/>
      <c r="H14" s="161"/>
      <c r="I14" s="161"/>
      <c r="J14" s="161"/>
      <c r="K14" s="161"/>
      <c r="L14" s="161"/>
      <c r="M14" s="161"/>
      <c r="N14" s="161"/>
      <c r="O14" s="161"/>
      <c r="P14" s="161"/>
      <c r="T14" s="138" t="s">
        <v>344</v>
      </c>
      <c r="V14" s="146"/>
      <c r="W14" s="146"/>
      <c r="X14" s="146"/>
      <c r="Y14" s="146"/>
      <c r="Z14" s="146"/>
      <c r="AA14" s="146"/>
      <c r="AB14" s="146"/>
      <c r="AC14" s="157"/>
      <c r="AD14" s="167"/>
      <c r="AE14" s="157"/>
      <c r="AF14" s="168"/>
      <c r="AG14" s="168"/>
      <c r="AH14" s="168"/>
      <c r="AI14" s="168"/>
      <c r="AJ14" s="168"/>
      <c r="AK14" s="157"/>
      <c r="AL14" s="157"/>
    </row>
    <row r="15" spans="1:38" ht="13.2" x14ac:dyDescent="0.25">
      <c r="A15" s="147"/>
      <c r="B15" s="161"/>
      <c r="C15" s="195"/>
      <c r="D15" s="196"/>
      <c r="E15" s="197"/>
      <c r="F15" s="197"/>
      <c r="G15" s="161"/>
      <c r="H15" s="161"/>
      <c r="I15" s="161"/>
      <c r="J15" s="161"/>
      <c r="K15" s="161"/>
      <c r="L15" s="161"/>
      <c r="M15" s="161"/>
      <c r="N15" s="161"/>
      <c r="O15" s="161"/>
      <c r="P15" s="161"/>
      <c r="T15" s="179" t="s">
        <v>65</v>
      </c>
      <c r="V15" s="146"/>
      <c r="W15" s="146"/>
      <c r="X15" s="146"/>
      <c r="Y15" s="146"/>
      <c r="Z15" s="146"/>
      <c r="AA15" s="146"/>
      <c r="AB15" s="146"/>
      <c r="AC15" s="157"/>
      <c r="AD15" s="157"/>
      <c r="AE15" s="157"/>
      <c r="AF15" s="165"/>
      <c r="AG15" s="165"/>
      <c r="AH15" s="165"/>
      <c r="AI15" s="165"/>
      <c r="AJ15" s="165"/>
      <c r="AK15" s="157"/>
      <c r="AL15" s="157"/>
    </row>
    <row r="16" spans="1:38" ht="13.2" x14ac:dyDescent="0.25">
      <c r="A16" s="147"/>
      <c r="B16" s="161"/>
      <c r="C16" s="195"/>
      <c r="D16" s="196"/>
      <c r="E16" s="197"/>
      <c r="F16" s="197"/>
      <c r="G16" s="161"/>
      <c r="H16" s="161"/>
      <c r="I16" s="161"/>
      <c r="J16" s="161"/>
      <c r="K16" s="161"/>
      <c r="L16" s="161"/>
      <c r="M16" s="161"/>
      <c r="N16" s="161"/>
      <c r="O16" s="161"/>
      <c r="P16" s="161"/>
      <c r="T16" s="162" t="s">
        <v>66</v>
      </c>
      <c r="U16" s="146"/>
      <c r="V16" s="146"/>
      <c r="W16" s="146"/>
      <c r="X16" s="146"/>
      <c r="Y16" s="146"/>
      <c r="Z16" s="146"/>
      <c r="AA16" s="146"/>
      <c r="AB16" s="146"/>
      <c r="AC16" s="157"/>
      <c r="AD16" s="157"/>
      <c r="AE16" s="157"/>
      <c r="AF16" s="165"/>
      <c r="AG16" s="165"/>
      <c r="AH16" s="165"/>
      <c r="AI16" s="165"/>
      <c r="AJ16" s="165"/>
      <c r="AK16" s="157"/>
      <c r="AL16" s="157"/>
    </row>
    <row r="17" spans="1:38" ht="13.2" x14ac:dyDescent="0.25">
      <c r="A17" s="147"/>
      <c r="B17" s="161"/>
      <c r="C17" s="195"/>
      <c r="D17" s="196"/>
      <c r="E17" s="197"/>
      <c r="F17" s="197"/>
      <c r="G17" s="161"/>
      <c r="H17" s="161"/>
      <c r="I17" s="161"/>
      <c r="J17" s="161"/>
      <c r="K17" s="161"/>
      <c r="L17" s="161"/>
      <c r="M17" s="161"/>
      <c r="N17" s="161"/>
      <c r="O17" s="161"/>
      <c r="P17" s="161"/>
      <c r="S17" s="180"/>
      <c r="T17" s="166" t="s">
        <v>67</v>
      </c>
      <c r="U17" s="180"/>
      <c r="V17" s="180"/>
      <c r="W17" s="180"/>
      <c r="X17" s="180"/>
      <c r="Y17" s="180"/>
      <c r="Z17" s="180"/>
      <c r="AA17" s="180"/>
      <c r="AB17" s="180"/>
      <c r="AC17" s="157"/>
      <c r="AD17" s="157"/>
      <c r="AE17" s="181"/>
      <c r="AF17" s="181"/>
      <c r="AG17" s="181"/>
      <c r="AH17" s="181"/>
      <c r="AI17" s="181"/>
      <c r="AJ17" s="181"/>
      <c r="AK17" s="157"/>
      <c r="AL17" s="157"/>
    </row>
    <row r="18" spans="1:38" ht="13.2" x14ac:dyDescent="0.25">
      <c r="A18" s="147"/>
      <c r="B18" s="161"/>
      <c r="C18" s="195"/>
      <c r="D18" s="196"/>
      <c r="E18" s="197"/>
      <c r="F18" s="197"/>
      <c r="G18" s="161"/>
      <c r="H18" s="161"/>
      <c r="I18" s="161"/>
      <c r="J18" s="161"/>
      <c r="K18" s="161"/>
      <c r="L18" s="161"/>
      <c r="M18" s="161"/>
      <c r="N18" s="161"/>
      <c r="O18" s="161"/>
      <c r="P18" s="161"/>
      <c r="S18" s="180"/>
      <c r="T18" s="170" t="s">
        <v>68</v>
      </c>
      <c r="AA18" s="180"/>
      <c r="AB18" s="180"/>
      <c r="AC18" s="157"/>
      <c r="AD18" s="157"/>
      <c r="AE18" s="157"/>
      <c r="AF18" s="165"/>
      <c r="AG18" s="165"/>
      <c r="AH18" s="165"/>
      <c r="AI18" s="165"/>
      <c r="AJ18" s="165"/>
      <c r="AK18" s="157"/>
      <c r="AL18" s="157"/>
    </row>
    <row r="19" spans="1:38" ht="13.2" x14ac:dyDescent="0.25">
      <c r="A19" s="147"/>
      <c r="B19" s="161"/>
      <c r="C19" s="195"/>
      <c r="D19" s="196"/>
      <c r="E19" s="197"/>
      <c r="F19" s="197"/>
      <c r="G19" s="161"/>
      <c r="H19" s="161"/>
      <c r="I19" s="161"/>
      <c r="J19" s="161"/>
      <c r="K19" s="161"/>
      <c r="L19" s="161"/>
      <c r="M19" s="161"/>
      <c r="N19" s="161"/>
      <c r="O19" s="161"/>
      <c r="P19" s="161"/>
      <c r="Q19" s="182"/>
      <c r="R19" s="182"/>
      <c r="S19" s="180"/>
      <c r="AA19" s="180"/>
      <c r="AB19" s="180"/>
      <c r="AC19" s="157"/>
      <c r="AD19" s="157"/>
      <c r="AE19" s="157"/>
      <c r="AF19" s="165"/>
      <c r="AG19" s="165"/>
      <c r="AH19" s="165"/>
      <c r="AI19" s="165"/>
      <c r="AJ19" s="165"/>
      <c r="AK19" s="157"/>
      <c r="AL19" s="157"/>
    </row>
    <row r="20" spans="1:38" ht="13.2" x14ac:dyDescent="0.25">
      <c r="A20" s="147"/>
      <c r="B20" s="161"/>
      <c r="C20" s="195"/>
      <c r="D20" s="196"/>
      <c r="E20" s="197"/>
      <c r="F20" s="197"/>
      <c r="G20" s="161"/>
      <c r="H20" s="161"/>
      <c r="I20" s="161"/>
      <c r="J20" s="161"/>
      <c r="K20" s="161"/>
      <c r="L20" s="161"/>
      <c r="M20" s="161"/>
      <c r="N20" s="161"/>
      <c r="O20" s="161"/>
      <c r="P20" s="161"/>
      <c r="Q20" s="182"/>
      <c r="R20" s="182"/>
      <c r="S20" s="183"/>
      <c r="AA20" s="180"/>
      <c r="AB20" s="180"/>
      <c r="AC20" s="157"/>
      <c r="AD20" s="178"/>
      <c r="AE20" s="178"/>
      <c r="AF20" s="178"/>
      <c r="AG20" s="178"/>
      <c r="AH20" s="178"/>
      <c r="AI20" s="178"/>
      <c r="AJ20" s="165"/>
      <c r="AK20" s="157"/>
      <c r="AL20" s="157"/>
    </row>
    <row r="21" spans="1:38" ht="13.2" x14ac:dyDescent="0.25">
      <c r="A21" s="147"/>
      <c r="B21" s="161"/>
      <c r="C21" s="195"/>
      <c r="D21" s="196"/>
      <c r="E21" s="197"/>
      <c r="F21" s="197"/>
      <c r="G21" s="161"/>
      <c r="H21" s="161"/>
      <c r="I21" s="161"/>
      <c r="J21" s="161"/>
      <c r="K21" s="161"/>
      <c r="L21" s="161"/>
      <c r="M21" s="161"/>
      <c r="N21" s="161"/>
      <c r="O21" s="161"/>
      <c r="P21" s="161"/>
      <c r="Q21" s="182"/>
      <c r="R21" s="182"/>
      <c r="AC21" s="157"/>
      <c r="AD21" s="184"/>
      <c r="AE21" s="184"/>
      <c r="AF21" s="184"/>
      <c r="AG21" s="184"/>
      <c r="AH21" s="184"/>
      <c r="AI21" s="184"/>
      <c r="AJ21" s="165"/>
      <c r="AK21" s="157"/>
      <c r="AL21" s="157"/>
    </row>
    <row r="22" spans="1:38" ht="13.2" x14ac:dyDescent="0.25">
      <c r="A22" s="147"/>
      <c r="B22" s="161"/>
      <c r="C22" s="195"/>
      <c r="D22" s="196"/>
      <c r="E22" s="197"/>
      <c r="F22" s="197"/>
      <c r="G22" s="161"/>
      <c r="H22" s="161"/>
      <c r="I22" s="161"/>
      <c r="J22" s="161"/>
      <c r="K22" s="161"/>
      <c r="L22" s="161"/>
      <c r="M22" s="161"/>
      <c r="N22" s="161"/>
      <c r="O22" s="161"/>
      <c r="P22" s="161"/>
      <c r="Q22" s="182"/>
      <c r="R22" s="182"/>
      <c r="AC22" s="157"/>
      <c r="AD22" s="178"/>
      <c r="AE22" s="178"/>
      <c r="AF22" s="178"/>
      <c r="AG22" s="178"/>
      <c r="AH22" s="178"/>
      <c r="AI22" s="178"/>
      <c r="AJ22" s="165"/>
      <c r="AK22" s="157"/>
      <c r="AL22" s="157"/>
    </row>
    <row r="23" spans="1:38" ht="13.2" x14ac:dyDescent="0.25">
      <c r="A23" s="147"/>
      <c r="B23" s="161"/>
      <c r="C23" s="195"/>
      <c r="D23" s="196"/>
      <c r="E23" s="197"/>
      <c r="F23" s="197"/>
      <c r="G23" s="161"/>
      <c r="H23" s="161"/>
      <c r="I23" s="161"/>
      <c r="J23" s="161"/>
      <c r="K23" s="161"/>
      <c r="L23" s="161"/>
      <c r="M23" s="161"/>
      <c r="N23" s="161"/>
      <c r="O23" s="161"/>
      <c r="P23" s="161"/>
      <c r="AC23" s="157"/>
      <c r="AD23" s="178"/>
      <c r="AE23" s="178"/>
      <c r="AF23" s="178"/>
      <c r="AG23" s="178"/>
      <c r="AH23" s="178"/>
      <c r="AI23" s="178"/>
      <c r="AJ23" s="165"/>
      <c r="AK23" s="157"/>
      <c r="AL23" s="157"/>
    </row>
    <row r="24" spans="1:38" ht="13.2" x14ac:dyDescent="0.3">
      <c r="A24" s="147"/>
      <c r="B24" s="161"/>
      <c r="C24" s="195"/>
      <c r="D24" s="196"/>
      <c r="E24" s="197"/>
      <c r="F24" s="197"/>
      <c r="G24" s="161"/>
      <c r="H24" s="161"/>
      <c r="I24" s="161"/>
      <c r="J24" s="161"/>
      <c r="K24" s="161"/>
      <c r="L24" s="161"/>
      <c r="M24" s="161"/>
      <c r="N24" s="161"/>
      <c r="O24" s="161"/>
      <c r="P24" s="161"/>
    </row>
    <row r="25" spans="1:38" ht="13.2" x14ac:dyDescent="0.3">
      <c r="A25" s="147"/>
      <c r="B25" s="161"/>
      <c r="C25" s="195"/>
      <c r="D25" s="196"/>
      <c r="E25" s="197"/>
      <c r="F25" s="197"/>
      <c r="G25" s="161"/>
      <c r="H25" s="161"/>
      <c r="I25" s="161"/>
      <c r="J25" s="161"/>
      <c r="K25" s="161"/>
      <c r="L25" s="161"/>
      <c r="M25" s="161"/>
      <c r="N25" s="161"/>
      <c r="O25" s="161"/>
      <c r="P25" s="161"/>
    </row>
    <row r="26" spans="1:38" ht="13.2" x14ac:dyDescent="0.3">
      <c r="A26" s="147"/>
      <c r="B26" s="161"/>
      <c r="C26" s="195"/>
      <c r="D26" s="196"/>
      <c r="E26" s="197"/>
      <c r="F26" s="197"/>
      <c r="G26" s="161"/>
      <c r="H26" s="161"/>
      <c r="I26" s="161"/>
      <c r="J26" s="161"/>
      <c r="K26" s="161"/>
      <c r="L26" s="161"/>
      <c r="M26" s="161"/>
      <c r="N26" s="161"/>
      <c r="O26" s="161"/>
      <c r="P26" s="161"/>
    </row>
    <row r="27" spans="1:38" ht="13.2" x14ac:dyDescent="0.3">
      <c r="A27" s="147"/>
      <c r="B27" s="161"/>
      <c r="C27" s="195"/>
      <c r="D27" s="196"/>
      <c r="E27" s="197"/>
      <c r="F27" s="197"/>
      <c r="G27" s="161"/>
      <c r="H27" s="161"/>
      <c r="I27" s="161"/>
      <c r="J27" s="161"/>
      <c r="K27" s="161"/>
      <c r="L27" s="161"/>
      <c r="M27" s="161"/>
      <c r="N27" s="161"/>
      <c r="O27" s="161"/>
      <c r="P27" s="161"/>
    </row>
    <row r="28" spans="1:38" ht="14.7" customHeight="1" x14ac:dyDescent="0.3">
      <c r="B28" s="143"/>
      <c r="D28" s="143"/>
      <c r="G28" s="143"/>
      <c r="H28" s="143"/>
      <c r="I28" s="143"/>
      <c r="J28" s="143"/>
      <c r="K28" s="143"/>
      <c r="L28" s="143"/>
      <c r="M28" s="143"/>
      <c r="N28" s="143"/>
      <c r="O28" s="143"/>
      <c r="P28" s="143"/>
      <c r="AA28" s="147"/>
      <c r="AB28" s="147"/>
      <c r="AC28" s="147"/>
      <c r="AD28" s="147"/>
      <c r="AE28" s="147"/>
      <c r="AF28" s="143"/>
      <c r="AG28" s="143"/>
      <c r="AH28" s="143"/>
      <c r="AI28" s="143"/>
      <c r="AJ28" s="143"/>
    </row>
    <row r="29" spans="1:38" ht="39" customHeight="1" x14ac:dyDescent="0.3">
      <c r="B29" s="143"/>
      <c r="D29" s="143"/>
      <c r="G29" s="143"/>
      <c r="H29" s="143"/>
      <c r="I29" s="143"/>
      <c r="J29" s="143"/>
      <c r="K29" s="143"/>
      <c r="L29" s="143"/>
      <c r="M29" s="143"/>
      <c r="N29" s="143"/>
      <c r="O29" s="143"/>
      <c r="P29" s="143"/>
      <c r="AA29" s="147"/>
      <c r="AB29" s="147"/>
      <c r="AC29" s="147"/>
      <c r="AD29" s="147"/>
      <c r="AE29" s="147"/>
      <c r="AF29" s="143"/>
      <c r="AG29" s="143"/>
      <c r="AH29" s="143"/>
      <c r="AI29" s="143"/>
      <c r="AJ29" s="143"/>
    </row>
    <row r="30" spans="1:38" ht="19.5" customHeight="1" x14ac:dyDescent="0.3">
      <c r="B30" s="143"/>
      <c r="D30" s="143"/>
      <c r="G30" s="143"/>
      <c r="H30" s="143"/>
      <c r="I30" s="143"/>
      <c r="J30" s="143"/>
      <c r="K30" s="143"/>
      <c r="L30" s="143"/>
      <c r="M30" s="143"/>
      <c r="N30" s="143"/>
      <c r="O30" s="143"/>
      <c r="P30" s="143"/>
      <c r="AA30" s="147"/>
      <c r="AB30" s="147"/>
      <c r="AC30" s="147"/>
      <c r="AD30" s="147"/>
      <c r="AE30" s="147"/>
      <c r="AF30" s="143"/>
      <c r="AG30" s="143"/>
      <c r="AH30" s="143"/>
      <c r="AI30" s="143"/>
      <c r="AJ30" s="143"/>
    </row>
    <row r="31" spans="1:38" ht="19.5" customHeight="1" x14ac:dyDescent="0.3">
      <c r="B31" s="143"/>
      <c r="D31" s="143"/>
      <c r="G31" s="143"/>
      <c r="H31" s="143"/>
      <c r="I31" s="143"/>
      <c r="J31" s="143"/>
      <c r="K31" s="143"/>
      <c r="L31" s="143"/>
      <c r="M31" s="143"/>
      <c r="N31" s="143"/>
      <c r="O31" s="143"/>
      <c r="P31" s="143"/>
      <c r="AA31" s="147"/>
      <c r="AB31" s="147"/>
      <c r="AC31" s="147"/>
      <c r="AD31" s="147"/>
      <c r="AE31" s="147"/>
      <c r="AF31" s="143"/>
      <c r="AG31" s="143"/>
      <c r="AH31" s="143"/>
      <c r="AI31" s="143"/>
      <c r="AJ31" s="143"/>
    </row>
    <row r="32" spans="1:38" ht="19.5" customHeight="1" x14ac:dyDescent="0.3">
      <c r="B32" s="143"/>
      <c r="D32" s="143"/>
      <c r="G32" s="143"/>
      <c r="H32" s="143"/>
      <c r="I32" s="143"/>
      <c r="J32" s="143"/>
      <c r="K32" s="143"/>
      <c r="L32" s="143"/>
      <c r="M32" s="143"/>
      <c r="N32" s="143"/>
      <c r="O32" s="143"/>
      <c r="P32" s="143"/>
      <c r="AA32" s="147"/>
      <c r="AB32" s="147"/>
      <c r="AC32" s="147"/>
      <c r="AD32" s="147"/>
      <c r="AE32" s="147"/>
      <c r="AF32" s="143"/>
      <c r="AG32" s="143"/>
      <c r="AH32" s="143"/>
      <c r="AI32" s="143"/>
      <c r="AJ32" s="143"/>
    </row>
    <row r="33" spans="2:36" ht="19.5" customHeight="1" x14ac:dyDescent="0.3">
      <c r="B33" s="143"/>
      <c r="D33" s="143"/>
      <c r="G33" s="143"/>
      <c r="H33" s="143"/>
      <c r="I33" s="143"/>
      <c r="J33" s="143"/>
      <c r="K33" s="143"/>
      <c r="L33" s="143"/>
      <c r="M33" s="143"/>
      <c r="N33" s="143"/>
      <c r="O33" s="143"/>
      <c r="P33" s="143"/>
      <c r="AA33" s="147"/>
      <c r="AB33" s="147"/>
      <c r="AC33" s="147"/>
      <c r="AD33" s="147"/>
      <c r="AE33" s="147"/>
      <c r="AF33" s="143"/>
      <c r="AG33" s="143"/>
      <c r="AH33" s="143"/>
      <c r="AI33" s="143"/>
      <c r="AJ33" s="143"/>
    </row>
    <row r="34" spans="2:36" ht="19.5" customHeight="1" x14ac:dyDescent="0.3">
      <c r="B34" s="143"/>
      <c r="D34" s="143"/>
      <c r="G34" s="143"/>
      <c r="H34" s="143"/>
      <c r="I34" s="143"/>
      <c r="J34" s="143"/>
      <c r="K34" s="143"/>
      <c r="L34" s="143"/>
      <c r="M34" s="143"/>
      <c r="N34" s="143"/>
      <c r="O34" s="143"/>
      <c r="P34" s="143"/>
      <c r="AA34" s="147"/>
      <c r="AB34" s="147"/>
      <c r="AC34" s="147"/>
      <c r="AD34" s="147"/>
      <c r="AE34" s="147"/>
      <c r="AF34" s="143"/>
      <c r="AG34" s="143"/>
      <c r="AH34" s="143"/>
      <c r="AI34" s="143"/>
      <c r="AJ34" s="143"/>
    </row>
    <row r="35" spans="2:36" ht="13.2" x14ac:dyDescent="0.3"/>
    <row r="36" spans="2:36" ht="13.2" x14ac:dyDescent="0.3"/>
    <row r="37" spans="2:36" ht="13.2" x14ac:dyDescent="0.3"/>
    <row r="38" spans="2:36" ht="13.2" x14ac:dyDescent="0.3"/>
    <row r="39" spans="2:36" ht="13.2" x14ac:dyDescent="0.3"/>
    <row r="40" spans="2:36" ht="13.2" x14ac:dyDescent="0.3"/>
    <row r="41" spans="2:36" ht="13.2" x14ac:dyDescent="0.3"/>
    <row r="42" spans="2:36" ht="13.2" x14ac:dyDescent="0.3"/>
    <row r="43" spans="2:36" ht="13.2" x14ac:dyDescent="0.3"/>
    <row r="44" spans="2:36" ht="13.2" x14ac:dyDescent="0.3"/>
    <row r="45" spans="2:36" ht="13.2" x14ac:dyDescent="0.3"/>
    <row r="46" spans="2:36" ht="13.2" x14ac:dyDescent="0.3"/>
    <row r="47" spans="2:36" ht="13.2" x14ac:dyDescent="0.3"/>
    <row r="48" spans="2:36" ht="13.2" x14ac:dyDescent="0.3"/>
    <row r="49" ht="13.2" x14ac:dyDescent="0.3"/>
    <row r="50" ht="13.2" x14ac:dyDescent="0.3"/>
    <row r="51" ht="13.2" x14ac:dyDescent="0.3"/>
    <row r="52" ht="13.2" x14ac:dyDescent="0.3"/>
    <row r="53" ht="13.2" x14ac:dyDescent="0.3"/>
    <row r="54" ht="13.2" x14ac:dyDescent="0.3"/>
    <row r="55" ht="13.2" x14ac:dyDescent="0.3"/>
    <row r="56" ht="13.2" x14ac:dyDescent="0.3"/>
    <row r="57" ht="13.2" x14ac:dyDescent="0.3"/>
    <row r="58" ht="13.2" x14ac:dyDescent="0.3"/>
    <row r="59" ht="13.2" x14ac:dyDescent="0.3"/>
    <row r="60" ht="13.2" x14ac:dyDescent="0.3"/>
    <row r="61" ht="13.2" x14ac:dyDescent="0.3"/>
    <row r="62" ht="13.2" x14ac:dyDescent="0.3"/>
    <row r="63" ht="13.2" x14ac:dyDescent="0.3"/>
    <row r="64" ht="13.2" x14ac:dyDescent="0.3"/>
    <row r="65" ht="13.2" x14ac:dyDescent="0.3"/>
    <row r="66" ht="13.2" x14ac:dyDescent="0.3"/>
    <row r="67" ht="13.2" x14ac:dyDescent="0.3"/>
    <row r="68" ht="13.2" x14ac:dyDescent="0.3"/>
    <row r="69" ht="13.2" x14ac:dyDescent="0.3"/>
    <row r="70" ht="13.2" x14ac:dyDescent="0.3"/>
    <row r="71" ht="13.2" x14ac:dyDescent="0.3"/>
    <row r="72" ht="13.2" customHeight="1" x14ac:dyDescent="0.3"/>
  </sheetData>
  <sheetProtection formatCells="0" formatColumns="0" formatRows="0" sort="0" autoFilter="0" pivotTables="0"/>
  <dataConsolidate/>
  <mergeCells count="10">
    <mergeCell ref="C6:G6"/>
    <mergeCell ref="K6:O6"/>
    <mergeCell ref="A8:A12"/>
    <mergeCell ref="I8:I12"/>
    <mergeCell ref="Q8:Q12"/>
    <mergeCell ref="A2:D2"/>
    <mergeCell ref="B3:D3"/>
    <mergeCell ref="A5:G5"/>
    <mergeCell ref="I5:O5"/>
    <mergeCell ref="T5:X5"/>
  </mergeCells>
  <conditionalFormatting sqref="D13:E27">
    <cfRule type="cellIs" dxfId="17" priority="1" operator="equal">
      <formula>$S$12</formula>
    </cfRule>
    <cfRule type="cellIs" dxfId="16" priority="2" operator="equal">
      <formula>$S$11</formula>
    </cfRule>
    <cfRule type="cellIs" dxfId="15" priority="3" operator="equal">
      <formula>$S$10</formula>
    </cfRule>
    <cfRule type="cellIs" dxfId="14" priority="4" operator="equal">
      <formula>$S$9</formula>
    </cfRule>
    <cfRule type="cellIs" dxfId="13" priority="5" operator="equal">
      <formula>$S$8</formula>
    </cfRule>
  </conditionalFormatting>
  <conditionalFormatting sqref="F13:F27">
    <cfRule type="cellIs" dxfId="12" priority="6" operator="equal">
      <formula>$T$7</formula>
    </cfRule>
    <cfRule type="cellIs" dxfId="11" priority="7" operator="equal">
      <formula>$U$7</formula>
    </cfRule>
    <cfRule type="cellIs" dxfId="10" priority="8" operator="equal">
      <formula>$V$7</formula>
    </cfRule>
    <cfRule type="cellIs" dxfId="9" priority="9" operator="equal">
      <formula>$W$7</formula>
    </cfRule>
    <cfRule type="cellIs" dxfId="8" priority="10" operator="equal">
      <formula>$X$7</formula>
    </cfRule>
  </conditionalFormatting>
  <conditionalFormatting sqref="G13:G27">
    <cfRule type="cellIs" dxfId="7" priority="11" operator="equal">
      <formula>$T$15</formula>
    </cfRule>
    <cfRule type="cellIs" dxfId="6" priority="12" operator="equal">
      <formula>$T$16</formula>
    </cfRule>
    <cfRule type="cellIs" dxfId="5" priority="13" operator="equal">
      <formula>$T$17</formula>
    </cfRule>
    <cfRule type="cellIs" dxfId="4" priority="14" operator="equal">
      <formula>$T$18</formula>
    </cfRule>
  </conditionalFormatting>
  <dataValidations count="3">
    <dataValidation allowBlank="1" showInputMessage="1" showErrorMessage="1" prompt="Es la materialización del riesgo y las consecuencias de su aparición. Su escala es: 5 bajo impacto, 10 medio, 20 alto impacto._x000a_" sqref="JD7:JJ7" xr:uid="{1EC31283-19F6-48AF-90E8-BC6E98BEFC04}"/>
    <dataValidation allowBlank="1" showInputMessage="1" showErrorMessage="1" prompt="La probabilidad se encuentra determinada por una escala de 1 a 3, siendo 1 la menor probabilidad de ocurrencia del riesgo y 3 la mayor probabilidad de  ocurrencia." sqref="JC7" xr:uid="{8E2FC5EB-DDA1-455E-85D8-20BF72536680}"/>
    <dataValidation type="list" allowBlank="1" showInputMessage="1" showErrorMessage="1" sqref="JD8:JJ15" xr:uid="{A58FE0FE-4FE8-4152-86F2-D2E6C5B3D4C4}">
      <formula1>#REF!</formula1>
    </dataValidation>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3FA69-006F-4C06-9F29-7D0191BB51BA}">
  <dimension ref="A1:L26"/>
  <sheetViews>
    <sheetView showGridLines="0" zoomScale="85" zoomScaleNormal="85" workbookViewId="0">
      <selection activeCell="B17" sqref="B17"/>
    </sheetView>
  </sheetViews>
  <sheetFormatPr baseColWidth="10" defaultColWidth="0" defaultRowHeight="14.4" customHeight="1" zeroHeight="1" x14ac:dyDescent="0.3"/>
  <cols>
    <col min="1" max="1" width="30.5546875" customWidth="1"/>
    <col min="2" max="2" width="29.44140625" customWidth="1"/>
    <col min="3" max="3" width="10.6640625" customWidth="1"/>
    <col min="4" max="4" width="27.44140625" customWidth="1"/>
    <col min="5" max="5" width="10.6640625" customWidth="1"/>
    <col min="6" max="6" width="14.44140625" customWidth="1"/>
    <col min="7" max="12" width="10.6640625" customWidth="1"/>
    <col min="13" max="16384" width="10.6640625" hidden="1"/>
  </cols>
  <sheetData>
    <row r="1" spans="1:11" s="118" customFormat="1" ht="8.25" customHeight="1" x14ac:dyDescent="0.25">
      <c r="A1" s="198"/>
      <c r="B1" s="198"/>
      <c r="C1" s="198"/>
      <c r="D1" s="126"/>
      <c r="F1" s="199"/>
    </row>
    <row r="2" spans="1:11" s="202" customFormat="1" ht="38.4" customHeight="1" x14ac:dyDescent="0.3">
      <c r="A2" s="371" t="s">
        <v>365</v>
      </c>
      <c r="B2" s="372"/>
      <c r="C2" s="372"/>
      <c r="D2" s="373"/>
      <c r="E2" s="200"/>
      <c r="F2" s="201"/>
    </row>
    <row r="3" spans="1:11" s="202" customFormat="1" ht="11.4" customHeight="1" x14ac:dyDescent="0.3">
      <c r="A3" s="203"/>
      <c r="B3" s="204"/>
      <c r="C3" s="204"/>
      <c r="D3" s="204"/>
      <c r="E3" s="200"/>
      <c r="F3" s="201"/>
    </row>
    <row r="4" spans="1:11" ht="21.6" customHeight="1" thickBot="1" x14ac:dyDescent="0.35">
      <c r="A4" s="205" t="s">
        <v>185</v>
      </c>
      <c r="B4" s="343" t="str">
        <f>'2. MATRIZ DE RIESGOS'!D6</f>
        <v>Gestión de Atención al Usuario</v>
      </c>
      <c r="C4" s="357"/>
      <c r="D4" s="357"/>
    </row>
    <row r="5" spans="1:11" ht="15" thickBot="1" x14ac:dyDescent="0.35">
      <c r="A5" s="374" t="s">
        <v>366</v>
      </c>
      <c r="B5" s="375"/>
      <c r="C5" s="375"/>
      <c r="D5" s="375"/>
      <c r="E5" s="375"/>
      <c r="F5" s="375"/>
      <c r="G5" s="375"/>
      <c r="H5" s="375"/>
      <c r="I5" s="375"/>
      <c r="J5" s="375"/>
      <c r="K5" s="376"/>
    </row>
    <row r="6" spans="1:11" ht="6" customHeight="1" thickBot="1" x14ac:dyDescent="0.35">
      <c r="A6" s="374"/>
      <c r="B6" s="375"/>
      <c r="C6" s="375"/>
      <c r="D6" s="375"/>
      <c r="E6" s="375"/>
      <c r="F6" s="375"/>
      <c r="G6" s="375"/>
      <c r="H6" s="375"/>
      <c r="I6" s="375"/>
      <c r="J6" s="375"/>
      <c r="K6" s="376"/>
    </row>
    <row r="7" spans="1:11" ht="34.5" customHeight="1" x14ac:dyDescent="0.3">
      <c r="A7" s="377" t="s">
        <v>367</v>
      </c>
      <c r="B7" s="378"/>
      <c r="C7" s="378"/>
      <c r="D7" s="378"/>
      <c r="E7" s="378"/>
      <c r="F7" s="378"/>
      <c r="G7" s="378"/>
      <c r="H7" s="378"/>
      <c r="I7" s="378"/>
      <c r="J7" s="378"/>
      <c r="K7" s="379"/>
    </row>
    <row r="8" spans="1:11" ht="18.75" customHeight="1" x14ac:dyDescent="0.3">
      <c r="A8" s="380" t="s">
        <v>368</v>
      </c>
      <c r="B8" s="381"/>
      <c r="C8" s="381"/>
      <c r="D8" s="381"/>
      <c r="E8" s="381"/>
      <c r="F8" s="381"/>
      <c r="G8" s="381"/>
      <c r="H8" s="381"/>
      <c r="I8" s="381"/>
      <c r="J8" s="381"/>
      <c r="K8" s="382"/>
    </row>
    <row r="9" spans="1:11" ht="34.5" customHeight="1" x14ac:dyDescent="0.3">
      <c r="A9" s="362" t="s">
        <v>369</v>
      </c>
      <c r="B9" s="363"/>
      <c r="C9" s="363"/>
      <c r="D9" s="363"/>
      <c r="E9" s="363"/>
      <c r="F9" s="363"/>
      <c r="G9" s="363"/>
      <c r="H9" s="363"/>
      <c r="I9" s="363"/>
      <c r="J9" s="363"/>
      <c r="K9" s="364"/>
    </row>
    <row r="10" spans="1:11" ht="50.25" customHeight="1" thickBot="1" x14ac:dyDescent="0.35">
      <c r="A10" s="365" t="s">
        <v>370</v>
      </c>
      <c r="B10" s="366"/>
      <c r="C10" s="366"/>
      <c r="D10" s="366"/>
      <c r="E10" s="366"/>
      <c r="F10" s="366"/>
      <c r="G10" s="366"/>
      <c r="H10" s="366"/>
      <c r="I10" s="366"/>
      <c r="J10" s="366"/>
      <c r="K10" s="367"/>
    </row>
    <row r="11" spans="1:11" x14ac:dyDescent="0.3">
      <c r="A11" s="206"/>
      <c r="B11" s="206"/>
      <c r="C11" s="206"/>
      <c r="D11" s="206"/>
      <c r="E11" s="206"/>
      <c r="F11" s="206"/>
      <c r="G11" s="206"/>
      <c r="H11" s="206"/>
      <c r="I11" s="206"/>
      <c r="J11" s="206"/>
      <c r="K11" s="206"/>
    </row>
    <row r="12" spans="1:11" s="208" customFormat="1" ht="39.6" x14ac:dyDescent="0.3">
      <c r="A12" s="207"/>
      <c r="B12" s="368" t="s">
        <v>371</v>
      </c>
      <c r="C12" s="369"/>
      <c r="D12" s="370" t="s">
        <v>372</v>
      </c>
      <c r="E12" s="370"/>
      <c r="G12" s="138" t="s">
        <v>344</v>
      </c>
    </row>
    <row r="13" spans="1:11" x14ac:dyDescent="0.3">
      <c r="A13" s="209" t="s">
        <v>373</v>
      </c>
      <c r="B13" s="210">
        <f>+COUNTIF('MAPA CALOR INHERENTE'!$E$6:$E$26,'4. PEFIL RIESGO DEL PROCESO'!G13)</f>
        <v>0</v>
      </c>
      <c r="C13" s="211">
        <f>+B13/$B$17</f>
        <v>0</v>
      </c>
      <c r="D13" s="210">
        <f>+COUNTIF('MAPA CALOR RESIDUAL'!$G$7:$G$26,'4. PEFIL RIESGO DEL PROCESO'!G13)</f>
        <v>0</v>
      </c>
      <c r="E13" s="211">
        <f>+D13/$D$17</f>
        <v>0</v>
      </c>
      <c r="G13" s="179" t="s">
        <v>65</v>
      </c>
    </row>
    <row r="14" spans="1:11" x14ac:dyDescent="0.3">
      <c r="A14" s="209" t="s">
        <v>374</v>
      </c>
      <c r="B14" s="210">
        <f>+COUNTIF('MAPA CALOR INHERENTE'!$E$6:$E$26,'4. PEFIL RIESGO DEL PROCESO'!G14)</f>
        <v>2</v>
      </c>
      <c r="C14" s="211">
        <f>+B14/$B$17</f>
        <v>1</v>
      </c>
      <c r="D14" s="210">
        <f>+COUNTIF('MAPA CALOR RESIDUAL'!$G$7:$G$26,'4. PEFIL RIESGO DEL PROCESO'!G14)</f>
        <v>0</v>
      </c>
      <c r="E14" s="211">
        <f>+D14/$D$17</f>
        <v>0</v>
      </c>
      <c r="G14" s="162" t="s">
        <v>66</v>
      </c>
    </row>
    <row r="15" spans="1:11" x14ac:dyDescent="0.3">
      <c r="A15" s="209" t="s">
        <v>375</v>
      </c>
      <c r="B15" s="210">
        <f>+COUNTIF('MAPA CALOR INHERENTE'!$E$6:$E$26,'4. PEFIL RIESGO DEL PROCESO'!G15)</f>
        <v>0</v>
      </c>
      <c r="C15" s="211">
        <f>+B15/$B$17</f>
        <v>0</v>
      </c>
      <c r="D15" s="210">
        <f>+COUNTIF('MAPA CALOR RESIDUAL'!$G$7:$G$26,'4. PEFIL RIESGO DEL PROCESO'!G15)</f>
        <v>2</v>
      </c>
      <c r="E15" s="211">
        <f>+D15/$D$17</f>
        <v>1</v>
      </c>
      <c r="G15" s="166" t="s">
        <v>67</v>
      </c>
    </row>
    <row r="16" spans="1:11" x14ac:dyDescent="0.3">
      <c r="A16" s="209" t="s">
        <v>376</v>
      </c>
      <c r="B16" s="210">
        <f>+COUNTIF('MAPA CALOR INHERENTE'!$E$6:$E$26,'4. PEFIL RIESGO DEL PROCESO'!G16)</f>
        <v>0</v>
      </c>
      <c r="C16" s="211">
        <f>+B16/$B$17</f>
        <v>0</v>
      </c>
      <c r="D16" s="210">
        <f>+COUNTIF('MAPA CALOR RESIDUAL'!$G$7:$G$26,'4. PEFIL RIESGO DEL PROCESO'!G16)</f>
        <v>0</v>
      </c>
      <c r="E16" s="211">
        <f>+D16/$D$17</f>
        <v>0</v>
      </c>
      <c r="G16" s="170" t="s">
        <v>68</v>
      </c>
    </row>
    <row r="17" spans="1:5" x14ac:dyDescent="0.3">
      <c r="A17" s="209" t="s">
        <v>377</v>
      </c>
      <c r="B17" s="210">
        <f>+SUM(B13:B16)</f>
        <v>2</v>
      </c>
      <c r="C17" s="211">
        <f>+B17/$B$17</f>
        <v>1</v>
      </c>
      <c r="D17" s="210">
        <f>+SUM(D13:D16)</f>
        <v>2</v>
      </c>
      <c r="E17" s="211">
        <f>+D17/$D$17</f>
        <v>1</v>
      </c>
    </row>
    <row r="18" spans="1:5" x14ac:dyDescent="0.3"/>
    <row r="19" spans="1:5" s="212" customFormat="1" x14ac:dyDescent="0.3">
      <c r="B19" s="213" t="s">
        <v>371</v>
      </c>
      <c r="D19" s="213" t="s">
        <v>372</v>
      </c>
    </row>
    <row r="20" spans="1:5" s="212" customFormat="1" ht="41.7" customHeight="1" x14ac:dyDescent="0.3">
      <c r="B20" s="214" t="str">
        <f>+IF((B13/B17)&gt;=0.2,G13,+IF(((B13/B17)+(B14/B17))&gt;=0.3,G14,+IF(((B13/B17)+(B14/B17)+(B15/B17))&gt;=0.4,G15,+IF((B13/B17)+(B14/B17)+(B15/B17)+(B16/B17)&gt;=0.5,G16,""))))</f>
        <v>Alto</v>
      </c>
      <c r="D20" s="214" t="str">
        <f>+IF((D13/D17)&gt;=0.2,G13,+IF(((D13/D17)+(D14/D17))&gt;=0.3,G14,+IF(((D13/D17)+(D14/D17)+(D15/D17))&gt;=0.4,G15,+IF((D13/D17)+(D14/D17)+(D15/D17)+(D16/D17)&gt;=0.5,G16,""))))</f>
        <v>Moderado</v>
      </c>
    </row>
    <row r="21" spans="1:5" x14ac:dyDescent="0.3"/>
    <row r="22" spans="1:5" ht="18" x14ac:dyDescent="0.35">
      <c r="D22" s="215" t="s">
        <v>378</v>
      </c>
      <c r="E22" s="216">
        <f>SUM(D13:D14)</f>
        <v>0</v>
      </c>
    </row>
    <row r="23" spans="1:5" x14ac:dyDescent="0.3">
      <c r="D23" s="217"/>
      <c r="E23" s="218"/>
    </row>
    <row r="24" spans="1:5" x14ac:dyDescent="0.3">
      <c r="D24" s="217"/>
      <c r="E24" s="218"/>
    </row>
    <row r="25" spans="1:5" x14ac:dyDescent="0.3"/>
    <row r="26" spans="1:5" x14ac:dyDescent="0.3"/>
  </sheetData>
  <sheetProtection formatCells="0" formatColumns="0" formatRows="0"/>
  <mergeCells count="10">
    <mergeCell ref="A9:K9"/>
    <mergeCell ref="A10:K10"/>
    <mergeCell ref="B12:C12"/>
    <mergeCell ref="D12:E12"/>
    <mergeCell ref="A2:D2"/>
    <mergeCell ref="B4:D4"/>
    <mergeCell ref="A5:K5"/>
    <mergeCell ref="A6:K6"/>
    <mergeCell ref="A7:K7"/>
    <mergeCell ref="A8:K8"/>
  </mergeCells>
  <conditionalFormatting sqref="B20:D20">
    <cfRule type="containsText" dxfId="3" priority="1" operator="containsText" text="Bajo">
      <formula>NOT(ISERROR(SEARCH("Bajo",B20)))</formula>
    </cfRule>
    <cfRule type="containsText" dxfId="2" priority="2" operator="containsText" text="Moderado">
      <formula>NOT(ISERROR(SEARCH("Moderado",B20)))</formula>
    </cfRule>
    <cfRule type="containsText" dxfId="1" priority="3" operator="containsText" text="Alto">
      <formula>NOT(ISERROR(SEARCH("Alto",B20)))</formula>
    </cfRule>
    <cfRule type="containsText" dxfId="0" priority="4" operator="containsText" text="Extremo">
      <formula>NOT(ISERROR(SEARCH("Extremo",B20)))</formula>
    </cfRule>
  </conditionalFormatting>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80" zoomScaleNormal="80" workbookViewId="0">
      <selection activeCell="C8" sqref="C8"/>
    </sheetView>
  </sheetViews>
  <sheetFormatPr baseColWidth="10" defaultRowHeight="14.4" x14ac:dyDescent="0.3"/>
  <cols>
    <col min="2" max="2" width="24.109375" customWidth="1"/>
    <col min="3" max="3" width="70.109375" customWidth="1"/>
    <col min="4" max="4" width="29.88671875" customWidth="1"/>
  </cols>
  <sheetData>
    <row r="1" spans="1:37" ht="23.4" x14ac:dyDescent="0.3">
      <c r="A1" s="8"/>
      <c r="B1" s="383" t="s">
        <v>192</v>
      </c>
      <c r="C1" s="383"/>
      <c r="D1" s="383"/>
      <c r="E1" s="8"/>
      <c r="F1" s="8"/>
      <c r="G1" s="8"/>
      <c r="H1" s="8"/>
      <c r="I1" s="8"/>
      <c r="J1" s="8"/>
      <c r="K1" s="8"/>
      <c r="L1" s="8"/>
      <c r="M1" s="8"/>
      <c r="N1" s="8"/>
      <c r="O1" s="8"/>
      <c r="P1" s="8"/>
      <c r="Q1" s="8"/>
      <c r="R1" s="8"/>
      <c r="S1" s="8"/>
      <c r="T1" s="8"/>
      <c r="U1" s="8"/>
      <c r="V1" s="8"/>
      <c r="W1" s="8"/>
      <c r="X1" s="8"/>
      <c r="Y1" s="8"/>
      <c r="Z1" s="8"/>
      <c r="AA1" s="8"/>
      <c r="AB1" s="8"/>
      <c r="AC1" s="8"/>
      <c r="AD1" s="8"/>
      <c r="AE1" s="8"/>
    </row>
    <row r="2" spans="1:37" x14ac:dyDescent="0.3">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row>
    <row r="3" spans="1:37" ht="25.2" x14ac:dyDescent="0.3">
      <c r="A3" s="8"/>
      <c r="B3" s="3"/>
      <c r="C3" s="48" t="s">
        <v>41</v>
      </c>
      <c r="D3" s="48" t="s">
        <v>2</v>
      </c>
      <c r="E3" s="8"/>
      <c r="F3" s="8"/>
      <c r="G3" s="8"/>
      <c r="H3" s="8"/>
      <c r="I3" s="8"/>
      <c r="J3" s="8"/>
      <c r="K3" s="8"/>
      <c r="L3" s="8"/>
      <c r="M3" s="8"/>
      <c r="N3" s="8"/>
      <c r="O3" s="8"/>
      <c r="P3" s="8"/>
      <c r="Q3" s="8"/>
      <c r="R3" s="8"/>
      <c r="S3" s="8"/>
      <c r="T3" s="8"/>
      <c r="U3" s="8"/>
      <c r="V3" s="8"/>
      <c r="W3" s="8"/>
      <c r="X3" s="8"/>
      <c r="Y3" s="8"/>
      <c r="Z3" s="8"/>
      <c r="AA3" s="8"/>
      <c r="AB3" s="8"/>
      <c r="AC3" s="8"/>
      <c r="AD3" s="8"/>
      <c r="AE3" s="8"/>
    </row>
    <row r="4" spans="1:37" ht="50.4" x14ac:dyDescent="0.3">
      <c r="A4" s="8"/>
      <c r="B4" s="51" t="s">
        <v>40</v>
      </c>
      <c r="C4" s="49" t="s">
        <v>84</v>
      </c>
      <c r="D4" s="50">
        <v>0.2</v>
      </c>
      <c r="E4" s="8"/>
      <c r="F4" s="8"/>
      <c r="G4" s="8"/>
      <c r="H4" s="8"/>
      <c r="I4" s="8"/>
      <c r="J4" s="8"/>
      <c r="K4" s="8"/>
      <c r="L4" s="8"/>
      <c r="M4" s="8"/>
      <c r="N4" s="8"/>
      <c r="O4" s="8"/>
      <c r="P4" s="8"/>
      <c r="Q4" s="8"/>
      <c r="R4" s="8"/>
      <c r="S4" s="8"/>
      <c r="T4" s="8"/>
      <c r="U4" s="8"/>
      <c r="V4" s="8"/>
      <c r="W4" s="8"/>
      <c r="X4" s="8"/>
      <c r="Y4" s="8"/>
      <c r="Z4" s="8"/>
      <c r="AA4" s="8"/>
      <c r="AB4" s="8"/>
      <c r="AC4" s="8"/>
      <c r="AD4" s="8"/>
      <c r="AE4" s="8"/>
    </row>
    <row r="5" spans="1:37" ht="50.4" x14ac:dyDescent="0.3">
      <c r="A5" s="8"/>
      <c r="B5" s="52" t="s">
        <v>42</v>
      </c>
      <c r="C5" s="49" t="s">
        <v>85</v>
      </c>
      <c r="D5" s="50">
        <v>0.4</v>
      </c>
      <c r="E5" s="8"/>
      <c r="F5" s="8"/>
      <c r="G5" s="8"/>
      <c r="H5" s="8"/>
      <c r="I5" s="8"/>
      <c r="J5" s="8"/>
      <c r="K5" s="8"/>
      <c r="L5" s="8"/>
      <c r="M5" s="8"/>
      <c r="N5" s="8"/>
      <c r="O5" s="8"/>
      <c r="P5" s="8"/>
      <c r="Q5" s="8"/>
      <c r="R5" s="8"/>
      <c r="S5" s="8"/>
      <c r="T5" s="8"/>
      <c r="U5" s="8"/>
      <c r="V5" s="8"/>
      <c r="W5" s="8"/>
      <c r="X5" s="8"/>
      <c r="Y5" s="8"/>
      <c r="Z5" s="8"/>
      <c r="AA5" s="8"/>
      <c r="AB5" s="8"/>
      <c r="AC5" s="8"/>
      <c r="AD5" s="8"/>
      <c r="AE5" s="8"/>
    </row>
    <row r="6" spans="1:37" ht="50.4" x14ac:dyDescent="0.3">
      <c r="A6" s="8"/>
      <c r="B6" s="53" t="s">
        <v>89</v>
      </c>
      <c r="C6" s="49" t="s">
        <v>86</v>
      </c>
      <c r="D6" s="50">
        <v>0.6</v>
      </c>
      <c r="E6" s="8"/>
      <c r="F6" s="8"/>
      <c r="G6" s="8"/>
      <c r="H6" s="8"/>
      <c r="I6" s="8"/>
      <c r="J6" s="8"/>
      <c r="K6" s="8"/>
      <c r="L6" s="8"/>
      <c r="M6" s="8"/>
      <c r="N6" s="8"/>
      <c r="O6" s="8"/>
      <c r="P6" s="8"/>
      <c r="Q6" s="8"/>
      <c r="R6" s="8"/>
      <c r="S6" s="8"/>
      <c r="T6" s="8"/>
      <c r="U6" s="8"/>
      <c r="V6" s="8"/>
      <c r="W6" s="8"/>
      <c r="X6" s="8"/>
      <c r="Y6" s="8"/>
      <c r="Z6" s="8"/>
      <c r="AA6" s="8"/>
      <c r="AB6" s="8"/>
      <c r="AC6" s="8"/>
      <c r="AD6" s="8"/>
      <c r="AE6" s="8"/>
    </row>
    <row r="7" spans="1:37" ht="75.599999999999994" x14ac:dyDescent="0.3">
      <c r="A7" s="8"/>
      <c r="B7" s="54" t="s">
        <v>4</v>
      </c>
      <c r="C7" s="49" t="s">
        <v>87</v>
      </c>
      <c r="D7" s="50">
        <v>0.8</v>
      </c>
      <c r="E7" s="8"/>
      <c r="F7" s="8"/>
      <c r="G7" s="8"/>
      <c r="H7" s="8"/>
      <c r="I7" s="8"/>
      <c r="J7" s="8"/>
      <c r="K7" s="8"/>
      <c r="L7" s="8"/>
      <c r="M7" s="8"/>
      <c r="N7" s="8"/>
      <c r="O7" s="8"/>
      <c r="P7" s="8"/>
      <c r="Q7" s="8"/>
      <c r="R7" s="8"/>
      <c r="S7" s="8"/>
      <c r="T7" s="8"/>
      <c r="U7" s="8"/>
      <c r="V7" s="8"/>
      <c r="W7" s="8"/>
      <c r="X7" s="8"/>
      <c r="Y7" s="8"/>
      <c r="Z7" s="8"/>
      <c r="AA7" s="8"/>
      <c r="AB7" s="8"/>
      <c r="AC7" s="8"/>
      <c r="AD7" s="8"/>
      <c r="AE7" s="8"/>
    </row>
    <row r="8" spans="1:37" ht="50.4" x14ac:dyDescent="0.3">
      <c r="A8" s="8"/>
      <c r="B8" s="55" t="s">
        <v>43</v>
      </c>
      <c r="C8" s="49" t="s">
        <v>88</v>
      </c>
      <c r="D8" s="50">
        <v>1</v>
      </c>
      <c r="E8" s="8"/>
      <c r="F8" s="8"/>
      <c r="G8" s="8"/>
      <c r="H8" s="8"/>
      <c r="I8" s="8"/>
      <c r="J8" s="8"/>
      <c r="K8" s="8"/>
      <c r="L8" s="8"/>
      <c r="M8" s="8"/>
      <c r="N8" s="8"/>
      <c r="O8" s="8"/>
      <c r="P8" s="8"/>
      <c r="Q8" s="8"/>
      <c r="R8" s="8"/>
      <c r="S8" s="8"/>
      <c r="T8" s="8"/>
      <c r="U8" s="8"/>
      <c r="V8" s="8"/>
      <c r="W8" s="8"/>
      <c r="X8" s="8"/>
      <c r="Y8" s="8"/>
      <c r="Z8" s="8"/>
      <c r="AA8" s="8"/>
      <c r="AB8" s="8"/>
      <c r="AC8" s="8"/>
      <c r="AD8" s="8"/>
      <c r="AE8" s="8"/>
    </row>
    <row r="9" spans="1:37" x14ac:dyDescent="0.3">
      <c r="A9" s="8"/>
      <c r="B9" s="24"/>
      <c r="C9" s="24"/>
      <c r="D9" s="24"/>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row>
    <row r="10" spans="1:37" x14ac:dyDescent="0.3">
      <c r="A10" s="8"/>
      <c r="B10" s="25"/>
      <c r="C10" s="24"/>
      <c r="D10" s="24"/>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row>
    <row r="11" spans="1:37" x14ac:dyDescent="0.3">
      <c r="A11" s="8"/>
      <c r="B11" s="24"/>
      <c r="C11" s="24"/>
      <c r="D11" s="24"/>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row>
    <row r="12" spans="1:37" x14ac:dyDescent="0.3">
      <c r="A12" s="8"/>
      <c r="B12" s="24"/>
      <c r="C12" s="24"/>
      <c r="D12" s="24"/>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row>
    <row r="13" spans="1:37" x14ac:dyDescent="0.3">
      <c r="A13" s="8"/>
      <c r="B13" s="24"/>
      <c r="C13" s="24"/>
      <c r="D13" s="24"/>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row>
    <row r="14" spans="1:37" x14ac:dyDescent="0.3">
      <c r="A14" s="8"/>
      <c r="B14" s="24"/>
      <c r="C14" s="24"/>
      <c r="D14" s="24"/>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row>
    <row r="15" spans="1:37" x14ac:dyDescent="0.3">
      <c r="A15" s="8"/>
      <c r="B15" s="24"/>
      <c r="C15" s="24"/>
      <c r="D15" s="24"/>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row>
    <row r="16" spans="1:37" x14ac:dyDescent="0.3">
      <c r="A16" s="8"/>
      <c r="B16" s="24"/>
      <c r="C16" s="24"/>
      <c r="D16" s="24"/>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row>
    <row r="17" spans="1:37" x14ac:dyDescent="0.3">
      <c r="A17" s="8"/>
      <c r="B17" s="24"/>
      <c r="C17" s="24"/>
      <c r="D17" s="24"/>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row>
    <row r="18" spans="1:37" x14ac:dyDescent="0.3">
      <c r="A18" s="8"/>
      <c r="B18" s="24"/>
      <c r="C18" s="24"/>
      <c r="D18" s="24"/>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row>
    <row r="19" spans="1:37" x14ac:dyDescent="0.3">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row>
    <row r="20" spans="1:37" x14ac:dyDescent="0.3">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row>
    <row r="21" spans="1:37" x14ac:dyDescent="0.3">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row>
    <row r="22" spans="1:37" x14ac:dyDescent="0.3">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row>
    <row r="23" spans="1:37" x14ac:dyDescent="0.3">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row>
    <row r="24" spans="1:37" x14ac:dyDescent="0.3">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row>
    <row r="25" spans="1:37" x14ac:dyDescent="0.3">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row>
    <row r="26" spans="1:37" x14ac:dyDescent="0.3">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row>
    <row r="27" spans="1:37" x14ac:dyDescent="0.3">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row>
    <row r="28" spans="1:37" x14ac:dyDescent="0.3">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row>
    <row r="29" spans="1:37" x14ac:dyDescent="0.3">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row>
    <row r="30" spans="1:37" x14ac:dyDescent="0.3">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row>
    <row r="31" spans="1:37" x14ac:dyDescent="0.3">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row>
    <row r="32" spans="1:37" x14ac:dyDescent="0.3">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row>
    <row r="33" spans="1:31" x14ac:dyDescent="0.3">
      <c r="A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x14ac:dyDescent="0.3">
      <c r="A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x14ac:dyDescent="0.3">
      <c r="A35" s="8"/>
    </row>
    <row r="36" spans="1:31" x14ac:dyDescent="0.3">
      <c r="A36" s="8"/>
    </row>
    <row r="37" spans="1:31" x14ac:dyDescent="0.3">
      <c r="A37" s="8"/>
    </row>
    <row r="38" spans="1:31" x14ac:dyDescent="0.3">
      <c r="A38" s="8"/>
    </row>
    <row r="39" spans="1:31" x14ac:dyDescent="0.3">
      <c r="A39" s="8"/>
    </row>
    <row r="40" spans="1:31" x14ac:dyDescent="0.3">
      <c r="A40" s="8"/>
    </row>
    <row r="41" spans="1:31" x14ac:dyDescent="0.3">
      <c r="A41" s="8"/>
    </row>
    <row r="42" spans="1:31" x14ac:dyDescent="0.3">
      <c r="A42" s="8"/>
    </row>
    <row r="43" spans="1:31" x14ac:dyDescent="0.3">
      <c r="A43" s="8"/>
    </row>
    <row r="44" spans="1:31" x14ac:dyDescent="0.3">
      <c r="A44" s="8"/>
    </row>
    <row r="45" spans="1:31" x14ac:dyDescent="0.3">
      <c r="A45" s="8"/>
    </row>
    <row r="46" spans="1:31" x14ac:dyDescent="0.3">
      <c r="A46" s="8"/>
    </row>
    <row r="47" spans="1:31" x14ac:dyDescent="0.3">
      <c r="A47" s="8"/>
    </row>
    <row r="48" spans="1:31" x14ac:dyDescent="0.3">
      <c r="A48" s="8"/>
    </row>
    <row r="49" spans="1:1" x14ac:dyDescent="0.3">
      <c r="A49" s="8"/>
    </row>
    <row r="50" spans="1:1" x14ac:dyDescent="0.3">
      <c r="A50" s="8"/>
    </row>
    <row r="51" spans="1:1" x14ac:dyDescent="0.3">
      <c r="A51" s="8"/>
    </row>
    <row r="52" spans="1:1" x14ac:dyDescent="0.3">
      <c r="A52" s="8"/>
    </row>
    <row r="53" spans="1:1" x14ac:dyDescent="0.3">
      <c r="A53" s="8"/>
    </row>
    <row r="54" spans="1:1" x14ac:dyDescent="0.3">
      <c r="A54" s="8"/>
    </row>
    <row r="55" spans="1:1" x14ac:dyDescent="0.3">
      <c r="A55" s="8"/>
    </row>
  </sheetData>
  <mergeCells count="1">
    <mergeCell ref="B1:D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W231"/>
  <sheetViews>
    <sheetView topLeftCell="A15" zoomScale="70" zoomScaleNormal="70" workbookViewId="0">
      <selection activeCell="C7" sqref="C7"/>
    </sheetView>
  </sheetViews>
  <sheetFormatPr baseColWidth="10" defaultRowHeight="14.4" x14ac:dyDescent="0.3"/>
  <cols>
    <col min="2" max="2" width="40.44140625" customWidth="1"/>
    <col min="3" max="3" width="159.44140625" customWidth="1"/>
    <col min="4" max="5" width="47" customWidth="1"/>
    <col min="6" max="6" width="135" bestFit="1" customWidth="1"/>
    <col min="7" max="7" width="144.6640625" bestFit="1" customWidth="1"/>
  </cols>
  <sheetData>
    <row r="1" spans="1:23" ht="32.4" x14ac:dyDescent="0.3">
      <c r="A1" s="8"/>
      <c r="B1" s="385" t="s">
        <v>193</v>
      </c>
      <c r="C1" s="385"/>
      <c r="D1" s="30"/>
      <c r="E1" s="30"/>
      <c r="F1" s="32"/>
      <c r="G1" s="8"/>
      <c r="H1" s="8"/>
      <c r="I1" s="8"/>
      <c r="J1" s="8"/>
      <c r="K1" s="8"/>
      <c r="L1" s="8"/>
      <c r="M1" s="8"/>
      <c r="N1" s="8"/>
      <c r="O1" s="8"/>
      <c r="P1" s="8"/>
      <c r="Q1" s="8"/>
      <c r="R1" s="8"/>
      <c r="S1" s="8"/>
      <c r="T1" s="8"/>
      <c r="U1" s="8"/>
      <c r="V1" s="8"/>
      <c r="W1" s="8"/>
    </row>
    <row r="2" spans="1:23" x14ac:dyDescent="0.3">
      <c r="A2" s="8"/>
      <c r="B2" s="8"/>
      <c r="C2" s="8"/>
      <c r="D2" s="8"/>
      <c r="E2" s="8"/>
      <c r="F2" s="8"/>
      <c r="G2" s="8"/>
      <c r="H2" s="8"/>
      <c r="I2" s="8"/>
      <c r="J2" s="8"/>
      <c r="K2" s="8"/>
      <c r="L2" s="8"/>
      <c r="M2" s="8"/>
      <c r="N2" s="8"/>
      <c r="O2" s="8"/>
      <c r="P2" s="8"/>
      <c r="Q2" s="8"/>
      <c r="R2" s="8"/>
      <c r="S2" s="8"/>
      <c r="T2" s="8"/>
      <c r="U2" s="8"/>
      <c r="V2" s="8"/>
      <c r="W2" s="8"/>
    </row>
    <row r="3" spans="1:23" ht="32.4" x14ac:dyDescent="0.3">
      <c r="A3" s="22" t="s">
        <v>69</v>
      </c>
      <c r="C3" s="33" t="s">
        <v>51</v>
      </c>
      <c r="D3" s="57"/>
      <c r="E3" s="57"/>
      <c r="F3" s="34"/>
      <c r="G3" s="8"/>
      <c r="H3" s="8"/>
      <c r="I3" s="8"/>
      <c r="J3" s="8"/>
      <c r="K3" s="8"/>
      <c r="L3" s="8"/>
      <c r="M3" s="8"/>
      <c r="N3" s="8"/>
      <c r="O3" s="8"/>
      <c r="P3" s="8"/>
      <c r="Q3" s="8"/>
      <c r="R3" s="8"/>
      <c r="S3" s="8"/>
      <c r="T3" s="8"/>
      <c r="U3" s="8"/>
      <c r="V3" s="8"/>
      <c r="W3" s="8"/>
    </row>
    <row r="4" spans="1:23" ht="32.4" x14ac:dyDescent="0.3">
      <c r="A4" s="22" t="s">
        <v>70</v>
      </c>
      <c r="B4" s="386" t="s">
        <v>83</v>
      </c>
      <c r="C4" s="35" t="s">
        <v>123</v>
      </c>
      <c r="D4" s="56"/>
      <c r="E4" s="56"/>
      <c r="F4" s="34"/>
      <c r="G4" s="8"/>
      <c r="H4" s="8"/>
      <c r="I4" s="8"/>
      <c r="J4" s="8"/>
      <c r="K4" s="8"/>
      <c r="L4" s="8"/>
      <c r="M4" s="8"/>
      <c r="N4" s="8"/>
      <c r="O4" s="8"/>
      <c r="P4" s="8"/>
      <c r="Q4" s="8"/>
      <c r="R4" s="8"/>
      <c r="S4" s="8"/>
      <c r="T4" s="8"/>
      <c r="U4" s="8"/>
      <c r="V4" s="8"/>
      <c r="W4" s="8"/>
    </row>
    <row r="5" spans="1:23" ht="32.4" x14ac:dyDescent="0.3">
      <c r="A5" s="22" t="s">
        <v>67</v>
      </c>
      <c r="B5" s="386"/>
      <c r="C5" s="36" t="s">
        <v>124</v>
      </c>
      <c r="D5" s="56"/>
      <c r="E5" s="56"/>
      <c r="F5" s="34"/>
      <c r="G5" s="8"/>
      <c r="H5" s="8"/>
      <c r="I5" s="8"/>
      <c r="J5" s="8"/>
      <c r="K5" s="8"/>
      <c r="L5" s="8"/>
      <c r="M5" s="8"/>
      <c r="N5" s="8"/>
      <c r="O5" s="8"/>
      <c r="P5" s="8"/>
      <c r="Q5" s="8"/>
      <c r="R5" s="8"/>
      <c r="S5" s="8"/>
      <c r="T5" s="8"/>
      <c r="U5" s="8"/>
      <c r="V5" s="8"/>
      <c r="W5" s="8"/>
    </row>
    <row r="6" spans="1:23" ht="32.4" x14ac:dyDescent="0.3">
      <c r="A6" s="22" t="s">
        <v>5</v>
      </c>
      <c r="B6" s="386"/>
      <c r="C6" s="36" t="s">
        <v>125</v>
      </c>
      <c r="D6" s="56"/>
      <c r="E6" s="56"/>
      <c r="F6" s="34"/>
      <c r="G6" s="8"/>
      <c r="H6" s="8"/>
      <c r="I6" s="8"/>
      <c r="J6" s="8"/>
      <c r="K6" s="8"/>
      <c r="L6" s="8"/>
      <c r="M6" s="8"/>
      <c r="N6" s="8"/>
      <c r="O6" s="8"/>
      <c r="P6" s="8"/>
      <c r="Q6" s="8"/>
      <c r="R6" s="8"/>
      <c r="S6" s="8"/>
      <c r="T6" s="8"/>
      <c r="U6" s="8"/>
      <c r="V6" s="8"/>
      <c r="W6" s="8"/>
    </row>
    <row r="7" spans="1:23" ht="32.4" x14ac:dyDescent="0.3">
      <c r="A7" s="22" t="s">
        <v>71</v>
      </c>
      <c r="B7" s="386"/>
      <c r="C7" s="36" t="s">
        <v>126</v>
      </c>
      <c r="D7" s="56"/>
      <c r="E7" s="56"/>
      <c r="F7" s="34"/>
      <c r="G7" s="8"/>
      <c r="H7" s="8"/>
      <c r="I7" s="8"/>
      <c r="J7" s="8"/>
      <c r="K7" s="8"/>
      <c r="L7" s="8"/>
      <c r="M7" s="8"/>
      <c r="N7" s="8"/>
      <c r="O7" s="8"/>
      <c r="P7" s="8"/>
      <c r="Q7" s="8"/>
      <c r="R7" s="8"/>
      <c r="S7" s="8"/>
      <c r="T7" s="8"/>
      <c r="U7" s="8"/>
      <c r="V7" s="8"/>
      <c r="W7" s="8"/>
    </row>
    <row r="8" spans="1:23" ht="20.399999999999999" x14ac:dyDescent="0.3">
      <c r="A8" s="22"/>
      <c r="B8" s="386"/>
      <c r="C8" s="36" t="s">
        <v>127</v>
      </c>
      <c r="D8" s="56"/>
      <c r="E8" s="56"/>
      <c r="F8" s="37"/>
      <c r="G8" s="8"/>
      <c r="H8" s="8"/>
      <c r="I8" s="8"/>
      <c r="J8" s="8"/>
      <c r="K8" s="8"/>
      <c r="L8" s="8"/>
      <c r="M8" s="8"/>
      <c r="N8" s="8"/>
      <c r="O8" s="8"/>
      <c r="P8" s="8"/>
      <c r="Q8" s="8"/>
      <c r="R8" s="8"/>
      <c r="S8" s="8"/>
      <c r="T8" s="8"/>
      <c r="U8" s="8"/>
      <c r="V8" s="8"/>
      <c r="W8" s="8"/>
    </row>
    <row r="9" spans="1:23" ht="18" x14ac:dyDescent="0.3">
      <c r="A9" s="22"/>
      <c r="B9" s="386"/>
      <c r="C9" s="38" t="s">
        <v>128</v>
      </c>
      <c r="D9" s="56"/>
      <c r="E9" s="56"/>
      <c r="F9" s="23"/>
      <c r="G9" s="8"/>
      <c r="H9" s="8"/>
      <c r="I9" s="8"/>
      <c r="J9" s="8"/>
      <c r="K9" s="8"/>
      <c r="L9" s="8"/>
      <c r="M9" s="8"/>
      <c r="N9" s="8"/>
      <c r="O9" s="8"/>
      <c r="P9" s="8"/>
      <c r="Q9" s="8"/>
      <c r="R9" s="8"/>
      <c r="S9" s="8"/>
      <c r="T9" s="8"/>
      <c r="U9" s="8"/>
      <c r="V9" s="8"/>
      <c r="W9" s="8"/>
    </row>
    <row r="10" spans="1:23" ht="33.75" customHeight="1" x14ac:dyDescent="0.3">
      <c r="A10" s="22"/>
      <c r="B10" s="387" t="s">
        <v>46</v>
      </c>
      <c r="C10" s="39" t="s">
        <v>129</v>
      </c>
      <c r="D10" s="56"/>
      <c r="E10" s="56"/>
      <c r="F10" s="22" t="s">
        <v>106</v>
      </c>
      <c r="G10" s="8"/>
      <c r="H10" s="8"/>
      <c r="I10" s="8"/>
      <c r="J10" s="8"/>
      <c r="K10" s="8"/>
      <c r="L10" s="8"/>
      <c r="M10" s="8"/>
      <c r="N10" s="8"/>
      <c r="O10" s="8"/>
      <c r="P10" s="8"/>
      <c r="Q10" s="8"/>
      <c r="R10" s="8"/>
      <c r="S10" s="8"/>
      <c r="T10" s="8"/>
      <c r="U10" s="8"/>
      <c r="V10" s="8"/>
      <c r="W10" s="8"/>
    </row>
    <row r="11" spans="1:23" ht="18" x14ac:dyDescent="0.3">
      <c r="A11" s="22"/>
      <c r="B11" s="387"/>
      <c r="C11" s="40" t="s">
        <v>130</v>
      </c>
      <c r="D11" s="56"/>
      <c r="E11" s="56"/>
      <c r="F11" s="22" t="s">
        <v>107</v>
      </c>
      <c r="G11" s="8"/>
      <c r="H11" s="8"/>
      <c r="I11" s="8"/>
      <c r="J11" s="8"/>
      <c r="K11" s="8"/>
      <c r="L11" s="8"/>
      <c r="M11" s="8"/>
      <c r="N11" s="8"/>
      <c r="O11" s="8"/>
      <c r="P11" s="8"/>
      <c r="Q11" s="8"/>
      <c r="R11" s="8"/>
      <c r="S11" s="8"/>
      <c r="T11" s="8"/>
      <c r="U11" s="8"/>
      <c r="V11" s="8"/>
      <c r="W11" s="8"/>
    </row>
    <row r="12" spans="1:23" ht="18" x14ac:dyDescent="0.3">
      <c r="A12" s="22"/>
      <c r="B12" s="387"/>
      <c r="C12" s="40" t="s">
        <v>131</v>
      </c>
      <c r="D12" s="56"/>
      <c r="E12" s="56"/>
      <c r="F12" s="22" t="s">
        <v>108</v>
      </c>
      <c r="G12" s="8"/>
      <c r="H12" s="8"/>
      <c r="I12" s="8"/>
      <c r="J12" s="8"/>
      <c r="K12" s="8"/>
      <c r="L12" s="8"/>
      <c r="M12" s="8"/>
      <c r="N12" s="8"/>
      <c r="O12" s="8"/>
      <c r="P12" s="8"/>
      <c r="Q12" s="8"/>
      <c r="R12" s="8"/>
      <c r="S12" s="8"/>
      <c r="T12" s="8"/>
      <c r="U12" s="8"/>
      <c r="V12" s="8"/>
      <c r="W12" s="8"/>
    </row>
    <row r="13" spans="1:23" ht="18" x14ac:dyDescent="0.3">
      <c r="A13" s="22"/>
      <c r="B13" s="387"/>
      <c r="C13" s="40" t="s">
        <v>132</v>
      </c>
      <c r="D13" s="56"/>
      <c r="E13" s="56"/>
      <c r="F13" s="22" t="s">
        <v>109</v>
      </c>
      <c r="G13" s="8"/>
      <c r="H13" s="8"/>
      <c r="I13" s="8"/>
      <c r="J13" s="8"/>
      <c r="K13" s="8"/>
      <c r="L13" s="8"/>
      <c r="M13" s="8"/>
      <c r="N13" s="8"/>
      <c r="O13" s="8"/>
      <c r="P13" s="8"/>
      <c r="Q13" s="8"/>
      <c r="R13" s="8"/>
      <c r="S13" s="8"/>
      <c r="T13" s="8"/>
      <c r="U13" s="8"/>
      <c r="V13" s="8"/>
      <c r="W13" s="8"/>
    </row>
    <row r="14" spans="1:23" ht="36" x14ac:dyDescent="0.3">
      <c r="A14" s="22"/>
      <c r="B14" s="387"/>
      <c r="C14" s="40" t="s">
        <v>133</v>
      </c>
      <c r="D14" s="56"/>
      <c r="E14" s="56"/>
      <c r="F14" s="22" t="s">
        <v>110</v>
      </c>
      <c r="G14" s="8"/>
      <c r="H14" s="8"/>
      <c r="I14" s="8"/>
      <c r="J14" s="8"/>
      <c r="K14" s="8"/>
      <c r="L14" s="8"/>
      <c r="M14" s="8"/>
      <c r="N14" s="8"/>
      <c r="O14" s="8"/>
      <c r="P14" s="8"/>
      <c r="Q14" s="8"/>
      <c r="R14" s="8"/>
      <c r="S14" s="8"/>
      <c r="T14" s="8"/>
      <c r="U14" s="8"/>
      <c r="V14" s="8"/>
      <c r="W14" s="8"/>
    </row>
    <row r="15" spans="1:23" ht="36" x14ac:dyDescent="0.3">
      <c r="A15" s="22"/>
      <c r="B15" s="387"/>
      <c r="C15" s="41" t="s">
        <v>134</v>
      </c>
      <c r="D15" s="56"/>
      <c r="E15" s="56"/>
      <c r="F15" s="22"/>
      <c r="G15" s="8"/>
      <c r="H15" s="8"/>
      <c r="I15" s="8"/>
      <c r="J15" s="8"/>
      <c r="K15" s="8"/>
      <c r="L15" s="8"/>
      <c r="M15" s="8"/>
      <c r="N15" s="8"/>
      <c r="O15" s="8"/>
      <c r="P15" s="8"/>
      <c r="Q15" s="8"/>
    </row>
    <row r="16" spans="1:23" ht="18" x14ac:dyDescent="0.3">
      <c r="A16" s="22"/>
      <c r="B16" s="388" t="s">
        <v>47</v>
      </c>
      <c r="C16" s="39" t="s">
        <v>135</v>
      </c>
      <c r="D16" s="56"/>
      <c r="E16" s="56"/>
      <c r="F16" s="22"/>
      <c r="G16" s="8"/>
      <c r="H16" s="8"/>
      <c r="I16" s="8"/>
      <c r="J16" s="8"/>
      <c r="K16" s="8"/>
      <c r="L16" s="8"/>
      <c r="M16" s="8"/>
      <c r="N16" s="8"/>
      <c r="O16" s="8"/>
      <c r="P16" s="8"/>
      <c r="Q16" s="8"/>
    </row>
    <row r="17" spans="1:17" ht="36" x14ac:dyDescent="0.3">
      <c r="A17" s="22"/>
      <c r="B17" s="388"/>
      <c r="C17" s="40" t="s">
        <v>136</v>
      </c>
      <c r="D17" s="56"/>
      <c r="E17" s="56"/>
      <c r="F17" s="24"/>
      <c r="G17" s="8"/>
      <c r="H17" s="8"/>
      <c r="I17" s="8"/>
      <c r="J17" s="8"/>
      <c r="K17" s="8"/>
      <c r="L17" s="8"/>
      <c r="M17" s="8"/>
      <c r="N17" s="8"/>
      <c r="O17" s="8"/>
      <c r="P17" s="8"/>
      <c r="Q17" s="8"/>
    </row>
    <row r="18" spans="1:17" ht="36" x14ac:dyDescent="0.3">
      <c r="A18" s="22"/>
      <c r="B18" s="388"/>
      <c r="C18" s="40" t="s">
        <v>137</v>
      </c>
      <c r="D18" s="56"/>
      <c r="E18" s="56"/>
      <c r="F18" s="24"/>
      <c r="G18" s="8"/>
      <c r="H18" s="8"/>
      <c r="I18" s="8"/>
      <c r="J18" s="8"/>
      <c r="K18" s="8"/>
      <c r="L18" s="8"/>
      <c r="M18" s="8"/>
      <c r="N18" s="8"/>
      <c r="O18" s="8"/>
      <c r="P18" s="8"/>
      <c r="Q18" s="8"/>
    </row>
    <row r="19" spans="1:17" ht="18" x14ac:dyDescent="0.3">
      <c r="A19" s="22"/>
      <c r="B19" s="388"/>
      <c r="C19" s="40" t="s">
        <v>138</v>
      </c>
      <c r="D19" s="56"/>
      <c r="E19" s="56"/>
      <c r="F19" s="24"/>
      <c r="G19" s="8"/>
      <c r="H19" s="8"/>
      <c r="I19" s="8"/>
      <c r="J19" s="8"/>
      <c r="K19" s="8"/>
      <c r="L19" s="8"/>
      <c r="M19" s="8"/>
      <c r="N19" s="8"/>
      <c r="O19" s="8"/>
      <c r="P19" s="8"/>
      <c r="Q19" s="8"/>
    </row>
    <row r="20" spans="1:17" ht="36" x14ac:dyDescent="0.3">
      <c r="A20" s="22"/>
      <c r="B20" s="388"/>
      <c r="C20" s="40" t="s">
        <v>139</v>
      </c>
      <c r="D20" s="56"/>
      <c r="E20" s="56"/>
      <c r="F20" s="24"/>
      <c r="G20" s="8"/>
      <c r="H20" s="8"/>
      <c r="I20" s="8"/>
      <c r="J20" s="8"/>
      <c r="K20" s="8"/>
      <c r="L20" s="8"/>
      <c r="M20" s="8"/>
      <c r="N20" s="8"/>
      <c r="O20" s="8"/>
      <c r="P20" s="8"/>
      <c r="Q20" s="8"/>
    </row>
    <row r="21" spans="1:17" ht="36" x14ac:dyDescent="0.3">
      <c r="A21" s="22"/>
      <c r="B21" s="388"/>
      <c r="C21" s="41" t="s">
        <v>140</v>
      </c>
      <c r="D21" s="56"/>
      <c r="E21" s="56"/>
      <c r="F21" s="42"/>
      <c r="G21" s="8"/>
      <c r="H21" s="8"/>
      <c r="I21" s="8"/>
      <c r="J21" s="8"/>
      <c r="K21" s="8"/>
      <c r="L21" s="8"/>
      <c r="M21" s="8"/>
      <c r="N21" s="8"/>
      <c r="O21" s="8"/>
      <c r="P21" s="8"/>
      <c r="Q21" s="8"/>
    </row>
    <row r="22" spans="1:17" ht="20.399999999999999" x14ac:dyDescent="0.3">
      <c r="A22" s="22"/>
      <c r="B22" s="389" t="s">
        <v>48</v>
      </c>
      <c r="C22" s="39" t="s">
        <v>141</v>
      </c>
      <c r="D22" s="56"/>
      <c r="E22" s="56"/>
      <c r="F22" s="42"/>
      <c r="G22" s="8"/>
      <c r="H22" s="8"/>
      <c r="I22" s="8"/>
      <c r="J22" s="8"/>
      <c r="K22" s="8"/>
      <c r="L22" s="8"/>
      <c r="M22" s="8"/>
      <c r="N22" s="8"/>
      <c r="O22" s="8"/>
      <c r="P22" s="8"/>
      <c r="Q22" s="8"/>
    </row>
    <row r="23" spans="1:17" ht="36" x14ac:dyDescent="0.3">
      <c r="A23" s="22"/>
      <c r="B23" s="389"/>
      <c r="C23" s="40" t="s">
        <v>142</v>
      </c>
      <c r="D23" s="56"/>
      <c r="E23" s="56"/>
      <c r="F23" s="42"/>
      <c r="G23" s="8"/>
      <c r="H23" s="8"/>
      <c r="I23" s="8"/>
      <c r="J23" s="8"/>
      <c r="K23" s="8"/>
      <c r="L23" s="8"/>
      <c r="M23" s="8"/>
      <c r="N23" s="8"/>
      <c r="O23" s="8"/>
      <c r="P23" s="8"/>
      <c r="Q23" s="8"/>
    </row>
    <row r="24" spans="1:17" ht="36" x14ac:dyDescent="0.3">
      <c r="A24" s="22"/>
      <c r="B24" s="389"/>
      <c r="C24" s="40" t="s">
        <v>143</v>
      </c>
      <c r="D24" s="56"/>
      <c r="E24" s="56"/>
      <c r="F24" s="42"/>
      <c r="G24" s="8"/>
      <c r="H24" s="8"/>
      <c r="I24" s="8"/>
      <c r="J24" s="8"/>
      <c r="K24" s="8"/>
      <c r="L24" s="8"/>
      <c r="M24" s="8"/>
      <c r="N24" s="8"/>
      <c r="O24" s="8"/>
      <c r="P24" s="8"/>
      <c r="Q24" s="8"/>
    </row>
    <row r="25" spans="1:17" ht="20.399999999999999" x14ac:dyDescent="0.3">
      <c r="A25" s="22"/>
      <c r="B25" s="389"/>
      <c r="C25" s="40" t="s">
        <v>144</v>
      </c>
      <c r="D25" s="56"/>
      <c r="E25" s="56"/>
      <c r="F25" s="42"/>
      <c r="G25" s="8"/>
      <c r="H25" s="8"/>
      <c r="I25" s="8"/>
      <c r="J25" s="8"/>
      <c r="K25" s="8"/>
      <c r="L25" s="8"/>
      <c r="M25" s="8"/>
      <c r="N25" s="8"/>
      <c r="O25" s="8"/>
      <c r="P25" s="8"/>
      <c r="Q25" s="8"/>
    </row>
    <row r="26" spans="1:17" ht="36" x14ac:dyDescent="0.3">
      <c r="A26" s="22"/>
      <c r="B26" s="389"/>
      <c r="C26" s="40" t="s">
        <v>145</v>
      </c>
      <c r="D26" s="56"/>
      <c r="E26" s="56"/>
      <c r="F26" s="42"/>
      <c r="G26" s="8"/>
      <c r="H26" s="8"/>
      <c r="I26" s="8"/>
      <c r="J26" s="8"/>
      <c r="K26" s="8"/>
      <c r="L26" s="8"/>
      <c r="M26" s="8"/>
      <c r="N26" s="8"/>
      <c r="O26" s="8"/>
      <c r="P26" s="8"/>
      <c r="Q26" s="8"/>
    </row>
    <row r="27" spans="1:17" ht="36" x14ac:dyDescent="0.3">
      <c r="A27" s="22"/>
      <c r="B27" s="389"/>
      <c r="C27" s="41" t="s">
        <v>146</v>
      </c>
      <c r="D27" s="56"/>
      <c r="E27" s="56"/>
      <c r="F27" s="42"/>
      <c r="G27" s="8"/>
      <c r="H27" s="8"/>
      <c r="I27" s="8"/>
      <c r="J27" s="8"/>
      <c r="K27" s="8"/>
      <c r="L27" s="8"/>
      <c r="M27" s="8"/>
      <c r="N27" s="8"/>
      <c r="O27" s="8"/>
      <c r="P27" s="8"/>
      <c r="Q27" s="8"/>
    </row>
    <row r="28" spans="1:17" ht="20.399999999999999" x14ac:dyDescent="0.3">
      <c r="A28" s="22"/>
      <c r="B28" s="384" t="s">
        <v>49</v>
      </c>
      <c r="C28" s="39" t="s">
        <v>147</v>
      </c>
      <c r="D28" s="56"/>
      <c r="E28" s="56"/>
      <c r="F28" s="42"/>
      <c r="G28" s="8"/>
      <c r="H28" s="8"/>
      <c r="I28" s="8"/>
      <c r="J28" s="8"/>
      <c r="K28" s="8"/>
      <c r="L28" s="8"/>
      <c r="M28" s="8"/>
      <c r="N28" s="8"/>
      <c r="O28" s="8"/>
      <c r="P28" s="8"/>
      <c r="Q28" s="8"/>
    </row>
    <row r="29" spans="1:17" ht="20.399999999999999" x14ac:dyDescent="0.3">
      <c r="A29" s="22"/>
      <c r="B29" s="384"/>
      <c r="C29" s="40" t="s">
        <v>148</v>
      </c>
      <c r="D29" s="56"/>
      <c r="E29" s="56"/>
      <c r="F29" s="42"/>
      <c r="G29" s="8"/>
      <c r="H29" s="8"/>
      <c r="I29" s="8"/>
      <c r="J29" s="8"/>
      <c r="K29" s="8"/>
      <c r="L29" s="8"/>
      <c r="M29" s="8"/>
      <c r="N29" s="8"/>
      <c r="O29" s="8"/>
      <c r="P29" s="8"/>
      <c r="Q29" s="8"/>
    </row>
    <row r="30" spans="1:17" ht="20.399999999999999" x14ac:dyDescent="0.3">
      <c r="A30" s="22"/>
      <c r="B30" s="384"/>
      <c r="C30" s="40" t="s">
        <v>149</v>
      </c>
      <c r="D30" s="56"/>
      <c r="E30" s="56"/>
      <c r="F30" s="42"/>
      <c r="G30" s="8"/>
      <c r="H30" s="8"/>
      <c r="I30" s="8"/>
      <c r="J30" s="8"/>
      <c r="K30" s="8"/>
      <c r="L30" s="8"/>
      <c r="M30" s="8"/>
      <c r="N30" s="8"/>
      <c r="O30" s="8"/>
      <c r="P30" s="8"/>
      <c r="Q30" s="8"/>
    </row>
    <row r="31" spans="1:17" ht="36" x14ac:dyDescent="0.3">
      <c r="A31" s="22"/>
      <c r="B31" s="384"/>
      <c r="C31" s="40" t="s">
        <v>150</v>
      </c>
      <c r="D31" s="56"/>
      <c r="E31" s="56"/>
      <c r="F31" s="42"/>
      <c r="G31" s="8"/>
      <c r="H31" s="8"/>
      <c r="I31" s="8"/>
      <c r="J31" s="8"/>
      <c r="K31" s="8"/>
      <c r="L31" s="8"/>
      <c r="M31" s="8"/>
      <c r="N31" s="8"/>
      <c r="O31" s="8"/>
      <c r="P31" s="8"/>
      <c r="Q31" s="8"/>
    </row>
    <row r="32" spans="1:17" ht="36" x14ac:dyDescent="0.3">
      <c r="A32" s="22"/>
      <c r="B32" s="384"/>
      <c r="C32" s="40" t="s">
        <v>151</v>
      </c>
      <c r="D32" s="56"/>
      <c r="E32" s="56"/>
      <c r="F32" s="42"/>
      <c r="G32" s="8"/>
      <c r="H32" s="8"/>
      <c r="I32" s="8"/>
      <c r="J32" s="8"/>
      <c r="K32" s="8"/>
      <c r="L32" s="8"/>
      <c r="M32" s="8"/>
      <c r="N32" s="8"/>
      <c r="O32" s="8"/>
      <c r="P32" s="8"/>
      <c r="Q32" s="8"/>
    </row>
    <row r="33" spans="1:17" ht="36" x14ac:dyDescent="0.3">
      <c r="A33" s="22"/>
      <c r="B33" s="384"/>
      <c r="C33" s="41" t="s">
        <v>152</v>
      </c>
      <c r="D33" s="56"/>
      <c r="E33" s="56"/>
      <c r="F33" s="42"/>
      <c r="G33" s="8"/>
      <c r="H33" s="8"/>
      <c r="I33" s="8"/>
      <c r="J33" s="8"/>
      <c r="K33" s="8"/>
      <c r="L33" s="8"/>
      <c r="M33" s="8"/>
      <c r="N33" s="8"/>
      <c r="O33" s="8"/>
      <c r="P33" s="8"/>
      <c r="Q33" s="8"/>
    </row>
    <row r="34" spans="1:17" ht="20.399999999999999" x14ac:dyDescent="0.3">
      <c r="A34" s="22"/>
      <c r="B34" s="22"/>
      <c r="C34" s="42"/>
      <c r="D34" s="42"/>
      <c r="E34" s="42"/>
      <c r="F34" s="42"/>
      <c r="G34" s="8"/>
      <c r="H34" s="8"/>
      <c r="I34" s="8"/>
      <c r="J34" s="8"/>
      <c r="K34" s="8"/>
      <c r="L34" s="8"/>
      <c r="M34" s="8"/>
      <c r="N34" s="8"/>
      <c r="O34" s="8"/>
      <c r="P34" s="8"/>
      <c r="Q34" s="8"/>
    </row>
    <row r="35" spans="1:17" ht="20.399999999999999" x14ac:dyDescent="0.3">
      <c r="A35" s="22"/>
      <c r="B35" s="22"/>
      <c r="C35" s="42"/>
      <c r="D35" s="42"/>
      <c r="E35" s="42"/>
      <c r="F35" s="42"/>
      <c r="G35" s="8"/>
      <c r="H35" s="8"/>
      <c r="I35" s="8"/>
      <c r="J35" s="8"/>
      <c r="K35" s="8"/>
      <c r="L35" s="8"/>
      <c r="M35" s="8"/>
      <c r="N35" s="8"/>
      <c r="O35" s="8"/>
      <c r="P35" s="8"/>
      <c r="Q35" s="8"/>
    </row>
    <row r="36" spans="1:17" ht="20.399999999999999" x14ac:dyDescent="0.3">
      <c r="A36" s="22"/>
      <c r="B36" s="22"/>
      <c r="C36" s="42"/>
      <c r="D36" s="42"/>
      <c r="E36" s="42"/>
      <c r="F36" s="42"/>
      <c r="G36" s="8"/>
      <c r="H36" s="8"/>
      <c r="I36" s="8"/>
      <c r="J36" s="8"/>
      <c r="K36" s="8"/>
      <c r="L36" s="8"/>
      <c r="M36" s="8"/>
      <c r="N36" s="8"/>
      <c r="O36" s="8"/>
      <c r="P36" s="8"/>
      <c r="Q36" s="8"/>
    </row>
    <row r="37" spans="1:17" ht="20.399999999999999" x14ac:dyDescent="0.3">
      <c r="A37" s="22"/>
      <c r="B37" s="22"/>
      <c r="C37" s="42"/>
      <c r="D37" s="42"/>
      <c r="E37" s="42"/>
      <c r="F37" s="42"/>
      <c r="G37" s="8"/>
      <c r="H37" s="8"/>
      <c r="I37" s="8"/>
      <c r="J37" s="8"/>
      <c r="K37" s="8"/>
      <c r="L37" s="8"/>
      <c r="M37" s="8"/>
      <c r="N37" s="8"/>
      <c r="O37" s="8"/>
      <c r="P37" s="8"/>
      <c r="Q37" s="8"/>
    </row>
    <row r="38" spans="1:17" ht="20.399999999999999" x14ac:dyDescent="0.3">
      <c r="A38" s="22"/>
      <c r="B38" s="22"/>
      <c r="C38" s="42"/>
      <c r="D38" s="42"/>
      <c r="E38" s="42"/>
      <c r="F38" s="42"/>
      <c r="G38" s="8"/>
      <c r="H38" s="8"/>
      <c r="I38" s="8"/>
      <c r="J38" s="8"/>
      <c r="K38" s="8"/>
      <c r="L38" s="8"/>
      <c r="M38" s="8"/>
      <c r="N38" s="8"/>
      <c r="O38" s="8"/>
      <c r="P38" s="8"/>
      <c r="Q38" s="8"/>
    </row>
    <row r="39" spans="1:17" ht="20.399999999999999" x14ac:dyDescent="0.3">
      <c r="A39" s="22"/>
      <c r="B39" s="22"/>
      <c r="C39" s="42"/>
      <c r="D39" s="42"/>
      <c r="E39" s="42"/>
      <c r="F39" s="42"/>
      <c r="G39" s="8"/>
      <c r="H39" s="8"/>
      <c r="I39" s="8"/>
      <c r="J39" s="8"/>
      <c r="K39" s="8"/>
      <c r="L39" s="8"/>
      <c r="M39" s="8"/>
      <c r="N39" s="8"/>
      <c r="O39" s="8"/>
      <c r="P39" s="8"/>
      <c r="Q39" s="8"/>
    </row>
    <row r="40" spans="1:17" ht="20.399999999999999" x14ac:dyDescent="0.3">
      <c r="A40" s="22"/>
      <c r="B40" s="22"/>
      <c r="C40" s="42"/>
      <c r="D40" s="42"/>
      <c r="E40" s="42"/>
      <c r="F40" s="42"/>
      <c r="G40" s="8"/>
      <c r="H40" s="8"/>
      <c r="I40" s="8"/>
      <c r="J40" s="8"/>
      <c r="K40" s="8"/>
      <c r="L40" s="8"/>
      <c r="M40" s="8"/>
      <c r="N40" s="8"/>
      <c r="O40" s="8"/>
      <c r="P40" s="8"/>
      <c r="Q40" s="8"/>
    </row>
    <row r="41" spans="1:17" ht="20.399999999999999" x14ac:dyDescent="0.3">
      <c r="A41" s="22"/>
      <c r="B41" s="22"/>
      <c r="C41" s="42"/>
      <c r="D41" s="42"/>
      <c r="E41" s="42"/>
      <c r="F41" s="42"/>
      <c r="G41" s="8"/>
      <c r="H41" s="8"/>
      <c r="I41" s="8"/>
      <c r="J41" s="8"/>
      <c r="K41" s="8"/>
      <c r="L41" s="8"/>
      <c r="M41" s="8"/>
      <c r="N41" s="8"/>
      <c r="O41" s="8"/>
      <c r="P41" s="8"/>
      <c r="Q41" s="8"/>
    </row>
    <row r="42" spans="1:17" ht="20.399999999999999" x14ac:dyDescent="0.3">
      <c r="A42" s="22"/>
      <c r="B42" s="22"/>
      <c r="C42" s="42"/>
      <c r="D42" s="42"/>
      <c r="E42" s="42"/>
      <c r="F42" s="42"/>
      <c r="G42" s="8"/>
      <c r="H42" s="8"/>
      <c r="I42" s="8"/>
      <c r="J42" s="8"/>
      <c r="K42" s="8"/>
      <c r="L42" s="8"/>
      <c r="M42" s="8"/>
      <c r="N42" s="8"/>
      <c r="O42" s="8"/>
      <c r="P42" s="8"/>
      <c r="Q42" s="8"/>
    </row>
    <row r="43" spans="1:17" ht="20.399999999999999" x14ac:dyDescent="0.3">
      <c r="A43" s="22"/>
      <c r="B43" s="22"/>
      <c r="C43" s="42"/>
      <c r="D43" s="42"/>
      <c r="E43" s="42"/>
      <c r="F43" s="42"/>
      <c r="G43" s="8"/>
      <c r="H43" s="8"/>
      <c r="I43" s="8"/>
      <c r="J43" s="8"/>
      <c r="K43" s="8"/>
      <c r="L43" s="8"/>
      <c r="M43" s="8"/>
      <c r="N43" s="8"/>
      <c r="O43" s="8"/>
      <c r="P43" s="8"/>
      <c r="Q43" s="8"/>
    </row>
    <row r="44" spans="1:17" ht="20.399999999999999" x14ac:dyDescent="0.3">
      <c r="A44" s="22"/>
      <c r="B44" s="22"/>
      <c r="C44" s="42"/>
      <c r="D44" s="42"/>
      <c r="E44" s="42"/>
      <c r="F44" s="42"/>
      <c r="G44" s="8"/>
      <c r="H44" s="8"/>
      <c r="I44" s="8"/>
      <c r="J44" s="8"/>
      <c r="K44" s="8"/>
      <c r="L44" s="8"/>
      <c r="M44" s="8"/>
      <c r="N44" s="8"/>
      <c r="O44" s="8"/>
      <c r="P44" s="8"/>
      <c r="Q44" s="8"/>
    </row>
    <row r="45" spans="1:17" ht="20.399999999999999" x14ac:dyDescent="0.3">
      <c r="A45" s="22"/>
      <c r="B45" s="22"/>
      <c r="C45" s="42"/>
      <c r="D45" s="42"/>
      <c r="E45" s="42"/>
      <c r="F45" s="42"/>
      <c r="G45" s="8"/>
      <c r="H45" s="8"/>
      <c r="I45" s="8"/>
      <c r="J45" s="8"/>
      <c r="K45" s="8"/>
      <c r="L45" s="8"/>
      <c r="M45" s="8"/>
      <c r="N45" s="8"/>
      <c r="O45" s="8"/>
      <c r="P45" s="8"/>
      <c r="Q45" s="8"/>
    </row>
    <row r="46" spans="1:17" ht="20.399999999999999" x14ac:dyDescent="0.3">
      <c r="A46" s="22"/>
      <c r="B46" s="22"/>
      <c r="C46" s="42"/>
      <c r="D46" s="42"/>
      <c r="E46" s="42"/>
      <c r="F46" s="42"/>
      <c r="G46" s="8"/>
      <c r="H46" s="8"/>
      <c r="I46" s="8"/>
      <c r="J46" s="8"/>
      <c r="K46" s="8"/>
      <c r="L46" s="8"/>
      <c r="M46" s="8"/>
      <c r="N46" s="8"/>
      <c r="O46" s="8"/>
      <c r="P46" s="8"/>
      <c r="Q46" s="8"/>
    </row>
    <row r="47" spans="1:17" ht="20.399999999999999" x14ac:dyDescent="0.3">
      <c r="A47" s="22"/>
      <c r="B47" s="22"/>
      <c r="C47" s="42"/>
      <c r="D47" s="42"/>
      <c r="E47" s="42"/>
      <c r="F47" s="42"/>
      <c r="G47" s="8"/>
      <c r="H47" s="8"/>
      <c r="I47" s="8"/>
      <c r="J47" s="8"/>
      <c r="K47" s="8"/>
      <c r="L47" s="8"/>
      <c r="M47" s="8"/>
      <c r="N47" s="8"/>
      <c r="O47" s="8"/>
      <c r="P47" s="8"/>
      <c r="Q47" s="8"/>
    </row>
    <row r="48" spans="1:17" ht="20.399999999999999" x14ac:dyDescent="0.3">
      <c r="A48" s="22"/>
      <c r="B48" s="22"/>
      <c r="C48" s="42"/>
      <c r="D48" s="42"/>
      <c r="E48" s="42"/>
      <c r="F48" s="42"/>
      <c r="G48" s="8"/>
      <c r="H48" s="8"/>
      <c r="I48" s="8"/>
      <c r="J48" s="8"/>
      <c r="K48" s="8"/>
      <c r="L48" s="8"/>
      <c r="M48" s="8"/>
      <c r="N48" s="8"/>
      <c r="O48" s="8"/>
      <c r="P48" s="8"/>
      <c r="Q48" s="8"/>
    </row>
    <row r="49" spans="1:17" ht="20.399999999999999" x14ac:dyDescent="0.3">
      <c r="A49" s="22"/>
      <c r="B49" s="22"/>
      <c r="C49" s="42"/>
      <c r="D49" s="42"/>
      <c r="E49" s="42"/>
      <c r="F49" s="42"/>
      <c r="G49" s="8"/>
      <c r="H49" s="8"/>
      <c r="I49" s="8"/>
      <c r="J49" s="8"/>
      <c r="K49" s="8"/>
      <c r="L49" s="8"/>
      <c r="M49" s="8"/>
      <c r="N49" s="8"/>
      <c r="O49" s="8"/>
      <c r="P49" s="8"/>
      <c r="Q49" s="8"/>
    </row>
    <row r="50" spans="1:17" ht="20.399999999999999" x14ac:dyDescent="0.3">
      <c r="A50" s="22"/>
      <c r="B50" s="22"/>
      <c r="C50" s="42"/>
      <c r="D50" s="42"/>
      <c r="E50" s="42"/>
      <c r="F50" s="42"/>
      <c r="G50" s="8"/>
      <c r="H50" s="8"/>
      <c r="I50" s="8"/>
      <c r="J50" s="8"/>
      <c r="K50" s="8"/>
      <c r="L50" s="8"/>
      <c r="M50" s="8"/>
      <c r="N50" s="8"/>
      <c r="O50" s="8"/>
      <c r="P50" s="8"/>
      <c r="Q50" s="8"/>
    </row>
    <row r="51" spans="1:17" ht="20.399999999999999" x14ac:dyDescent="0.3">
      <c r="A51" s="22"/>
      <c r="B51" s="5"/>
      <c r="C51" s="43"/>
      <c r="D51" s="43"/>
      <c r="E51" s="43"/>
      <c r="F51" s="43"/>
    </row>
    <row r="52" spans="1:17" ht="20.399999999999999" x14ac:dyDescent="0.3">
      <c r="A52" s="22"/>
      <c r="B52" s="5"/>
      <c r="C52" s="43"/>
      <c r="D52" s="43"/>
      <c r="E52" s="43"/>
      <c r="F52" s="43"/>
    </row>
    <row r="53" spans="1:17" ht="20.399999999999999" x14ac:dyDescent="0.3">
      <c r="A53" s="22"/>
      <c r="B53" s="5"/>
      <c r="C53" s="43"/>
      <c r="D53" s="43"/>
      <c r="E53" s="43"/>
      <c r="F53" s="43"/>
    </row>
    <row r="54" spans="1:17" ht="20.399999999999999" x14ac:dyDescent="0.3">
      <c r="A54" s="22"/>
      <c r="B54" s="5"/>
      <c r="C54" s="43"/>
      <c r="D54" s="43"/>
      <c r="E54" s="43"/>
      <c r="F54" s="43"/>
    </row>
    <row r="55" spans="1:17" ht="20.399999999999999" x14ac:dyDescent="0.3">
      <c r="A55" s="22"/>
      <c r="B55" s="5"/>
      <c r="C55" s="43"/>
      <c r="D55" s="43"/>
      <c r="E55" s="43"/>
      <c r="F55" s="43"/>
    </row>
    <row r="56" spans="1:17" ht="20.399999999999999" x14ac:dyDescent="0.3">
      <c r="A56" s="22"/>
      <c r="B56" s="5"/>
      <c r="C56" s="43"/>
      <c r="D56" s="43"/>
      <c r="E56" s="43"/>
      <c r="F56" s="43"/>
    </row>
    <row r="57" spans="1:17" ht="20.399999999999999" x14ac:dyDescent="0.3">
      <c r="A57" s="22"/>
      <c r="B57" s="5"/>
      <c r="C57" s="43"/>
      <c r="D57" s="43"/>
      <c r="E57" s="43"/>
      <c r="F57" s="43"/>
    </row>
    <row r="58" spans="1:17" ht="20.399999999999999" x14ac:dyDescent="0.3">
      <c r="A58" s="22"/>
      <c r="B58" s="5"/>
      <c r="C58" s="43"/>
      <c r="D58" s="43"/>
      <c r="E58" s="43"/>
      <c r="F58" s="43"/>
    </row>
    <row r="59" spans="1:17" ht="20.399999999999999" x14ac:dyDescent="0.3">
      <c r="A59" s="22"/>
      <c r="B59" s="5"/>
      <c r="C59" s="43"/>
      <c r="D59" s="43"/>
      <c r="E59" s="43"/>
      <c r="F59" s="43"/>
    </row>
    <row r="60" spans="1:17" ht="20.399999999999999" x14ac:dyDescent="0.3">
      <c r="A60" s="22"/>
      <c r="B60" s="5"/>
      <c r="C60" s="43"/>
      <c r="D60" s="43"/>
      <c r="E60" s="43"/>
      <c r="F60" s="43"/>
    </row>
    <row r="61" spans="1:17" ht="20.399999999999999" x14ac:dyDescent="0.3">
      <c r="A61" s="22"/>
      <c r="B61" s="5"/>
      <c r="C61" s="43"/>
      <c r="D61" s="43"/>
      <c r="E61" s="43"/>
      <c r="F61" s="43"/>
    </row>
    <row r="62" spans="1:17" ht="20.399999999999999" x14ac:dyDescent="0.3">
      <c r="A62" s="22"/>
      <c r="B62" s="5"/>
      <c r="C62" s="43"/>
      <c r="D62" s="43"/>
      <c r="E62" s="43"/>
      <c r="F62" s="43"/>
    </row>
    <row r="63" spans="1:17" ht="20.399999999999999" x14ac:dyDescent="0.3">
      <c r="A63" s="22"/>
      <c r="B63" s="5"/>
      <c r="C63" s="43"/>
      <c r="D63" s="43"/>
      <c r="E63" s="43"/>
      <c r="F63" s="43"/>
    </row>
    <row r="64" spans="1:17" ht="20.399999999999999" x14ac:dyDescent="0.3">
      <c r="A64" s="22"/>
      <c r="B64" s="5"/>
      <c r="C64" s="43"/>
      <c r="D64" s="43"/>
      <c r="E64" s="43"/>
      <c r="F64" s="43"/>
    </row>
    <row r="65" spans="1:6" ht="20.399999999999999" x14ac:dyDescent="0.3">
      <c r="A65" s="22"/>
      <c r="B65" s="5"/>
      <c r="C65" s="43"/>
      <c r="D65" s="43"/>
      <c r="E65" s="43"/>
      <c r="F65" s="43"/>
    </row>
    <row r="66" spans="1:6" ht="20.399999999999999" x14ac:dyDescent="0.3">
      <c r="A66" s="22"/>
      <c r="B66" s="5"/>
      <c r="C66" s="43"/>
      <c r="D66" s="43"/>
      <c r="E66" s="43"/>
      <c r="F66" s="43"/>
    </row>
    <row r="67" spans="1:6" ht="20.399999999999999" x14ac:dyDescent="0.3">
      <c r="A67" s="22"/>
      <c r="B67" s="5"/>
      <c r="C67" s="43"/>
      <c r="D67" s="43"/>
      <c r="E67" s="43"/>
      <c r="F67" s="43"/>
    </row>
    <row r="68" spans="1:6" ht="20.399999999999999" x14ac:dyDescent="0.3">
      <c r="A68" s="22"/>
      <c r="B68" s="5"/>
      <c r="C68" s="43"/>
      <c r="D68" s="43"/>
      <c r="E68" s="43"/>
      <c r="F68" s="43"/>
    </row>
    <row r="69" spans="1:6" ht="20.399999999999999" x14ac:dyDescent="0.3">
      <c r="A69" s="22"/>
      <c r="B69" s="5"/>
      <c r="C69" s="43"/>
      <c r="D69" s="43"/>
      <c r="E69" s="43"/>
      <c r="F69" s="43"/>
    </row>
    <row r="70" spans="1:6" ht="20.399999999999999" x14ac:dyDescent="0.3">
      <c r="A70" s="22"/>
      <c r="B70" s="5"/>
      <c r="C70" s="43"/>
      <c r="D70" s="43"/>
      <c r="E70" s="43"/>
      <c r="F70" s="43"/>
    </row>
    <row r="71" spans="1:6" ht="20.399999999999999" x14ac:dyDescent="0.3">
      <c r="A71" s="22"/>
      <c r="B71" s="5"/>
      <c r="C71" s="43"/>
      <c r="D71" s="43"/>
      <c r="E71" s="43"/>
      <c r="F71" s="43"/>
    </row>
    <row r="72" spans="1:6" ht="20.399999999999999" x14ac:dyDescent="0.3">
      <c r="A72" s="22"/>
      <c r="B72" s="5"/>
      <c r="C72" s="43"/>
      <c r="D72" s="43"/>
      <c r="E72" s="43"/>
      <c r="F72" s="43"/>
    </row>
    <row r="73" spans="1:6" ht="20.399999999999999" x14ac:dyDescent="0.3">
      <c r="A73" s="22"/>
      <c r="B73" s="5"/>
      <c r="C73" s="43"/>
      <c r="D73" s="43"/>
      <c r="E73" s="43"/>
      <c r="F73" s="43"/>
    </row>
    <row r="74" spans="1:6" ht="20.399999999999999" x14ac:dyDescent="0.3">
      <c r="A74" s="22"/>
      <c r="B74" s="5"/>
      <c r="C74" s="43"/>
      <c r="D74" s="43"/>
      <c r="E74" s="43"/>
      <c r="F74" s="43"/>
    </row>
    <row r="75" spans="1:6" ht="20.399999999999999" x14ac:dyDescent="0.3">
      <c r="A75" s="22"/>
      <c r="B75" s="5"/>
      <c r="C75" s="43"/>
      <c r="D75" s="43"/>
      <c r="E75" s="43"/>
      <c r="F75" s="43"/>
    </row>
    <row r="76" spans="1:6" ht="20.399999999999999" x14ac:dyDescent="0.3">
      <c r="A76" s="22"/>
      <c r="B76" s="5"/>
      <c r="C76" s="43"/>
      <c r="D76" s="43"/>
      <c r="E76" s="43"/>
      <c r="F76" s="43"/>
    </row>
    <row r="77" spans="1:6" ht="20.399999999999999" x14ac:dyDescent="0.3">
      <c r="A77" s="22"/>
      <c r="B77" s="5"/>
      <c r="C77" s="43"/>
      <c r="D77" s="43"/>
      <c r="E77" s="43"/>
      <c r="F77" s="43"/>
    </row>
    <row r="78" spans="1:6" ht="20.399999999999999" x14ac:dyDescent="0.3">
      <c r="A78" s="22"/>
      <c r="B78" s="5"/>
      <c r="C78" s="43"/>
      <c r="D78" s="43"/>
      <c r="E78" s="43"/>
      <c r="F78" s="43"/>
    </row>
    <row r="79" spans="1:6" ht="20.399999999999999" x14ac:dyDescent="0.3">
      <c r="A79" s="22"/>
      <c r="B79" s="5"/>
      <c r="C79" s="43"/>
      <c r="D79" s="43"/>
      <c r="E79" s="43"/>
      <c r="F79" s="43"/>
    </row>
    <row r="80" spans="1:6" ht="20.399999999999999" x14ac:dyDescent="0.3">
      <c r="A80" s="22"/>
      <c r="B80" s="5"/>
      <c r="C80" s="43"/>
      <c r="D80" s="43"/>
      <c r="E80" s="43"/>
      <c r="F80" s="43"/>
    </row>
    <row r="81" spans="1:6" ht="20.399999999999999" x14ac:dyDescent="0.3">
      <c r="A81" s="22"/>
      <c r="B81" s="5"/>
      <c r="C81" s="43"/>
      <c r="D81" s="43"/>
      <c r="E81" s="43"/>
      <c r="F81" s="43"/>
    </row>
    <row r="82" spans="1:6" ht="20.399999999999999" x14ac:dyDescent="0.3">
      <c r="A82" s="22"/>
      <c r="B82" s="5"/>
      <c r="C82" s="43"/>
      <c r="D82" s="43"/>
      <c r="E82" s="43"/>
      <c r="F82" s="43"/>
    </row>
    <row r="83" spans="1:6" ht="20.399999999999999" x14ac:dyDescent="0.3">
      <c r="A83" s="22"/>
      <c r="B83" s="5"/>
      <c r="C83" s="43"/>
      <c r="D83" s="43"/>
      <c r="E83" s="43"/>
      <c r="F83" s="43"/>
    </row>
    <row r="84" spans="1:6" ht="20.399999999999999" x14ac:dyDescent="0.3">
      <c r="A84" s="22"/>
      <c r="B84" s="5"/>
      <c r="C84" s="43"/>
      <c r="D84" s="43"/>
      <c r="E84" s="43"/>
      <c r="F84" s="43"/>
    </row>
    <row r="85" spans="1:6" ht="20.399999999999999" x14ac:dyDescent="0.3">
      <c r="A85" s="22"/>
      <c r="B85" s="5"/>
      <c r="C85" s="43"/>
      <c r="D85" s="43"/>
      <c r="E85" s="43"/>
      <c r="F85" s="43"/>
    </row>
    <row r="86" spans="1:6" ht="20.399999999999999" x14ac:dyDescent="0.3">
      <c r="A86" s="22"/>
      <c r="B86" s="5"/>
      <c r="C86" s="43"/>
      <c r="D86" s="43"/>
      <c r="E86" s="43"/>
      <c r="F86" s="43"/>
    </row>
    <row r="87" spans="1:6" ht="20.399999999999999" x14ac:dyDescent="0.3">
      <c r="A87" s="22"/>
      <c r="B87" s="5"/>
      <c r="C87" s="43"/>
      <c r="D87" s="43"/>
      <c r="E87" s="43"/>
      <c r="F87" s="43"/>
    </row>
    <row r="88" spans="1:6" ht="20.399999999999999" x14ac:dyDescent="0.3">
      <c r="A88" s="22"/>
      <c r="B88" s="5"/>
      <c r="C88" s="43"/>
      <c r="D88" s="43"/>
      <c r="E88" s="43"/>
      <c r="F88" s="43"/>
    </row>
    <row r="89" spans="1:6" ht="20.399999999999999" x14ac:dyDescent="0.3">
      <c r="A89" s="22"/>
      <c r="B89" s="5"/>
      <c r="C89" s="43"/>
      <c r="D89" s="43"/>
      <c r="E89" s="43"/>
      <c r="F89" s="43"/>
    </row>
    <row r="90" spans="1:6" ht="20.399999999999999" x14ac:dyDescent="0.3">
      <c r="A90" s="22"/>
      <c r="B90" s="5"/>
      <c r="C90" s="43"/>
      <c r="D90" s="43"/>
      <c r="E90" s="43"/>
      <c r="F90" s="43"/>
    </row>
    <row r="91" spans="1:6" ht="20.399999999999999" x14ac:dyDescent="0.3">
      <c r="A91" s="22"/>
      <c r="B91" s="5"/>
      <c r="C91" s="43"/>
      <c r="D91" s="43"/>
      <c r="E91" s="43"/>
      <c r="F91" s="43"/>
    </row>
    <row r="92" spans="1:6" ht="20.399999999999999" x14ac:dyDescent="0.3">
      <c r="A92" s="22"/>
      <c r="B92" s="5"/>
      <c r="C92" s="43"/>
      <c r="D92" s="43"/>
      <c r="E92" s="43"/>
      <c r="F92" s="43"/>
    </row>
    <row r="93" spans="1:6" ht="20.399999999999999" x14ac:dyDescent="0.3">
      <c r="A93" s="22"/>
      <c r="B93" s="5"/>
      <c r="C93" s="43"/>
      <c r="D93" s="43"/>
      <c r="E93" s="43"/>
      <c r="F93" s="43"/>
    </row>
    <row r="94" spans="1:6" ht="20.399999999999999" x14ac:dyDescent="0.3">
      <c r="A94" s="22"/>
      <c r="B94" s="5"/>
      <c r="C94" s="43"/>
      <c r="D94" s="43"/>
      <c r="E94" s="43"/>
      <c r="F94" s="43"/>
    </row>
    <row r="95" spans="1:6" ht="20.399999999999999" x14ac:dyDescent="0.3">
      <c r="A95" s="22"/>
      <c r="B95" s="5"/>
      <c r="C95" s="43"/>
      <c r="D95" s="43"/>
      <c r="E95" s="43"/>
      <c r="F95" s="43"/>
    </row>
    <row r="96" spans="1:6" ht="20.399999999999999" x14ac:dyDescent="0.3">
      <c r="A96" s="22"/>
      <c r="B96" s="5"/>
      <c r="C96" s="43"/>
      <c r="D96" s="43"/>
      <c r="E96" s="43"/>
      <c r="F96" s="43"/>
    </row>
    <row r="97" spans="1:6" ht="20.399999999999999" x14ac:dyDescent="0.3">
      <c r="A97" s="22"/>
      <c r="B97" s="5"/>
      <c r="C97" s="43"/>
      <c r="D97" s="43"/>
      <c r="E97" s="43"/>
      <c r="F97" s="43"/>
    </row>
    <row r="98" spans="1:6" ht="20.399999999999999" x14ac:dyDescent="0.3">
      <c r="A98" s="22"/>
      <c r="B98" s="5"/>
      <c r="C98" s="43"/>
      <c r="D98" s="43"/>
      <c r="E98" s="43"/>
      <c r="F98" s="43"/>
    </row>
    <row r="99" spans="1:6" ht="20.399999999999999" x14ac:dyDescent="0.3">
      <c r="A99" s="22"/>
      <c r="B99" s="5"/>
      <c r="C99" s="43"/>
      <c r="D99" s="43"/>
      <c r="E99" s="43"/>
      <c r="F99" s="43"/>
    </row>
    <row r="100" spans="1:6" ht="20.399999999999999" x14ac:dyDescent="0.3">
      <c r="A100" s="22"/>
      <c r="B100" s="5"/>
      <c r="C100" s="43"/>
      <c r="D100" s="43"/>
      <c r="E100" s="43"/>
      <c r="F100" s="43"/>
    </row>
    <row r="101" spans="1:6" ht="20.399999999999999" x14ac:dyDescent="0.3">
      <c r="A101" s="22"/>
      <c r="B101" s="5"/>
      <c r="C101" s="43"/>
      <c r="D101" s="43"/>
      <c r="E101" s="43"/>
      <c r="F101" s="43"/>
    </row>
    <row r="102" spans="1:6" ht="20.399999999999999" x14ac:dyDescent="0.3">
      <c r="A102" s="22"/>
      <c r="B102" s="5"/>
      <c r="C102" s="43"/>
      <c r="D102" s="43"/>
      <c r="E102" s="43"/>
      <c r="F102" s="43"/>
    </row>
    <row r="103" spans="1:6" ht="20.399999999999999" x14ac:dyDescent="0.3">
      <c r="A103" s="22"/>
      <c r="B103" s="5"/>
      <c r="C103" s="43"/>
      <c r="D103" s="43"/>
      <c r="E103" s="43"/>
      <c r="F103" s="43"/>
    </row>
    <row r="104" spans="1:6" ht="20.399999999999999" x14ac:dyDescent="0.3">
      <c r="A104" s="22"/>
      <c r="B104" s="5"/>
      <c r="C104" s="43"/>
      <c r="D104" s="43"/>
      <c r="E104" s="43"/>
      <c r="F104" s="43"/>
    </row>
    <row r="105" spans="1:6" ht="20.399999999999999" x14ac:dyDescent="0.3">
      <c r="A105" s="22"/>
      <c r="B105" s="5"/>
      <c r="C105" s="43"/>
      <c r="D105" s="43"/>
      <c r="E105" s="43"/>
      <c r="F105" s="43"/>
    </row>
    <row r="106" spans="1:6" ht="20.399999999999999" x14ac:dyDescent="0.3">
      <c r="A106" s="22"/>
      <c r="B106" s="5"/>
      <c r="C106" s="43"/>
      <c r="D106" s="43"/>
      <c r="E106" s="43"/>
      <c r="F106" s="43"/>
    </row>
    <row r="107" spans="1:6" ht="20.399999999999999" x14ac:dyDescent="0.3">
      <c r="A107" s="22"/>
      <c r="B107" s="5"/>
      <c r="C107" s="43"/>
      <c r="D107" s="43"/>
      <c r="E107" s="43"/>
      <c r="F107" s="43"/>
    </row>
    <row r="108" spans="1:6" ht="20.399999999999999" x14ac:dyDescent="0.3">
      <c r="A108" s="22"/>
      <c r="B108" s="5"/>
      <c r="C108" s="43"/>
      <c r="D108" s="43"/>
      <c r="E108" s="43"/>
      <c r="F108" s="43"/>
    </row>
    <row r="109" spans="1:6" ht="20.399999999999999" x14ac:dyDescent="0.3">
      <c r="A109" s="22"/>
      <c r="B109" s="5"/>
      <c r="C109" s="43"/>
      <c r="D109" s="43"/>
      <c r="E109" s="43"/>
      <c r="F109" s="43"/>
    </row>
    <row r="110" spans="1:6" ht="20.399999999999999" x14ac:dyDescent="0.3">
      <c r="A110" s="22"/>
      <c r="B110" s="5"/>
      <c r="C110" s="43"/>
      <c r="D110" s="43"/>
      <c r="E110" s="43"/>
      <c r="F110" s="43"/>
    </row>
    <row r="111" spans="1:6" ht="20.399999999999999" x14ac:dyDescent="0.3">
      <c r="A111" s="22"/>
      <c r="B111" s="5"/>
      <c r="C111" s="43"/>
      <c r="D111" s="43"/>
      <c r="E111" s="43"/>
      <c r="F111" s="43"/>
    </row>
    <row r="112" spans="1:6" ht="20.399999999999999" x14ac:dyDescent="0.3">
      <c r="A112" s="22"/>
      <c r="B112" s="5"/>
      <c r="C112" s="43"/>
      <c r="D112" s="43"/>
      <c r="E112" s="43"/>
      <c r="F112" s="43"/>
    </row>
    <row r="113" spans="1:6" ht="20.399999999999999" x14ac:dyDescent="0.3">
      <c r="A113" s="22"/>
      <c r="B113" s="5"/>
      <c r="C113" s="43"/>
      <c r="D113" s="43"/>
      <c r="E113" s="43"/>
      <c r="F113" s="43"/>
    </row>
    <row r="114" spans="1:6" ht="20.399999999999999" x14ac:dyDescent="0.3">
      <c r="A114" s="22"/>
      <c r="B114" s="5"/>
      <c r="C114" s="43"/>
      <c r="D114" s="43"/>
      <c r="E114" s="43"/>
      <c r="F114" s="43"/>
    </row>
    <row r="115" spans="1:6" ht="20.399999999999999" x14ac:dyDescent="0.3">
      <c r="A115" s="22"/>
      <c r="B115" s="5"/>
      <c r="C115" s="43"/>
      <c r="D115" s="43"/>
      <c r="E115" s="43"/>
      <c r="F115" s="43"/>
    </row>
    <row r="116" spans="1:6" ht="20.399999999999999" x14ac:dyDescent="0.3">
      <c r="A116" s="22"/>
      <c r="B116" s="5"/>
      <c r="C116" s="43"/>
      <c r="D116" s="43"/>
      <c r="E116" s="43"/>
      <c r="F116" s="43"/>
    </row>
    <row r="117" spans="1:6" ht="20.399999999999999" x14ac:dyDescent="0.3">
      <c r="A117" s="22"/>
      <c r="B117" s="5"/>
      <c r="C117" s="43"/>
      <c r="D117" s="43"/>
      <c r="E117" s="43"/>
      <c r="F117" s="43"/>
    </row>
    <row r="118" spans="1:6" ht="20.399999999999999" x14ac:dyDescent="0.3">
      <c r="A118" s="22"/>
      <c r="B118" s="5"/>
      <c r="C118" s="43"/>
      <c r="D118" s="43"/>
      <c r="E118" s="43"/>
      <c r="F118" s="43"/>
    </row>
    <row r="119" spans="1:6" ht="20.399999999999999" x14ac:dyDescent="0.3">
      <c r="A119" s="22"/>
      <c r="B119" s="5"/>
      <c r="C119" s="43"/>
      <c r="D119" s="43"/>
      <c r="E119" s="43"/>
      <c r="F119" s="43"/>
    </row>
    <row r="120" spans="1:6" ht="20.399999999999999" x14ac:dyDescent="0.3">
      <c r="A120" s="22"/>
      <c r="B120" s="5"/>
      <c r="C120" s="43"/>
      <c r="D120" s="43"/>
      <c r="E120" s="43"/>
      <c r="F120" s="43"/>
    </row>
    <row r="121" spans="1:6" ht="20.399999999999999" x14ac:dyDescent="0.3">
      <c r="A121" s="22"/>
      <c r="B121" s="5"/>
      <c r="C121" s="43"/>
      <c r="D121" s="43"/>
      <c r="E121" s="43"/>
      <c r="F121" s="43"/>
    </row>
    <row r="122" spans="1:6" ht="20.399999999999999" x14ac:dyDescent="0.3">
      <c r="A122" s="22"/>
      <c r="B122" s="5"/>
      <c r="C122" s="43"/>
      <c r="D122" s="43"/>
      <c r="E122" s="43"/>
      <c r="F122" s="43"/>
    </row>
    <row r="123" spans="1:6" ht="20.399999999999999" x14ac:dyDescent="0.3">
      <c r="A123" s="22"/>
      <c r="B123" s="5"/>
      <c r="C123" s="43"/>
      <c r="D123" s="43"/>
      <c r="E123" s="43"/>
      <c r="F123" s="43"/>
    </row>
    <row r="124" spans="1:6" ht="20.399999999999999" x14ac:dyDescent="0.3">
      <c r="A124" s="22"/>
      <c r="B124" s="5"/>
      <c r="C124" s="43"/>
      <c r="D124" s="43"/>
      <c r="E124" s="43"/>
      <c r="F124" s="43"/>
    </row>
    <row r="125" spans="1:6" ht="20.399999999999999" x14ac:dyDescent="0.3">
      <c r="A125" s="22"/>
      <c r="B125" s="5"/>
      <c r="C125" s="43"/>
      <c r="D125" s="43"/>
      <c r="E125" s="43"/>
      <c r="F125" s="43"/>
    </row>
    <row r="126" spans="1:6" ht="20.399999999999999" x14ac:dyDescent="0.3">
      <c r="A126" s="22"/>
      <c r="B126" s="5"/>
      <c r="C126" s="43"/>
      <c r="D126" s="43"/>
      <c r="E126" s="43"/>
      <c r="F126" s="43"/>
    </row>
    <row r="127" spans="1:6" ht="20.399999999999999" x14ac:dyDescent="0.3">
      <c r="A127" s="22"/>
      <c r="B127" s="5"/>
      <c r="C127" s="43"/>
      <c r="D127" s="43"/>
      <c r="E127" s="43"/>
      <c r="F127" s="43"/>
    </row>
    <row r="128" spans="1:6" ht="20.399999999999999" x14ac:dyDescent="0.3">
      <c r="A128" s="22"/>
      <c r="B128" s="5"/>
      <c r="C128" s="43"/>
      <c r="D128" s="43"/>
      <c r="E128" s="43"/>
      <c r="F128" s="43"/>
    </row>
    <row r="129" spans="1:6" ht="20.399999999999999" x14ac:dyDescent="0.3">
      <c r="A129" s="22"/>
      <c r="B129" s="5"/>
      <c r="C129" s="43"/>
      <c r="D129" s="43"/>
      <c r="E129" s="43"/>
      <c r="F129" s="43"/>
    </row>
    <row r="130" spans="1:6" ht="20.399999999999999" x14ac:dyDescent="0.3">
      <c r="A130" s="22"/>
      <c r="B130" s="5"/>
      <c r="C130" s="43"/>
      <c r="D130" s="43"/>
      <c r="E130" s="43"/>
      <c r="F130" s="43"/>
    </row>
    <row r="131" spans="1:6" ht="20.399999999999999" x14ac:dyDescent="0.3">
      <c r="A131" s="22"/>
      <c r="B131" s="5"/>
      <c r="C131" s="43"/>
      <c r="D131" s="43"/>
      <c r="E131" s="43"/>
      <c r="F131" s="43"/>
    </row>
    <row r="132" spans="1:6" ht="20.399999999999999" x14ac:dyDescent="0.3">
      <c r="A132" s="22"/>
      <c r="B132" s="5"/>
      <c r="C132" s="43"/>
      <c r="D132" s="43"/>
      <c r="E132" s="43"/>
      <c r="F132" s="43"/>
    </row>
    <row r="133" spans="1:6" ht="20.399999999999999" x14ac:dyDescent="0.3">
      <c r="A133" s="22"/>
      <c r="B133" s="5"/>
      <c r="C133" s="43"/>
      <c r="D133" s="43"/>
      <c r="E133" s="43"/>
      <c r="F133" s="43"/>
    </row>
    <row r="134" spans="1:6" ht="20.399999999999999" x14ac:dyDescent="0.3">
      <c r="A134" s="22"/>
      <c r="B134" s="5"/>
      <c r="C134" s="43"/>
      <c r="D134" s="43"/>
      <c r="E134" s="43"/>
      <c r="F134" s="43"/>
    </row>
    <row r="135" spans="1:6" ht="20.399999999999999" x14ac:dyDescent="0.3">
      <c r="A135" s="22"/>
      <c r="B135" s="5"/>
      <c r="C135" s="43"/>
      <c r="D135" s="43"/>
      <c r="E135" s="43"/>
      <c r="F135" s="43"/>
    </row>
    <row r="136" spans="1:6" ht="20.399999999999999" x14ac:dyDescent="0.3">
      <c r="A136" s="22"/>
      <c r="B136" s="5"/>
      <c r="C136" s="43"/>
      <c r="D136" s="43"/>
      <c r="E136" s="43"/>
      <c r="F136" s="43"/>
    </row>
    <row r="137" spans="1:6" ht="20.399999999999999" x14ac:dyDescent="0.3">
      <c r="A137" s="22"/>
      <c r="B137" s="5"/>
      <c r="C137" s="43"/>
      <c r="D137" s="43"/>
      <c r="E137" s="43"/>
      <c r="F137" s="43"/>
    </row>
    <row r="138" spans="1:6" ht="20.399999999999999" x14ac:dyDescent="0.3">
      <c r="A138" s="22"/>
      <c r="B138" s="5"/>
      <c r="C138" s="43"/>
      <c r="D138" s="43"/>
      <c r="E138" s="43"/>
      <c r="F138" s="43"/>
    </row>
    <row r="139" spans="1:6" ht="20.399999999999999" x14ac:dyDescent="0.3">
      <c r="A139" s="22"/>
      <c r="B139" s="5"/>
      <c r="C139" s="43"/>
      <c r="D139" s="43"/>
      <c r="E139" s="43"/>
      <c r="F139" s="43"/>
    </row>
    <row r="140" spans="1:6" ht="20.399999999999999" x14ac:dyDescent="0.3">
      <c r="A140" s="22"/>
      <c r="B140" s="5"/>
      <c r="C140" s="43"/>
      <c r="D140" s="43"/>
      <c r="E140" s="43"/>
      <c r="F140" s="43"/>
    </row>
    <row r="141" spans="1:6" ht="20.399999999999999" x14ac:dyDescent="0.3">
      <c r="A141" s="22"/>
      <c r="B141" s="5"/>
      <c r="C141" s="43"/>
      <c r="D141" s="43"/>
      <c r="E141" s="43"/>
      <c r="F141" s="43"/>
    </row>
    <row r="142" spans="1:6" ht="20.399999999999999" x14ac:dyDescent="0.3">
      <c r="A142" s="22"/>
      <c r="B142" s="5"/>
      <c r="C142" s="43"/>
      <c r="D142" s="43"/>
      <c r="E142" s="43"/>
      <c r="F142" s="43"/>
    </row>
    <row r="143" spans="1:6" ht="20.399999999999999" x14ac:dyDescent="0.3">
      <c r="A143" s="22"/>
      <c r="B143" s="5"/>
      <c r="C143" s="43"/>
      <c r="D143" s="43"/>
      <c r="E143" s="43"/>
      <c r="F143" s="43"/>
    </row>
    <row r="144" spans="1:6" ht="20.399999999999999" x14ac:dyDescent="0.3">
      <c r="A144" s="22"/>
      <c r="B144" s="5"/>
      <c r="C144" s="43"/>
      <c r="D144" s="43"/>
      <c r="E144" s="43"/>
      <c r="F144" s="43"/>
    </row>
    <row r="145" spans="1:6" ht="20.399999999999999" x14ac:dyDescent="0.3">
      <c r="A145" s="22"/>
      <c r="B145" s="5"/>
      <c r="C145" s="43"/>
      <c r="D145" s="43"/>
      <c r="E145" s="43"/>
      <c r="F145" s="43"/>
    </row>
    <row r="146" spans="1:6" ht="20.399999999999999" x14ac:dyDescent="0.3">
      <c r="A146" s="22"/>
      <c r="B146" s="5"/>
      <c r="C146" s="43"/>
      <c r="D146" s="43"/>
      <c r="E146" s="43"/>
      <c r="F146" s="43"/>
    </row>
    <row r="147" spans="1:6" ht="20.399999999999999" x14ac:dyDescent="0.3">
      <c r="A147" s="22"/>
      <c r="B147" s="5"/>
      <c r="C147" s="43"/>
      <c r="D147" s="43"/>
      <c r="E147" s="43"/>
      <c r="F147" s="43"/>
    </row>
    <row r="148" spans="1:6" ht="20.399999999999999" x14ac:dyDescent="0.3">
      <c r="A148" s="22"/>
      <c r="B148" s="5"/>
      <c r="C148" s="43"/>
      <c r="D148" s="43"/>
      <c r="E148" s="43"/>
      <c r="F148" s="43"/>
    </row>
    <row r="149" spans="1:6" ht="20.399999999999999" x14ac:dyDescent="0.3">
      <c r="A149" s="22"/>
      <c r="B149" s="5"/>
      <c r="C149" s="43"/>
      <c r="D149" s="43"/>
      <c r="E149" s="43"/>
      <c r="F149" s="43"/>
    </row>
    <row r="150" spans="1:6" ht="20.399999999999999" x14ac:dyDescent="0.3">
      <c r="A150" s="22"/>
      <c r="B150" s="5"/>
      <c r="C150" s="43"/>
      <c r="D150" s="43"/>
      <c r="E150" s="43"/>
      <c r="F150" s="43"/>
    </row>
    <row r="151" spans="1:6" ht="20.399999999999999" x14ac:dyDescent="0.3">
      <c r="A151" s="22"/>
      <c r="B151" s="5"/>
      <c r="C151" s="43"/>
      <c r="D151" s="43"/>
      <c r="E151" s="43"/>
      <c r="F151" s="43"/>
    </row>
    <row r="152" spans="1:6" ht="20.399999999999999" x14ac:dyDescent="0.3">
      <c r="A152" s="22"/>
      <c r="B152" s="5"/>
      <c r="C152" s="43"/>
      <c r="D152" s="43"/>
      <c r="E152" s="43"/>
      <c r="F152" s="43"/>
    </row>
    <row r="153" spans="1:6" ht="20.399999999999999" x14ac:dyDescent="0.3">
      <c r="A153" s="22"/>
      <c r="B153" s="5"/>
      <c r="C153" s="43"/>
      <c r="D153" s="43"/>
      <c r="E153" s="43"/>
      <c r="F153" s="43"/>
    </row>
    <row r="154" spans="1:6" ht="20.399999999999999" x14ac:dyDescent="0.3">
      <c r="A154" s="22"/>
      <c r="B154" s="5"/>
      <c r="C154" s="43"/>
      <c r="D154" s="43"/>
      <c r="E154" s="43"/>
      <c r="F154" s="43"/>
    </row>
    <row r="155" spans="1:6" ht="20.399999999999999" x14ac:dyDescent="0.3">
      <c r="A155" s="22"/>
      <c r="B155" s="5"/>
      <c r="C155" s="43"/>
      <c r="D155" s="43"/>
      <c r="E155" s="43"/>
      <c r="F155" s="43"/>
    </row>
    <row r="156" spans="1:6" ht="20.399999999999999" x14ac:dyDescent="0.3">
      <c r="A156" s="22"/>
      <c r="B156" s="5"/>
      <c r="C156" s="43"/>
      <c r="D156" s="43"/>
      <c r="E156" s="43"/>
      <c r="F156" s="43"/>
    </row>
    <row r="157" spans="1:6" ht="20.399999999999999" x14ac:dyDescent="0.3">
      <c r="A157" s="22"/>
      <c r="B157" s="5"/>
      <c r="C157" s="43"/>
      <c r="D157" s="43"/>
      <c r="E157" s="43"/>
      <c r="F157" s="43"/>
    </row>
    <row r="158" spans="1:6" ht="20.399999999999999" x14ac:dyDescent="0.3">
      <c r="A158" s="22"/>
      <c r="B158" s="5"/>
      <c r="C158" s="43"/>
      <c r="D158" s="43"/>
      <c r="E158" s="43"/>
      <c r="F158" s="43"/>
    </row>
    <row r="159" spans="1:6" ht="20.399999999999999" x14ac:dyDescent="0.3">
      <c r="A159" s="22"/>
      <c r="B159" s="5"/>
      <c r="C159" s="43"/>
      <c r="D159" s="43"/>
      <c r="E159" s="43"/>
      <c r="F159" s="43"/>
    </row>
    <row r="160" spans="1:6" ht="20.399999999999999" x14ac:dyDescent="0.3">
      <c r="A160" s="22"/>
      <c r="B160" s="5"/>
      <c r="C160" s="43"/>
      <c r="D160" s="43"/>
      <c r="E160" s="43"/>
      <c r="F160" s="43"/>
    </row>
    <row r="161" spans="1:6" ht="20.399999999999999" x14ac:dyDescent="0.3">
      <c r="A161" s="22"/>
      <c r="B161" s="5"/>
      <c r="C161" s="43"/>
      <c r="D161" s="43"/>
      <c r="E161" s="43"/>
      <c r="F161" s="43"/>
    </row>
    <row r="162" spans="1:6" ht="20.399999999999999" x14ac:dyDescent="0.3">
      <c r="A162" s="22"/>
      <c r="B162" s="5"/>
      <c r="C162" s="43"/>
      <c r="D162" s="43"/>
      <c r="E162" s="43"/>
      <c r="F162" s="43"/>
    </row>
    <row r="163" spans="1:6" ht="20.399999999999999" x14ac:dyDescent="0.3">
      <c r="A163" s="22"/>
      <c r="B163" s="5"/>
      <c r="C163" s="43"/>
      <c r="D163" s="43"/>
      <c r="E163" s="43"/>
      <c r="F163" s="43"/>
    </row>
    <row r="164" spans="1:6" ht="20.399999999999999" x14ac:dyDescent="0.3">
      <c r="A164" s="22"/>
      <c r="B164" s="5"/>
      <c r="C164" s="43"/>
      <c r="D164" s="43"/>
      <c r="E164" s="43"/>
      <c r="F164" s="43"/>
    </row>
    <row r="165" spans="1:6" ht="20.399999999999999" x14ac:dyDescent="0.3">
      <c r="A165" s="22"/>
      <c r="B165" s="5"/>
      <c r="C165" s="43"/>
      <c r="D165" s="43"/>
      <c r="E165" s="43"/>
      <c r="F165" s="43"/>
    </row>
    <row r="166" spans="1:6" ht="20.399999999999999" x14ac:dyDescent="0.3">
      <c r="A166" s="22"/>
      <c r="B166" s="5"/>
      <c r="C166" s="43"/>
      <c r="D166" s="43"/>
      <c r="E166" s="43"/>
      <c r="F166" s="43"/>
    </row>
    <row r="167" spans="1:6" ht="20.399999999999999" x14ac:dyDescent="0.3">
      <c r="A167" s="22"/>
      <c r="B167" s="5"/>
      <c r="C167" s="43"/>
      <c r="D167" s="43"/>
      <c r="E167" s="43"/>
      <c r="F167" s="43"/>
    </row>
    <row r="168" spans="1:6" ht="20.399999999999999" x14ac:dyDescent="0.3">
      <c r="A168" s="22"/>
      <c r="B168" s="5"/>
      <c r="C168" s="43"/>
      <c r="D168" s="43"/>
      <c r="E168" s="43"/>
      <c r="F168" s="43"/>
    </row>
    <row r="169" spans="1:6" ht="20.399999999999999" x14ac:dyDescent="0.3">
      <c r="A169" s="22"/>
      <c r="B169" s="5"/>
      <c r="C169" s="43"/>
      <c r="D169" s="43"/>
      <c r="E169" s="43"/>
      <c r="F169" s="43"/>
    </row>
    <row r="170" spans="1:6" ht="20.399999999999999" x14ac:dyDescent="0.3">
      <c r="A170" s="22"/>
      <c r="B170" s="5"/>
      <c r="C170" s="43"/>
      <c r="D170" s="43"/>
      <c r="E170" s="43"/>
      <c r="F170" s="43"/>
    </row>
    <row r="171" spans="1:6" ht="20.399999999999999" x14ac:dyDescent="0.3">
      <c r="A171" s="22"/>
      <c r="B171" s="5"/>
      <c r="C171" s="43"/>
      <c r="D171" s="43"/>
      <c r="E171" s="43"/>
      <c r="F171" s="43"/>
    </row>
    <row r="172" spans="1:6" ht="20.399999999999999" x14ac:dyDescent="0.3">
      <c r="A172" s="22"/>
      <c r="B172" s="5"/>
      <c r="C172" s="43"/>
      <c r="D172" s="43"/>
      <c r="E172" s="43"/>
      <c r="F172" s="43"/>
    </row>
    <row r="173" spans="1:6" ht="20.399999999999999" x14ac:dyDescent="0.3">
      <c r="A173" s="22"/>
      <c r="B173" s="5"/>
      <c r="C173" s="43"/>
      <c r="D173" s="43"/>
      <c r="E173" s="43"/>
      <c r="F173" s="43"/>
    </row>
    <row r="174" spans="1:6" ht="20.399999999999999" x14ac:dyDescent="0.3">
      <c r="A174" s="22"/>
      <c r="B174" s="5"/>
      <c r="C174" s="43"/>
      <c r="D174" s="43"/>
      <c r="E174" s="43"/>
      <c r="F174" s="43"/>
    </row>
    <row r="175" spans="1:6" ht="20.399999999999999" x14ac:dyDescent="0.3">
      <c r="A175" s="22"/>
      <c r="B175" s="5"/>
      <c r="C175" s="43"/>
      <c r="D175" s="43"/>
      <c r="E175" s="43"/>
      <c r="F175" s="43"/>
    </row>
    <row r="176" spans="1:6" ht="20.399999999999999" x14ac:dyDescent="0.3">
      <c r="A176" s="22"/>
      <c r="B176" s="5"/>
      <c r="C176" s="43"/>
      <c r="D176" s="43"/>
      <c r="E176" s="43"/>
      <c r="F176" s="43"/>
    </row>
    <row r="177" spans="1:6" ht="20.399999999999999" x14ac:dyDescent="0.3">
      <c r="A177" s="22"/>
      <c r="B177" s="5"/>
      <c r="C177" s="43"/>
      <c r="D177" s="43"/>
      <c r="E177" s="43"/>
      <c r="F177" s="43"/>
    </row>
    <row r="178" spans="1:6" ht="20.399999999999999" x14ac:dyDescent="0.3">
      <c r="A178" s="22"/>
      <c r="B178" s="5"/>
      <c r="C178" s="43"/>
      <c r="D178" s="43"/>
      <c r="E178" s="43"/>
      <c r="F178" s="43"/>
    </row>
    <row r="179" spans="1:6" ht="20.399999999999999" x14ac:dyDescent="0.3">
      <c r="A179" s="22"/>
      <c r="B179" s="5"/>
      <c r="C179" s="43"/>
      <c r="D179" s="43"/>
      <c r="E179" s="43"/>
      <c r="F179" s="43"/>
    </row>
    <row r="180" spans="1:6" ht="20.399999999999999" x14ac:dyDescent="0.3">
      <c r="A180" s="22"/>
      <c r="B180" s="5"/>
      <c r="C180" s="43"/>
      <c r="D180" s="43"/>
      <c r="E180" s="43"/>
      <c r="F180" s="43"/>
    </row>
    <row r="181" spans="1:6" ht="20.399999999999999" x14ac:dyDescent="0.3">
      <c r="A181" s="22"/>
      <c r="B181" s="5"/>
      <c r="C181" s="43"/>
      <c r="D181" s="43"/>
      <c r="E181" s="43"/>
      <c r="F181" s="43"/>
    </row>
    <row r="182" spans="1:6" ht="20.399999999999999" x14ac:dyDescent="0.3">
      <c r="A182" s="22"/>
      <c r="B182" s="5"/>
      <c r="C182" s="43"/>
      <c r="D182" s="43"/>
      <c r="E182" s="43"/>
      <c r="F182" s="43"/>
    </row>
    <row r="183" spans="1:6" ht="20.399999999999999" x14ac:dyDescent="0.3">
      <c r="A183" s="22"/>
      <c r="B183" s="5"/>
      <c r="C183" s="43"/>
      <c r="D183" s="43"/>
      <c r="E183" s="43"/>
      <c r="F183" s="43"/>
    </row>
    <row r="184" spans="1:6" ht="20.399999999999999" x14ac:dyDescent="0.3">
      <c r="A184" s="22"/>
      <c r="B184" s="5"/>
      <c r="C184" s="43"/>
      <c r="D184" s="43"/>
      <c r="E184" s="43"/>
      <c r="F184" s="43"/>
    </row>
    <row r="185" spans="1:6" ht="20.399999999999999" x14ac:dyDescent="0.3">
      <c r="A185" s="22"/>
      <c r="B185" s="5"/>
      <c r="C185" s="43"/>
      <c r="D185" s="43"/>
      <c r="E185" s="43"/>
      <c r="F185" s="43"/>
    </row>
    <row r="186" spans="1:6" ht="20.399999999999999" x14ac:dyDescent="0.3">
      <c r="A186" s="22"/>
      <c r="B186" s="5"/>
      <c r="C186" s="43"/>
      <c r="D186" s="43"/>
      <c r="E186" s="43"/>
      <c r="F186" s="43"/>
    </row>
    <row r="187" spans="1:6" ht="20.399999999999999" x14ac:dyDescent="0.3">
      <c r="A187" s="22"/>
      <c r="B187" s="5"/>
      <c r="C187" s="43"/>
      <c r="D187" s="43"/>
      <c r="E187" s="43"/>
      <c r="F187" s="43"/>
    </row>
    <row r="188" spans="1:6" ht="20.399999999999999" x14ac:dyDescent="0.3">
      <c r="A188" s="22"/>
      <c r="B188" s="5"/>
      <c r="C188" s="43"/>
      <c r="D188" s="43"/>
      <c r="E188" s="43"/>
      <c r="F188" s="43"/>
    </row>
    <row r="189" spans="1:6" ht="20.399999999999999" x14ac:dyDescent="0.3">
      <c r="A189" s="22"/>
      <c r="B189" s="5"/>
      <c r="C189" s="43"/>
      <c r="D189" s="43"/>
      <c r="E189" s="43"/>
      <c r="F189" s="43"/>
    </row>
    <row r="190" spans="1:6" ht="20.399999999999999" x14ac:dyDescent="0.3">
      <c r="A190" s="22"/>
      <c r="B190" s="5"/>
      <c r="C190" s="43"/>
      <c r="D190" s="43"/>
      <c r="E190" s="43"/>
      <c r="F190" s="43"/>
    </row>
    <row r="191" spans="1:6" ht="20.399999999999999" x14ac:dyDescent="0.3">
      <c r="A191" s="22"/>
      <c r="B191" s="5"/>
      <c r="C191" s="43"/>
      <c r="D191" s="43"/>
      <c r="E191" s="43"/>
      <c r="F191" s="43"/>
    </row>
    <row r="192" spans="1:6" ht="20.399999999999999" x14ac:dyDescent="0.3">
      <c r="A192" s="22"/>
      <c r="B192" s="5"/>
      <c r="C192" s="43"/>
      <c r="D192" s="43"/>
      <c r="E192" s="43"/>
      <c r="F192" s="43"/>
    </row>
    <row r="193" spans="1:7" ht="20.399999999999999" x14ac:dyDescent="0.3">
      <c r="A193" s="22"/>
      <c r="B193" s="5"/>
      <c r="C193" s="43"/>
      <c r="D193" s="43"/>
      <c r="E193" s="43"/>
      <c r="F193" s="43"/>
    </row>
    <row r="194" spans="1:7" ht="20.399999999999999" x14ac:dyDescent="0.3">
      <c r="A194" s="22"/>
      <c r="B194" s="5"/>
      <c r="C194" s="43"/>
      <c r="D194" s="43"/>
      <c r="E194" s="43"/>
      <c r="F194" s="43"/>
    </row>
    <row r="195" spans="1:7" ht="20.399999999999999" x14ac:dyDescent="0.3">
      <c r="A195" s="22"/>
      <c r="B195" s="5"/>
      <c r="C195" s="43"/>
      <c r="D195" s="43"/>
      <c r="E195" s="43"/>
      <c r="F195" s="43"/>
    </row>
    <row r="196" spans="1:7" ht="20.399999999999999" x14ac:dyDescent="0.3">
      <c r="A196" s="22"/>
      <c r="B196" s="5"/>
      <c r="C196" s="43"/>
      <c r="D196" s="43"/>
      <c r="E196" s="43"/>
      <c r="F196" s="43"/>
    </row>
    <row r="197" spans="1:7" ht="20.399999999999999" x14ac:dyDescent="0.3">
      <c r="A197" s="22"/>
      <c r="B197" s="5"/>
      <c r="C197" s="43"/>
      <c r="D197" s="43"/>
      <c r="E197" s="43"/>
      <c r="F197" s="43"/>
    </row>
    <row r="198" spans="1:7" ht="20.399999999999999" x14ac:dyDescent="0.3">
      <c r="A198" s="22"/>
      <c r="B198" s="5"/>
      <c r="C198" s="43"/>
      <c r="D198" s="43"/>
      <c r="E198" s="43"/>
      <c r="F198" s="43"/>
    </row>
    <row r="199" spans="1:7" ht="20.399999999999999" x14ac:dyDescent="0.3">
      <c r="A199" s="22"/>
      <c r="B199" s="5"/>
      <c r="C199" s="43"/>
      <c r="D199" s="43"/>
      <c r="E199" s="43"/>
      <c r="F199" s="43"/>
    </row>
    <row r="200" spans="1:7" ht="20.399999999999999" x14ac:dyDescent="0.3">
      <c r="A200" s="22"/>
      <c r="B200" s="5"/>
      <c r="C200" s="43"/>
      <c r="D200" s="43"/>
      <c r="E200" s="43"/>
      <c r="F200" s="43"/>
    </row>
    <row r="201" spans="1:7" ht="20.399999999999999" x14ac:dyDescent="0.3">
      <c r="A201" s="22"/>
      <c r="B201" s="5"/>
      <c r="C201" s="43"/>
      <c r="D201" s="43"/>
      <c r="E201" s="43"/>
      <c r="F201" s="43"/>
    </row>
    <row r="202" spans="1:7" ht="20.399999999999999" x14ac:dyDescent="0.3">
      <c r="A202" s="22"/>
      <c r="B202" s="5"/>
      <c r="C202" s="43"/>
      <c r="D202" s="43"/>
      <c r="E202" s="43"/>
      <c r="F202" s="43"/>
    </row>
    <row r="203" spans="1:7" ht="20.399999999999999" x14ac:dyDescent="0.3">
      <c r="A203" s="22"/>
      <c r="B203" s="5"/>
      <c r="C203" s="43"/>
      <c r="D203" s="43"/>
      <c r="E203" s="43"/>
      <c r="F203" s="43"/>
    </row>
    <row r="204" spans="1:7" ht="20.399999999999999" x14ac:dyDescent="0.3">
      <c r="A204" s="22"/>
      <c r="B204" s="5"/>
      <c r="C204" s="43"/>
      <c r="D204" s="43"/>
      <c r="E204" s="43"/>
      <c r="F204" s="43"/>
    </row>
    <row r="205" spans="1:7" ht="20.399999999999999" x14ac:dyDescent="0.3">
      <c r="A205" s="22"/>
      <c r="B205" s="5"/>
      <c r="C205" s="43"/>
      <c r="D205" s="43"/>
      <c r="E205" s="43"/>
      <c r="F205" s="43"/>
    </row>
    <row r="206" spans="1:7" ht="20.399999999999999" x14ac:dyDescent="0.3">
      <c r="A206" s="22"/>
      <c r="B206" s="5"/>
      <c r="C206" s="43"/>
      <c r="D206" s="43"/>
      <c r="E206" s="43"/>
      <c r="F206" s="43"/>
    </row>
    <row r="207" spans="1:7" x14ac:dyDescent="0.3">
      <c r="A207" s="8"/>
      <c r="B207" s="5"/>
      <c r="C207" s="5"/>
      <c r="D207" s="5"/>
      <c r="E207" s="5"/>
      <c r="F207" s="5"/>
    </row>
    <row r="208" spans="1:7" ht="20.399999999999999" x14ac:dyDescent="0.3">
      <c r="A208" s="8"/>
      <c r="B208" s="44" t="s">
        <v>73</v>
      </c>
      <c r="C208" s="44" t="s">
        <v>103</v>
      </c>
      <c r="D208" s="44"/>
      <c r="E208" s="44"/>
      <c r="F208" t="s">
        <v>73</v>
      </c>
      <c r="G208" t="s">
        <v>103</v>
      </c>
    </row>
    <row r="209" spans="1:10" ht="21" x14ac:dyDescent="0.4">
      <c r="A209" s="8"/>
      <c r="B209" s="45" t="s">
        <v>74</v>
      </c>
      <c r="C209" s="45" t="s">
        <v>45</v>
      </c>
      <c r="D209" s="45"/>
      <c r="E209" s="45"/>
      <c r="F209" t="s">
        <v>74</v>
      </c>
      <c r="H209" t="str">
        <f>IF(NOT(ISBLANK(F209)),F209,IF(NOT(ISBLANK(G209)),"     "&amp;G209,FALSE))</f>
        <v>Afectación Económica o presupuestal</v>
      </c>
      <c r="I209" t="s">
        <v>74</v>
      </c>
      <c r="J209" t="str">
        <f>IF(NOT(ISERROR(MATCH(I209,_xlfn.ANCHORARRAY(B220),0))),H222&amp;"Por favor no seleccionar los criterios de impacto",I209)</f>
        <v>❌Por favor no seleccionar los criterios de impacto</v>
      </c>
    </row>
    <row r="210" spans="1:10" ht="21" x14ac:dyDescent="0.4">
      <c r="A210" s="8"/>
      <c r="B210" s="45" t="s">
        <v>74</v>
      </c>
      <c r="C210" s="45" t="s">
        <v>75</v>
      </c>
      <c r="D210" s="45"/>
      <c r="E210" s="45"/>
      <c r="G210" t="s">
        <v>45</v>
      </c>
      <c r="H210" t="str">
        <f t="shared" ref="H210:H220" si="0">IF(NOT(ISBLANK(F210)),F210,IF(NOT(ISBLANK(G210)),"     "&amp;G210,FALSE))</f>
        <v xml:space="preserve">     Afectación menor a 10 SMLMV .</v>
      </c>
    </row>
    <row r="211" spans="1:10" ht="21" x14ac:dyDescent="0.4">
      <c r="A211" s="8"/>
      <c r="B211" s="45" t="s">
        <v>74</v>
      </c>
      <c r="C211" s="45" t="s">
        <v>76</v>
      </c>
      <c r="D211" s="45"/>
      <c r="E211" s="45"/>
      <c r="G211" t="s">
        <v>75</v>
      </c>
      <c r="H211" t="str">
        <f t="shared" si="0"/>
        <v xml:space="preserve">     Entre 10 y 50 SMLMV </v>
      </c>
    </row>
    <row r="212" spans="1:10" ht="21" x14ac:dyDescent="0.4">
      <c r="A212" s="8"/>
      <c r="B212" s="45" t="s">
        <v>74</v>
      </c>
      <c r="C212" s="45" t="s">
        <v>77</v>
      </c>
      <c r="D212" s="45"/>
      <c r="E212" s="45"/>
      <c r="G212" t="s">
        <v>76</v>
      </c>
      <c r="H212" t="str">
        <f t="shared" si="0"/>
        <v xml:space="preserve">     Entre 50 y 100 SMLMV </v>
      </c>
    </row>
    <row r="213" spans="1:10" ht="21" x14ac:dyDescent="0.4">
      <c r="A213" s="8"/>
      <c r="B213" s="45" t="s">
        <v>74</v>
      </c>
      <c r="C213" s="45" t="s">
        <v>78</v>
      </c>
      <c r="D213" s="45"/>
      <c r="E213" s="45"/>
      <c r="G213" t="s">
        <v>77</v>
      </c>
      <c r="H213" t="str">
        <f t="shared" si="0"/>
        <v xml:space="preserve">     Entre 100 y 500 SMLMV </v>
      </c>
    </row>
    <row r="214" spans="1:10" ht="21" x14ac:dyDescent="0.4">
      <c r="A214" s="8"/>
      <c r="B214" s="45" t="s">
        <v>44</v>
      </c>
      <c r="C214" s="45" t="s">
        <v>79</v>
      </c>
      <c r="D214" s="45"/>
      <c r="E214" s="45"/>
      <c r="G214" t="s">
        <v>78</v>
      </c>
      <c r="H214" t="str">
        <f t="shared" si="0"/>
        <v xml:space="preserve">     Mayor a 500 SMLMV </v>
      </c>
    </row>
    <row r="215" spans="1:10" ht="21" x14ac:dyDescent="0.4">
      <c r="A215" s="8"/>
      <c r="B215" s="45" t="s">
        <v>44</v>
      </c>
      <c r="C215" s="45" t="s">
        <v>80</v>
      </c>
      <c r="D215" s="45"/>
      <c r="E215" s="45"/>
      <c r="F215" t="s">
        <v>44</v>
      </c>
      <c r="H215" t="str">
        <f t="shared" si="0"/>
        <v>Pérdida Reputacional</v>
      </c>
    </row>
    <row r="216" spans="1:10" ht="21" x14ac:dyDescent="0.4">
      <c r="A216" s="8"/>
      <c r="B216" s="45" t="s">
        <v>44</v>
      </c>
      <c r="C216" s="45" t="s">
        <v>82</v>
      </c>
      <c r="D216" s="45"/>
      <c r="E216" s="45"/>
      <c r="G216" t="s">
        <v>79</v>
      </c>
      <c r="H216" t="str">
        <f t="shared" si="0"/>
        <v xml:space="preserve">     El riesgo afecta la imagen de alguna área de la organización</v>
      </c>
    </row>
    <row r="217" spans="1:10" ht="21" x14ac:dyDescent="0.4">
      <c r="A217" s="8"/>
      <c r="B217" s="45" t="s">
        <v>44</v>
      </c>
      <c r="C217" s="45" t="s">
        <v>81</v>
      </c>
      <c r="D217" s="45"/>
      <c r="E217" s="45"/>
      <c r="G217" t="s">
        <v>80</v>
      </c>
      <c r="H217" t="str">
        <f t="shared" si="0"/>
        <v xml:space="preserve">     El riesgo afecta la imagen de la entidad internamente, de conocimiento general, nivel interno, de junta dircetiva y accionistas y/o de provedores</v>
      </c>
    </row>
    <row r="218" spans="1:10" ht="21" x14ac:dyDescent="0.4">
      <c r="A218" s="8"/>
      <c r="B218" s="45" t="s">
        <v>44</v>
      </c>
      <c r="C218" s="45" t="s">
        <v>90</v>
      </c>
      <c r="D218" s="45"/>
      <c r="E218" s="45"/>
      <c r="G218" t="s">
        <v>82</v>
      </c>
      <c r="H218" t="str">
        <f t="shared" si="0"/>
        <v xml:space="preserve">     El riesgo afecta la imagen de la entidad con algunos usuarios de relevancia frente al logro de los objetivos</v>
      </c>
    </row>
    <row r="219" spans="1:10" x14ac:dyDescent="0.3">
      <c r="A219" s="8"/>
      <c r="B219" s="6"/>
      <c r="C219" s="6"/>
      <c r="D219" s="6"/>
      <c r="E219" s="6"/>
      <c r="G219" t="s">
        <v>81</v>
      </c>
      <c r="H219" t="str">
        <f t="shared" si="0"/>
        <v xml:space="preserve">     El riesgo afecta la imagen de de la entidad con efecto publicitario sostenido a nivel de sector administrativo, nivel departamental o municipal</v>
      </c>
    </row>
    <row r="220" spans="1:10" x14ac:dyDescent="0.3">
      <c r="A220" s="8"/>
      <c r="B220" s="6" t="str" cm="1">
        <f t="array" ref="B220:B222">_xlfn.UNIQUE(Tabla13[[#All],[Criterios]])</f>
        <v>Criterios</v>
      </c>
      <c r="C220" s="6"/>
      <c r="D220" s="6"/>
      <c r="E220" s="6"/>
      <c r="G220" t="s">
        <v>90</v>
      </c>
      <c r="H220" t="str">
        <f t="shared" si="0"/>
        <v xml:space="preserve">     El riesgo afecta la imagen de la entidad a nivel nacional, con efecto publicitarios sostenible a nivel país</v>
      </c>
    </row>
    <row r="221" spans="1:10" x14ac:dyDescent="0.3">
      <c r="A221" s="8"/>
      <c r="B221" s="6" t="str">
        <v>Afectación Económica o presupuestal</v>
      </c>
      <c r="C221" s="6"/>
      <c r="D221" s="6"/>
      <c r="E221" s="6"/>
    </row>
    <row r="222" spans="1:10" x14ac:dyDescent="0.3">
      <c r="B222" s="6" t="str">
        <v>Pérdida Reputacional</v>
      </c>
      <c r="C222" s="6"/>
      <c r="D222" s="6"/>
      <c r="E222" s="6"/>
      <c r="H222" s="7" t="s">
        <v>104</v>
      </c>
    </row>
    <row r="223" spans="1:10" x14ac:dyDescent="0.3">
      <c r="B223" s="4"/>
      <c r="C223" s="4"/>
      <c r="D223" s="4"/>
      <c r="E223" s="4"/>
      <c r="H223" s="7" t="s">
        <v>105</v>
      </c>
    </row>
    <row r="224" spans="1:10" x14ac:dyDescent="0.3">
      <c r="B224" s="4"/>
      <c r="C224" s="4"/>
      <c r="D224" s="4"/>
      <c r="E224" s="4"/>
    </row>
    <row r="225" spans="2:6" x14ac:dyDescent="0.3">
      <c r="B225" s="4"/>
      <c r="C225" s="4"/>
      <c r="D225" s="4"/>
      <c r="E225" s="4"/>
    </row>
    <row r="226" spans="2:6" x14ac:dyDescent="0.3">
      <c r="B226" s="4"/>
      <c r="C226" s="4"/>
      <c r="D226" s="4"/>
      <c r="E226" s="4"/>
      <c r="F226" s="4"/>
    </row>
    <row r="227" spans="2:6" x14ac:dyDescent="0.3">
      <c r="B227" s="4"/>
      <c r="C227" s="4"/>
      <c r="D227" s="4"/>
      <c r="E227" s="4"/>
      <c r="F227" s="4"/>
    </row>
    <row r="228" spans="2:6" x14ac:dyDescent="0.3">
      <c r="B228" s="4"/>
      <c r="C228" s="4"/>
      <c r="D228" s="4"/>
      <c r="E228" s="4"/>
      <c r="F228" s="4"/>
    </row>
    <row r="229" spans="2:6" x14ac:dyDescent="0.3">
      <c r="B229" s="4"/>
      <c r="C229" s="4"/>
      <c r="D229" s="4"/>
      <c r="E229" s="4"/>
      <c r="F229" s="4"/>
    </row>
    <row r="230" spans="2:6" x14ac:dyDescent="0.3">
      <c r="B230" s="4"/>
      <c r="C230" s="4"/>
      <c r="D230" s="4"/>
      <c r="E230" s="4"/>
      <c r="F230" s="4"/>
    </row>
    <row r="231" spans="2:6" x14ac:dyDescent="0.3">
      <c r="B231" s="4"/>
      <c r="C231" s="4"/>
      <c r="D231" s="4"/>
      <c r="E231" s="4"/>
      <c r="F231" s="4"/>
    </row>
  </sheetData>
  <mergeCells count="6">
    <mergeCell ref="B28:B33"/>
    <mergeCell ref="B1:C1"/>
    <mergeCell ref="B4:B9"/>
    <mergeCell ref="B10:B15"/>
    <mergeCell ref="B16:B21"/>
    <mergeCell ref="B22:B27"/>
  </mergeCells>
  <dataValidations count="1">
    <dataValidation type="list" allowBlank="1" showInputMessage="1" showErrorMessage="1" sqref="I209" xr:uid="{00000000-0002-0000-0500-000000000000}">
      <formula1>$H$209:$H$220</formula1>
    </dataValidation>
  </dataValidations>
  <pageMargins left="0.7" right="0.7" top="0.75" bottom="0.75" header="0.3" footer="0.3"/>
  <pageSetup orientation="portrait"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21"/>
  <sheetViews>
    <sheetView workbookViewId="0">
      <selection activeCell="E15" sqref="E15"/>
    </sheetView>
  </sheetViews>
  <sheetFormatPr baseColWidth="10" defaultColWidth="14.33203125" defaultRowHeight="13.8" x14ac:dyDescent="0.3"/>
  <cols>
    <col min="1" max="2" width="14.33203125" style="9"/>
    <col min="3" max="3" width="17" style="9" customWidth="1"/>
    <col min="4" max="4" width="14.33203125" style="9"/>
    <col min="5" max="5" width="46" style="9" customWidth="1"/>
    <col min="6" max="16384" width="14.33203125" style="9"/>
  </cols>
  <sheetData>
    <row r="1" spans="2:6" ht="24" customHeight="1" thickBot="1" x14ac:dyDescent="0.35">
      <c r="B1" s="390" t="s">
        <v>64</v>
      </c>
      <c r="C1" s="391"/>
      <c r="D1" s="391"/>
      <c r="E1" s="391"/>
      <c r="F1" s="392"/>
    </row>
    <row r="2" spans="2:6" ht="16.2" thickBot="1" x14ac:dyDescent="0.35">
      <c r="B2" s="10"/>
      <c r="C2" s="10"/>
      <c r="D2" s="10"/>
      <c r="E2" s="10"/>
      <c r="F2" s="10"/>
    </row>
    <row r="3" spans="2:6" ht="16.2" thickBot="1" x14ac:dyDescent="0.35">
      <c r="B3" s="394" t="s">
        <v>50</v>
      </c>
      <c r="C3" s="395"/>
      <c r="D3" s="395"/>
      <c r="E3" s="46" t="s">
        <v>51</v>
      </c>
      <c r="F3" s="47" t="s">
        <v>52</v>
      </c>
    </row>
    <row r="4" spans="2:6" ht="31.2" x14ac:dyDescent="0.3">
      <c r="B4" s="396" t="s">
        <v>53</v>
      </c>
      <c r="C4" s="398" t="s">
        <v>11</v>
      </c>
      <c r="D4" s="11" t="s">
        <v>12</v>
      </c>
      <c r="E4" s="12" t="s">
        <v>54</v>
      </c>
      <c r="F4" s="13">
        <v>0.25</v>
      </c>
    </row>
    <row r="5" spans="2:6" ht="46.8" x14ac:dyDescent="0.3">
      <c r="B5" s="397"/>
      <c r="C5" s="399"/>
      <c r="D5" s="14" t="s">
        <v>13</v>
      </c>
      <c r="E5" s="15" t="s">
        <v>55</v>
      </c>
      <c r="F5" s="16">
        <v>0.15</v>
      </c>
    </row>
    <row r="6" spans="2:6" ht="46.8" x14ac:dyDescent="0.3">
      <c r="B6" s="397"/>
      <c r="C6" s="399"/>
      <c r="D6" s="14" t="s">
        <v>14</v>
      </c>
      <c r="E6" s="15" t="s">
        <v>56</v>
      </c>
      <c r="F6" s="16">
        <v>0.1</v>
      </c>
    </row>
    <row r="7" spans="2:6" ht="15.6" hidden="1" x14ac:dyDescent="0.3">
      <c r="B7" s="397"/>
      <c r="C7" s="14"/>
      <c r="D7" s="14" t="s">
        <v>153</v>
      </c>
      <c r="E7" s="15"/>
      <c r="F7" s="16"/>
    </row>
    <row r="8" spans="2:6" ht="62.4" x14ac:dyDescent="0.3">
      <c r="B8" s="397"/>
      <c r="C8" s="399" t="s">
        <v>15</v>
      </c>
      <c r="D8" s="14" t="s">
        <v>8</v>
      </c>
      <c r="E8" s="15" t="s">
        <v>57</v>
      </c>
      <c r="F8" s="16">
        <v>0.25</v>
      </c>
    </row>
    <row r="9" spans="2:6" ht="31.2" x14ac:dyDescent="0.3">
      <c r="B9" s="397"/>
      <c r="C9" s="399"/>
      <c r="D9" s="14" t="s">
        <v>7</v>
      </c>
      <c r="E9" s="15" t="s">
        <v>58</v>
      </c>
      <c r="F9" s="16">
        <v>0.15</v>
      </c>
    </row>
    <row r="10" spans="2:6" ht="15.6" hidden="1" x14ac:dyDescent="0.3">
      <c r="B10" s="31"/>
      <c r="C10" s="14"/>
      <c r="D10" s="14" t="s">
        <v>153</v>
      </c>
      <c r="E10" s="15"/>
      <c r="F10" s="16"/>
    </row>
    <row r="11" spans="2:6" ht="46.8" x14ac:dyDescent="0.3">
      <c r="B11" s="397" t="s">
        <v>112</v>
      </c>
      <c r="C11" s="399" t="s">
        <v>16</v>
      </c>
      <c r="D11" s="14" t="s">
        <v>17</v>
      </c>
      <c r="E11" s="15" t="s">
        <v>59</v>
      </c>
      <c r="F11" s="17" t="s">
        <v>60</v>
      </c>
    </row>
    <row r="12" spans="2:6" ht="46.8" x14ac:dyDescent="0.3">
      <c r="B12" s="397"/>
      <c r="C12" s="399"/>
      <c r="D12" s="14" t="s">
        <v>18</v>
      </c>
      <c r="E12" s="15" t="s">
        <v>61</v>
      </c>
      <c r="F12" s="17" t="s">
        <v>60</v>
      </c>
    </row>
    <row r="13" spans="2:6" ht="15.6" hidden="1" x14ac:dyDescent="0.3">
      <c r="B13" s="397"/>
      <c r="C13" s="14"/>
      <c r="D13" s="14" t="s">
        <v>153</v>
      </c>
      <c r="E13" s="15"/>
      <c r="F13" s="17"/>
    </row>
    <row r="14" spans="2:6" ht="46.8" x14ac:dyDescent="0.3">
      <c r="B14" s="397"/>
      <c r="C14" s="399" t="s">
        <v>19</v>
      </c>
      <c r="D14" s="14" t="s">
        <v>20</v>
      </c>
      <c r="E14" s="15" t="s">
        <v>62</v>
      </c>
      <c r="F14" s="17" t="s">
        <v>60</v>
      </c>
    </row>
    <row r="15" spans="2:6" ht="46.8" x14ac:dyDescent="0.3">
      <c r="B15" s="397"/>
      <c r="C15" s="399"/>
      <c r="D15" s="14" t="s">
        <v>21</v>
      </c>
      <c r="E15" s="15" t="s">
        <v>63</v>
      </c>
      <c r="F15" s="17" t="s">
        <v>60</v>
      </c>
    </row>
    <row r="16" spans="2:6" ht="15.6" hidden="1" x14ac:dyDescent="0.3">
      <c r="B16" s="397"/>
      <c r="C16" s="14"/>
      <c r="D16" s="14" t="s">
        <v>153</v>
      </c>
      <c r="E16" s="15"/>
      <c r="F16" s="17"/>
    </row>
    <row r="17" spans="2:6" ht="31.2" x14ac:dyDescent="0.3">
      <c r="B17" s="397"/>
      <c r="C17" s="399" t="s">
        <v>22</v>
      </c>
      <c r="D17" s="14" t="s">
        <v>91</v>
      </c>
      <c r="E17" s="15" t="s">
        <v>94</v>
      </c>
      <c r="F17" s="17" t="s">
        <v>60</v>
      </c>
    </row>
    <row r="18" spans="2:6" ht="16.2" thickBot="1" x14ac:dyDescent="0.35">
      <c r="B18" s="400"/>
      <c r="C18" s="401"/>
      <c r="D18" s="18" t="s">
        <v>92</v>
      </c>
      <c r="E18" s="19" t="s">
        <v>93</v>
      </c>
      <c r="F18" s="20" t="s">
        <v>60</v>
      </c>
    </row>
    <row r="19" spans="2:6" ht="15.6" hidden="1" x14ac:dyDescent="0.3">
      <c r="B19" s="58"/>
      <c r="C19" s="58"/>
      <c r="D19" s="14" t="s">
        <v>153</v>
      </c>
      <c r="E19" s="59"/>
      <c r="F19" s="60"/>
    </row>
    <row r="20" spans="2:6" ht="49.5" customHeight="1" x14ac:dyDescent="0.3">
      <c r="B20" s="393" t="s">
        <v>111</v>
      </c>
      <c r="C20" s="393"/>
      <c r="D20" s="393"/>
      <c r="E20" s="393"/>
      <c r="F20" s="393"/>
    </row>
    <row r="21" spans="2:6" ht="27" customHeight="1" x14ac:dyDescent="0.3">
      <c r="B21" s="21"/>
    </row>
  </sheetData>
  <mergeCells count="10">
    <mergeCell ref="B1:F1"/>
    <mergeCell ref="B20:F20"/>
    <mergeCell ref="B3:D3"/>
    <mergeCell ref="B4:B9"/>
    <mergeCell ref="C4:C6"/>
    <mergeCell ref="C8:C9"/>
    <mergeCell ref="B11:B18"/>
    <mergeCell ref="C11:C12"/>
    <mergeCell ref="C14:C15"/>
    <mergeCell ref="C17:C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F34"/>
  <sheetViews>
    <sheetView topLeftCell="A10" workbookViewId="0">
      <selection activeCell="C17" sqref="C17"/>
    </sheetView>
  </sheetViews>
  <sheetFormatPr baseColWidth="10" defaultRowHeight="14.4" x14ac:dyDescent="0.3"/>
  <cols>
    <col min="2" max="2" width="24" customWidth="1"/>
    <col min="3" max="3" width="23.44140625" customWidth="1"/>
    <col min="4" max="4" width="24.33203125" customWidth="1"/>
    <col min="5" max="6" width="16.88671875" customWidth="1"/>
  </cols>
  <sheetData>
    <row r="2" spans="2:6" x14ac:dyDescent="0.3">
      <c r="B2" t="s">
        <v>29</v>
      </c>
      <c r="E2" t="s">
        <v>97</v>
      </c>
    </row>
    <row r="3" spans="2:6" x14ac:dyDescent="0.3">
      <c r="B3" t="s">
        <v>30</v>
      </c>
      <c r="E3" t="s">
        <v>96</v>
      </c>
    </row>
    <row r="4" spans="2:6" x14ac:dyDescent="0.3">
      <c r="B4" t="s">
        <v>100</v>
      </c>
      <c r="E4" t="s">
        <v>98</v>
      </c>
    </row>
    <row r="5" spans="2:6" x14ac:dyDescent="0.3">
      <c r="B5" t="s">
        <v>99</v>
      </c>
    </row>
    <row r="8" spans="2:6" x14ac:dyDescent="0.3">
      <c r="B8" t="s">
        <v>72</v>
      </c>
      <c r="E8" t="s">
        <v>31</v>
      </c>
      <c r="F8" t="s">
        <v>115</v>
      </c>
    </row>
    <row r="9" spans="2:6" x14ac:dyDescent="0.3">
      <c r="B9" t="s">
        <v>32</v>
      </c>
      <c r="E9" t="s">
        <v>40</v>
      </c>
      <c r="F9" t="s">
        <v>116</v>
      </c>
    </row>
    <row r="10" spans="2:6" x14ac:dyDescent="0.3">
      <c r="B10" t="s">
        <v>33</v>
      </c>
      <c r="E10" t="s">
        <v>42</v>
      </c>
      <c r="F10" t="s">
        <v>70</v>
      </c>
    </row>
    <row r="11" spans="2:6" x14ac:dyDescent="0.3">
      <c r="E11" t="s">
        <v>89</v>
      </c>
      <c r="F11" t="s">
        <v>67</v>
      </c>
    </row>
    <row r="12" spans="2:6" x14ac:dyDescent="0.3">
      <c r="B12" t="s">
        <v>117</v>
      </c>
      <c r="E12" t="s">
        <v>4</v>
      </c>
      <c r="F12" t="s">
        <v>5</v>
      </c>
    </row>
    <row r="13" spans="2:6" x14ac:dyDescent="0.3">
      <c r="B13" s="116" t="s">
        <v>323</v>
      </c>
      <c r="E13" t="s">
        <v>43</v>
      </c>
      <c r="F13" t="s">
        <v>71</v>
      </c>
    </row>
    <row r="14" spans="2:6" x14ac:dyDescent="0.3">
      <c r="B14" s="116" t="s">
        <v>324</v>
      </c>
    </row>
    <row r="15" spans="2:6" x14ac:dyDescent="0.3">
      <c r="B15" s="116" t="s">
        <v>325</v>
      </c>
    </row>
    <row r="16" spans="2:6" ht="26.4" x14ac:dyDescent="0.3">
      <c r="B16" s="116" t="s">
        <v>326</v>
      </c>
    </row>
    <row r="17" spans="2:2" ht="26.4" x14ac:dyDescent="0.3">
      <c r="B17" s="116" t="s">
        <v>327</v>
      </c>
    </row>
    <row r="18" spans="2:2" x14ac:dyDescent="0.3">
      <c r="B18" s="28"/>
    </row>
    <row r="19" spans="2:2" x14ac:dyDescent="0.3">
      <c r="B19" s="28"/>
    </row>
    <row r="20" spans="2:2" x14ac:dyDescent="0.3">
      <c r="B20" s="28"/>
    </row>
    <row r="21" spans="2:2" x14ac:dyDescent="0.3">
      <c r="B21" s="28" t="s">
        <v>191</v>
      </c>
    </row>
    <row r="22" spans="2:2" x14ac:dyDescent="0.3">
      <c r="B22" t="s">
        <v>160</v>
      </c>
    </row>
    <row r="23" spans="2:2" x14ac:dyDescent="0.3">
      <c r="B23" t="s">
        <v>161</v>
      </c>
    </row>
    <row r="24" spans="2:2" x14ac:dyDescent="0.3">
      <c r="B24" t="s">
        <v>165</v>
      </c>
    </row>
    <row r="25" spans="2:2" x14ac:dyDescent="0.3">
      <c r="B25" t="s">
        <v>157</v>
      </c>
    </row>
    <row r="26" spans="2:2" x14ac:dyDescent="0.3">
      <c r="B26" t="s">
        <v>171</v>
      </c>
    </row>
    <row r="27" spans="2:2" x14ac:dyDescent="0.3">
      <c r="B27" t="s">
        <v>173</v>
      </c>
    </row>
    <row r="28" spans="2:2" x14ac:dyDescent="0.3">
      <c r="B28" t="s">
        <v>175</v>
      </c>
    </row>
    <row r="29" spans="2:2" x14ac:dyDescent="0.3">
      <c r="B29" t="s">
        <v>176</v>
      </c>
    </row>
    <row r="30" spans="2:2" x14ac:dyDescent="0.3">
      <c r="B30" t="s">
        <v>177</v>
      </c>
    </row>
    <row r="31" spans="2:2" x14ac:dyDescent="0.3">
      <c r="B31" t="s">
        <v>178</v>
      </c>
    </row>
    <row r="32" spans="2:2" x14ac:dyDescent="0.3">
      <c r="B32" t="s">
        <v>179</v>
      </c>
    </row>
    <row r="33" spans="2:2" x14ac:dyDescent="0.3">
      <c r="B33" t="s">
        <v>180</v>
      </c>
    </row>
    <row r="34" spans="2:2" x14ac:dyDescent="0.3">
      <c r="B34" t="s">
        <v>190</v>
      </c>
    </row>
  </sheetData>
  <sortState xmlns:xlrd2="http://schemas.microsoft.com/office/spreadsheetml/2017/richdata2" ref="B2:B5">
    <sortCondition ref="B2:B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21"/>
  <sheetViews>
    <sheetView workbookViewId="0">
      <selection activeCell="A19" sqref="A19"/>
    </sheetView>
  </sheetViews>
  <sheetFormatPr baseColWidth="10" defaultColWidth="11.44140625" defaultRowHeight="13.8" x14ac:dyDescent="0.3"/>
  <cols>
    <col min="1" max="1" width="32.88671875" style="1" customWidth="1"/>
    <col min="2" max="16384" width="11.44140625" style="1"/>
  </cols>
  <sheetData>
    <row r="3" spans="1:1" x14ac:dyDescent="0.3">
      <c r="A3" s="2" t="s">
        <v>12</v>
      </c>
    </row>
    <row r="4" spans="1:1" x14ac:dyDescent="0.3">
      <c r="A4" s="2" t="s">
        <v>13</v>
      </c>
    </row>
    <row r="5" spans="1:1" x14ac:dyDescent="0.3">
      <c r="A5" s="2" t="s">
        <v>14</v>
      </c>
    </row>
    <row r="6" spans="1:1" x14ac:dyDescent="0.3">
      <c r="A6" s="2" t="s">
        <v>8</v>
      </c>
    </row>
    <row r="7" spans="1:1" x14ac:dyDescent="0.3">
      <c r="A7" s="2" t="s">
        <v>7</v>
      </c>
    </row>
    <row r="8" spans="1:1" x14ac:dyDescent="0.3">
      <c r="A8" s="2" t="s">
        <v>17</v>
      </c>
    </row>
    <row r="9" spans="1:1" x14ac:dyDescent="0.3">
      <c r="A9" s="2" t="s">
        <v>18</v>
      </c>
    </row>
    <row r="10" spans="1:1" x14ac:dyDescent="0.3">
      <c r="A10" s="2" t="s">
        <v>20</v>
      </c>
    </row>
    <row r="11" spans="1:1" x14ac:dyDescent="0.3">
      <c r="A11" s="2" t="s">
        <v>21</v>
      </c>
    </row>
    <row r="12" spans="1:1" x14ac:dyDescent="0.3">
      <c r="A12" s="2" t="s">
        <v>23</v>
      </c>
    </row>
    <row r="13" spans="1:1" x14ac:dyDescent="0.3">
      <c r="A13" s="2" t="s">
        <v>24</v>
      </c>
    </row>
    <row r="14" spans="1:1" x14ac:dyDescent="0.3">
      <c r="A14" s="2" t="s">
        <v>25</v>
      </c>
    </row>
    <row r="16" spans="1:1" x14ac:dyDescent="0.3">
      <c r="A16" s="2" t="s">
        <v>28</v>
      </c>
    </row>
    <row r="17" spans="1:1" x14ac:dyDescent="0.3">
      <c r="A17" s="2" t="s">
        <v>29</v>
      </c>
    </row>
    <row r="18" spans="1:1" x14ac:dyDescent="0.3">
      <c r="A18" s="2" t="s">
        <v>30</v>
      </c>
    </row>
    <row r="20" spans="1:1" x14ac:dyDescent="0.3">
      <c r="A20" s="2" t="s">
        <v>32</v>
      </c>
    </row>
    <row r="21" spans="1:1" x14ac:dyDescent="0.3">
      <c r="A21" s="2" t="s">
        <v>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5" ma:contentTypeDescription="Crear nuevo documento." ma:contentTypeScope="" ma:versionID="cefb609634d10a6eae862bb2086193c0">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bec324ed74b6367745968d6594cdad4f"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DA6699-9A29-4E01-A493-42C9E686BD0A}">
  <ds:schemaRefs>
    <ds:schemaRef ds:uri="http://schemas.microsoft.com/office/2006/metadata/properties"/>
    <ds:schemaRef ds:uri="http://schemas.microsoft.com/office/infopath/2007/PartnerControls"/>
    <ds:schemaRef ds:uri="48c77cfc-f926-4e40-878b-a2b4daa011b0"/>
  </ds:schemaRefs>
</ds:datastoreItem>
</file>

<file path=customXml/itemProps2.xml><?xml version="1.0" encoding="utf-8"?>
<ds:datastoreItem xmlns:ds="http://schemas.openxmlformats.org/officeDocument/2006/customXml" ds:itemID="{109EA542-C50F-44A0-BB74-FB1018EECEF8}">
  <ds:schemaRefs>
    <ds:schemaRef ds:uri="http://schemas.microsoft.com/sharepoint/v3/contenttype/forms"/>
  </ds:schemaRefs>
</ds:datastoreItem>
</file>

<file path=customXml/itemProps3.xml><?xml version="1.0" encoding="utf-8"?>
<ds:datastoreItem xmlns:ds="http://schemas.openxmlformats.org/officeDocument/2006/customXml" ds:itemID="{684E3694-8A9C-43BF-B2DB-F51F5E9F9D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1. ESTABLECIMIENTO CONTEXTO </vt:lpstr>
      <vt:lpstr>2. MATRIZ DE RIESGOS</vt:lpstr>
      <vt:lpstr>MAPA CALOR INHERENTE</vt:lpstr>
      <vt:lpstr>MAPA CALOR RESIDUAL</vt:lpstr>
      <vt:lpstr>3.MAPA CALOR INHEREN Y RESIDUAL</vt:lpstr>
      <vt:lpstr>4. PEFIL RIESGO DEL PROCESO</vt:lpstr>
      <vt:lpstr>Tabla probabilidad</vt:lpstr>
      <vt:lpstr>Tabla Impacto</vt:lpstr>
      <vt:lpstr>Tabla Valoración controles</vt:lpstr>
      <vt:lpstr>Opciones Tratamiento</vt: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Carlos Alberto Benitez Aguirre</cp:lastModifiedBy>
  <cp:lastPrinted>2020-05-13T01:12:22Z</cp:lastPrinted>
  <dcterms:created xsi:type="dcterms:W3CDTF">2020-03-24T23:12:47Z</dcterms:created>
  <dcterms:modified xsi:type="dcterms:W3CDTF">2026-07-29T15:59:27Z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y fmtid="{D5CDD505-2E9C-101B-9397-08002B2CF9AE}" pid="3" name="MediaServiceImageTags">
    <vt:lpwstr/>
  </property>
</Properties>
</file>