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249" documentId="8_{88556E4B-E536-4E00-A8DE-870243AA148A}" xr6:coauthVersionLast="47" xr6:coauthVersionMax="47" xr10:uidLastSave="{3706D62D-7EDE-4A32-8F40-1418A3756ABD}"/>
  <bookViews>
    <workbookView xWindow="-108" yWindow="-108" windowWidth="23256" windowHeight="12456" tabRatio="882" xr2:uid="{00000000-000D-0000-FFFF-FFFF00000000}"/>
  </bookViews>
  <sheets>
    <sheet name="MATRIZ DE RIESGOS DE CORRUPCION" sheetId="21" r:id="rId1"/>
    <sheet name="Tabla probabilidad" sheetId="12" r:id="rId2"/>
    <sheet name="Tabla Impacto" sheetId="22" r:id="rId3"/>
    <sheet name="Tabla Valoración controles" sheetId="15" r:id="rId4"/>
    <sheet name="Opciones Tratamiento" sheetId="16" state="hidden" r:id="rId5"/>
    <sheet name="Hoja1" sheetId="11" state="hidden" r:id="rId6"/>
  </sheets>
  <calcPr calcId="191029"/>
  <pivotCaches>
    <pivotCache cacheId="0"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41" i="21" l="1"/>
  <c r="Q41" i="21"/>
  <c r="T40" i="21"/>
  <c r="Q40" i="21"/>
  <c r="T39" i="21"/>
  <c r="Q39" i="21"/>
  <c r="T38" i="21"/>
  <c r="Q38" i="21"/>
  <c r="T37" i="21"/>
  <c r="Q37" i="21"/>
  <c r="AC38" i="21" l="1"/>
  <c r="AB38" i="21" s="1"/>
  <c r="AC37" i="21"/>
  <c r="Y37" i="21"/>
  <c r="AC39" i="21"/>
  <c r="AB39" i="21" s="1"/>
  <c r="AC41" i="21"/>
  <c r="AB41" i="21" s="1"/>
  <c r="AC40" i="21"/>
  <c r="AB40" i="21" s="1"/>
  <c r="T36" i="21"/>
  <c r="Q36" i="21"/>
  <c r="T35" i="21"/>
  <c r="Q35" i="21"/>
  <c r="T34" i="21"/>
  <c r="Q34" i="21"/>
  <c r="T33" i="21"/>
  <c r="Q33" i="21"/>
  <c r="T32" i="21"/>
  <c r="Q32" i="21"/>
  <c r="T31" i="21"/>
  <c r="Q31" i="21"/>
  <c r="Y32" i="21" s="1"/>
  <c r="AA32" i="21" s="1"/>
  <c r="Y33" i="21" s="1"/>
  <c r="AA37" i="21" l="1"/>
  <c r="Y38" i="21" s="1"/>
  <c r="Z37" i="21"/>
  <c r="AG37" i="21"/>
  <c r="AF37" i="21" s="1"/>
  <c r="AB37" i="21"/>
  <c r="AC31" i="21"/>
  <c r="Y31" i="21"/>
  <c r="AA33" i="21"/>
  <c r="Y34" i="21" s="1"/>
  <c r="Z33" i="21"/>
  <c r="Z32" i="21"/>
  <c r="AA38" i="21" l="1"/>
  <c r="Y39" i="21" s="1"/>
  <c r="Z38" i="21"/>
  <c r="AC32" i="21"/>
  <c r="AB31" i="21"/>
  <c r="Z31" i="21"/>
  <c r="AA31" i="21"/>
  <c r="AA34" i="21"/>
  <c r="Y35" i="21" s="1"/>
  <c r="Z34" i="21"/>
  <c r="Z39" i="21" l="1"/>
  <c r="AA39" i="21"/>
  <c r="Y40" i="21" s="1"/>
  <c r="AB32" i="21"/>
  <c r="AC33" i="21"/>
  <c r="AA35" i="21"/>
  <c r="Y36" i="21" s="1"/>
  <c r="AE31" i="21" s="1"/>
  <c r="AD31" i="21" s="1"/>
  <c r="Z35" i="21"/>
  <c r="Z40" i="21" l="1"/>
  <c r="AA40" i="21"/>
  <c r="Y41" i="21" s="1"/>
  <c r="AC34" i="21"/>
  <c r="AB33" i="21"/>
  <c r="AA36" i="21"/>
  <c r="Z36" i="21"/>
  <c r="AA41" i="21" l="1"/>
  <c r="Z41" i="21"/>
  <c r="AE37" i="21"/>
  <c r="AD37" i="21" s="1"/>
  <c r="AH37" i="21" s="1"/>
  <c r="AB34" i="21"/>
  <c r="AC35" i="21"/>
  <c r="T27" i="21"/>
  <c r="Q27" i="21"/>
  <c r="T26" i="21"/>
  <c r="Q26" i="21"/>
  <c r="Y27" i="21" s="1"/>
  <c r="T25" i="21"/>
  <c r="Q25" i="21"/>
  <c r="Y26" i="21" s="1"/>
  <c r="T24" i="21"/>
  <c r="Q24" i="21"/>
  <c r="T23" i="21"/>
  <c r="Q23" i="21"/>
  <c r="T22" i="21"/>
  <c r="Q22" i="21"/>
  <c r="T21" i="21"/>
  <c r="Q21" i="21"/>
  <c r="M21" i="21"/>
  <c r="K21" i="21"/>
  <c r="Y28" i="21"/>
  <c r="Y29" i="21"/>
  <c r="Y30" i="21"/>
  <c r="Y25" i="21" l="1"/>
  <c r="AB35" i="21"/>
  <c r="AC36" i="21"/>
  <c r="AC21" i="21"/>
  <c r="Y21" i="21"/>
  <c r="AB36" i="21" l="1"/>
  <c r="AG31" i="21"/>
  <c r="AF31" i="21" s="1"/>
  <c r="AH31" i="21" s="1"/>
  <c r="AA21" i="21"/>
  <c r="Y22" i="21" s="1"/>
  <c r="Z21" i="21"/>
  <c r="AB21" i="21"/>
  <c r="AC22" i="21"/>
  <c r="T20" i="21"/>
  <c r="Q20" i="21"/>
  <c r="T19" i="21"/>
  <c r="Q19" i="21"/>
  <c r="T18" i="21"/>
  <c r="Q18" i="21"/>
  <c r="T17" i="21"/>
  <c r="Q17" i="21"/>
  <c r="T16" i="21"/>
  <c r="Q16" i="21"/>
  <c r="T15" i="21"/>
  <c r="Q15" i="21"/>
  <c r="T14" i="21"/>
  <c r="Q14" i="21"/>
  <c r="T13" i="21"/>
  <c r="Q13" i="21"/>
  <c r="H220" i="22"/>
  <c r="B220" i="22" a="1"/>
  <c r="B220" i="22"/>
  <c r="H219" i="22"/>
  <c r="H218" i="22"/>
  <c r="H217" i="22"/>
  <c r="H216" i="22"/>
  <c r="H215" i="22"/>
  <c r="H214" i="22"/>
  <c r="H213" i="22"/>
  <c r="H212" i="22"/>
  <c r="H211" i="22"/>
  <c r="H210" i="22"/>
  <c r="J209" i="22"/>
  <c r="H209" i="22"/>
  <c r="AB22" i="21" l="1"/>
  <c r="AC23" i="21"/>
  <c r="AB23" i="21" s="1"/>
  <c r="AA22" i="21"/>
  <c r="Y23" i="21" s="1"/>
  <c r="Z22" i="21"/>
  <c r="AC17" i="21"/>
  <c r="Y17" i="21"/>
  <c r="AC13" i="21"/>
  <c r="Y13" i="21"/>
  <c r="AG21" i="21" l="1"/>
  <c r="AF21" i="21" s="1"/>
  <c r="AA23" i="21"/>
  <c r="Y24" i="21" s="1"/>
  <c r="AE21" i="21" s="1"/>
  <c r="AD21" i="21" s="1"/>
  <c r="AH21" i="21" s="1"/>
  <c r="Z23" i="21"/>
  <c r="AA17" i="21"/>
  <c r="Y18" i="21" s="1"/>
  <c r="Z17" i="21"/>
  <c r="AB17" i="21"/>
  <c r="AC18" i="21"/>
  <c r="AA13" i="21"/>
  <c r="Y14" i="21" s="1"/>
  <c r="Z13" i="21"/>
  <c r="AB13" i="21"/>
  <c r="AC14" i="21"/>
  <c r="AB18" i="21" l="1"/>
  <c r="AC19" i="21"/>
  <c r="AB19" i="21" s="1"/>
  <c r="AC20" i="21"/>
  <c r="AB20" i="21" s="1"/>
  <c r="AA18" i="21"/>
  <c r="Y19" i="21" s="1"/>
  <c r="Z18" i="21"/>
  <c r="AB14" i="21"/>
  <c r="AC15" i="21"/>
  <c r="AB15" i="21" s="1"/>
  <c r="AC16" i="21"/>
  <c r="AB16" i="21" s="1"/>
  <c r="AA14" i="21"/>
  <c r="Y15" i="21" s="1"/>
  <c r="Z14" i="21"/>
  <c r="AG13" i="21" l="1"/>
  <c r="AF13" i="21" s="1"/>
  <c r="AG17" i="21"/>
  <c r="AF17" i="21" s="1"/>
  <c r="AA19" i="21"/>
  <c r="Y20" i="21" s="1"/>
  <c r="Z19" i="21"/>
  <c r="AA15" i="21"/>
  <c r="Y16" i="21" s="1"/>
  <c r="Z15" i="21"/>
  <c r="AA20" i="21" l="1"/>
  <c r="Z20" i="21"/>
  <c r="AE17" i="21"/>
  <c r="AD17" i="21" s="1"/>
  <c r="AH17" i="21" s="1"/>
  <c r="AA16" i="21"/>
  <c r="Z16" i="21"/>
  <c r="AE13" i="21"/>
  <c r="AD13" i="21" s="1"/>
  <c r="AH13"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<sst xmlns="http://schemas.openxmlformats.org/spreadsheetml/2006/main" count="602" uniqueCount="320">
  <si>
    <t xml:space="preserve">Referencia </t>
  </si>
  <si>
    <t>Descripción del Riesgo</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</si>
  <si>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</si>
  <si>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</si>
  <si>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</si>
  <si>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</si>
  <si>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</si>
  <si>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</si>
  <si>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</si>
  <si>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</si>
  <si>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</si>
  <si>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</si>
  <si>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</si>
  <si>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</si>
  <si>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</si>
  <si>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</si>
  <si>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</si>
  <si>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</si>
  <si>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</si>
  <si>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</si>
  <si>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</si>
  <si>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</si>
  <si>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</si>
  <si>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</si>
  <si>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</si>
  <si>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</si>
  <si>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</si>
  <si>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</si>
  <si>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</si>
  <si>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</si>
  <si>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</si>
  <si>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</si>
  <si>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</si>
  <si>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Finalizado</t>
  </si>
  <si>
    <t>En curso</t>
  </si>
  <si>
    <t>Impacto 
Inherente</t>
  </si>
  <si>
    <t>Probabilidad Residual Final</t>
  </si>
  <si>
    <t>Impacto Residual Final</t>
  </si>
  <si>
    <t>Zona de Riesgo Inherente</t>
  </si>
  <si>
    <t>Clasificación del Riesgo</t>
  </si>
  <si>
    <t>Muy Baja</t>
  </si>
  <si>
    <t>Frecuencia de la Actividad</t>
  </si>
  <si>
    <t>Baja</t>
  </si>
  <si>
    <t>Muy Alta</t>
  </si>
  <si>
    <t>Pérdida Reputacional</t>
  </si>
  <si>
    <t>Afectación menor a 10 SMLMV .</t>
  </si>
  <si>
    <t xml:space="preserve">Menor-40% </t>
  </si>
  <si>
    <t>Moderado 60%</t>
  </si>
  <si>
    <t>Mayor 80%</t>
  </si>
  <si>
    <t>Catastrófico 100%</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</si>
  <si>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</si>
  <si>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</si>
  <si>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</si>
  <si>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</si>
  <si>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</si>
  <si>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</si>
  <si>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</si>
  <si>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</si>
  <si>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</si>
  <si>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</si>
  <si>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</si>
  <si>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</si>
  <si>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</si>
  <si>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</si>
  <si>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</si>
  <si>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</si>
  <si>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</si>
  <si>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</si>
  <si>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Insignificante</t>
  </si>
  <si>
    <t>Menor</t>
  </si>
  <si>
    <t>Catastrófico</t>
  </si>
  <si>
    <t>Plan de accion (solo para la opción reducir)</t>
  </si>
  <si>
    <t>Criterios</t>
  </si>
  <si>
    <t>Afectación Económica o presupuestal</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</si>
  <si>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</si>
  <si>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</si>
  <si>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</si>
  <si>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</si>
  <si>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</si>
  <si>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</si>
  <si>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</si>
  <si>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</si>
  <si>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</si>
  <si>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</si>
  <si>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</si>
  <si>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</si>
  <si>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</si>
  <si>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</si>
  <si>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</si>
  <si>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</si>
  <si>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</si>
  <si>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</si>
  <si>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</si>
  <si>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</si>
  <si>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Reputacional</t>
  </si>
  <si>
    <t>Económico</t>
  </si>
  <si>
    <t>Económico y Reputacional</t>
  </si>
  <si>
    <t>Reducir (mitigar)</t>
  </si>
  <si>
    <t>Reducir (compartir)</t>
  </si>
  <si>
    <t>Probabilidad Residual</t>
  </si>
  <si>
    <t>Fuente:  Adaptado de Curso Riesgo Operativo Universidad del Rosario por Dirección de Gestión y Desempeño Institucional de Función Pública,  2020.</t>
  </si>
  <si>
    <t>Subcriterios</t>
  </si>
  <si>
    <t>❌</t>
  </si>
  <si>
    <t>✔</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</si>
  <si>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</si>
  <si>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</si>
  <si>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</si>
  <si>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</si>
  <si>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</si>
  <si>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</si>
  <si>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</si>
  <si>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</si>
  <si>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Temática / Linea de Acción</t>
  </si>
  <si>
    <t>Subcausas</t>
  </si>
  <si>
    <t>Nombre de la evidencia</t>
  </si>
  <si>
    <t>Riesgo Estratégico</t>
  </si>
  <si>
    <t>Riesgo Operativo</t>
  </si>
  <si>
    <t>Riesgo Financiero</t>
  </si>
  <si>
    <t>Riesgo Tecnológico</t>
  </si>
  <si>
    <t>Riesgo de Cumplimiento</t>
  </si>
  <si>
    <t>Riesgo Reputacional</t>
  </si>
  <si>
    <t>Riesgo de Corrupción</t>
  </si>
  <si>
    <t>Impacto Inherente</t>
  </si>
  <si>
    <t>Leve</t>
  </si>
  <si>
    <t>tipo riesgo</t>
  </si>
  <si>
    <t>EVALUACION DE RIESGO INHERENTE</t>
  </si>
  <si>
    <t>EVALUACION DEL RIESGO RESIDUAL</t>
  </si>
  <si>
    <t xml:space="preserve">Probabilidad Residual </t>
  </si>
  <si>
    <t>Impacto Residual</t>
  </si>
  <si>
    <t>FORMULAR ACCIONES ESPECIFICAS</t>
  </si>
  <si>
    <t>VER ACCION #</t>
  </si>
  <si>
    <t>QUE?
Impacto</t>
  </si>
  <si>
    <t>COMO SE REFLEJA?
Causa Inmediata</t>
  </si>
  <si>
    <t>POR QUE?
Causa Raíz</t>
  </si>
  <si>
    <t>Objetivo / Requisto a cumplir</t>
  </si>
  <si>
    <t>1. No tiene impactos en la prestación del servicio ni en la operación de los procesos internos.</t>
  </si>
  <si>
    <t>2. No afecta el cumplimiento de la misión ni de los objetivos estratégicos del Plan de Desarrollo.</t>
  </si>
  <si>
    <t>3. No representa impactos financieros para la organización.</t>
  </si>
  <si>
    <t>4. No genera multas ni sanciones.</t>
  </si>
  <si>
    <t>5. Genera consecuencias negativas en la imagen (opinión) ante sus grupos de interés (internos) de baja intensidad (puntuales) y mitigable o reversible de manera inmediata.</t>
  </si>
  <si>
    <t xml:space="preserve">6. No genera fallas en el funcionamiento del software o hardware, ni perdida/daño de información o mal uso de esta. </t>
  </si>
  <si>
    <t>1. Interrupción mínima en la prestación de los servicios o en la operación de los procesos. Reversibles de manera inmediata.</t>
  </si>
  <si>
    <t>2. Retrasa algunas actividades de proyectos, pero no afectan la ejecución global de los mismos. No afecta el cumplimiento los objetivos estratégicos del Plan de Desarrollo.</t>
  </si>
  <si>
    <t>3. Puede llevar traslados de rubros, ajustes en el presupuesto, pero no representa impactos financieros para la organización.</t>
  </si>
  <si>
    <t>4. Genera llamados de atención, pero no multas ni sanciones.</t>
  </si>
  <si>
    <t>5. Genera consecuencias negativas en la imagen (opinión) ante sus grupos de interés de intensidad media y mitigable o reversible en el corto plazo (6 meses). La imagen del Instituto se podría ver afectada a nivel regional y local.</t>
  </si>
  <si>
    <t>6. Genera fallas de funcionamiento en el software o hardware que dificultad el acceso a información afectando funciones específicas, cargos específicos.  Reversible en un término no mayor a 2 horas.</t>
  </si>
  <si>
    <t>1. Genera interrupción y demora en la prestación del servicio y/o en el desarrollo de las actividades de los procesos.  Reversibles en un término de máximo 1 día.</t>
  </si>
  <si>
    <t>2. Retrasa actividades, llevando a extender plazos para la ejecución de las mismas, pero no afectan la ejecución global de los proyectos. No afecta el cumplimiento de los objetivos estratégicos del Plan de Desarrollo.</t>
  </si>
  <si>
    <t>3. Puede llevar traslados de rubros, ajustes en el presupuesto, pero no representa impactos financieros para la organización. Puede desencadenar en retrasos del plan de inversiones.</t>
  </si>
  <si>
    <t>4. Genera algunas multas y sanciones por incumplimiento. Puede generar procesos disciplinarios al personal interno.</t>
  </si>
  <si>
    <t>5. Genera consecuencias negativas en la imagen (opinión) ante sus grupos de interés (comunidad, de intensidad alta y mitigable o reversible en el mediano plazo (1 año). La imagen del Instituto se podría ver afectada a nivel regional y local.</t>
  </si>
  <si>
    <t>6. Genera fallas de funcionamiento en el software o hardware que dificultad el acceso a información afectando funciones específicas, cargos específicos.  Reversible en un término no mayor a 5 horas.</t>
  </si>
  <si>
    <t>1. Genera interrupción y demora en la prestación del servicio y/o en el desarrollo de las actividades de los procesos.  Reversibles en un término de 1 a 2 días.</t>
  </si>
  <si>
    <t>2. Retrasa proyectos, llevando a extender plazos, aumentar presupuesto, para la ejecución de estos, pero no afectan la ejecución global. No afecta el cumplimiento de los objetivos estratégicos del Plan de Desarrollo.</t>
  </si>
  <si>
    <t>3. Puede llevar traslados de rubros, ajustes en el presupuesto y retrasos en su ejecución. Representa impactos financieros para la organización (perdida, no desembolso) que llevan al incumplimiento de proyectos del plan desarrollo.</t>
  </si>
  <si>
    <t>4. Genera multas y sanciones por incumplimiento. Puede generar procesos disciplinarios al personal interno, remoción de personal de sus cargos.</t>
  </si>
  <si>
    <t>5. Genera consecuencias negativas en la imagen (opinión) ante sus grupos de interés de intensidad grave y mitigable o reversible en el largo plazo (Cuatro años o menos).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</si>
  <si>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término no mayor a 8 horas.</t>
  </si>
  <si>
    <t>1. Genera interrupción y demora significativa en la prestación del servicio y/o en el desarrollo de las actividades de los procesos. Reversibles en un término de 3 a 5 días.</t>
  </si>
  <si>
    <t>2. Genera incumplimiento de los proyectos. Genera sobrecostos y afecta el cumplimiento de los objetivos estratégicos de Plan de Desarrollo.</t>
  </si>
  <si>
    <t>3. Representa impactos financieros para la organización (perdida, no desembolso) que llevan al incumplimiento de objetivos del plan desarrollo.</t>
  </si>
  <si>
    <t>4. Genera multas y sanciones por incumplimiento. Puede generar procesos disciplinarios al personal interno, remoción de personal de sus cargos. Pago de indemnizaciones por incumplimiento que puede llevar a afectar el presupuesto del Instituto.</t>
  </si>
  <si>
    <t>5. Genera consecuencias negativas en la imagen (opinión) ante sus grupos de interés (comunidad, empleados, clientes, gobierno, etc.) con una intensidad muy alta y reversible en el largo plazo (más de 5 años para revertir la afectación).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</si>
  <si>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tiempo superior a un día.</t>
  </si>
  <si>
    <t>N/A</t>
  </si>
  <si>
    <t>MAPA DE RIESGOS DE PROCESO</t>
  </si>
  <si>
    <t>Gestión de Atención al Usuario</t>
  </si>
  <si>
    <t>FECHA DE ELABORACIÓN O ACTUALIZACIÓN:</t>
  </si>
  <si>
    <t>RESPONSABLE (s) DE ELABORACIÓN O ACTUALIZACIÓN</t>
  </si>
  <si>
    <t>Gestión Estratégica</t>
  </si>
  <si>
    <t>Gestión Social</t>
  </si>
  <si>
    <t>Gestión de Desarrollo de Soluciones Habitacionales</t>
  </si>
  <si>
    <t>Gestión del Talento Humano</t>
  </si>
  <si>
    <t>Gestión de Comunicaciones</t>
  </si>
  <si>
    <t>Gestión de Infraestructura</t>
  </si>
  <si>
    <t>Gestión de TIC</t>
  </si>
  <si>
    <t>Gestión Documental</t>
  </si>
  <si>
    <t>Gestión Jurídica</t>
  </si>
  <si>
    <t>Gestión de Evaluación y  Mejora Continua</t>
  </si>
  <si>
    <t>4.2. IDENTIFICACION DEL RIESGO</t>
  </si>
  <si>
    <t>VALORACION DE CONTROLES</t>
  </si>
  <si>
    <t>4.3. EVALUACIÓN DEL RIESGO</t>
  </si>
  <si>
    <t>4.4. TRATAMIENTO DEL RIESGO</t>
  </si>
  <si>
    <t>PROCESO:</t>
  </si>
  <si>
    <t>CÓDIGO: F-GM-29</t>
  </si>
  <si>
    <t>PÁGINA: 3 de 4</t>
  </si>
  <si>
    <t>Gesión de Evaluación Indpendiente</t>
  </si>
  <si>
    <t>Procesos Institucionales</t>
  </si>
  <si>
    <t>Tabla Criterios para definir el nivel de probabilidad Inherente</t>
  </si>
  <si>
    <t>Tabla Criterios para definir el nivel de impacto Inherente</t>
  </si>
  <si>
    <t>Gestión Financiera</t>
  </si>
  <si>
    <r>
      <t xml:space="preserve">VERSIÓN: </t>
    </r>
    <r>
      <rPr>
        <sz val="11"/>
        <color theme="1"/>
        <rFont val="Arial Narrow"/>
        <family val="2"/>
      </rPr>
      <t>04</t>
    </r>
  </si>
  <si>
    <r>
      <t xml:space="preserve">FECHA: </t>
    </r>
    <r>
      <rPr>
        <sz val="11"/>
        <color theme="1"/>
        <rFont val="Arial Narrow"/>
        <family val="2"/>
      </rPr>
      <t>21/12/2021</t>
    </r>
  </si>
  <si>
    <t>Zona de Riesgo Residual Final</t>
  </si>
  <si>
    <t>Identificación de Riesgos de Corrupción</t>
  </si>
  <si>
    <t>Posibilidad de afectación económica y reputacional del Instituto</t>
  </si>
  <si>
    <t>debido a que el servidor público encargado del proceso disciplinario administrativo o sancionatorio, retarde u omita un acto propio de su cargo, o para ejecutar uno contrario a sus deberes oficiales, para el beneficio particular o de un tercero.</t>
  </si>
  <si>
    <t>1. No existe verificación del contenido de los diferentes autos generados por parte de otra(s) persona(s). (segregación de funciones).</t>
  </si>
  <si>
    <t>2. Falta de ética en el personal.</t>
  </si>
  <si>
    <t>debido a la asignación del subsidio municipal de vivienda que se obtiene como resultado de tráfico de influencias de servidor público y  particulares con intereses en tal asignación.</t>
  </si>
  <si>
    <t>1. Falta de segregación de funciones (concentración)</t>
  </si>
  <si>
    <t>2. Abuso de autoridad - falta de integridad</t>
  </si>
  <si>
    <t>Existe segregación de la verificación de requisitos debido a los roles y responsabilidades establecidas en la actualidad para la asignación de subsidios. Por un lado la Subdirección Poblacional realiza un verificación preliminar de cumplimiento de requisitos y por otro lado, la Subdirección Jurídica realiza una segunda revisión de fondo de cumplimiento de requisitos.
Documentado en:
P-GS-02 - Procedimiento para la verificación del cumplimiento de requisitos para la postulación al subsidio municipal de vivienda.
P-GS-03 - Procedimiento para el acompañamiento y asignación de subsidio municipal en la modalidad de vivienda usada.
I-GJ-03 – Instructivo de asignación de subsidio y escrituración.</t>
  </si>
  <si>
    <t>reflejada en multas, sanciones y hallazgos de los entes de control por violación del principio de transparencia en la contratación estatal así como detrimento patrimonial por contratación indebida.</t>
  </si>
  <si>
    <t>1. Los estudios previos y técnicos del proceso contienen especificaciones desde la experiencia, capacidad jurídica y financiera cerrada a un proponente y no a lo ofertado en el sector económico.</t>
  </si>
  <si>
    <t>2. Posibilidad de verificar previo al cierre de un proceso de selección las ofertas económicas de los oferentes, con el fin de favorecer a un oferente.</t>
  </si>
  <si>
    <t>2. Con la implementación de la plataforma transaccional SECOP II, se hace imposible verificar previo al cierre del proceso las ofertas económicas de los oferentes.</t>
  </si>
  <si>
    <t>Lista de chequeo de revisión de requisitos
Estudios previos de la modalidad contractual</t>
  </si>
  <si>
    <t>Posibilidad de afectación Económica Instituto</t>
  </si>
  <si>
    <t xml:space="preserve">por perdida de los recursos desembolsados a los contratistas de obra por concepto de anticipo </t>
  </si>
  <si>
    <t>debido a la utilización del anticipo con fines distintos a los establecidos en el objeto y alcance del contrato, para el beneficio particular o de terceros.</t>
  </si>
  <si>
    <t>Posibilidad de Afectación Económica (Presupuestal) por perdida de los recursos desembolsados a los contratistas de obra por concepto de anticipo . Lo anterior,  debido a la utilización del mismo con fines distintos a los establecidos en el objeto y alcance del contrato, para el beneficio particular o de terceros.</t>
  </si>
  <si>
    <t>1. No se exige para el manejo del anticipo un plan de inversiones.</t>
  </si>
  <si>
    <t>2. los desembolsos no estan relacionados con lo establecido en el plan de inversiones.</t>
  </si>
  <si>
    <t xml:space="preserve">Se establece como obligación contractual por parte del contratista, la apertura de un encargo fiduciario para el manejo de los recursos por concepto de anticipo. Los desembolsos se realizan previa revisión y autorización del supervisor del contrato por parte del Isvimed. </t>
  </si>
  <si>
    <t>Minuta del contrato de mejoramientos.
Documento de apertura del encargo fiduciario.</t>
  </si>
  <si>
    <t>Establecer como política de operación, la revisión de la minuta del contrato para el diagnóstico y ejecución de mejoramiento de vivienda previa suscripción del mismo, en relación a la existencia de la obligación contractual de la apertura de un encargo fiduciario para el manejo de los recursos por concepto de anticipo, por parte del contratista.</t>
  </si>
  <si>
    <t>3. Ausencia de mecanismo para que funcionarios, contratistas o funcionarios puedan denunciar de manera anónima irregularidades frente al proceso disciplinario o sancionatorio</t>
  </si>
  <si>
    <t>3. Ausencia de mecanismo para que funcionarios, contratistas o comunidad puedan denunciar de manera anónima irregularidades frente a la asignación de subsidios</t>
  </si>
  <si>
    <t>por perdida de recursos y por lo tanto posibles sanciones de índole disciplinaria, penal y/o económica por parte de los entes de control</t>
  </si>
  <si>
    <t>debido a la apropiación de recursos financieros por parte empleados o terceros para el beneficio particular.</t>
  </si>
  <si>
    <t>Posibilidad de afectación económica y reputacional del Instituto por perdida de recursos y por lo tanto posibles sanciones de índole disciplinaria, penal y/o económica por parte de los entes de control, debido a la apropiación de recursos financieros por parte empleados o terceros para el beneficio particular.</t>
  </si>
  <si>
    <t>1. La persona que prepara los pagos es la misma que las aprueba en el portal bancario (falta de segregación de funciones).</t>
  </si>
  <si>
    <t>2. Falta de control en la aprobación de los gastos relacionados con la caja menor.</t>
  </si>
  <si>
    <t>Actas de arqueos de caja</t>
  </si>
  <si>
    <t>3. Ausencia de conciliaciones a los recursos administrados en entidades financieras y sociedades fiduciarias.</t>
  </si>
  <si>
    <t>Conciliación bancaria y de fiducias mensual</t>
  </si>
  <si>
    <t>4. El proceso de selección de personal para cargos de manejo y confianza, no incluye la verificación de la situación socioeconómica del aspirante.</t>
  </si>
  <si>
    <t>Posibilidad de  afectación económica del Instituto</t>
  </si>
  <si>
    <t>por pérdida de recursos</t>
  </si>
  <si>
    <t>1. Existencia de sistemas de información manuales.</t>
  </si>
  <si>
    <t>El modulo de nómina - plataforma SICOP, se encuentra parametrizado para calcular nomina y seguridad social de manera automática.</t>
  </si>
  <si>
    <t>Reportes de liquidación nomina y de prestaciones sociales.
Planillas de seguridad social</t>
  </si>
  <si>
    <t>2. Ausencia de segregación de las funciones de registro, verificación y aprobación, con respecto a la información para el pago de nomina y prestaciones sociales, así como para la desvinculación del personal a nivel del sistema.</t>
  </si>
  <si>
    <t>Establecer segregación de las funciones de registro, verificación y aprobación, con respecto a la información para el pago de nomina y prestaciones sociales, así como para la desvinculación del personal a nivel del sistema. (registro, custodia y aprobación)</t>
  </si>
  <si>
    <t xml:space="preserve">3 Posibilidad de modificar en el sistema la parametrización de la nomina y prestaciones sociales por personal no autorizado.
3.1. El area de TIC no tiene el manejo de los usuarios que acceden al modulo de nomina y prestaciones sociales. El lider de Gestión Humana asigna usuarios y perfiles de usuario. </t>
  </si>
  <si>
    <t>debido a que se pague nómina y prestaciones sociales por una mayor valor al establecido en la ley, o que se pague nómina y prestaciones sociales a personal no existente en la planta de cargos de la entidad. Lo anterior para beneficio particular o de un tercero.</t>
  </si>
  <si>
    <t>GJ12</t>
  </si>
  <si>
    <t>GJ18</t>
  </si>
  <si>
    <t>GJ24</t>
  </si>
  <si>
    <t>GDS 7</t>
  </si>
  <si>
    <t>GF18</t>
  </si>
  <si>
    <t>GH10</t>
  </si>
  <si>
    <t>Proceso Disciplinario
Proceso Administrativo Sancionatorio</t>
  </si>
  <si>
    <t>reflejada en la imposibilidad de establecer la responsabilidad disciplinaria a los funcionarios / contratistas involucrados en el incumplimiento de los deberes funcionales / obligaciones contractuales (emitir el fallo) y aplicar la sanción correspondiente.
por hallazgos disciplinarios y penales por parte de los entes de control.
Por posible impunidad frente a los sujetos investigados</t>
  </si>
  <si>
    <t>Posibilidad de afectación económica y reputacional del Instituto reflejada en la imposibilidad de establecer la responsabilidad disciplinaria a los funcionarios / contratistas involucrados en el incumplimiento de los deberes funcionales / obligaciones contractuales para aplicar la sanción correspondiente,  lo cual puede llevar a hallazgos disciplinarios y penales por parte de los entes de control, y posible impunidad frente a los sujetos investigados.
Lo anterior, debido a que el servidor público encargado del proceso disciplinario administrativo o sancionatorio, retarde u omita un acto propio de su cargo, o para ejecutar uno contrario a sus deberes oficiales, para el beneficio particular o de un tercero.</t>
  </si>
  <si>
    <t>La revisión del contenido de los diferentes autos generados en el proceso disciplinario administrativo o sancionatorio es revisado por diferentes funcionarios de la siguiente manera: el abogado contratista es quien lleva a cabo todo lo sustancial, una vez tiene el auto y demás actuaciones elaboradas, son revisadas por el profesional líder del proceso quien podrá realizar observaciones o en caso de encontrarlo ajustado se pasará para la revisión y firma por parte del subdirector jurídico.
Documentado en: I-GJ-04, INSTRUCTIVO PROCESO DISCIPLINARIO INTERNO.
I-GJ-07, INSTRUCTIVO DE IMPOSICION DE SANCIONES MULTAS Y DECLARATORIA DE INCUMPLIMIENTO DE CONTRATOS Y CONVENIOS.</t>
  </si>
  <si>
    <t>Autos generados con firmas de revisión y aprobación</t>
  </si>
  <si>
    <t>La entidad en cada vigencia planifica actividades orientadas a promover e interiorizar los valores del código de integridad tanto en funcionarios como en contratistas.
El lider de Talento Humano verifica la realizarción de estas actividades y evalua la eficacia de las mismas.</t>
  </si>
  <si>
    <t>Registros de actividades de promocion de valores
Evaluación de la interiorización de valores del código de integridad (caja de herramientas dela función pública)</t>
  </si>
  <si>
    <t>La entidad cuenta con dos canales para la recepción de denuncias por posibles hechos o riesgos de corrupción, a través de la pagina web y el corrreo soytransparente@isvimed.gov.co. A través de estos canales el denunciante tiene la opción de interponer la denuncia a nombre propio o de manera anónima.
El oficial de transparencia recible la denuncia, coordina el respectivo estudio y si el del caso, realiza la remisión de la misma ante las autoridades competentes.
El oficial de transparencia realiza seguimiento al estado de trámite de cada denuncia y cuando sea posible proporciona respuesta al denunciante.
Documentado en: P-GE-10, PROCEDIMIENTO PARA EL TRAMITE DE DENUNCIAS.</t>
  </si>
  <si>
    <t>Acta de estudio de la Denuncia
Oficio remisorio a la autoridad competente
control de denuncias RITA.
Respuesta al denunciante.</t>
  </si>
  <si>
    <t>En caso de que el riesgo se materialice se realiza la respectiva denuncias ante las autoridades competentes, la cual podrá realizarse de manera directa o mediante el marco del RITA a través del Oficial de Transparencia.
Documentado en: P-GE-10, PROCEDIMIENTO PARA EL TRAMITE DE DENUNCIAS.</t>
  </si>
  <si>
    <t>Reportes de Riesgos o posibles hechos de corrupción.</t>
  </si>
  <si>
    <t>Vivienda Nueva - Vivienda Usada</t>
  </si>
  <si>
    <t>reflejada en la a indebida asignación de recursos públicos (detrimento patrimonial) con posibles hallazgos disciplinarios y penales por parte de los entes de control.</t>
  </si>
  <si>
    <t>Posibilidad de afectación económica y reputacional del Instituto reflejada en la a indebida asignación de recursos públicos (detrimento patrimonial) con posibles hallazgos disciplinarios y penales por parte de los entes de control, debido a la asignación del subsidio municipal de vivienda que se obtiene como resultado de tráfico de influencias de servidor público y  particulares con intereses en tal asignación.</t>
  </si>
  <si>
    <t>Soportes de verificación (Acta de reunión de mesa de trabajo con la Subdirección Poblacional, para subsanar requisitos para la correcta asignación de subsidio, Memorando Interno por medio del cual se realiza la devolución de expedientes a la Subdirección Poblacional, Correos Electrónicos, listas de chequeo)</t>
  </si>
  <si>
    <t>Contratación</t>
  </si>
  <si>
    <t>1. El equipo de contratación verifica dentro de los estudios previos y técnicos que se realice un efectivo análisis del sector comparando diferentes empresas, entidades publicas o ESAL que presten el servicio o que suministren los bienes. En el caso de identificar especificaciones que no permitan la pluralidad de oferentes, se devuelve a las subdirecciones para realizar las subsanaciones pertinentes.
Documentado en: M-GJ-01_MANUAL_DE_CONTRATACION.</t>
  </si>
  <si>
    <t>3. Falta de integridad del personal que interviene desde la fase de planeación hasta la fase de ejecución y cierre.</t>
  </si>
  <si>
    <t>En caso de que el riesgo se materialice se realiza la respectiva denuncia ante las autoridades competentes, la cual podrá realizarse de manera directa o mediante el marco del RITA a través del Oficial de Transparencia. En caso de ser sancionado fiscalmente por detrimento patrimonial, los servidores publicos responderan ya sea con las garantias que esten constituidas a su nombre o con patrimonio propio.
Documentado en: P-GE-10, PROCEDIMIENTO PARA EL TRAMITE DE DENUNCIAS.</t>
  </si>
  <si>
    <t>Mejoramiento de Vivienda</t>
  </si>
  <si>
    <t>40%</t>
  </si>
  <si>
    <t>El profesional contable de la subdirección de dotación de vivienda y hábitat verifica que los comprobantes que aporta el contratista tienen relación con el plan de inversiones y en tal caso, relaciona su VoBo en la autorizacion de desembolso para que el supervisor proceda a autorizar el pago.</t>
  </si>
  <si>
    <t>Autorización de desembolso con firmas del profesional contable de la Subdirección de Dotación y el supervisor del contrato.</t>
  </si>
  <si>
    <t>En el caso de autorización de desembolso de anticipo sin cumplimento de requisitos para beneficiar a un tercero, se realiza la respectiva denuncias ante las autoridades competentes, la cual podrá realizarse de manera directa o mediante el marco del RITA a través del Oficial de Transparencia.
Documentado en: P-GE-10, PROCEDIMIENTO PARA EL TRAMITE DE DENUNCIAS.</t>
  </si>
  <si>
    <t>25%</t>
  </si>
  <si>
    <t>Tesorería</t>
  </si>
  <si>
    <t xml:space="preserve">
Reporte del hecho de corrupción al oficial de transparencia.
Oficio remisorio a la autoridad competente</t>
  </si>
  <si>
    <t>El profesional de tesorería y la contratistas de fiducias preparan los pagos en los portales bancarios correspondientes y el Subdirector Administrativo y Financiero los aprueba.</t>
  </si>
  <si>
    <t>El Director del Isvimed aprueba la realización del gasto. La persona asignada por la resolución para el manejo de la caja menor y el profesional designado por el área contable realizan arqueos de caja de manera periódica.</t>
  </si>
  <si>
    <t>El profesional designado en el área contable realiza mensualmente conciliaciones bancarias para identificar diferencias entre los saldos contables y los extractos bancarios y de fiducias.</t>
  </si>
  <si>
    <t>5. Ausencia de una línea de denuncias</t>
  </si>
  <si>
    <t>Nomina y prestaciones sociales</t>
  </si>
  <si>
    <t>Posibilidad de  afectación económica del Instituto por pérdida de recursos debido a que se pague nómina y prestaciones sociales por un mayor valor al establecido en la ley, o que se pague nómina y prestaciones sociales a personal no existente en la planta de cargos de la entidad. Lo anterior para beneficio particular o de un tercero.</t>
  </si>
  <si>
    <t>4. Posibilidad de modificar  la información de las bases de datos cuando se ingresa la información para el pago de nómina y prestaciones sociales por parte de personal con perfil de registro y edición.</t>
  </si>
  <si>
    <t>El profesional Líder de Talento Humano revisa la liquidación de nómina y prestaciones sociales realizada por el personal asignado a esta actividad, la cual es generada del software SICOF. En caso de identificar  errores los notifica para realizar los ajustes pertinentes, de otro modo proporciona Visto Bueno, para que se proceda a realizar el pago correspondiente.</t>
  </si>
  <si>
    <t>Liquidación de nómina y prestaciones sociales con VoBo (Archivo en excel)</t>
  </si>
  <si>
    <t xml:space="preserve"> 1. Autorización de descuento de nomina
Soportes de nomina donde se observa el reintegro del dinero.
2. Registro de remisión del caso a la Sudirección Jurídica
Expediente del proceso para el cobro coactivo.</t>
  </si>
  <si>
    <t>Ya sea que la materializacion del riesgo de corrupción haya sido identificada a nivel interno o traves de linea de denuncia, es puesta en conocimiento del oficial de transparencia para que coordine la respectiva investigación y remita el caso según corresponda a la autoridad competente.
Documentado en: P-GE-10 - PROCEDIMIENTO PARA EL TRÁMITE DE DENUNCIAS RITA</t>
  </si>
  <si>
    <t>Reporte de riesgos o hechos de corrupción
Acta de estudio de la Denuncia
Oficio remisorio a la autoridad competente</t>
  </si>
  <si>
    <t>debido al direccionamiento de los procesos de contratación hacia determinados oferentes o eludir la modalidad de contratación legalmente aplicable. Lo anterior para el beneficio particular.</t>
  </si>
  <si>
    <t>Posibilidad de afectación económica y reputacional del Instituto reflejada en multas, sanciones y hallazgos de los entes de control por violación del principio de transparencia en la contratación estatal así como detrimento patrimonial por contratación indebida. Lo anterior, debido al direccionamiento de los procesos de contratación hacia determinados oferentes o eludir la modalidad de contratación legalmente aplicable. Lo anterior para el beneficio particular.</t>
  </si>
  <si>
    <t>4. El no uso de la plataforma tienda virtual de Colombia Compra eficiente para la adquisición de bienes y servicios de la entidad</t>
  </si>
  <si>
    <t xml:space="preserve">En cumplimiento de la circular externa 004 de 2021 emitida por Colombia Compra Eficiente, el profesional líder de contratación revisa que todos los bienes y servicios de la entidad sean previamente consultados en la tienda virtual de Colombia Compra eficiente, y de esta manera identificar si existe o no un acuerdo marco de precios a través del cual se pueda suplir la necesidad contractual, antes de gestionarse a través de un proceso de seleccion objetiva establecido en la ley 80 de 1993 y decretos reglamentarios. 
</t>
  </si>
  <si>
    <t>Estudio Previo en donde se especfifica la consulta de los acuerdos marco vigentes</t>
  </si>
  <si>
    <t>5. No se hace uso de la la modalidad de selección objetiva aplicable para la adquisición de los distintos bienes y servicios que requiere la entidad.</t>
  </si>
  <si>
    <t>La Subdirección Jurídica evalúa la modalidad de selección aplicable considerando lo principios de la Función Pública, la contratación y el marco legal vigente aplicable; se hace consideración especial a la excepción de contratación para los proyectos de vivienda según ley 388 de 1.997 y 2079 de 2021, para los cuales se debe utilizar el contrato de Fiducia Mercantil.</t>
  </si>
  <si>
    <t>Estudios Previos
Pliego de Condiciones / Invitación
Actas Mesa Interdisciplinaria de Contratación.
Acta de Comité de Estructuración de contatación y supervisión.</t>
  </si>
  <si>
    <t>6. La no aplicación de los principios de la contratación establecidos en el Manual de Contratación, capitulo 2, numeral 2.1., en los contratos de Fiducia Mercantil.</t>
  </si>
  <si>
    <t>La Subdirección de Dotación y Habitat, Administrativa y Financiera y Jurídica, establecen los requisitos técnicos, jurídicos, administrativos, financieros o contables aplicables al Contrato de Fiducia y a los contratos que se desprendan hacia terceros ara el cumplimiento del objeto y alcance de dicho contato.
De acuerdo a la complejidad de los proyectos, la Subdirección de Dotación y Habitat y la Subdirección Jurídica elaboran matriz específica de riesgos previsibles según indicaciones de la dirección incluyendo riesgos de corrupción.
A partir de 2023, La subdirección Jurídica incluye en los contratos de Fiducia Mercantil, criterios  en los que se exija y limite la presentación de ofertas de personas naturales o jurídicas con intereses en común (grados de consaguinidad, representante legales, socios, grados de afinidad, civil, etc).</t>
  </si>
  <si>
    <r>
      <t xml:space="preserve">Contrato de Fudicia Mercantil
Comunicaciones y entrega de requisitos y especificaciones por parte de Isvimed a la Fuduciaria.
</t>
    </r>
    <r>
      <rPr>
        <sz val="11"/>
        <rFont val="Arial Narrow"/>
        <family val="2"/>
      </rPr>
      <t>Estudios Previos para Fiducia Mecantil.</t>
    </r>
    <r>
      <rPr>
        <sz val="11"/>
        <color theme="1"/>
        <rFont val="Arial Narrow"/>
        <family val="2"/>
      </rPr>
      <t xml:space="preserve">
Matrices de riesgos previsibles de proyectos de complejidad especial.</t>
    </r>
  </si>
  <si>
    <t>No aplica</t>
  </si>
  <si>
    <t>Carolina Martinez Cano - Lider MIPG
Carlos Alberto Benítez - Contratista Subdirección de Planeación - Gestión de Riesgos</t>
  </si>
  <si>
    <r>
      <t>Coordinar con la Subdirección de Planeación (MIPG) y con el área de Talento Humano, acciones para promover la integridad en las actuaciones de los funcionarios para evitar la materialización de riesgos de corrupción. Lo anterior dentro del marco de actuación del Código de Integridad Institucional.</t>
    </r>
    <r>
      <rPr>
        <sz val="11"/>
        <color rgb="FFFF0000"/>
        <rFont val="Arial Narrow"/>
        <family val="2"/>
      </rPr>
      <t xml:space="preserve">
</t>
    </r>
    <r>
      <rPr>
        <sz val="11"/>
        <color indexed="8"/>
        <rFont val="Arial Narrow"/>
        <family val="2"/>
      </rPr>
      <t xml:space="preserve">
</t>
    </r>
  </si>
  <si>
    <t>En el caso de apropiación indebida recursos por parte de un funcionario (materialización del riesgo), el caso debe remitirse al oficial de transparencia quien a su vez deberá informar a los entes de control con el fin de que lleven a cabo las investigaciones pertinentes.
Documentado en: P-GE-10, PROCEDIMIENTO PARA EL TRAMITE DE DENUNCIAS.</t>
  </si>
  <si>
    <t xml:space="preserve">desde el proceso de talento humano se aplica la lista de chequeo F-GH-03 que establece los documentos necesarios para dar inicio al trámite de vinculación de un funcionario en la entidad, dentro de estos requerimientos se solicita la declaración juramentada de bienes y rentas (Función Pública) descargado directamente del SIGEP, en la cual se detalla la situación socioeconómica de los aspirantes.
La profesional de Talento Humano verifica la información de la declaración de bienes y rentas, identificando si el nivel de los pasivos es considerable con relación al nivel de ingresos, lo cual podría considerarse como una situación generadora de presión para cometer hechos de corrupción, y debe generarse la alerta respectiva.   </t>
  </si>
  <si>
    <t>la lista de chequeo Vinculación, F-GH-03</t>
  </si>
  <si>
    <t xml:space="preserve">La segregación de funciones para las actividad de nómina y prestaciones sociales se realiza de la siguiente manera:
El contratista de gestión de talento humano registra las novedades de nómina. 
La profesional universitaria de talento humano revisa la liquidación de la nómina. 
El subdirector administrativo y financiero aprueba la liquidación de la nómina. </t>
  </si>
  <si>
    <t>Correos de revisión y aprobación de la nómina y prestaciones sociales</t>
  </si>
  <si>
    <t>Identificar si existen pólizas con la cobertura suficiente para amparar los saldos que se manejan en las cuentas bancarias. En caso afirmativo incorporar este control a este riesgo</t>
  </si>
  <si>
    <t>(*) En el caso que se pague un mayor valor de nomina y prestacione sociales a un funcionario activo se debe: 
- identiificar el mayor valor pagado.
-  Informar al funcionario de la novedad respecto al mayor valor pagado.
- Solicitar el reintegro del mayor valo pagado.
- Hacer firmar la autorización de descuento de nomina por mayor valor. pagado.
- Descontar en proxima nomina el mayor valor pagado. 
(*)(*) En el caso de que se pague nómina y prestaciones sociales a personal no existente en la planta de cargos de la entidad se remite el caso a la Subdirección Juridica para que adelanten las medidas pertinentes para el reintegro del dinero.</t>
  </si>
  <si>
    <t>SEGUIMIENTO PRIMER TRIMESTRE 2026</t>
  </si>
  <si>
    <t>SEGUIMIENTO SEGUNDO TRIMESTRE 2026</t>
  </si>
  <si>
    <t>SEGUIMIENTO TERCER TRIMESTRE 2026</t>
  </si>
  <si>
    <t>SEGUIMIENTO CUARTO TRIMESTRE 2026</t>
  </si>
  <si>
    <t>Se materializó el Riesgo? : Para este primer trimestre el riesgo no se materializo.
Los Controles están bien  diseñados, se aplican de acuerdo al diseño  y son efectivos?: Los controles vienen siendo efectivos
1. control de la revisión de los difierentes contenidos generados en los procesos, por parte del funcionario designado lider del proceso y posteriormente por el subdirector juridico.
2. Desde el area de talento humano se promueve los valores del codigo de integridad.
3. Siguen siendo efectivos los canales de recepción de denuncias.
4. En caso de materializarse el riesgo, sigue siendo efectivo el control de realizar las respectivas denuncias a las autoridades competentes.
Que acciones propones o se están llevando a cabo para gestionar el riesgo que se materializó? N/A
Que acciones propones o se están llevando a cabo para fortalecer los controles? N/A</t>
  </si>
  <si>
    <t>Se materializó el Riesgo?  (Ver evento potencial principal en Columna F. Relacionar detalles de la materialización - que, como, cuando, donde): Durante el periodo evaluado, no se materializó el riesgo, toda vez que no se evidenciaron casos de asignación del subsidio distrital de vivienda derivados de tráfico de influencias por parte de servidores públicos o particulares. No obstante, las causas del riesgo se mantienen latentes.
Los Controles están bien  diseñados, se aplican de acuerdo al diseño  y son efectivos? (Ver controles en la columna P / Concluir frente a cada control): El control 1 se encuentra bien diseñado y aplicado, con alta efectividad en la verificación de requisitos; el control 2 es adecuado y se aplica, con efectividad preventiva; el control  3 está bien diseñado y aplicado, con alta efectividad en la detección y gestión de posibles irregularidades; y el control  3 es adecuado y se aplica, con efectividad como medida correctiva frente a la materialización del riesgo.
Que acciones propones o se están llevando a cabo para gestionar el riesgo que se materializó? (Si no aplica colocar N/A): N/A ,No se ha materializado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 A la fecha, no se proponen acciones de mejora adicionales, toda vez que los controles existentes se consideran suficientes, se encuentran implementados y están operando de manera efectiva.</t>
  </si>
  <si>
    <t xml:space="preserve">"Identificación de Riesgos: El riesgo continua vigente. 
Materialización de Evento Potencial Principal: No se ha materializado durante el primer trimestre, a la fecha no existe evidencia de una contratación indebida. 
Materialización de Evento Potencial Intermedio: No se ha materializado, los estudios previos y tecnicos del procesos, son revisados con el fin de que garanticen el principio de planeación, concurrencia, transparencia, economia y pluralidad de oferentes. Asi mismo en este primer trimestre, los procesos de selección objetiva, fueron revisados con el fin que se aplicaran factores de evaluación garantizando los anteriores principios, ademas de cumplir lo estipulado en el acuerdo 016 y el decreto 310 de 2022.
Diseño, Efectividad de Controles: Los controles han sido efectivos, ya que desde la subdirección juridica, area contractual se realizan las revisiones y obervaciones que correspondan, actualmente la entidad tiene la obligatoriedad de utilizar SECOP II,  lo que hace que los procesos sean transparentes y eficaces.
Estado de acciones derivadas del seguimiento a riesgos:
Se proyecto y matriculo en calidad el instructivo del proceso de fiducias, bajo el numero I-GJ-25 el mismo .Los proceso actuales de fiducia se realizan bajo este procedimiento.
</t>
  </si>
  <si>
    <t xml:space="preserve">Identificación de Riesgos: El riesgo continua vigente
Materialización de Evento Potencial Principal: En el primer trimestre de 2026 no se materializa ya que no se suscriben nuevos contratos
Materialización de Evento Potencial Intermedio:  No se materializa el evento potencial intermedio durante el primer trimestre de 2026 los contratos que se modifican mediante Otrosi solo fue por ampliación de plazo.
Diseño, Efectividad de Controles: Los controles definidos han sido efectivos  logrando que no se materialicen los riesgos
Estado de acciones derivadas del seguimiento a riesgos: No ha sido necesario documentar acciones debido a que no se han materializado los riesgos
</t>
  </si>
  <si>
    <r>
      <t xml:space="preserve">Se materializó el Riesgo?  (Ver evento potencial principal en Columna F. Relacionar detalles de la materialización - que, como, cuando, donde):
</t>
    </r>
    <r>
      <rPr>
        <sz val="11"/>
        <color rgb="FF000000"/>
        <rFont val="Arial Narrow"/>
        <family val="2"/>
      </rPr>
      <t>No se evidencia la materialización del evento potencial principal. Durante el período evaluado no se presentaron casos de apropiación indebida de recursos por parte de empleados o terceros.</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Los controles establecidos permiten la adecuada autorización del gasto, la verificación periódica de recursos mediante arqueos y conciliaciones, así como la validación de información del personal y la existencia de canales formales para la denuncia de posibles irregularidades.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Se mantiene la aplicación de los controles establecidos y se realiza seguimiento periódico a su ejecución.</t>
    </r>
  </si>
  <si>
    <r>
      <rPr>
        <b/>
        <sz val="11"/>
        <color theme="1"/>
        <rFont val="Arial Narrow"/>
        <family val="2"/>
      </rPr>
      <t>El riesgo y sus causas continuan vigentes de acuerdo al contexto? (Ver Columnas F y H):</t>
    </r>
    <r>
      <rPr>
        <sz val="11"/>
        <color theme="1"/>
        <rFont val="Arial Narrow"/>
        <family val="2"/>
      </rPr>
      <t xml:space="preserve">  El riesgo y las causas continúan vigentes de acuerdo al contexto interno y externo
</t>
    </r>
    <r>
      <rPr>
        <b/>
        <sz val="11"/>
        <color theme="1"/>
        <rFont val="Arial Narrow"/>
        <family val="2"/>
      </rPr>
      <t>Se materializó el Riesgo?  (Evento Potencial Principal. Columna F):</t>
    </r>
    <r>
      <rPr>
        <sz val="11"/>
        <color theme="1"/>
        <rFont val="Arial Narrow"/>
        <family val="2"/>
      </rPr>
      <t xml:space="preserve"> No materializado en el primer trimestre
</t>
    </r>
    <r>
      <rPr>
        <b/>
        <sz val="11"/>
        <color theme="1"/>
        <rFont val="Arial Narrow"/>
        <family val="2"/>
      </rPr>
      <t>Se materializaron las causas? (Eventos Potenciales Intermedios. Columna H):</t>
    </r>
    <r>
      <rPr>
        <sz val="11"/>
        <color theme="1"/>
        <rFont val="Arial Narrow"/>
        <family val="2"/>
      </rPr>
      <t xml:space="preserve"> No materializado en el primer trimestre
</t>
    </r>
    <r>
      <rPr>
        <b/>
        <sz val="11"/>
        <color theme="1"/>
        <rFont val="Arial Narrow"/>
        <family val="2"/>
      </rPr>
      <t xml:space="preserve">
Los Controles están bien  diseñados, se aplican conforme al diseño  y son efectivos?</t>
    </r>
    <r>
      <rPr>
        <sz val="11"/>
        <color theme="1"/>
        <rFont val="Arial Narrow"/>
        <family val="2"/>
      </rPr>
      <t xml:space="preserve"> (Ver controles en la columna P / Concluir frente a cada control)
Control 1: No fue necesario ya que no se materializo el riesgo en el primer trimestre                                                                                                                                       
Control 2: No fue necesario ya que no se materializo el riesgo en el primer trimestre
Control 3: No fue efectivo debido a que no se detectó por ninguna de las partes.
Control 4: No fue necesario ya que no se materializo el riesgo en el primer trimestre
Control 5: Esta bien diseñado, no ha sido necesaria su aplicación ya que los empleados han reflejado comportamientos adecuados que no incluyen en malas prácticas de corrupción. 
Acciones derivadas de materialización de eventos / fortalecimiento de controles: ver acciones en Subtítulos anteriores.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</si>
  <si>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t>Se materializó el Riesgo? : Para este segundo trimestre el riesgo no se materializo.
Los Controles están bien  diseñados, se aplican de acuerdo al diseño  y son efectivos?: Los controles vienen siendo efectivos
1. control de la revisión de los difierentes contenidos generados en los procesos, por parte del funcionario designado lider del proceso y posteriormente por el subdirector juridico.
2. Desde el area de talento humano se promueve los valores del codigo de integridad.
3. Siguen siendo efectivos los canales de recepción de denuncias.
4. En caso de materializarse el riesgo, sigue siendo efectivo el control de realizar las respectivas denuncias a las autoridades competentes.
Que acciones propones o se están llevando a cabo para gestionar el riesgo que se materializó? N/A
Que acciones propones o se están llevando a cabo para fortalecer los controles? N/A</t>
  </si>
  <si>
    <t>Se materializó el Riesgo?  (Ver evento potencial principal en Columna F. Relacionar detalles de la materialización - que, como, cuando, donde):Durante el segundo trimestre de 2026 no se materializó el riesgo, toda vez que no se evidenciaron casos de asignación del Subsidio Distrital de Vivienda derivados de tráfico de influencias por parte de servidores públicos o particulares. Las asignaciones se realizaron conforme al Decreto Distrital vigente y a los procedimientos institucionales establecidos.
Los Controles están bien  diseñados, se aplican de acuerdo al diseño  y son efectivos? (Ver controles en la columna P / Concluir frente a cada control) Los controles se encuentran debidamente diseñados y se aplican conforme a los procedimientos institucionales. La segregación de funciones entre la Subdirección Poblacional y la Subdirección Jurídica, las actividades de promoción del Código de Integridad, los canales institucionales para la recepción de denuncias y el procedimiento para su trámite constituyen controles efectivos para prevenir, detectar y gestionar posibles hechos de corrupción.
Que acciones propones o se están llevando a cabo para gestionar el riesgo que se materializó? (Si no aplica colocar N/A): N/A. Durante el segundo trimestre de 2026 el riesgo no se materializó.
Que acciones propones o se están llevando a cabo para fortalecer los controles? (En el caso de que tener Acciones de mejora / Acciones correctivas en proceso, relacionar el avance. Si tienes acciones específicas a desarrollar en la columna AJ, también relacionar el avance): Se mantienen las actividades de segregación de funciones en la verificación de requisitos, la promoción del Código de Integridad, el funcionamiento de los canales institucionales para la recepción de denuncias y la aplicación del procedimiento para el trámite de posibles hechos de corrupción, conforme a la normatividad y procedimientos institucionales vigentes.</t>
  </si>
  <si>
    <t xml:space="preserve">"Identificación de Riesgos: El riesgo continua vigente. 
Materialización de Evento Potencial Principal: No se ha materializado durante el segundo trimestre, a la fecha no existe evidencia de una contratación indebida. 
Materialización de Evento Potencial Intermedio: No se ha materializado, los estudios previos y tecnicos del procesos, son revisados con el fin de que garanticen el principio de planeación, concurrencia, transparencia, economia y pluralidad de oferentes. Asi mismo en este segundo trimestre, los procesos de selección objetiva, fueron revisados con el fin que se aplicaran factores de evaluación garantizando los anteriores principios, ademas de cumplir lo estipulado en el acuerdo 016 y el decreto 310 de 2022.
Diseño, Efectividad de Controles: Los controles han sido efectivos, ya que desde la subdirección juridica, area contractual se realizan las revisiones y obervaciones que correspondan, actualmente la entidad tiene la obligatoriedad de utilizar SECOP II,  lo que hace que los procesos sean transparentes y eficaces.
Estado de acciones derivadas del seguimiento a riesgos:
Se proyecto y matriculo en calidad el instructivo del proceso de fiducias, bajo el numero I-GJ-25 el mismo .Los proceso actuales de fiducia se realizan bajo este procedimiento.
</t>
  </si>
  <si>
    <t xml:space="preserve">Identificación de Riesgos: El riesgo continua vigente
Materialización de Evento Potencial Principal: En el segundo trimestre de 2026 no se materializa riesgo, se firma y da inicio a la orden de ejecución 2 del contrato derivado de la invitación 001 de 2025 con el contratista CONCRECIVIL, y en la claúsula correspondiente al desembolso del anticipo se sigue estipulando la obligación de la apertura del encargo fiduciario con el fin de llevar control adecuado e independiente de estos recursos.
Materialización de Evento Potencial Intermedio:  No se materializa el evento potencial intermedio durante el segundo trimestre de 2026.
Diseño, Efectividad de Controles: Los controles definidos han sido efectivos  logrando que no se materialicen los riesgos
Estado de acciones derivadas del seguimiento a riesgos: No ha sido necesario documentar acciones debido a que no se han materializado los riesgos
</t>
  </si>
  <si>
    <r>
      <rPr>
        <b/>
        <sz val="11"/>
        <color theme="1"/>
        <rFont val="Arial Narrow"/>
        <family val="2"/>
      </rPr>
      <t xml:space="preserve">Se materializó el Riesgo?  (Evento Potencial Principal. Columna F): </t>
    </r>
    <r>
      <rPr>
        <sz val="11"/>
        <color theme="1"/>
        <rFont val="Arial Narrow"/>
        <family val="2"/>
      </rPr>
      <t xml:space="preserve">No materializado en el segundo trimestre
</t>
    </r>
    <r>
      <rPr>
        <b/>
        <sz val="11"/>
        <color theme="1"/>
        <rFont val="Arial Narrow"/>
        <family val="2"/>
      </rPr>
      <t xml:space="preserve">
Los Controles están bien  diseñados, se aplican conforme al diseño  y son efectivos? (Ver controles en la columna P / Concluir frente a cada control)
Control 1:</t>
    </r>
    <r>
      <rPr>
        <sz val="11"/>
        <color theme="1"/>
        <rFont val="Arial Narrow"/>
        <family val="2"/>
      </rPr>
      <t xml:space="preserve"> El control está bien diseñado y se aplicó adecuadamente durante el segundo trimestre. .                                                                                                                                     
</t>
    </r>
    <r>
      <rPr>
        <b/>
        <sz val="11"/>
        <color theme="1"/>
        <rFont val="Arial Narrow"/>
        <family val="2"/>
      </rPr>
      <t>Control 2:</t>
    </r>
    <r>
      <rPr>
        <sz val="11"/>
        <color theme="1"/>
        <rFont val="Arial Narrow"/>
        <family val="2"/>
      </rPr>
      <t xml:space="preserve"> El control está bien diseñado y se aplicó adecuadamente durante el segundo trimestre. .
</t>
    </r>
    <r>
      <rPr>
        <b/>
        <sz val="11"/>
        <color theme="1"/>
        <rFont val="Arial Narrow"/>
        <family val="2"/>
      </rPr>
      <t>Control 3:</t>
    </r>
    <r>
      <rPr>
        <sz val="11"/>
        <color theme="1"/>
        <rFont val="Arial Narrow"/>
        <family val="2"/>
      </rPr>
      <t xml:space="preserve"> El control está bien diseñado y se aplicó adecuadamente durante el segundo trimestre. .
</t>
    </r>
    <r>
      <rPr>
        <b/>
        <sz val="11"/>
        <color theme="1"/>
        <rFont val="Arial Narrow"/>
        <family val="2"/>
      </rPr>
      <t>Control 4:</t>
    </r>
    <r>
      <rPr>
        <sz val="11"/>
        <color theme="1"/>
        <rFont val="Arial Narrow"/>
        <family val="2"/>
      </rPr>
      <t xml:space="preserve"> No fue necesario aplicarlo ya que no se materializo el riesgo en el segundo trimestre
</t>
    </r>
    <r>
      <rPr>
        <b/>
        <sz val="11"/>
        <color theme="1"/>
        <rFont val="Arial Narrow"/>
        <family val="2"/>
      </rPr>
      <t>Control 5:</t>
    </r>
    <r>
      <rPr>
        <sz val="11"/>
        <color theme="1"/>
        <rFont val="Arial Narrow"/>
        <family val="2"/>
      </rPr>
      <t xml:space="preserve"> Esta bien diseñado, no ha sido necesaria su aplicación ya que los empleados han reflejado comportamientos adecuados que no incluyen en malas prácticas de corrupción. 
Acciones derivadas de materialización de eventos / fortalecimiento de controles: ver acciones en Subtítulos anteriores.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</si>
  <si>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t>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</si>
</sst>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b/>
      <sz val="11"/>
      <color theme="1" tint="4.9989318521683403E-2"/>
      <name val="Arial Narrow"/>
      <family val="2"/>
    </font>
    <font>
      <sz val="11"/>
      <color indexed="8"/>
      <name val="Arial Narrow"/>
      <family val="2"/>
    </font>
    <font>
      <sz val="14"/>
      <color rgb="FF000000"/>
      <name val="Arial Narrow"/>
      <family val="2"/>
    </font>
    <font>
      <b/>
      <sz val="11"/>
      <color theme="0"/>
      <name val="Arial Narrow"/>
      <family val="2"/>
    </font>
    <font>
      <b/>
      <sz val="12"/>
      <color theme="1"/>
      <name val="Arial Narrow"/>
      <family val="2"/>
    </font>
    <font>
      <b/>
      <sz val="14"/>
      <color theme="1"/>
      <name val="Arial Narrow"/>
      <family val="2"/>
    </font>
    <font>
      <sz val="8"/>
      <name val="Calibri"/>
      <family val="2"/>
      <scheme val="minor"/>
    </font>
    <font>
      <sz val="11"/>
      <color rgb="FFFF0000"/>
      <name val="Arial Narrow"/>
      <family val="2"/>
    </font>
    <font>
      <sz val="11"/>
      <color rgb="FF000000"/>
      <name val="Arial Narrow"/>
      <family val="2"/>
    </font>
    <font>
      <b/>
      <sz val="11"/>
      <color rgb="FF000000"/>
      <name val="Arial Narrow"/>
      <family val="2"/>
    </font>
  </fonts>
  <fills count="1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theme="0" tint="-0.34998626667073579"/>
        <bgColor indexed="64"/>
      </patternFill>
    </fill>
  </fills>
  <borders count="30">
    <border>
      <left/>
      <right/>
      <top/>
      <bottom/>
      <diagonal/>
    </border>
    <border>
      <left style="dotted">
        <color rgb="FFF79646"/>
      </left>
      <right style="dotted">
        <color rgb="FFF79646"/>
      </right>
      <top style="dotted">
        <color rgb="FFF79646"/>
      </top>
      <bottom style="dotted">
        <color rgb="FFF7964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9" fontId="12" fillId="0" borderId="0" applyFont="0" applyFill="0" applyBorder="0" applyAlignment="0" applyProtection="0"/>
    <xf numFmtId="0" fontId="30" fillId="0" borderId="0"/>
    <xf numFmtId="0" fontId="31" fillId="0" borderId="0"/>
    <xf numFmtId="0" fontId="5" fillId="0" borderId="0"/>
  </cellStyleXfs>
  <cellXfs count="204">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13" fillId="0" borderId="0" xfId="0" applyFont="1"/>
    <xf numFmtId="0" fontId="11" fillId="0" borderId="0" xfId="0" applyFont="1"/>
    <xf numFmtId="0" fontId="15" fillId="0" borderId="0" xfId="0" applyFont="1"/>
    <xf numFmtId="0" fontId="18" fillId="0" borderId="0" xfId="0" applyFont="1"/>
    <xf numFmtId="0" fontId="0" fillId="3" borderId="0" xfId="0" applyFill="1"/>
    <xf numFmtId="0" fontId="5" fillId="3" borderId="0" xfId="0" applyFont="1" applyFill="1"/>
    <xf numFmtId="0" fontId="22" fillId="3" borderId="0" xfId="0" applyFont="1" applyFill="1"/>
    <xf numFmtId="0" fontId="23" fillId="3" borderId="3" xfId="0" applyFont="1" applyFill="1" applyBorder="1" applyAlignment="1">
      <alignment horizontal="center" vertical="center" wrapText="1" readingOrder="1"/>
    </xf>
    <xf numFmtId="0" fontId="24" fillId="3" borderId="3" xfId="0" applyFont="1" applyFill="1" applyBorder="1" applyAlignment="1">
      <alignment horizontal="justify" vertical="center" wrapText="1" readingOrder="1"/>
    </xf>
    <xf numFmtId="9" fontId="23" fillId="3" borderId="12" xfId="0" applyNumberFormat="1" applyFont="1" applyFill="1" applyBorder="1" applyAlignment="1">
      <alignment horizontal="center" vertical="center" wrapText="1" readingOrder="1"/>
    </xf>
    <xf numFmtId="0" fontId="23" fillId="3" borderId="2" xfId="0" applyFont="1" applyFill="1" applyBorder="1" applyAlignment="1">
      <alignment horizontal="center" vertical="center" wrapText="1" readingOrder="1"/>
    </xf>
    <xf numFmtId="0" fontId="24" fillId="3" borderId="2" xfId="0" applyFont="1" applyFill="1" applyBorder="1" applyAlignment="1">
      <alignment horizontal="justify" vertical="center" wrapText="1" readingOrder="1"/>
    </xf>
    <xf numFmtId="9" fontId="23" fillId="3" borderId="7" xfId="0" applyNumberFormat="1" applyFont="1" applyFill="1" applyBorder="1" applyAlignment="1">
      <alignment horizontal="center" vertical="center" wrapText="1" readingOrder="1"/>
    </xf>
    <xf numFmtId="0" fontId="24" fillId="3" borderId="7" xfId="0" applyFont="1" applyFill="1" applyBorder="1" applyAlignment="1">
      <alignment horizontal="center" vertical="center" wrapText="1" readingOrder="1"/>
    </xf>
    <xf numFmtId="0" fontId="23" fillId="3" borderId="9" xfId="0" applyFont="1" applyFill="1" applyBorder="1" applyAlignment="1">
      <alignment horizontal="center" vertical="center" wrapText="1" readingOrder="1"/>
    </xf>
    <xf numFmtId="0" fontId="24" fillId="3" borderId="9" xfId="0" applyFont="1" applyFill="1" applyBorder="1" applyAlignment="1">
      <alignment horizontal="justify" vertical="center" wrapText="1" readingOrder="1"/>
    </xf>
    <xf numFmtId="0" fontId="24" fillId="3" borderId="10" xfId="0" applyFont="1" applyFill="1" applyBorder="1" applyAlignment="1">
      <alignment horizontal="center" vertical="center" wrapText="1" readingOrder="1"/>
    </xf>
    <xf numFmtId="0" fontId="29" fillId="3" borderId="0" xfId="0" applyFont="1" applyFill="1"/>
    <xf numFmtId="0" fontId="11" fillId="3" borderId="0" xfId="0" applyFont="1" applyFill="1"/>
    <xf numFmtId="0" fontId="4" fillId="3" borderId="0" xfId="0" applyFont="1" applyFill="1" applyAlignment="1">
      <alignment vertical="center"/>
    </xf>
    <xf numFmtId="0" fontId="13" fillId="3" borderId="0" xfId="0" applyFont="1" applyFill="1"/>
    <xf numFmtId="0" fontId="4" fillId="3" borderId="0" xfId="0" applyFont="1" applyFill="1" applyAlignment="1">
      <alignment horizontal="left" vertical="center"/>
    </xf>
    <xf numFmtId="0" fontId="1" fillId="0" borderId="2" xfId="0" applyFont="1" applyBorder="1" applyAlignment="1" applyProtection="1">
      <alignment horizontal="center" vertical="center"/>
      <protection hidden="1"/>
    </xf>
    <xf numFmtId="9" fontId="1" fillId="0" borderId="2"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2" xfId="0" applyFont="1" applyBorder="1" applyAlignment="1" applyProtection="1">
      <alignment horizontal="center" vertical="center" textRotation="90" wrapText="1"/>
      <protection hidden="1"/>
    </xf>
    <xf numFmtId="0" fontId="28" fillId="0" borderId="0" xfId="0" applyFont="1" applyAlignment="1">
      <alignment horizontal="center" vertical="center"/>
    </xf>
    <xf numFmtId="0" fontId="23" fillId="3" borderId="6" xfId="0" applyFont="1" applyFill="1" applyBorder="1" applyAlignment="1">
      <alignment horizontal="center" vertical="center" wrapText="1" readingOrder="1"/>
    </xf>
    <xf numFmtId="0" fontId="28" fillId="0" borderId="0" xfId="0" applyFont="1" applyAlignment="1">
      <alignment vertical="center"/>
    </xf>
    <xf numFmtId="0" fontId="26" fillId="10" borderId="2" xfId="0" applyFont="1" applyFill="1" applyBorder="1" applyAlignment="1">
      <alignment horizontal="center" vertical="center" wrapText="1"/>
    </xf>
    <xf numFmtId="0" fontId="19" fillId="0" borderId="24" xfId="0" applyFont="1" applyBorder="1" applyAlignment="1">
      <alignment horizontal="justify" vertical="center" wrapText="1" readingOrder="1"/>
    </xf>
    <xf numFmtId="0" fontId="34" fillId="12" borderId="25" xfId="0" applyFont="1" applyFill="1" applyBorder="1" applyAlignment="1">
      <alignment vertical="center" wrapText="1"/>
    </xf>
    <xf numFmtId="0" fontId="34" fillId="12" borderId="26" xfId="0" applyFont="1" applyFill="1" applyBorder="1" applyAlignment="1">
      <alignment vertical="center" wrapText="1"/>
    </xf>
    <xf numFmtId="0" fontId="10" fillId="3" borderId="24" xfId="0" applyFont="1" applyFill="1" applyBorder="1" applyAlignment="1">
      <alignment horizontal="justify" vertical="center" wrapText="1" readingOrder="1"/>
    </xf>
    <xf numFmtId="0" fontId="34" fillId="12" borderId="27" xfId="0" applyFont="1" applyFill="1" applyBorder="1" applyAlignment="1">
      <alignment vertical="center" wrapText="1"/>
    </xf>
    <xf numFmtId="0" fontId="34" fillId="12" borderId="19" xfId="0" applyFont="1" applyFill="1" applyBorder="1" applyAlignment="1">
      <alignment vertical="center" wrapText="1"/>
    </xf>
    <xf numFmtId="0" fontId="34" fillId="12" borderId="23" xfId="0" applyFont="1" applyFill="1" applyBorder="1" applyAlignment="1">
      <alignment vertical="center" wrapText="1"/>
    </xf>
    <xf numFmtId="0" fontId="34" fillId="12" borderId="3" xfId="0" applyFont="1" applyFill="1" applyBorder="1" applyAlignment="1">
      <alignment vertical="center" wrapText="1"/>
    </xf>
    <xf numFmtId="0" fontId="10" fillId="3" borderId="0" xfId="0" applyFont="1" applyFill="1" applyAlignment="1">
      <alignment horizontal="justify" vertical="center" wrapText="1" readingOrder="1"/>
    </xf>
    <xf numFmtId="0" fontId="10" fillId="0" borderId="0" xfId="0" applyFont="1" applyAlignment="1">
      <alignment horizontal="justify" vertical="center" wrapText="1" readingOrder="1"/>
    </xf>
    <xf numFmtId="0" fontId="16" fillId="0" borderId="0" xfId="0" applyFont="1" applyAlignment="1">
      <alignment vertical="center"/>
    </xf>
    <xf numFmtId="0" fontId="17" fillId="0" borderId="0" xfId="0" applyFont="1"/>
    <xf numFmtId="0" fontId="23" fillId="13" borderId="14" xfId="0" applyFont="1" applyFill="1" applyBorder="1" applyAlignment="1">
      <alignment horizontal="center" vertical="center" wrapText="1" readingOrder="1"/>
    </xf>
    <xf numFmtId="0" fontId="23" fillId="13" borderId="15" xfId="0" applyFont="1" applyFill="1" applyBorder="1" applyAlignment="1">
      <alignment horizontal="center" vertical="center" wrapText="1" readingOrder="1"/>
    </xf>
    <xf numFmtId="0" fontId="7" fillId="6" borderId="2" xfId="0" applyFont="1" applyFill="1" applyBorder="1" applyAlignment="1">
      <alignment horizontal="center" vertical="center" wrapText="1" readingOrder="1"/>
    </xf>
    <xf numFmtId="0" fontId="8" fillId="0" borderId="2" xfId="0" applyFont="1" applyBorder="1" applyAlignment="1">
      <alignment horizontal="justify" vertical="center" wrapText="1" readingOrder="1"/>
    </xf>
    <xf numFmtId="9" fontId="8" fillId="0" borderId="2" xfId="0" applyNumberFormat="1" applyFont="1" applyBorder="1" applyAlignment="1">
      <alignment horizontal="center" vertical="center" wrapText="1" readingOrder="1"/>
    </xf>
    <xf numFmtId="0" fontId="8" fillId="5" borderId="2" xfId="0" applyFont="1" applyFill="1" applyBorder="1" applyAlignment="1">
      <alignment horizontal="center" vertical="center" wrapText="1" readingOrder="1"/>
    </xf>
    <xf numFmtId="0" fontId="8" fillId="7" borderId="2" xfId="0" applyFont="1" applyFill="1" applyBorder="1" applyAlignment="1">
      <alignment horizontal="center" vertical="center" wrapText="1" readingOrder="1"/>
    </xf>
    <xf numFmtId="0" fontId="8" fillId="4" borderId="2" xfId="0" applyFont="1" applyFill="1" applyBorder="1" applyAlignment="1">
      <alignment horizontal="center" vertical="center" wrapText="1" readingOrder="1"/>
    </xf>
    <xf numFmtId="0" fontId="8" fillId="8" borderId="2" xfId="0" applyFont="1" applyFill="1" applyBorder="1" applyAlignment="1">
      <alignment horizontal="center" vertical="center" wrapText="1" readingOrder="1"/>
    </xf>
    <xf numFmtId="0" fontId="9" fillId="9" borderId="2" xfId="0" applyFont="1" applyFill="1" applyBorder="1" applyAlignment="1">
      <alignment horizontal="center" vertical="center" wrapText="1" readingOrder="1"/>
    </xf>
    <xf numFmtId="0" fontId="34" fillId="12" borderId="0" xfId="0" applyFont="1" applyFill="1" applyAlignment="1">
      <alignment vertical="center" wrapText="1"/>
    </xf>
    <xf numFmtId="0" fontId="26" fillId="0" borderId="24" xfId="0" applyFont="1" applyBorder="1" applyAlignment="1">
      <alignment horizontal="center" vertical="center" wrapText="1"/>
    </xf>
    <xf numFmtId="0" fontId="23" fillId="3" borderId="0" xfId="0" applyFont="1" applyFill="1" applyAlignment="1">
      <alignment horizontal="center" vertical="center" wrapText="1" readingOrder="1"/>
    </xf>
    <xf numFmtId="0" fontId="24" fillId="3" borderId="0" xfId="0" applyFont="1" applyFill="1" applyAlignment="1">
      <alignment horizontal="justify" vertical="center" wrapText="1" readingOrder="1"/>
    </xf>
    <xf numFmtId="0" fontId="24" fillId="3" borderId="0" xfId="0" applyFont="1" applyFill="1" applyAlignment="1">
      <alignment horizontal="center" vertical="center" wrapText="1" readingOrder="1"/>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1" xfId="0" applyFont="1" applyBorder="1" applyAlignment="1" applyProtection="1">
      <alignment vertical="center"/>
      <protection hidden="1"/>
    </xf>
    <xf numFmtId="0" fontId="1" fillId="11" borderId="0" xfId="0" applyFont="1" applyFill="1" applyProtection="1">
      <protection hidden="1"/>
    </xf>
    <xf numFmtId="0" fontId="32" fillId="11" borderId="20" xfId="0" applyFont="1" applyFill="1" applyBorder="1" applyAlignment="1" applyProtection="1">
      <alignment horizontal="center" vertical="center" wrapText="1"/>
      <protection hidden="1"/>
    </xf>
    <xf numFmtId="0" fontId="4" fillId="11" borderId="2" xfId="0" applyFont="1" applyFill="1" applyBorder="1" applyAlignment="1" applyProtection="1">
      <alignment horizontal="center" vertical="center" textRotation="90"/>
      <protection hidden="1"/>
    </xf>
    <xf numFmtId="0" fontId="4" fillId="11" borderId="2"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33" fillId="3" borderId="2" xfId="0" applyFont="1" applyFill="1" applyBorder="1" applyAlignment="1" applyProtection="1">
      <alignment horizontal="left" vertical="center" wrapText="1"/>
      <protection hidden="1"/>
    </xf>
    <xf numFmtId="0" fontId="1" fillId="0" borderId="2" xfId="0" applyFont="1" applyBorder="1" applyAlignment="1" applyProtection="1">
      <alignment vertical="center" wrapText="1"/>
      <protection hidden="1"/>
    </xf>
    <xf numFmtId="0" fontId="1" fillId="0" borderId="2" xfId="0" applyFont="1" applyBorder="1" applyAlignment="1" applyProtection="1">
      <alignment horizontal="center" vertical="center" textRotation="90"/>
      <protection hidden="1"/>
    </xf>
    <xf numFmtId="0" fontId="1" fillId="0" borderId="2" xfId="0" applyFont="1" applyBorder="1" applyAlignment="1" applyProtection="1">
      <alignment horizontal="center" vertical="center" wrapText="1"/>
      <protection hidden="1"/>
    </xf>
    <xf numFmtId="164" fontId="1" fillId="0" borderId="2" xfId="1" applyNumberFormat="1" applyFont="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2" fillId="0" borderId="2" xfId="0" applyFont="1" applyBorder="1" applyAlignment="1" applyProtection="1">
      <alignment horizontal="center" vertical="center" wrapText="1"/>
      <protection hidden="1"/>
    </xf>
    <xf numFmtId="0" fontId="33" fillId="3" borderId="2" xfId="0" applyFont="1" applyFill="1" applyBorder="1" applyAlignment="1" applyProtection="1">
      <alignment horizontal="center" vertical="center" wrapText="1"/>
      <protection hidden="1"/>
    </xf>
    <xf numFmtId="0" fontId="1" fillId="0" borderId="2" xfId="0" applyFont="1" applyBorder="1" applyAlignment="1" applyProtection="1">
      <alignment horizontal="justify" vertical="center" wrapText="1"/>
      <protection hidden="1"/>
    </xf>
    <xf numFmtId="0" fontId="2" fillId="0" borderId="2" xfId="0" applyFont="1" applyBorder="1" applyAlignment="1" applyProtection="1">
      <alignment horizontal="left" vertical="center" wrapText="1"/>
      <protection hidden="1"/>
    </xf>
    <xf numFmtId="0" fontId="1" fillId="3" borderId="2" xfId="0" applyFont="1" applyFill="1" applyBorder="1" applyAlignment="1" applyProtection="1">
      <alignment vertical="center"/>
      <protection hidden="1"/>
    </xf>
    <xf numFmtId="0" fontId="1" fillId="3" borderId="2" xfId="0" applyFont="1" applyFill="1" applyBorder="1" applyAlignment="1" applyProtection="1">
      <alignment vertical="center" wrapText="1"/>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4" fillId="0" borderId="0" xfId="0" applyFont="1" applyAlignment="1" applyProtection="1">
      <alignment horizontal="left" vertical="center"/>
      <protection hidden="1"/>
    </xf>
    <xf numFmtId="0" fontId="33" fillId="3" borderId="2" xfId="0" applyFont="1" applyFill="1" applyBorder="1" applyAlignment="1" applyProtection="1">
      <alignment vertical="center" wrapText="1"/>
      <protection hidden="1"/>
    </xf>
    <xf numFmtId="0" fontId="2" fillId="0" borderId="2" xfId="0" applyFont="1" applyBorder="1" applyAlignment="1" applyProtection="1">
      <alignment vertical="center" wrapText="1"/>
      <protection hidden="1"/>
    </xf>
    <xf numFmtId="164" fontId="1" fillId="0" borderId="2" xfId="1" applyNumberFormat="1" applyFont="1" applyBorder="1" applyAlignment="1">
      <alignment horizontal="center" vertical="center"/>
    </xf>
    <xf numFmtId="0" fontId="1" fillId="3" borderId="19" xfId="0" applyFont="1" applyFill="1" applyBorder="1" applyAlignment="1" applyProtection="1">
      <alignment horizontal="left" vertical="top" wrapText="1"/>
      <protection locked="0"/>
    </xf>
    <xf numFmtId="0" fontId="1" fillId="3" borderId="23" xfId="0" applyFont="1" applyFill="1" applyBorder="1" applyAlignment="1" applyProtection="1">
      <alignment horizontal="left" vertical="top" wrapText="1"/>
      <protection locked="0"/>
    </xf>
    <xf numFmtId="0" fontId="1" fillId="3" borderId="3" xfId="0" applyFont="1" applyFill="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 fillId="0" borderId="2" xfId="0" applyFont="1" applyBorder="1" applyAlignment="1" applyProtection="1">
      <alignment horizontal="left" vertical="top"/>
      <protection locked="0"/>
    </xf>
    <xf numFmtId="0" fontId="4" fillId="0" borderId="19" xfId="0" applyFont="1" applyBorder="1" applyAlignment="1" applyProtection="1">
      <alignment horizontal="center" vertical="center" textRotation="90" wrapText="1"/>
      <protection hidden="1"/>
    </xf>
    <xf numFmtId="0" fontId="4" fillId="0" borderId="23" xfId="0" applyFont="1" applyBorder="1" applyAlignment="1" applyProtection="1">
      <alignment horizontal="center" vertical="center" textRotation="90" wrapText="1"/>
      <protection hidden="1"/>
    </xf>
    <xf numFmtId="0" fontId="1" fillId="0" borderId="19" xfId="0" applyFont="1" applyBorder="1" applyAlignment="1" applyProtection="1">
      <alignment horizontal="center" vertical="center" textRotation="90"/>
      <protection hidden="1"/>
    </xf>
    <xf numFmtId="0" fontId="1" fillId="0" borderId="23" xfId="0" applyFont="1" applyBorder="1" applyAlignment="1" applyProtection="1">
      <alignment horizontal="center" vertical="center" textRotation="90"/>
      <protection hidden="1"/>
    </xf>
    <xf numFmtId="9" fontId="1" fillId="0" borderId="2" xfId="0" applyNumberFormat="1" applyFont="1" applyBorder="1" applyAlignment="1" applyProtection="1">
      <alignment horizontal="center" vertical="center" wrapText="1"/>
      <protection hidden="1"/>
    </xf>
    <xf numFmtId="0" fontId="4" fillId="0" borderId="2" xfId="0" applyFont="1" applyBorder="1" applyAlignment="1" applyProtection="1">
      <alignment horizontal="center" vertical="center" textRotation="90"/>
      <protection hidden="1"/>
    </xf>
    <xf numFmtId="164" fontId="1" fillId="0" borderId="19" xfId="1" applyNumberFormat="1" applyFont="1" applyBorder="1" applyAlignment="1" applyProtection="1">
      <alignment horizontal="center" vertical="center"/>
      <protection hidden="1"/>
    </xf>
    <xf numFmtId="164" fontId="1" fillId="0" borderId="23" xfId="1" applyNumberFormat="1" applyFont="1" applyBorder="1" applyAlignment="1" applyProtection="1">
      <alignment horizontal="center" vertical="center"/>
      <protection hidden="1"/>
    </xf>
    <xf numFmtId="0" fontId="4" fillId="0" borderId="19" xfId="0" applyFont="1" applyBorder="1" applyAlignment="1" applyProtection="1">
      <alignment horizontal="center" vertical="center" textRotation="90"/>
      <protection hidden="1"/>
    </xf>
    <xf numFmtId="0" fontId="4" fillId="0" borderId="23" xfId="0" applyFont="1" applyBorder="1" applyAlignment="1" applyProtection="1">
      <alignment horizontal="center" vertical="center" textRotation="90"/>
      <protection hidden="1"/>
    </xf>
    <xf numFmtId="0" fontId="4" fillId="0" borderId="2" xfId="0" applyFont="1" applyBorder="1" applyAlignment="1" applyProtection="1">
      <alignment horizontal="center" vertical="center" textRotation="90" wrapText="1"/>
      <protection hidden="1"/>
    </xf>
    <xf numFmtId="0" fontId="4" fillId="11" borderId="2" xfId="0" applyFont="1" applyFill="1" applyBorder="1" applyAlignment="1" applyProtection="1">
      <alignment horizontal="center" vertical="center" wrapText="1"/>
      <protection hidden="1"/>
    </xf>
    <xf numFmtId="0" fontId="4" fillId="15" borderId="19" xfId="0" applyFont="1" applyFill="1" applyBorder="1" applyAlignment="1" applyProtection="1">
      <alignment horizontal="center" vertical="center" textRotation="90" wrapText="1"/>
      <protection hidden="1"/>
    </xf>
    <xf numFmtId="0" fontId="4" fillId="15" borderId="3" xfId="0" applyFont="1" applyFill="1" applyBorder="1" applyAlignment="1" applyProtection="1">
      <alignment horizontal="center" vertical="center" textRotation="90" wrapText="1"/>
      <protection hidden="1"/>
    </xf>
    <xf numFmtId="0" fontId="4" fillId="11" borderId="20" xfId="0" applyFont="1" applyFill="1" applyBorder="1" applyAlignment="1" applyProtection="1">
      <alignment horizontal="center" vertical="center" wrapText="1"/>
      <protection hidden="1"/>
    </xf>
    <xf numFmtId="0" fontId="4" fillId="11" borderId="21" xfId="0" applyFont="1" applyFill="1" applyBorder="1" applyAlignment="1" applyProtection="1">
      <alignment horizontal="center" vertical="center" wrapText="1"/>
      <protection hidden="1"/>
    </xf>
    <xf numFmtId="0" fontId="4" fillId="11" borderId="22" xfId="0" applyFont="1" applyFill="1" applyBorder="1" applyAlignment="1" applyProtection="1">
      <alignment horizontal="center" vertical="center" wrapText="1"/>
      <protection hidden="1"/>
    </xf>
    <xf numFmtId="0" fontId="4" fillId="11" borderId="2" xfId="0" applyFont="1" applyFill="1" applyBorder="1" applyAlignment="1" applyProtection="1">
      <alignment horizontal="center" vertical="center" textRotation="90"/>
      <protection hidden="1"/>
    </xf>
    <xf numFmtId="0" fontId="4" fillId="11" borderId="2" xfId="0" applyFont="1" applyFill="1" applyBorder="1" applyAlignment="1" applyProtection="1">
      <alignment horizontal="center" vertical="center"/>
      <protection hidden="1"/>
    </xf>
    <xf numFmtId="0" fontId="4" fillId="11" borderId="19" xfId="0" applyFont="1" applyFill="1" applyBorder="1" applyAlignment="1" applyProtection="1">
      <alignment horizontal="center" vertical="center" textRotation="90" wrapText="1"/>
      <protection hidden="1"/>
    </xf>
    <xf numFmtId="0" fontId="4" fillId="11" borderId="3" xfId="0" applyFont="1" applyFill="1" applyBorder="1" applyAlignment="1" applyProtection="1">
      <alignment horizontal="center" vertical="center" textRotation="90" wrapText="1"/>
      <protection hidden="1"/>
    </xf>
    <xf numFmtId="0" fontId="4" fillId="15" borderId="2" xfId="0" applyFont="1" applyFill="1" applyBorder="1" applyAlignment="1" applyProtection="1">
      <alignment horizontal="center" vertical="center"/>
      <protection hidden="1"/>
    </xf>
    <xf numFmtId="0" fontId="4" fillId="11" borderId="19" xfId="0" applyFont="1" applyFill="1" applyBorder="1" applyAlignment="1" applyProtection="1">
      <alignment horizontal="center" vertical="center" wrapText="1"/>
      <protection hidden="1"/>
    </xf>
    <xf numFmtId="0" fontId="4" fillId="11" borderId="3" xfId="0" applyFont="1" applyFill="1" applyBorder="1" applyAlignment="1" applyProtection="1">
      <alignment horizontal="center" vertical="center" wrapText="1"/>
      <protection hidden="1"/>
    </xf>
    <xf numFmtId="0" fontId="4" fillId="11" borderId="21" xfId="0" applyFont="1" applyFill="1" applyBorder="1" applyAlignment="1" applyProtection="1">
      <alignment horizontal="center"/>
      <protection hidden="1"/>
    </xf>
    <xf numFmtId="0" fontId="4" fillId="11" borderId="23" xfId="0" applyFont="1" applyFill="1" applyBorder="1" applyAlignment="1" applyProtection="1">
      <alignment horizontal="center" vertical="center" wrapText="1"/>
      <protection hidden="1"/>
    </xf>
    <xf numFmtId="0" fontId="4" fillId="0" borderId="20" xfId="0" applyFont="1"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4" fillId="0" borderId="22" xfId="0" applyFont="1" applyBorder="1" applyAlignment="1" applyProtection="1">
      <alignment horizontal="left" vertical="center"/>
      <protection hidden="1"/>
    </xf>
    <xf numFmtId="0" fontId="21" fillId="0" borderId="28" xfId="0" applyFont="1" applyBorder="1" applyAlignment="1" applyProtection="1">
      <alignment horizontal="left" vertical="center" wrapText="1"/>
      <protection hidden="1"/>
    </xf>
    <xf numFmtId="0" fontId="21" fillId="0" borderId="25" xfId="0" applyFont="1" applyBorder="1" applyAlignment="1" applyProtection="1">
      <alignment horizontal="left" vertical="center" wrapText="1"/>
      <protection hidden="1"/>
    </xf>
    <xf numFmtId="0" fontId="21" fillId="0" borderId="29" xfId="0" applyFont="1" applyBorder="1" applyAlignment="1" applyProtection="1">
      <alignment horizontal="left" vertical="center" wrapText="1"/>
      <protection hidden="1"/>
    </xf>
    <xf numFmtId="0" fontId="21" fillId="0" borderId="27" xfId="0" applyFont="1" applyBorder="1" applyAlignment="1" applyProtection="1">
      <alignment horizontal="left" vertical="center" wrapText="1"/>
      <protection hidden="1"/>
    </xf>
    <xf numFmtId="0" fontId="35" fillId="14" borderId="20" xfId="0" applyFont="1" applyFill="1" applyBorder="1" applyAlignment="1" applyProtection="1">
      <alignment horizontal="center" vertical="center"/>
      <protection hidden="1"/>
    </xf>
    <xf numFmtId="0" fontId="35" fillId="14" borderId="22" xfId="0" applyFont="1" applyFill="1" applyBorder="1" applyAlignment="1" applyProtection="1">
      <alignment horizontal="center" vertical="center"/>
      <protection hidden="1"/>
    </xf>
    <xf numFmtId="0" fontId="1" fillId="0" borderId="2" xfId="0" applyFont="1" applyBorder="1" applyAlignment="1" applyProtection="1">
      <alignment horizontal="center"/>
      <protection hidden="1"/>
    </xf>
    <xf numFmtId="0" fontId="37" fillId="0" borderId="28" xfId="0" applyFont="1" applyBorder="1" applyAlignment="1" applyProtection="1">
      <alignment horizontal="center" vertical="center"/>
      <protection hidden="1"/>
    </xf>
    <xf numFmtId="0" fontId="37" fillId="0" borderId="17" xfId="0" applyFont="1" applyBorder="1" applyAlignment="1" applyProtection="1">
      <alignment horizontal="center" vertical="center"/>
      <protection hidden="1"/>
    </xf>
    <xf numFmtId="0" fontId="37" fillId="0" borderId="25" xfId="0" applyFont="1" applyBorder="1" applyAlignment="1" applyProtection="1">
      <alignment horizontal="center" vertical="center"/>
      <protection hidden="1"/>
    </xf>
    <xf numFmtId="0" fontId="37" fillId="0" borderId="24" xfId="0" applyFont="1" applyBorder="1" applyAlignment="1" applyProtection="1">
      <alignment horizontal="center" vertical="center"/>
      <protection hidden="1"/>
    </xf>
    <xf numFmtId="0" fontId="37" fillId="0" borderId="0" xfId="0" applyFont="1" applyAlignment="1" applyProtection="1">
      <alignment horizontal="center" vertical="center"/>
      <protection hidden="1"/>
    </xf>
    <xf numFmtId="0" fontId="37" fillId="0" borderId="26" xfId="0" applyFont="1" applyBorder="1" applyAlignment="1" applyProtection="1">
      <alignment horizontal="center" vertical="center"/>
      <protection hidden="1"/>
    </xf>
    <xf numFmtId="0" fontId="37" fillId="0" borderId="29" xfId="0" applyFont="1" applyBorder="1" applyAlignment="1" applyProtection="1">
      <alignment horizontal="center" vertical="center"/>
      <protection hidden="1"/>
    </xf>
    <xf numFmtId="0" fontId="37" fillId="0" borderId="18" xfId="0" applyFont="1" applyBorder="1" applyAlignment="1" applyProtection="1">
      <alignment horizontal="center" vertical="center"/>
      <protection hidden="1"/>
    </xf>
    <xf numFmtId="0" fontId="37" fillId="0" borderId="27" xfId="0" applyFont="1" applyBorder="1" applyAlignment="1" applyProtection="1">
      <alignment horizontal="center" vertical="center"/>
      <protection hidden="1"/>
    </xf>
    <xf numFmtId="0" fontId="37" fillId="11" borderId="17" xfId="0" applyFont="1" applyFill="1" applyBorder="1" applyAlignment="1" applyProtection="1">
      <alignment horizontal="center" vertical="center"/>
      <protection hidden="1"/>
    </xf>
    <xf numFmtId="0" fontId="37" fillId="11" borderId="25" xfId="0" applyFont="1" applyFill="1" applyBorder="1" applyAlignment="1" applyProtection="1">
      <alignment horizontal="center" vertical="center"/>
      <protection hidden="1"/>
    </xf>
    <xf numFmtId="0" fontId="37" fillId="11" borderId="18" xfId="0" applyFont="1" applyFill="1" applyBorder="1" applyAlignment="1" applyProtection="1">
      <alignment horizontal="center" vertical="center"/>
      <protection hidden="1"/>
    </xf>
    <xf numFmtId="0" fontId="37" fillId="11" borderId="27" xfId="0" applyFont="1" applyFill="1" applyBorder="1" applyAlignment="1" applyProtection="1">
      <alignment horizontal="center" vertical="center"/>
      <protection hidden="1"/>
    </xf>
    <xf numFmtId="0" fontId="21" fillId="0" borderId="20" xfId="0" applyFont="1" applyBorder="1" applyAlignment="1" applyProtection="1">
      <alignment horizontal="left" vertical="center" wrapText="1"/>
      <protection hidden="1"/>
    </xf>
    <xf numFmtId="0" fontId="21" fillId="0" borderId="22" xfId="0" applyFont="1" applyBorder="1" applyAlignment="1" applyProtection="1">
      <alignment horizontal="left" vertical="center" wrapText="1"/>
      <protection hidden="1"/>
    </xf>
    <xf numFmtId="0" fontId="21" fillId="0" borderId="20" xfId="0" applyFont="1" applyBorder="1" applyAlignment="1" applyProtection="1">
      <alignment horizontal="left" vertical="top" wrapText="1"/>
      <protection hidden="1"/>
    </xf>
    <xf numFmtId="0" fontId="21" fillId="0" borderId="22" xfId="0" applyFont="1" applyBorder="1" applyAlignment="1" applyProtection="1">
      <alignment horizontal="left" vertical="top" wrapText="1"/>
      <protection hidden="1"/>
    </xf>
    <xf numFmtId="0" fontId="36" fillId="11" borderId="2" xfId="0" applyFont="1" applyFill="1" applyBorder="1" applyAlignment="1" applyProtection="1">
      <alignment horizontal="center" vertical="center"/>
      <protection hidden="1"/>
    </xf>
    <xf numFmtId="0" fontId="35" fillId="14" borderId="21" xfId="0" applyFont="1" applyFill="1" applyBorder="1" applyAlignment="1" applyProtection="1">
      <alignment horizontal="center" vertical="center"/>
      <protection hidden="1"/>
    </xf>
    <xf numFmtId="0" fontId="1" fillId="0" borderId="2" xfId="0" applyFont="1" applyBorder="1" applyAlignment="1" applyProtection="1">
      <alignment horizontal="center" vertical="center" wrapText="1"/>
      <protection hidden="1"/>
    </xf>
    <xf numFmtId="0" fontId="2" fillId="0" borderId="19" xfId="0" applyFont="1" applyBorder="1" applyAlignment="1" applyProtection="1">
      <alignment horizontal="center" vertical="center" wrapText="1"/>
      <protection hidden="1"/>
    </xf>
    <xf numFmtId="0" fontId="2" fillId="0" borderId="23" xfId="0" applyFont="1" applyBorder="1" applyAlignment="1" applyProtection="1">
      <alignment horizontal="center" vertical="center" wrapText="1"/>
      <protection hidden="1"/>
    </xf>
    <xf numFmtId="0" fontId="1" fillId="0" borderId="19" xfId="0" applyFont="1" applyBorder="1" applyAlignment="1" applyProtection="1">
      <alignment horizontal="center" vertical="center" wrapText="1"/>
      <protection hidden="1"/>
    </xf>
    <xf numFmtId="0" fontId="1" fillId="0" borderId="23" xfId="0" applyFont="1" applyBorder="1" applyAlignment="1" applyProtection="1">
      <alignment horizontal="center" vertical="center" wrapText="1"/>
      <protection hidden="1"/>
    </xf>
    <xf numFmtId="0" fontId="1" fillId="0" borderId="2" xfId="0" applyFont="1" applyBorder="1" applyAlignment="1" applyProtection="1">
      <alignment horizontal="center" vertical="center" textRotation="90"/>
      <protection hidden="1"/>
    </xf>
    <xf numFmtId="0" fontId="33" fillId="3" borderId="19" xfId="0" applyFont="1" applyFill="1" applyBorder="1" applyAlignment="1" applyProtection="1">
      <alignment horizontal="center" vertical="center" wrapText="1"/>
      <protection hidden="1"/>
    </xf>
    <xf numFmtId="0" fontId="33" fillId="3" borderId="23" xfId="0" applyFont="1" applyFill="1" applyBorder="1" applyAlignment="1" applyProtection="1">
      <alignment horizontal="center" vertical="center" wrapText="1"/>
      <protection hidden="1"/>
    </xf>
    <xf numFmtId="0" fontId="2" fillId="0" borderId="2" xfId="0" applyFont="1" applyBorder="1" applyAlignment="1" applyProtection="1">
      <alignment horizontal="center" vertical="center" wrapText="1"/>
      <protection hidden="1"/>
    </xf>
    <xf numFmtId="0" fontId="1" fillId="3" borderId="2" xfId="0" applyFont="1" applyFill="1" applyBorder="1" applyAlignment="1" applyProtection="1">
      <alignment horizontal="center" vertical="center" wrapText="1"/>
      <protection hidden="1"/>
    </xf>
    <xf numFmtId="0" fontId="1" fillId="0" borderId="17" xfId="0" applyFont="1" applyBorder="1" applyAlignment="1" applyProtection="1">
      <alignment horizontal="center" vertical="center" textRotation="90"/>
      <protection hidden="1"/>
    </xf>
    <xf numFmtId="0" fontId="1" fillId="0" borderId="0" xfId="0" applyFont="1" applyAlignment="1" applyProtection="1">
      <alignment horizontal="center" vertical="center" textRotation="90"/>
      <protection hidden="1"/>
    </xf>
    <xf numFmtId="0" fontId="4" fillId="0" borderId="2" xfId="0" applyFont="1" applyBorder="1" applyAlignment="1" applyProtection="1">
      <alignment horizontal="center" vertical="center"/>
      <protection hidden="1"/>
    </xf>
    <xf numFmtId="0" fontId="33" fillId="3" borderId="19" xfId="0" applyFont="1" applyFill="1" applyBorder="1" applyAlignment="1" applyProtection="1">
      <alignment horizontal="left" vertical="center" wrapText="1"/>
      <protection hidden="1"/>
    </xf>
    <xf numFmtId="0" fontId="33" fillId="3" borderId="23" xfId="0" applyFont="1" applyFill="1" applyBorder="1" applyAlignment="1" applyProtection="1">
      <alignment horizontal="left" vertical="center" wrapText="1"/>
      <protection hidden="1"/>
    </xf>
    <xf numFmtId="0" fontId="33" fillId="3" borderId="3" xfId="0" applyFont="1" applyFill="1" applyBorder="1" applyAlignment="1" applyProtection="1">
      <alignment horizontal="left" vertical="center" wrapText="1"/>
      <protection hidden="1"/>
    </xf>
    <xf numFmtId="0" fontId="33" fillId="3" borderId="3" xfId="0" applyFont="1" applyFill="1" applyBorder="1" applyAlignment="1" applyProtection="1">
      <alignment horizontal="center" vertical="center" wrapText="1"/>
      <protection hidden="1"/>
    </xf>
    <xf numFmtId="0" fontId="4" fillId="11" borderId="2" xfId="0" applyFont="1" applyFill="1" applyBorder="1" applyAlignment="1" applyProtection="1">
      <alignment horizontal="center" vertical="center" textRotation="90" wrapText="1"/>
      <protection hidden="1"/>
    </xf>
    <xf numFmtId="0" fontId="32" fillId="11" borderId="19" xfId="0" applyFont="1" applyFill="1" applyBorder="1" applyAlignment="1" applyProtection="1">
      <alignment horizontal="center" vertical="center" wrapText="1"/>
      <protection hidden="1"/>
    </xf>
    <xf numFmtId="0" fontId="32" fillId="11" borderId="3" xfId="0" applyFont="1" applyFill="1" applyBorder="1" applyAlignment="1" applyProtection="1">
      <alignment horizontal="center" vertical="center" wrapText="1"/>
      <protection hidden="1"/>
    </xf>
    <xf numFmtId="0" fontId="4" fillId="11" borderId="21" xfId="0" applyFont="1" applyFill="1" applyBorder="1" applyAlignment="1" applyProtection="1">
      <alignment horizontal="center" vertical="center"/>
      <protection hidden="1"/>
    </xf>
    <xf numFmtId="164" fontId="1" fillId="0" borderId="2" xfId="1" applyNumberFormat="1" applyFont="1" applyBorder="1" applyAlignment="1" applyProtection="1">
      <alignment horizontal="center" vertical="center"/>
      <protection hidden="1"/>
    </xf>
    <xf numFmtId="0" fontId="4" fillId="11" borderId="19" xfId="0" applyFont="1" applyFill="1" applyBorder="1" applyAlignment="1" applyProtection="1">
      <alignment horizontal="center" vertical="center" wrapText="1"/>
      <protection locked="0"/>
    </xf>
    <xf numFmtId="0" fontId="4" fillId="11" borderId="23" xfId="0" applyFont="1" applyFill="1" applyBorder="1" applyAlignment="1" applyProtection="1">
      <alignment horizontal="center" vertical="center" wrapText="1"/>
      <protection locked="0"/>
    </xf>
    <xf numFmtId="0" fontId="4" fillId="11" borderId="3" xfId="0" applyFont="1" applyFill="1" applyBorder="1" applyAlignment="1" applyProtection="1">
      <alignment horizontal="center" vertical="center" wrapText="1"/>
      <protection locked="0"/>
    </xf>
    <xf numFmtId="0" fontId="40" fillId="3" borderId="2" xfId="0" applyFont="1" applyFill="1" applyBorder="1" applyAlignment="1" applyProtection="1">
      <alignment horizontal="left" vertical="top" wrapText="1"/>
      <protection locked="0"/>
    </xf>
    <xf numFmtId="0" fontId="1" fillId="3" borderId="2" xfId="0" applyFont="1" applyFill="1" applyBorder="1" applyAlignment="1" applyProtection="1">
      <alignment horizontal="left" vertical="top" wrapText="1"/>
      <protection locked="0"/>
    </xf>
    <xf numFmtId="0" fontId="41" fillId="0" borderId="2"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14" fillId="0" borderId="0" xfId="0" applyFont="1" applyAlignment="1">
      <alignment horizontal="center" vertical="center"/>
    </xf>
    <xf numFmtId="0" fontId="20" fillId="9" borderId="2" xfId="0" applyFont="1" applyFill="1" applyBorder="1" applyAlignment="1">
      <alignment horizontal="center" vertical="center" wrapText="1" readingOrder="1"/>
    </xf>
    <xf numFmtId="0" fontId="28" fillId="0" borderId="0" xfId="0" applyFont="1" applyAlignment="1">
      <alignment horizontal="center" vertical="center"/>
    </xf>
    <xf numFmtId="0" fontId="19" fillId="5" borderId="2" xfId="0" applyFont="1" applyFill="1" applyBorder="1" applyAlignment="1">
      <alignment horizontal="center" vertical="center" wrapText="1" readingOrder="1"/>
    </xf>
    <xf numFmtId="0" fontId="19" fillId="7" borderId="2" xfId="0" applyFont="1" applyFill="1" applyBorder="1" applyAlignment="1">
      <alignment horizontal="center" vertical="center" wrapText="1" readingOrder="1"/>
    </xf>
    <xf numFmtId="0" fontId="19" fillId="4" borderId="2" xfId="0" applyFont="1" applyFill="1" applyBorder="1" applyAlignment="1">
      <alignment horizontal="center" vertical="center" wrapText="1" readingOrder="1"/>
    </xf>
    <xf numFmtId="0" fontId="19" fillId="8" borderId="2" xfId="0" applyFont="1" applyFill="1" applyBorder="1" applyAlignment="1">
      <alignment horizontal="center" vertical="center" wrapText="1" readingOrder="1"/>
    </xf>
    <xf numFmtId="0" fontId="26" fillId="13" borderId="4" xfId="0" applyFont="1" applyFill="1" applyBorder="1" applyAlignment="1">
      <alignment horizontal="center" vertical="center" wrapText="1" readingOrder="1"/>
    </xf>
    <xf numFmtId="0" fontId="26" fillId="13" borderId="5" xfId="0" applyFont="1" applyFill="1" applyBorder="1" applyAlignment="1">
      <alignment horizontal="center" vertical="center" wrapText="1" readingOrder="1"/>
    </xf>
    <xf numFmtId="0" fontId="26" fillId="13" borderId="16" xfId="0" applyFont="1" applyFill="1" applyBorder="1" applyAlignment="1">
      <alignment horizontal="center" vertical="center" wrapText="1" readingOrder="1"/>
    </xf>
    <xf numFmtId="0" fontId="21" fillId="3" borderId="0" xfId="0" applyFont="1" applyFill="1" applyAlignment="1">
      <alignment horizontal="justify" vertical="center" wrapText="1"/>
    </xf>
    <xf numFmtId="0" fontId="23" fillId="13" borderId="13" xfId="0" applyFont="1" applyFill="1" applyBorder="1" applyAlignment="1">
      <alignment horizontal="center" vertical="center" wrapText="1" readingOrder="1"/>
    </xf>
    <xf numFmtId="0" fontId="23" fillId="13" borderId="14" xfId="0" applyFont="1" applyFill="1" applyBorder="1" applyAlignment="1">
      <alignment horizontal="center" vertical="center" wrapText="1" readingOrder="1"/>
    </xf>
    <xf numFmtId="0" fontId="23" fillId="3" borderId="11" xfId="0" applyFont="1" applyFill="1" applyBorder="1" applyAlignment="1">
      <alignment horizontal="center" vertical="center" wrapText="1" readingOrder="1"/>
    </xf>
    <xf numFmtId="0" fontId="23" fillId="3" borderId="6" xfId="0" applyFont="1" applyFill="1" applyBorder="1" applyAlignment="1">
      <alignment horizontal="center" vertical="center" wrapText="1" readingOrder="1"/>
    </xf>
    <xf numFmtId="0" fontId="23" fillId="3" borderId="3" xfId="0" applyFont="1" applyFill="1" applyBorder="1" applyAlignment="1">
      <alignment horizontal="center" vertical="center" wrapText="1" readingOrder="1"/>
    </xf>
    <xf numFmtId="0" fontId="23" fillId="3" borderId="2" xfId="0" applyFont="1" applyFill="1" applyBorder="1" applyAlignment="1">
      <alignment horizontal="center" vertical="center" wrapText="1" readingOrder="1"/>
    </xf>
    <xf numFmtId="0" fontId="23" fillId="3" borderId="8" xfId="0" applyFont="1" applyFill="1" applyBorder="1" applyAlignment="1">
      <alignment horizontal="center" vertical="center" wrapText="1" readingOrder="1"/>
    </xf>
    <xf numFmtId="0" fontId="23" fillId="3" borderId="9" xfId="0" applyFont="1" applyFill="1" applyBorder="1" applyAlignment="1">
      <alignment horizontal="center" vertical="center" wrapText="1" readingOrder="1"/>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182">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FFC000"/>
        </patternFill>
      </fill>
    </dxf>
    <dxf>
      <fill>
        <patternFill>
          <bgColor rgb="FFFFFF66"/>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FFFF66"/>
        </patternFill>
      </fill>
    </dxf>
    <dxf>
      <fill>
        <patternFill>
          <bgColor rgb="FF00B050"/>
        </patternFill>
      </fill>
    </dxf>
    <dxf>
      <fill>
        <patternFill>
          <bgColor rgb="FFFFC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00B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396875</xdr:colOff>
      <xdr:row>0</xdr:row>
      <xdr:rowOff>149225</xdr:rowOff>
    </xdr:from>
    <xdr:to>
      <xdr:col>2</xdr:col>
      <xdr:colOff>1354325</xdr:colOff>
      <xdr:row>3</xdr:row>
      <xdr:rowOff>155286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149225"/>
          <a:ext cx="957450" cy="625186"/>
        </a:xfrm>
        <a:prstGeom prst="rect">
          <a:avLst/>
        </a:prstGeom>
        <a:noFill/>
        <a:ln>
          <a:noFill/>
        </a:ln>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ATHLON\Documents\CONTRATO%20ISVIMED_CES%202021\DESARROLLO%20DE%20CONTRATO\MATRICES%20DE%20RIESGO%20EN%20ACTUALIZACION\MATRICES%20DE%20RIESGO\GESTION%20HUMANA\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23B207FB-AACA-4158-8C90-A13999A21E4E}">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42FF9C-BA41-4544-9A8B-45931718392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208:G220"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EC912-22DD-4A72-A967-B775A349E235}" name="Tabla13" displayName="Tabla13" ref="B208:C218" totalsRowShown="0" headerRowDxfId="181" dataDxfId="180">
  <autoFilter ref="B208:C218" xr:uid="{00000000-0009-0000-0100-000001000000}"/>
  <tableColumns count="2">
    <tableColumn id="1" xr3:uid="{9E9A9578-4E04-488A-BBF0-AF85DE280E17}" name="Criterios" dataDxfId="179"/>
    <tableColumn id="2" xr3:uid="{0D82EFC9-95F1-4FC4-8C5A-F40A29A6C681}" name="Subcriterios" dataDxfId="17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002060"/>
  </sheetPr>
  <dimension ref="A1:BC43"/>
  <sheetViews>
    <sheetView showGridLines="0" tabSelected="1" zoomScale="85" zoomScaleNormal="85" workbookViewId="0">
      <selection activeCell="G10" sqref="G10:G12"/>
    </sheetView>
  </sheetViews>
  <sheetFormatPr baseColWidth="10" defaultColWidth="11.44140625" defaultRowHeight="13.8" x14ac:dyDescent="0.25"/>
  <cols>
    <col min="1" max="1" width="4" style="87" bestFit="1" customWidth="1"/>
    <col min="2" max="2" width="24.33203125" style="87" hidden="1" customWidth="1"/>
    <col min="3" max="3" width="29.44140625" style="87" customWidth="1"/>
    <col min="4" max="4" width="31.6640625" style="87" customWidth="1"/>
    <col min="5" max="5" width="32.6640625" style="87" customWidth="1"/>
    <col min="6" max="6" width="30.88671875" style="87" customWidth="1"/>
    <col min="7" max="7" width="38" style="62" customWidth="1"/>
    <col min="8" max="8" width="72.5546875" style="62" customWidth="1"/>
    <col min="9" max="9" width="16.88671875" style="88" customWidth="1"/>
    <col min="10" max="10" width="10.5546875" style="62" customWidth="1"/>
    <col min="11" max="11" width="9.109375" style="62" customWidth="1"/>
    <col min="12" max="12" width="10.5546875" style="62" customWidth="1"/>
    <col min="13" max="13" width="9.44140625" style="62" customWidth="1"/>
    <col min="14" max="14" width="10.5546875" style="62" customWidth="1"/>
    <col min="15" max="15" width="5.88671875" style="62" customWidth="1"/>
    <col min="16" max="16" width="81.44140625" style="62" customWidth="1"/>
    <col min="17" max="17" width="15.109375" style="62" bestFit="1" customWidth="1"/>
    <col min="18" max="18" width="6.88671875" style="62" customWidth="1"/>
    <col min="19" max="19" width="5" style="62" customWidth="1"/>
    <col min="20" max="20" width="5.5546875" style="62" customWidth="1"/>
    <col min="21" max="21" width="7.109375" style="62" customWidth="1"/>
    <col min="22" max="22" width="6.6640625" style="62" customWidth="1"/>
    <col min="23" max="23" width="7.5546875" style="62" customWidth="1"/>
    <col min="24" max="24" width="48.33203125" style="62" customWidth="1"/>
    <col min="25" max="25" width="11.33203125" style="62" customWidth="1"/>
    <col min="26" max="26" width="8.6640625" style="62" customWidth="1"/>
    <col min="27" max="27" width="10.44140625" style="62" customWidth="1"/>
    <col min="28" max="28" width="9.33203125" style="62" customWidth="1"/>
    <col min="29" max="29" width="9.109375" style="62" customWidth="1"/>
    <col min="30" max="33" width="10.33203125" style="62" customWidth="1"/>
    <col min="34" max="34" width="11.6640625" style="62" customWidth="1"/>
    <col min="35" max="35" width="12.5546875" style="62" customWidth="1"/>
    <col min="36" max="36" width="70.5546875" style="62" customWidth="1"/>
    <col min="37" max="38" width="106.6640625" style="62" customWidth="1"/>
    <col min="39" max="40" width="106.6640625" style="62" hidden="1" customWidth="1"/>
    <col min="41" max="16384" width="11.44140625" style="62"/>
  </cols>
  <sheetData>
    <row r="1" spans="1:55" ht="16.5" customHeight="1" x14ac:dyDescent="0.25">
      <c r="A1" s="133"/>
      <c r="B1" s="133"/>
      <c r="C1" s="133"/>
      <c r="D1" s="134" t="s">
        <v>166</v>
      </c>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6"/>
      <c r="AG1" s="124" t="s">
        <v>185</v>
      </c>
      <c r="AH1" s="125"/>
      <c r="AI1" s="126"/>
      <c r="AJ1" s="61"/>
      <c r="AK1" s="61"/>
      <c r="AL1" s="61"/>
      <c r="AM1" s="61"/>
      <c r="AN1" s="61"/>
      <c r="AO1" s="61"/>
      <c r="AP1" s="61"/>
      <c r="AQ1" s="61"/>
      <c r="AR1" s="61"/>
      <c r="AS1" s="61"/>
      <c r="AT1" s="61"/>
      <c r="AU1" s="61"/>
      <c r="AV1" s="61"/>
      <c r="AW1" s="61"/>
      <c r="AX1" s="61"/>
      <c r="AY1" s="61"/>
      <c r="AZ1" s="61"/>
      <c r="BA1" s="61"/>
      <c r="BB1" s="61"/>
      <c r="BC1" s="61"/>
    </row>
    <row r="2" spans="1:55" ht="16.5" customHeight="1" x14ac:dyDescent="0.25">
      <c r="A2" s="133"/>
      <c r="B2" s="133"/>
      <c r="C2" s="133"/>
      <c r="D2" s="137"/>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9"/>
      <c r="AG2" s="124" t="s">
        <v>192</v>
      </c>
      <c r="AH2" s="125"/>
      <c r="AI2" s="126"/>
      <c r="AJ2" s="61"/>
      <c r="AK2" s="61"/>
      <c r="AL2" s="61"/>
      <c r="AM2" s="61"/>
      <c r="AN2" s="61"/>
      <c r="AO2" s="61"/>
      <c r="AP2" s="61"/>
      <c r="AQ2" s="61"/>
      <c r="AR2" s="61"/>
      <c r="AS2" s="61"/>
      <c r="AT2" s="61"/>
      <c r="AU2" s="61"/>
      <c r="AV2" s="61"/>
      <c r="AW2" s="61"/>
      <c r="AX2" s="61"/>
      <c r="AY2" s="61"/>
      <c r="AZ2" s="61"/>
      <c r="BA2" s="61"/>
      <c r="BB2" s="61"/>
      <c r="BC2" s="61"/>
    </row>
    <row r="3" spans="1:55" ht="16.5" customHeight="1" x14ac:dyDescent="0.25">
      <c r="A3" s="133"/>
      <c r="B3" s="133"/>
      <c r="C3" s="133"/>
      <c r="D3" s="137"/>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9"/>
      <c r="AG3" s="124" t="s">
        <v>193</v>
      </c>
      <c r="AH3" s="125"/>
      <c r="AI3" s="126"/>
      <c r="AJ3" s="61"/>
      <c r="AK3" s="61"/>
      <c r="AL3" s="61"/>
      <c r="AM3" s="61"/>
      <c r="AN3" s="61"/>
      <c r="AO3" s="61"/>
      <c r="AP3" s="61"/>
      <c r="AQ3" s="61"/>
      <c r="AR3" s="61"/>
      <c r="AS3" s="61"/>
      <c r="AT3" s="61"/>
      <c r="AU3" s="61"/>
      <c r="AV3" s="61"/>
      <c r="AW3" s="61"/>
      <c r="AX3" s="61"/>
      <c r="AY3" s="61"/>
      <c r="AZ3" s="61"/>
      <c r="BA3" s="61"/>
      <c r="BB3" s="61"/>
      <c r="BC3" s="61"/>
    </row>
    <row r="4" spans="1:55" ht="16.5" customHeight="1" x14ac:dyDescent="0.25">
      <c r="A4" s="133"/>
      <c r="B4" s="133"/>
      <c r="C4" s="133"/>
      <c r="D4" s="140"/>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2"/>
      <c r="AG4" s="124" t="s">
        <v>186</v>
      </c>
      <c r="AH4" s="125"/>
      <c r="AI4" s="126"/>
      <c r="AJ4" s="61"/>
      <c r="AK4" s="61"/>
      <c r="AL4" s="61"/>
      <c r="AM4" s="61"/>
      <c r="AN4" s="61"/>
      <c r="AO4" s="61"/>
      <c r="AP4" s="61"/>
      <c r="AQ4" s="61"/>
      <c r="AR4" s="61"/>
      <c r="AS4" s="61"/>
      <c r="AT4" s="61"/>
      <c r="AU4" s="61"/>
      <c r="AV4" s="61"/>
      <c r="AW4" s="61"/>
      <c r="AX4" s="61"/>
      <c r="AY4" s="61"/>
      <c r="AZ4" s="61"/>
      <c r="BA4" s="61"/>
      <c r="BB4" s="61"/>
      <c r="BC4" s="61"/>
    </row>
    <row r="5" spans="1:55" x14ac:dyDescent="0.25">
      <c r="A5" s="63"/>
      <c r="B5" s="63"/>
      <c r="C5" s="63"/>
      <c r="D5" s="64"/>
      <c r="E5" s="63"/>
      <c r="F5" s="63"/>
      <c r="G5" s="61"/>
      <c r="H5" s="61"/>
      <c r="I5" s="65"/>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row>
    <row r="6" spans="1:55" ht="23.25" customHeight="1" x14ac:dyDescent="0.25">
      <c r="A6" s="143" t="s">
        <v>184</v>
      </c>
      <c r="B6" s="143"/>
      <c r="C6" s="144"/>
      <c r="D6" s="127" t="s">
        <v>195</v>
      </c>
      <c r="E6" s="128"/>
      <c r="F6" s="151" t="s">
        <v>168</v>
      </c>
      <c r="G6" s="151"/>
      <c r="H6" s="147" t="s">
        <v>319</v>
      </c>
      <c r="I6" s="148"/>
      <c r="J6" s="66"/>
      <c r="K6" s="66"/>
      <c r="L6" s="66"/>
      <c r="M6" s="66"/>
      <c r="N6" s="66"/>
      <c r="O6" s="66"/>
      <c r="P6" s="66"/>
      <c r="Q6" s="66"/>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row>
    <row r="7" spans="1:55" ht="39.75" customHeight="1" x14ac:dyDescent="0.25">
      <c r="A7" s="145"/>
      <c r="B7" s="145"/>
      <c r="C7" s="146"/>
      <c r="D7" s="129"/>
      <c r="E7" s="130"/>
      <c r="F7" s="116" t="s">
        <v>169</v>
      </c>
      <c r="G7" s="116"/>
      <c r="H7" s="149" t="s">
        <v>295</v>
      </c>
      <c r="I7" s="150"/>
      <c r="J7" s="66"/>
      <c r="K7" s="66"/>
      <c r="L7" s="66"/>
      <c r="M7" s="66"/>
      <c r="N7" s="66"/>
      <c r="O7" s="66"/>
      <c r="P7" s="66"/>
      <c r="Q7" s="66"/>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row>
    <row r="8" spans="1:55" ht="16.5" customHeight="1" x14ac:dyDescent="0.25">
      <c r="A8" s="62"/>
      <c r="B8" s="62"/>
      <c r="C8" s="62"/>
      <c r="D8" s="67"/>
      <c r="E8" s="67"/>
      <c r="F8" s="67"/>
      <c r="G8" s="67"/>
      <c r="H8" s="67"/>
      <c r="I8" s="67"/>
      <c r="J8" s="66"/>
      <c r="K8" s="66"/>
      <c r="L8" s="66"/>
      <c r="M8" s="66"/>
      <c r="N8" s="66"/>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row>
    <row r="9" spans="1:55" ht="21.75" customHeight="1" x14ac:dyDescent="0.25">
      <c r="A9" s="131" t="s">
        <v>180</v>
      </c>
      <c r="B9" s="152"/>
      <c r="C9" s="152"/>
      <c r="D9" s="152"/>
      <c r="E9" s="152"/>
      <c r="F9" s="152"/>
      <c r="G9" s="152"/>
      <c r="H9" s="152"/>
      <c r="I9" s="132"/>
      <c r="J9" s="119" t="s">
        <v>182</v>
      </c>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31" t="s">
        <v>183</v>
      </c>
      <c r="AJ9" s="132"/>
      <c r="AK9" s="175" t="s">
        <v>304</v>
      </c>
      <c r="AL9" s="175" t="s">
        <v>305</v>
      </c>
      <c r="AM9" s="175" t="s">
        <v>306</v>
      </c>
      <c r="AN9" s="175" t="s">
        <v>307</v>
      </c>
      <c r="AO9" s="61"/>
      <c r="AP9" s="61"/>
      <c r="AQ9" s="61"/>
      <c r="AR9" s="61"/>
      <c r="AS9" s="61"/>
      <c r="AT9" s="61"/>
      <c r="AU9" s="61"/>
      <c r="AV9" s="61"/>
      <c r="AW9" s="61"/>
      <c r="AX9" s="61"/>
      <c r="AY9" s="61"/>
      <c r="AZ9" s="61"/>
      <c r="BA9" s="61"/>
      <c r="BB9" s="61"/>
      <c r="BC9" s="61"/>
    </row>
    <row r="10" spans="1:55" ht="16.5" customHeight="1" x14ac:dyDescent="0.25">
      <c r="A10" s="115" t="s">
        <v>0</v>
      </c>
      <c r="B10" s="109" t="s">
        <v>134</v>
      </c>
      <c r="C10" s="109" t="s">
        <v>112</v>
      </c>
      <c r="D10" s="109" t="s">
        <v>131</v>
      </c>
      <c r="E10" s="109" t="s">
        <v>132</v>
      </c>
      <c r="F10" s="109" t="s">
        <v>133</v>
      </c>
      <c r="G10" s="116" t="s">
        <v>1</v>
      </c>
      <c r="H10" s="120" t="s">
        <v>113</v>
      </c>
      <c r="I10" s="120" t="s">
        <v>39</v>
      </c>
      <c r="J10" s="119" t="s">
        <v>125</v>
      </c>
      <c r="K10" s="119"/>
      <c r="L10" s="119"/>
      <c r="M10" s="119"/>
      <c r="N10" s="119"/>
      <c r="O10" s="122" t="s">
        <v>181</v>
      </c>
      <c r="P10" s="122"/>
      <c r="Q10" s="122"/>
      <c r="R10" s="122"/>
      <c r="S10" s="122"/>
      <c r="T10" s="122"/>
      <c r="U10" s="122"/>
      <c r="V10" s="122"/>
      <c r="W10" s="122"/>
      <c r="X10" s="122"/>
      <c r="Y10" s="68"/>
      <c r="Z10" s="68"/>
      <c r="AA10" s="68"/>
      <c r="AB10" s="68"/>
      <c r="AC10" s="68"/>
      <c r="AD10" s="173" t="s">
        <v>126</v>
      </c>
      <c r="AE10" s="173"/>
      <c r="AF10" s="173"/>
      <c r="AG10" s="173"/>
      <c r="AH10" s="173"/>
      <c r="AI10" s="170" t="s">
        <v>28</v>
      </c>
      <c r="AJ10" s="69" t="s">
        <v>129</v>
      </c>
      <c r="AK10" s="176"/>
      <c r="AL10" s="176"/>
      <c r="AM10" s="176"/>
      <c r="AN10" s="176"/>
      <c r="AO10" s="61"/>
      <c r="AP10" s="61"/>
      <c r="AQ10" s="61"/>
      <c r="AR10" s="61"/>
      <c r="AS10" s="61"/>
      <c r="AT10" s="61"/>
      <c r="AU10" s="61"/>
      <c r="AV10" s="61"/>
      <c r="AW10" s="61"/>
      <c r="AX10" s="61"/>
      <c r="AY10" s="61"/>
      <c r="AZ10" s="61"/>
      <c r="BA10" s="61"/>
      <c r="BB10" s="61"/>
      <c r="BC10" s="61"/>
    </row>
    <row r="11" spans="1:55" x14ac:dyDescent="0.25">
      <c r="A11" s="115"/>
      <c r="B11" s="109"/>
      <c r="C11" s="109"/>
      <c r="D11" s="109"/>
      <c r="E11" s="109"/>
      <c r="F11" s="109"/>
      <c r="G11" s="116"/>
      <c r="H11" s="123"/>
      <c r="I11" s="123"/>
      <c r="J11" s="110" t="s">
        <v>32</v>
      </c>
      <c r="K11" s="110" t="s">
        <v>4</v>
      </c>
      <c r="L11" s="110" t="s">
        <v>35</v>
      </c>
      <c r="M11" s="110" t="s">
        <v>4</v>
      </c>
      <c r="N11" s="110" t="s">
        <v>38</v>
      </c>
      <c r="O11" s="117" t="s">
        <v>10</v>
      </c>
      <c r="P11" s="120" t="s">
        <v>111</v>
      </c>
      <c r="Q11" s="120" t="s">
        <v>11</v>
      </c>
      <c r="R11" s="112" t="s">
        <v>7</v>
      </c>
      <c r="S11" s="113"/>
      <c r="T11" s="113"/>
      <c r="U11" s="113"/>
      <c r="V11" s="113"/>
      <c r="W11" s="113"/>
      <c r="X11" s="114"/>
      <c r="Y11" s="117" t="s">
        <v>99</v>
      </c>
      <c r="Z11" s="117" t="s">
        <v>127</v>
      </c>
      <c r="AA11" s="117" t="s">
        <v>4</v>
      </c>
      <c r="AB11" s="117" t="s">
        <v>128</v>
      </c>
      <c r="AC11" s="117" t="s">
        <v>4</v>
      </c>
      <c r="AD11" s="117" t="s">
        <v>36</v>
      </c>
      <c r="AE11" s="117" t="s">
        <v>4</v>
      </c>
      <c r="AF11" s="117" t="s">
        <v>37</v>
      </c>
      <c r="AG11" s="117" t="s">
        <v>4</v>
      </c>
      <c r="AH11" s="117" t="s">
        <v>194</v>
      </c>
      <c r="AI11" s="170"/>
      <c r="AJ11" s="171" t="s">
        <v>130</v>
      </c>
      <c r="AK11" s="176"/>
      <c r="AL11" s="176"/>
      <c r="AM11" s="176"/>
      <c r="AN11" s="176"/>
      <c r="AO11" s="61"/>
      <c r="AP11" s="61"/>
      <c r="AQ11" s="61"/>
      <c r="AR11" s="61"/>
      <c r="AS11" s="61"/>
      <c r="AT11" s="61"/>
      <c r="AU11" s="61"/>
      <c r="AV11" s="61"/>
      <c r="AW11" s="61"/>
      <c r="AX11" s="61"/>
      <c r="AY11" s="61"/>
      <c r="AZ11" s="61"/>
      <c r="BA11" s="61"/>
      <c r="BB11" s="61"/>
      <c r="BC11" s="61"/>
    </row>
    <row r="12" spans="1:55" s="73" customFormat="1" ht="90" customHeight="1" x14ac:dyDescent="0.3">
      <c r="A12" s="115"/>
      <c r="B12" s="109"/>
      <c r="C12" s="109"/>
      <c r="D12" s="116"/>
      <c r="E12" s="109"/>
      <c r="F12" s="109"/>
      <c r="G12" s="116"/>
      <c r="H12" s="121"/>
      <c r="I12" s="121"/>
      <c r="J12" s="111"/>
      <c r="K12" s="111"/>
      <c r="L12" s="111"/>
      <c r="M12" s="111"/>
      <c r="N12" s="111"/>
      <c r="O12" s="118"/>
      <c r="P12" s="121"/>
      <c r="Q12" s="121"/>
      <c r="R12" s="70" t="s">
        <v>12</v>
      </c>
      <c r="S12" s="70" t="s">
        <v>16</v>
      </c>
      <c r="T12" s="70" t="s">
        <v>27</v>
      </c>
      <c r="U12" s="70" t="s">
        <v>17</v>
      </c>
      <c r="V12" s="70" t="s">
        <v>20</v>
      </c>
      <c r="W12" s="70" t="s">
        <v>23</v>
      </c>
      <c r="X12" s="71" t="s">
        <v>114</v>
      </c>
      <c r="Y12" s="118"/>
      <c r="Z12" s="118"/>
      <c r="AA12" s="118"/>
      <c r="AB12" s="118"/>
      <c r="AC12" s="118"/>
      <c r="AD12" s="118"/>
      <c r="AE12" s="118"/>
      <c r="AF12" s="118"/>
      <c r="AG12" s="118"/>
      <c r="AH12" s="118"/>
      <c r="AI12" s="170"/>
      <c r="AJ12" s="172"/>
      <c r="AK12" s="177"/>
      <c r="AL12" s="177"/>
      <c r="AM12" s="177"/>
      <c r="AN12" s="177"/>
      <c r="AO12" s="72"/>
      <c r="AP12" s="72"/>
      <c r="AQ12" s="72"/>
      <c r="AR12" s="72"/>
      <c r="AS12" s="72"/>
      <c r="AT12" s="72"/>
      <c r="AU12" s="72"/>
      <c r="AV12" s="72"/>
      <c r="AW12" s="72"/>
      <c r="AX12" s="72"/>
      <c r="AY12" s="72"/>
      <c r="AZ12" s="72"/>
      <c r="BA12" s="72"/>
      <c r="BB12" s="72"/>
      <c r="BC12" s="72"/>
    </row>
    <row r="13" spans="1:55" s="80" customFormat="1" ht="169.5" customHeight="1" x14ac:dyDescent="0.3">
      <c r="A13" s="158" t="s">
        <v>238</v>
      </c>
      <c r="B13" s="153"/>
      <c r="C13" s="159" t="s">
        <v>244</v>
      </c>
      <c r="D13" s="159" t="s">
        <v>196</v>
      </c>
      <c r="E13" s="159" t="s">
        <v>245</v>
      </c>
      <c r="F13" s="159" t="s">
        <v>197</v>
      </c>
      <c r="G13" s="159" t="s">
        <v>246</v>
      </c>
      <c r="H13" s="81" t="s">
        <v>198</v>
      </c>
      <c r="I13" s="156" t="s">
        <v>121</v>
      </c>
      <c r="J13" s="98" t="s">
        <v>42</v>
      </c>
      <c r="K13" s="102">
        <v>0.4</v>
      </c>
      <c r="L13" s="98" t="s">
        <v>70</v>
      </c>
      <c r="M13" s="102">
        <v>1</v>
      </c>
      <c r="N13" s="103" t="s">
        <v>65</v>
      </c>
      <c r="O13" s="26">
        <v>1</v>
      </c>
      <c r="P13" s="75" t="s">
        <v>247</v>
      </c>
      <c r="Q13" s="26" t="str">
        <f t="shared" ref="Q13:Q16" si="0">IF(OR(R13="Preventivo",R13="Detectivo"),"Probabilidad",IF(R13="Correctivo","Impacto",""))</f>
        <v>Probabilidad</v>
      </c>
      <c r="R13" s="76" t="s">
        <v>13</v>
      </c>
      <c r="S13" s="76" t="s">
        <v>8</v>
      </c>
      <c r="T13" s="27" t="str">
        <f t="shared" ref="T13:T27" si="1">IF(AND(R13="Preventivo",S13="Automático"),"50%",IF(AND(R13="Preventivo",S13="Manual"),"40%",IF(AND(R13="Detectivo",S13="Automático"),"40%",IF(AND(R13="Detectivo",S13="Manual"),"30%",IF(AND(R13="Correctivo",S13="Automático"),"35%",IF(AND(R13="Correctivo",S13="Manual"),"25%",""))))))</f>
        <v>40%</v>
      </c>
      <c r="U13" s="76" t="s">
        <v>18</v>
      </c>
      <c r="V13" s="76" t="s">
        <v>21</v>
      </c>
      <c r="W13" s="76" t="s">
        <v>90</v>
      </c>
      <c r="X13" s="77" t="s">
        <v>248</v>
      </c>
      <c r="Y13" s="78">
        <f>IFERROR(IF(Q13="Probabilidad",(K13-(+K13*T13)),IF(Q13="Impacto",K13,"")),"")</f>
        <v>0.24</v>
      </c>
      <c r="Z13" s="29" t="str">
        <f t="shared" ref="Z13:Z23" si="2">IFERROR(IF(Y13="","",IF(Y13&lt;=0.2,"Muy Baja",IF(Y13&lt;=0.4,"Baja",IF(Y13&lt;=0.6,"Media",IF(Y13&lt;=0.8,"Alta","Muy Alta"))))),"")</f>
        <v>Baja</v>
      </c>
      <c r="AA13" s="27">
        <f t="shared" ref="AA13:AA23" si="3">+Y13</f>
        <v>0.24</v>
      </c>
      <c r="AB13" s="29" t="str">
        <f t="shared" ref="AB13:AB23" si="4">IFERROR(IF(AC13="","",IF(AC13&lt;=0.2,"Leve",IF(AC13&lt;=0.4,"Menor",IF(AC13&lt;=0.6,"Moderado",IF(AC13&lt;=0.8,"Mayor","Catastrófico"))))),"")</f>
        <v>Catastrófico</v>
      </c>
      <c r="AC13" s="27">
        <f>IFERROR(IF(Q13="Impacto",(M13-(+M13*T13)),IF(Q13="Probabilidad",M13,"")),"")</f>
        <v>1</v>
      </c>
      <c r="AD13" s="98" t="str">
        <f>IFERROR(IF(AE13=0,"",IF(AND(AE13&gt;0,AE13&lt;=0.2),"Muy Baja",IF(AE13&lt;=0.4,"Baja",IF(AE13&lt;=0.6,"Media",IF(AE13&lt;=0.8,"Alta","Muy Alta"))))),"")</f>
        <v>Muy Baja</v>
      </c>
      <c r="AE13" s="104">
        <f>MIN(Y13:Y16)</f>
        <v>0.1008</v>
      </c>
      <c r="AF13" s="98" t="str">
        <f>IFERROR(IF(AG13=0,"",IF(AND(AG13&gt;0,AG13&lt;=0.2),"Leve",IF(AG13&lt;=0.4,"Menor",IF(AG13&lt;=0.6,"Moderado",IF(AG13&lt;=0.8,"Mayor","Catastrófico"))))),"")</f>
        <v>Mayor</v>
      </c>
      <c r="AG13" s="104">
        <f>MIN(AC13:AC16)</f>
        <v>0.75</v>
      </c>
      <c r="AH13" s="106" t="str">
        <f>IFERROR(IF(OR(AND(AD13="Muy Baja",AF13="Leve"),AND(AD13="Muy Baja",AF13="Menor"),AND(AD13="Baja",AF13="Leve")),"Bajo",IF(OR(AND(AD13="Muy Baja",AF13="Moderado"),AND(AD13="Baja",AF13="Menor"),AND(AD13="Baja",AF13="Moderado"),AND(AD13="Media",AF13="Leve"),AND(AD13="Media",AF13="Menor"),AND(AD13="Media",AF13="Moderado"),AND(AD13="Alta",AF13="Leve"),AND(AD13="Alta",AF13="Menor")),"Moderado",IF(OR(AND(AD13="Muy Baja",AF13="Mayor"),AND(AD13="Baja",AF13="Mayor"),AND(AD13="Media",AF13="Mayor"),AND(AD13="Alta",AF13="Moderado"),AND(AD13="Alta",AF13="Mayor"),AND(AD13="Muy Alta",AF13="Leve"),AND(AD13="Muy Alta",AF13="Menor"),AND(AD13="Muy Alta",AF13="Moderado"),AND(AD13="Muy Alta",AF13="Mayor")),"Alto",IF(OR(AND(AD13="Muy Baja",AF13="Catastrófico"),AND(AD13="Baja",AF13="Catastrófico"),AND(AD13="Media",AF13="Catastrófico"),AND(AD13="Alta",AF13="Catastrófico"),AND(AD13="Muy Alta",AF13="Catastrófico")),"Extremo","")))),"")</f>
        <v>Alto</v>
      </c>
      <c r="AI13" s="100" t="s">
        <v>97</v>
      </c>
      <c r="AJ13" s="159"/>
      <c r="AK13" s="178" t="s">
        <v>308</v>
      </c>
      <c r="AL13" s="178" t="s">
        <v>314</v>
      </c>
      <c r="AM13" s="178"/>
      <c r="AN13" s="178"/>
      <c r="AO13" s="79"/>
      <c r="AP13" s="79"/>
      <c r="AQ13" s="79"/>
      <c r="AR13" s="79"/>
      <c r="AS13" s="79"/>
      <c r="AT13" s="79"/>
      <c r="AU13" s="79"/>
      <c r="AV13" s="79"/>
      <c r="AW13" s="79"/>
      <c r="AX13" s="79"/>
      <c r="AY13" s="79"/>
      <c r="AZ13" s="79"/>
      <c r="BA13" s="79"/>
      <c r="BB13" s="79"/>
      <c r="BC13" s="79"/>
    </row>
    <row r="14" spans="1:55" ht="169.5" customHeight="1" x14ac:dyDescent="0.25">
      <c r="A14" s="158"/>
      <c r="B14" s="153"/>
      <c r="C14" s="160"/>
      <c r="D14" s="160"/>
      <c r="E14" s="160"/>
      <c r="F14" s="160"/>
      <c r="G14" s="160"/>
      <c r="H14" s="81" t="s">
        <v>199</v>
      </c>
      <c r="I14" s="157"/>
      <c r="J14" s="99"/>
      <c r="K14" s="102"/>
      <c r="L14" s="99"/>
      <c r="M14" s="102"/>
      <c r="N14" s="103"/>
      <c r="O14" s="26">
        <v>2</v>
      </c>
      <c r="P14" s="75" t="s">
        <v>249</v>
      </c>
      <c r="Q14" s="26" t="str">
        <f t="shared" si="0"/>
        <v>Probabilidad</v>
      </c>
      <c r="R14" s="76" t="s">
        <v>13</v>
      </c>
      <c r="S14" s="76" t="s">
        <v>8</v>
      </c>
      <c r="T14" s="27" t="str">
        <f t="shared" si="1"/>
        <v>40%</v>
      </c>
      <c r="U14" s="76" t="s">
        <v>19</v>
      </c>
      <c r="V14" s="76" t="s">
        <v>22</v>
      </c>
      <c r="W14" s="76" t="s">
        <v>90</v>
      </c>
      <c r="X14" s="77" t="s">
        <v>250</v>
      </c>
      <c r="Y14" s="78">
        <f>IFERROR(IF(AND(Q13="Probabilidad",Q14="Probabilidad"),(AA13-(+AA13*T14)),IF(Q14="Probabilidad",(K13-(+K13*T14)),IF(Q14="Impacto",AA13,""))),"")</f>
        <v>0.14399999999999999</v>
      </c>
      <c r="Z14" s="29" t="str">
        <f t="shared" si="2"/>
        <v>Muy Baja</v>
      </c>
      <c r="AA14" s="27">
        <f t="shared" si="3"/>
        <v>0.14399999999999999</v>
      </c>
      <c r="AB14" s="29" t="str">
        <f t="shared" si="4"/>
        <v>Catastrófico</v>
      </c>
      <c r="AC14" s="27">
        <f>IFERROR(IF(AND(Q13="Impacto",Q14="Impacto"),(AC13-(+AC13*T14)),IF(Q14="Impacto",($M$15-(+$M$15*T14)),IF(Q14="Probabilidad",AC13,""))),"")</f>
        <v>1</v>
      </c>
      <c r="AD14" s="99"/>
      <c r="AE14" s="105"/>
      <c r="AF14" s="99"/>
      <c r="AG14" s="105"/>
      <c r="AH14" s="107"/>
      <c r="AI14" s="101"/>
      <c r="AJ14" s="160"/>
      <c r="AK14" s="179"/>
      <c r="AL14" s="179"/>
      <c r="AM14" s="179"/>
      <c r="AN14" s="179"/>
      <c r="AO14" s="61"/>
      <c r="AP14" s="61"/>
      <c r="AQ14" s="61"/>
      <c r="AR14" s="61"/>
      <c r="AS14" s="61"/>
      <c r="AT14" s="61"/>
      <c r="AU14" s="61"/>
      <c r="AV14" s="61"/>
      <c r="AW14" s="61"/>
      <c r="AX14" s="61"/>
      <c r="AY14" s="61"/>
      <c r="AZ14" s="61"/>
      <c r="BA14" s="61"/>
      <c r="BB14" s="61"/>
      <c r="BC14" s="61"/>
    </row>
    <row r="15" spans="1:55" ht="169.5" customHeight="1" x14ac:dyDescent="0.25">
      <c r="A15" s="158"/>
      <c r="B15" s="153"/>
      <c r="C15" s="160"/>
      <c r="D15" s="160"/>
      <c r="E15" s="160"/>
      <c r="F15" s="160"/>
      <c r="G15" s="160"/>
      <c r="H15" s="81" t="s">
        <v>218</v>
      </c>
      <c r="I15" s="157"/>
      <c r="J15" s="99"/>
      <c r="K15" s="102"/>
      <c r="L15" s="99"/>
      <c r="M15" s="102"/>
      <c r="N15" s="103"/>
      <c r="O15" s="26">
        <v>3</v>
      </c>
      <c r="P15" s="75" t="s">
        <v>251</v>
      </c>
      <c r="Q15" s="26" t="str">
        <f t="shared" si="0"/>
        <v>Probabilidad</v>
      </c>
      <c r="R15" s="76" t="s">
        <v>14</v>
      </c>
      <c r="S15" s="76" t="s">
        <v>8</v>
      </c>
      <c r="T15" s="27" t="str">
        <f t="shared" si="1"/>
        <v>30%</v>
      </c>
      <c r="U15" s="76" t="s">
        <v>18</v>
      </c>
      <c r="V15" s="76" t="s">
        <v>22</v>
      </c>
      <c r="W15" s="76" t="s">
        <v>90</v>
      </c>
      <c r="X15" s="77" t="s">
        <v>252</v>
      </c>
      <c r="Y15" s="78">
        <f>IFERROR(IF(AND(Q14="Probabilidad",Q15="Probabilidad"),(AA14-(+AA14*T15)),IF(AND(Q14="Impacto",Q15="Probabilidad"),(AA13-(+AA13*T15)),IF(Q15="Impacto",AA14,""))),"")</f>
        <v>0.1008</v>
      </c>
      <c r="Z15" s="29" t="str">
        <f t="shared" si="2"/>
        <v>Muy Baja</v>
      </c>
      <c r="AA15" s="27">
        <f t="shared" si="3"/>
        <v>0.1008</v>
      </c>
      <c r="AB15" s="29" t="str">
        <f t="shared" si="4"/>
        <v>Catastrófico</v>
      </c>
      <c r="AC15" s="27">
        <f>IFERROR(IF(AND(Q14="Impacto",Q15="Impacto"),(AC14-(+AC14*T15)),IF(AND(Q14="Probabilidad",Q15="Impacto"),(AC13-(+AC13*T15)),IF(Q15="Probabilidad",AC14,""))),"")</f>
        <v>1</v>
      </c>
      <c r="AD15" s="99"/>
      <c r="AE15" s="105"/>
      <c r="AF15" s="99"/>
      <c r="AG15" s="105"/>
      <c r="AH15" s="107"/>
      <c r="AI15" s="101"/>
      <c r="AJ15" s="160"/>
      <c r="AK15" s="179"/>
      <c r="AL15" s="179"/>
      <c r="AM15" s="179"/>
      <c r="AN15" s="179"/>
      <c r="AO15" s="61"/>
      <c r="AP15" s="61"/>
      <c r="AQ15" s="61"/>
      <c r="AR15" s="61"/>
      <c r="AS15" s="61"/>
      <c r="AT15" s="61"/>
      <c r="AU15" s="61"/>
      <c r="AV15" s="61"/>
      <c r="AW15" s="61"/>
      <c r="AX15" s="61"/>
      <c r="AY15" s="61"/>
      <c r="AZ15" s="61"/>
      <c r="BA15" s="61"/>
      <c r="BB15" s="61"/>
      <c r="BC15" s="61"/>
    </row>
    <row r="16" spans="1:55" ht="187.5" customHeight="1" x14ac:dyDescent="0.25">
      <c r="A16" s="158"/>
      <c r="B16" s="153"/>
      <c r="C16" s="160"/>
      <c r="D16" s="160"/>
      <c r="E16" s="160"/>
      <c r="F16" s="160"/>
      <c r="G16" s="160"/>
      <c r="H16" s="81" t="s">
        <v>294</v>
      </c>
      <c r="I16" s="157"/>
      <c r="J16" s="99"/>
      <c r="K16" s="102"/>
      <c r="L16" s="99"/>
      <c r="M16" s="102"/>
      <c r="N16" s="103"/>
      <c r="O16" s="26">
        <v>4</v>
      </c>
      <c r="P16" s="75" t="s">
        <v>253</v>
      </c>
      <c r="Q16" s="26" t="str">
        <f t="shared" si="0"/>
        <v>Impacto</v>
      </c>
      <c r="R16" s="76" t="s">
        <v>15</v>
      </c>
      <c r="S16" s="76" t="s">
        <v>8</v>
      </c>
      <c r="T16" s="27" t="str">
        <f t="shared" si="1"/>
        <v>25%</v>
      </c>
      <c r="U16" s="76" t="s">
        <v>18</v>
      </c>
      <c r="V16" s="76" t="s">
        <v>22</v>
      </c>
      <c r="W16" s="76" t="s">
        <v>90</v>
      </c>
      <c r="X16" s="77" t="s">
        <v>254</v>
      </c>
      <c r="Y16" s="78">
        <f>IFERROR(IF(AND(Q15="Probabilidad",Q16="Probabilidad"),(AA15-(+AA15*T16)),IF(AND(Q15="Impacto",Q16="Probabilidad"),(AA14-(+AA14*T16)),IF(Q16="Impacto",AA15,""))),"")</f>
        <v>0.1008</v>
      </c>
      <c r="Z16" s="29" t="str">
        <f t="shared" si="2"/>
        <v>Muy Baja</v>
      </c>
      <c r="AA16" s="27">
        <f t="shared" si="3"/>
        <v>0.1008</v>
      </c>
      <c r="AB16" s="29" t="str">
        <f t="shared" si="4"/>
        <v>Mayor</v>
      </c>
      <c r="AC16" s="27">
        <f>IFERROR(IF(AND(Q15="Impacto",Q16="Impacto"),(AC15-(+AC15*T16)),IF(AND(Q15="Probabilidad",Q16="Impacto"),(AC14-(+AC14*T16)),IF(Q16="Probabilidad",AC15,""))),"")</f>
        <v>0.75</v>
      </c>
      <c r="AD16" s="99"/>
      <c r="AE16" s="105"/>
      <c r="AF16" s="99"/>
      <c r="AG16" s="105"/>
      <c r="AH16" s="107"/>
      <c r="AI16" s="101"/>
      <c r="AJ16" s="169"/>
      <c r="AK16" s="179"/>
      <c r="AL16" s="179"/>
      <c r="AM16" s="179"/>
      <c r="AN16" s="179"/>
      <c r="AO16" s="61"/>
      <c r="AP16" s="61"/>
      <c r="AQ16" s="61"/>
      <c r="AR16" s="61"/>
      <c r="AS16" s="61"/>
      <c r="AT16" s="61"/>
      <c r="AU16" s="61"/>
      <c r="AV16" s="61"/>
      <c r="AW16" s="61"/>
      <c r="AX16" s="61"/>
      <c r="AY16" s="61"/>
      <c r="AZ16" s="61"/>
      <c r="BA16" s="61"/>
      <c r="BB16" s="61"/>
      <c r="BC16" s="61"/>
    </row>
    <row r="17" spans="1:55" ht="177" customHeight="1" x14ac:dyDescent="0.25">
      <c r="A17" s="158" t="s">
        <v>239</v>
      </c>
      <c r="B17" s="153"/>
      <c r="C17" s="153" t="s">
        <v>255</v>
      </c>
      <c r="D17" s="156" t="s">
        <v>196</v>
      </c>
      <c r="E17" s="156" t="s">
        <v>256</v>
      </c>
      <c r="F17" s="156" t="s">
        <v>200</v>
      </c>
      <c r="G17" s="154" t="s">
        <v>257</v>
      </c>
      <c r="H17" s="81" t="s">
        <v>201</v>
      </c>
      <c r="I17" s="156" t="s">
        <v>121</v>
      </c>
      <c r="J17" s="98" t="s">
        <v>5</v>
      </c>
      <c r="K17" s="102">
        <v>0.8</v>
      </c>
      <c r="L17" s="98" t="s">
        <v>70</v>
      </c>
      <c r="M17" s="102">
        <v>1</v>
      </c>
      <c r="N17" s="103" t="s">
        <v>65</v>
      </c>
      <c r="O17" s="26">
        <v>1</v>
      </c>
      <c r="P17" s="75" t="s">
        <v>203</v>
      </c>
      <c r="Q17" s="26" t="str">
        <f>IF(OR(R17="Preventivo",R17="Detectivo"),"Probabilidad",IF(R17="Correctivo","Impacto",""))</f>
        <v>Probabilidad</v>
      </c>
      <c r="R17" s="76" t="s">
        <v>13</v>
      </c>
      <c r="S17" s="76" t="s">
        <v>8</v>
      </c>
      <c r="T17" s="27" t="str">
        <f t="shared" si="1"/>
        <v>40%</v>
      </c>
      <c r="U17" s="76" t="s">
        <v>18</v>
      </c>
      <c r="V17" s="76" t="s">
        <v>21</v>
      </c>
      <c r="W17" s="76" t="s">
        <v>90</v>
      </c>
      <c r="X17" s="77" t="s">
        <v>258</v>
      </c>
      <c r="Y17" s="78">
        <f>IFERROR(IF(Q17="Probabilidad",(K17-(+K17*T17)),IF(Q17="Impacto",K17,"")),"")</f>
        <v>0.48</v>
      </c>
      <c r="Z17" s="29" t="str">
        <f t="shared" si="2"/>
        <v>Media</v>
      </c>
      <c r="AA17" s="27">
        <f t="shared" si="3"/>
        <v>0.48</v>
      </c>
      <c r="AB17" s="29" t="str">
        <f t="shared" si="4"/>
        <v>Catastrófico</v>
      </c>
      <c r="AC17" s="27">
        <f>IFERROR(IF(Q17="Impacto",(M17-(+M17*T17)),IF(Q17="Probabilidad",M17,"")),"")</f>
        <v>1</v>
      </c>
      <c r="AD17" s="98" t="str">
        <f>IFERROR(IF(AE17=0,"",IF(AND(AE17&gt;0,AE17&lt;=0.2),"Muy Baja",IF(AE17&lt;=0.4,"Baja",IF(AE17&lt;=0.6,"Media",IF(AE17&lt;=0.8,"Alta","Muy Alta"))))),"")</f>
        <v>Baja</v>
      </c>
      <c r="AE17" s="104">
        <f>MIN(Y17:Y20)</f>
        <v>0.2016</v>
      </c>
      <c r="AF17" s="98" t="str">
        <f>IFERROR(IF(AG17=0,"",IF(AND(AG17&gt;0,AG17&lt;=0.2),"Leve",IF(AG17&lt;=0.4,"Menor",IF(AG17&lt;=0.6,"Moderado",IF(AG17&lt;=0.8,"Mayor","Catastrófico"))))),"")</f>
        <v>Mayor</v>
      </c>
      <c r="AG17" s="104">
        <f>MIN(AC17:AC20)</f>
        <v>0.75</v>
      </c>
      <c r="AH17" s="106" t="str">
        <f>IFERROR(IF(OR(AND(AD17="Muy Baja",AF17="Leve"),AND(AD17="Muy Baja",AF17="Menor"),AND(AD17="Baja",AF17="Leve")),"Bajo",IF(OR(AND(AD17="Muy Baja",AF17="Moderado"),AND(AD17="Baja",AF17="Menor"),AND(AD17="Baja",AF17="Moderado"),AND(AD17="Media",AF17="Leve"),AND(AD17="Media",AF17="Menor"),AND(AD17="Media",AF17="Moderado"),AND(AD17="Alta",AF17="Leve"),AND(AD17="Alta",AF17="Menor")),"Moderado",IF(OR(AND(AD17="Muy Baja",AF17="Mayor"),AND(AD17="Baja",AF17="Mayor"),AND(AD17="Media",AF17="Mayor"),AND(AD17="Alta",AF17="Moderado"),AND(AD17="Alta",AF17="Mayor"),AND(AD17="Muy Alta",AF17="Leve"),AND(AD17="Muy Alta",AF17="Menor"),AND(AD17="Muy Alta",AF17="Moderado"),AND(AD17="Muy Alta",AF17="Mayor")),"Alto",IF(OR(AND(AD17="Muy Baja",AF17="Catastrófico"),AND(AD17="Baja",AF17="Catastrófico"),AND(AD17="Media",AF17="Catastrófico"),AND(AD17="Alta",AF17="Catastrófico"),AND(AD17="Muy Alta",AF17="Catastrófico")),"Extremo","")))),"")</f>
        <v>Alto</v>
      </c>
      <c r="AI17" s="100" t="s">
        <v>97</v>
      </c>
      <c r="AJ17" s="159"/>
      <c r="AK17" s="93" t="s">
        <v>309</v>
      </c>
      <c r="AL17" s="93" t="s">
        <v>315</v>
      </c>
      <c r="AM17" s="93"/>
      <c r="AN17" s="93"/>
      <c r="AO17" s="61"/>
      <c r="AP17" s="61"/>
      <c r="AQ17" s="61"/>
      <c r="AR17" s="61"/>
      <c r="AS17" s="61"/>
      <c r="AT17" s="61"/>
      <c r="AU17" s="61"/>
      <c r="AV17" s="61"/>
      <c r="AW17" s="61"/>
      <c r="AX17" s="61"/>
      <c r="AY17" s="61"/>
      <c r="AZ17" s="61"/>
      <c r="BA17" s="61"/>
      <c r="BB17" s="61"/>
      <c r="BC17" s="61"/>
    </row>
    <row r="18" spans="1:55" ht="177" customHeight="1" x14ac:dyDescent="0.25">
      <c r="A18" s="158"/>
      <c r="B18" s="153"/>
      <c r="C18" s="153"/>
      <c r="D18" s="157"/>
      <c r="E18" s="157"/>
      <c r="F18" s="157"/>
      <c r="G18" s="155"/>
      <c r="H18" s="81" t="s">
        <v>202</v>
      </c>
      <c r="I18" s="157"/>
      <c r="J18" s="99"/>
      <c r="K18" s="102"/>
      <c r="L18" s="99"/>
      <c r="M18" s="102"/>
      <c r="N18" s="103"/>
      <c r="O18" s="26">
        <v>2</v>
      </c>
      <c r="P18" s="75" t="s">
        <v>249</v>
      </c>
      <c r="Q18" s="26" t="str">
        <f>IF(OR(R18="Preventivo",R18="Detectivo"),"Probabilidad",IF(R18="Correctivo","Impacto",""))</f>
        <v>Probabilidad</v>
      </c>
      <c r="R18" s="76" t="s">
        <v>13</v>
      </c>
      <c r="S18" s="76" t="s">
        <v>8</v>
      </c>
      <c r="T18" s="27" t="str">
        <f t="shared" si="1"/>
        <v>40%</v>
      </c>
      <c r="U18" s="76" t="s">
        <v>19</v>
      </c>
      <c r="V18" s="76" t="s">
        <v>22</v>
      </c>
      <c r="W18" s="76" t="s">
        <v>90</v>
      </c>
      <c r="X18" s="77" t="s">
        <v>250</v>
      </c>
      <c r="Y18" s="78">
        <f>IFERROR(IF(AND(Q17="Probabilidad",Q18="Probabilidad"),(AA17-(+AA17*T18)),IF(Q18="Probabilidad",(K17-(+K17*T18)),IF(Q18="Impacto",AA17,""))),"")</f>
        <v>0.28799999999999998</v>
      </c>
      <c r="Z18" s="29" t="str">
        <f t="shared" si="2"/>
        <v>Baja</v>
      </c>
      <c r="AA18" s="27">
        <f t="shared" si="3"/>
        <v>0.28799999999999998</v>
      </c>
      <c r="AB18" s="29" t="str">
        <f t="shared" si="4"/>
        <v>Catastrófico</v>
      </c>
      <c r="AC18" s="27">
        <f>IFERROR(IF(AND(Q17="Impacto",Q18="Impacto"),(AC17-(+AC17*T18)),IF(Q18="Impacto",($M$15-(+$M$15*T18)),IF(Q18="Probabilidad",AC17,""))),"")</f>
        <v>1</v>
      </c>
      <c r="AD18" s="99"/>
      <c r="AE18" s="105"/>
      <c r="AF18" s="99"/>
      <c r="AG18" s="105"/>
      <c r="AH18" s="107"/>
      <c r="AI18" s="101"/>
      <c r="AJ18" s="160"/>
      <c r="AK18" s="94"/>
      <c r="AL18" s="94"/>
      <c r="AM18" s="94"/>
      <c r="AN18" s="94"/>
      <c r="AO18" s="61"/>
      <c r="AP18" s="61"/>
      <c r="AQ18" s="61"/>
      <c r="AR18" s="61"/>
      <c r="AS18" s="61"/>
      <c r="AT18" s="61"/>
      <c r="AU18" s="61"/>
      <c r="AV18" s="61"/>
      <c r="AW18" s="61"/>
      <c r="AX18" s="61"/>
      <c r="AY18" s="61"/>
      <c r="AZ18" s="61"/>
      <c r="BA18" s="61"/>
      <c r="BB18" s="61"/>
      <c r="BC18" s="61"/>
    </row>
    <row r="19" spans="1:55" ht="177" customHeight="1" x14ac:dyDescent="0.25">
      <c r="A19" s="158"/>
      <c r="B19" s="153"/>
      <c r="C19" s="153"/>
      <c r="D19" s="157"/>
      <c r="E19" s="157"/>
      <c r="F19" s="157"/>
      <c r="G19" s="155"/>
      <c r="H19" s="81" t="s">
        <v>219</v>
      </c>
      <c r="I19" s="157"/>
      <c r="J19" s="99"/>
      <c r="K19" s="102"/>
      <c r="L19" s="99"/>
      <c r="M19" s="102"/>
      <c r="N19" s="103"/>
      <c r="O19" s="26">
        <v>3</v>
      </c>
      <c r="P19" s="75" t="s">
        <v>251</v>
      </c>
      <c r="Q19" s="26" t="str">
        <f>IF(OR(R19="Preventivo",R19="Detectivo"),"Probabilidad",IF(R19="Correctivo","Impacto",""))</f>
        <v>Probabilidad</v>
      </c>
      <c r="R19" s="76" t="s">
        <v>14</v>
      </c>
      <c r="S19" s="76" t="s">
        <v>8</v>
      </c>
      <c r="T19" s="27" t="str">
        <f t="shared" si="1"/>
        <v>30%</v>
      </c>
      <c r="U19" s="76" t="s">
        <v>18</v>
      </c>
      <c r="V19" s="76" t="s">
        <v>22</v>
      </c>
      <c r="W19" s="76" t="s">
        <v>90</v>
      </c>
      <c r="X19" s="77" t="s">
        <v>252</v>
      </c>
      <c r="Y19" s="78">
        <f>IFERROR(IF(AND(Q18="Probabilidad",Q19="Probabilidad"),(AA18-(+AA18*T19)),IF(AND(Q18="Impacto",Q19="Probabilidad"),(AA17-(+AA17*T19)),IF(Q19="Impacto",AA18,""))),"")</f>
        <v>0.2016</v>
      </c>
      <c r="Z19" s="29" t="str">
        <f t="shared" si="2"/>
        <v>Baja</v>
      </c>
      <c r="AA19" s="27">
        <f t="shared" si="3"/>
        <v>0.2016</v>
      </c>
      <c r="AB19" s="29" t="str">
        <f t="shared" si="4"/>
        <v>Catastrófico</v>
      </c>
      <c r="AC19" s="27">
        <f>IFERROR(IF(AND(Q18="Impacto",Q19="Impacto"),(AC18-(+AC18*T19)),IF(AND(Q18="Probabilidad",Q19="Impacto"),(AC17-(+AC17*T19)),IF(Q19="Probabilidad",AC18,""))),"")</f>
        <v>1</v>
      </c>
      <c r="AD19" s="99"/>
      <c r="AE19" s="105"/>
      <c r="AF19" s="99"/>
      <c r="AG19" s="105"/>
      <c r="AH19" s="107"/>
      <c r="AI19" s="101"/>
      <c r="AJ19" s="160"/>
      <c r="AK19" s="94"/>
      <c r="AL19" s="94"/>
      <c r="AM19" s="94"/>
      <c r="AN19" s="94"/>
      <c r="AO19" s="61"/>
      <c r="AP19" s="61"/>
      <c r="AQ19" s="61"/>
      <c r="AR19" s="61"/>
      <c r="AS19" s="61"/>
      <c r="AT19" s="61"/>
      <c r="AU19" s="61"/>
      <c r="AV19" s="61"/>
      <c r="AW19" s="61"/>
      <c r="AX19" s="61"/>
      <c r="AY19" s="61"/>
      <c r="AZ19" s="61"/>
      <c r="BA19" s="61"/>
      <c r="BB19" s="61"/>
      <c r="BC19" s="61"/>
    </row>
    <row r="20" spans="1:55" ht="209.25" customHeight="1" x14ac:dyDescent="0.25">
      <c r="A20" s="158"/>
      <c r="B20" s="153"/>
      <c r="C20" s="153"/>
      <c r="D20" s="157"/>
      <c r="E20" s="157"/>
      <c r="F20" s="157"/>
      <c r="G20" s="155"/>
      <c r="H20" s="81" t="s">
        <v>294</v>
      </c>
      <c r="I20" s="157"/>
      <c r="J20" s="99"/>
      <c r="K20" s="102"/>
      <c r="L20" s="99"/>
      <c r="M20" s="102"/>
      <c r="N20" s="103"/>
      <c r="O20" s="26">
        <v>4</v>
      </c>
      <c r="P20" s="75" t="s">
        <v>253</v>
      </c>
      <c r="Q20" s="26" t="str">
        <f>IF(OR(R20="Preventivo",R20="Detectivo"),"Probabilidad",IF(R20="Correctivo","Impacto",""))</f>
        <v>Impacto</v>
      </c>
      <c r="R20" s="76" t="s">
        <v>15</v>
      </c>
      <c r="S20" s="76" t="s">
        <v>8</v>
      </c>
      <c r="T20" s="27" t="str">
        <f t="shared" si="1"/>
        <v>25%</v>
      </c>
      <c r="U20" s="76" t="s">
        <v>18</v>
      </c>
      <c r="V20" s="76" t="s">
        <v>22</v>
      </c>
      <c r="W20" s="76" t="s">
        <v>90</v>
      </c>
      <c r="X20" s="77" t="s">
        <v>254</v>
      </c>
      <c r="Y20" s="78">
        <f>IFERROR(IF(AND(Q19="Probabilidad",Q20="Probabilidad"),(AA19-(+AA19*T20)),IF(AND(Q19="Impacto",Q20="Probabilidad"),(AA18-(+AA18*T20)),IF(Q20="Impacto",AA19,""))),"")</f>
        <v>0.2016</v>
      </c>
      <c r="Z20" s="29" t="str">
        <f t="shared" si="2"/>
        <v>Baja</v>
      </c>
      <c r="AA20" s="27">
        <f t="shared" si="3"/>
        <v>0.2016</v>
      </c>
      <c r="AB20" s="29" t="str">
        <f t="shared" si="4"/>
        <v>Mayor</v>
      </c>
      <c r="AC20" s="27">
        <f>IFERROR(IF(AND(Q19="Impacto",Q20="Impacto"),(AC19-(+AC19*T20)),IF(AND(Q19="Probabilidad",Q20="Impacto"),(AC18-(+AC18*T20)),IF(Q20="Probabilidad",AC19,""))),"")</f>
        <v>0.75</v>
      </c>
      <c r="AD20" s="99"/>
      <c r="AE20" s="105"/>
      <c r="AF20" s="99"/>
      <c r="AG20" s="105"/>
      <c r="AH20" s="107"/>
      <c r="AI20" s="101"/>
      <c r="AJ20" s="169"/>
      <c r="AK20" s="95"/>
      <c r="AL20" s="95"/>
      <c r="AM20" s="95"/>
      <c r="AN20" s="95"/>
      <c r="AO20" s="61"/>
      <c r="AP20" s="61"/>
      <c r="AQ20" s="61"/>
      <c r="AR20" s="61"/>
      <c r="AS20" s="61"/>
      <c r="AT20" s="61"/>
      <c r="AU20" s="61"/>
      <c r="AV20" s="61"/>
      <c r="AW20" s="61"/>
      <c r="AX20" s="61"/>
      <c r="AY20" s="61"/>
      <c r="AZ20" s="61"/>
      <c r="BA20" s="61"/>
      <c r="BB20" s="61"/>
      <c r="BC20" s="61"/>
    </row>
    <row r="21" spans="1:55" ht="134.25" customHeight="1" x14ac:dyDescent="0.25">
      <c r="A21" s="158" t="s">
        <v>240</v>
      </c>
      <c r="B21" s="153"/>
      <c r="C21" s="153" t="s">
        <v>259</v>
      </c>
      <c r="D21" s="153" t="s">
        <v>196</v>
      </c>
      <c r="E21" s="153" t="s">
        <v>204</v>
      </c>
      <c r="F21" s="161" t="s">
        <v>283</v>
      </c>
      <c r="G21" s="161" t="s">
        <v>284</v>
      </c>
      <c r="H21" s="81" t="s">
        <v>205</v>
      </c>
      <c r="I21" s="156" t="s">
        <v>121</v>
      </c>
      <c r="J21" s="98" t="s">
        <v>88</v>
      </c>
      <c r="K21" s="102">
        <f>IF(J21="","",IF(J21="Muy Baja",0.2,IF(J21="Baja",0.4,IF(J21="Media",0.6,IF(J21="Alta",0.8,IF(J21="Muy Alta",1,))))))</f>
        <v>0.6</v>
      </c>
      <c r="L21" s="98" t="s">
        <v>70</v>
      </c>
      <c r="M21" s="102">
        <f>IF(L21="","",IF(L21="Leve",0.2,IF(L21="Menor",0.4,IF(L21="Moderado",0.6,IF(L21="Mayor",0.8,IF(L21="Catastrófico",1,))))))</f>
        <v>1</v>
      </c>
      <c r="N21" s="103" t="s">
        <v>65</v>
      </c>
      <c r="O21" s="26">
        <v>1</v>
      </c>
      <c r="P21" s="90" t="s">
        <v>260</v>
      </c>
      <c r="Q21" s="26" t="str">
        <f t="shared" ref="Q21:Q27" si="5">IF(OR(R21="Preventivo",R21="Detectivo"),"Probabilidad",IF(R21="Correctivo","Impacto",""))</f>
        <v>Probabilidad</v>
      </c>
      <c r="R21" s="76" t="s">
        <v>13</v>
      </c>
      <c r="S21" s="76" t="s">
        <v>8</v>
      </c>
      <c r="T21" s="27" t="str">
        <f t="shared" si="1"/>
        <v>40%</v>
      </c>
      <c r="U21" s="76" t="s">
        <v>18</v>
      </c>
      <c r="V21" s="76" t="s">
        <v>21</v>
      </c>
      <c r="W21" s="76" t="s">
        <v>90</v>
      </c>
      <c r="X21" s="77" t="s">
        <v>208</v>
      </c>
      <c r="Y21" s="78">
        <f>IFERROR(IF(Q21="Probabilidad",(K21-(+K21*T21)),IF(Q21="Impacto",K21,"")),"")</f>
        <v>0.36</v>
      </c>
      <c r="Z21" s="29" t="str">
        <f t="shared" si="2"/>
        <v>Baja</v>
      </c>
      <c r="AA21" s="27">
        <f t="shared" si="3"/>
        <v>0.36</v>
      </c>
      <c r="AB21" s="29" t="str">
        <f t="shared" si="4"/>
        <v>Catastrófico</v>
      </c>
      <c r="AC21" s="27">
        <f>IFERROR(IF(Q21="Impacto",(M21-(+M21*T21)),IF(Q21="Probabilidad",M21,"")),"")</f>
        <v>1</v>
      </c>
      <c r="AD21" s="98" t="str">
        <f>IFERROR(IF(AE21=0,"",IF(AND(AE21&gt;0,AE21&lt;=0.2),"Muy Baja",IF(AE21&lt;=0.4,"Baja",IF(AE21&lt;=0.6,"Media",IF(AE21&lt;=0.8,"Alta","Muy Alta"))))),"")</f>
        <v>Muy Baja</v>
      </c>
      <c r="AE21" s="104">
        <f>MIN(Y21:Y27)</f>
        <v>2.3327999999999998E-2</v>
      </c>
      <c r="AF21" s="98" t="str">
        <f>IFERROR(IF(AG21=0,"",IF(AND(AG21&gt;0,AG21&lt;=0.2),"Leve",IF(AG21&lt;=0.4,"Menor",IF(AG21&lt;=0.6,"Moderado",IF(AG21&lt;=0.8,"Mayor","Catastrófico"))))),"")</f>
        <v>Mayor</v>
      </c>
      <c r="AG21" s="104">
        <f>MIN(AC21:AC27)</f>
        <v>0.75</v>
      </c>
      <c r="AH21" s="106" t="str">
        <f>IFERROR(IF(OR(AND(AD21="Muy Baja",AF21="Leve"),AND(AD21="Muy Baja",AF21="Menor"),AND(AD21="Baja",AF21="Leve")),"Bajo",IF(OR(AND(AD21="Muy Baja",AF21="Moderado"),AND(AD21="Baja",AF21="Menor"),AND(AD21="Baja",AF21="Moderado"),AND(AD21="Media",AF21="Leve"),AND(AD21="Media",AF21="Menor"),AND(AD21="Media",AF21="Moderado"),AND(AD21="Alta",AF21="Leve"),AND(AD21="Alta",AF21="Menor")),"Moderado",IF(OR(AND(AD21="Muy Baja",AF21="Mayor"),AND(AD21="Baja",AF21="Mayor"),AND(AD21="Media",AF21="Mayor"),AND(AD21="Alta",AF21="Moderado"),AND(AD21="Alta",AF21="Mayor"),AND(AD21="Muy Alta",AF21="Leve"),AND(AD21="Muy Alta",AF21="Menor"),AND(AD21="Muy Alta",AF21="Moderado"),AND(AD21="Muy Alta",AF21="Mayor")),"Alto",IF(OR(AND(AD21="Muy Baja",AF21="Catastrófico"),AND(AD21="Baja",AF21="Catastrófico"),AND(AD21="Media",AF21="Catastrófico"),AND(AD21="Alta",AF21="Catastrófico"),AND(AD21="Muy Alta",AF21="Catastrófico")),"Extremo","")))),"")</f>
        <v>Alto</v>
      </c>
      <c r="AI21" s="100" t="s">
        <v>97</v>
      </c>
      <c r="AJ21" s="166" t="s">
        <v>296</v>
      </c>
      <c r="AK21" s="93" t="s">
        <v>310</v>
      </c>
      <c r="AL21" s="93" t="s">
        <v>316</v>
      </c>
      <c r="AM21" s="93"/>
      <c r="AN21" s="93"/>
      <c r="AO21" s="61"/>
      <c r="AP21" s="61"/>
      <c r="AQ21" s="61"/>
      <c r="AR21" s="61"/>
      <c r="AS21" s="61"/>
      <c r="AT21" s="61"/>
      <c r="AU21" s="61"/>
      <c r="AV21" s="61"/>
      <c r="AW21" s="61"/>
      <c r="AX21" s="61"/>
      <c r="AY21" s="61"/>
      <c r="AZ21" s="61"/>
      <c r="BA21" s="61"/>
      <c r="BB21" s="61"/>
      <c r="BC21" s="61"/>
    </row>
    <row r="22" spans="1:55" ht="142.5" customHeight="1" x14ac:dyDescent="0.25">
      <c r="A22" s="158"/>
      <c r="B22" s="153"/>
      <c r="C22" s="153"/>
      <c r="D22" s="153"/>
      <c r="E22" s="153"/>
      <c r="F22" s="161"/>
      <c r="G22" s="161"/>
      <c r="H22" s="81" t="s">
        <v>206</v>
      </c>
      <c r="I22" s="157"/>
      <c r="J22" s="99"/>
      <c r="K22" s="102"/>
      <c r="L22" s="99"/>
      <c r="M22" s="102"/>
      <c r="N22" s="103"/>
      <c r="O22" s="26">
        <v>2</v>
      </c>
      <c r="P22" s="90" t="s">
        <v>207</v>
      </c>
      <c r="Q22" s="26" t="str">
        <f t="shared" si="5"/>
        <v>Probabilidad</v>
      </c>
      <c r="R22" s="76" t="s">
        <v>13</v>
      </c>
      <c r="S22" s="76" t="s">
        <v>9</v>
      </c>
      <c r="T22" s="27" t="str">
        <f t="shared" si="1"/>
        <v>50%</v>
      </c>
      <c r="U22" s="76" t="s">
        <v>18</v>
      </c>
      <c r="V22" s="76" t="s">
        <v>21</v>
      </c>
      <c r="W22" s="76" t="s">
        <v>91</v>
      </c>
      <c r="X22" s="26" t="s">
        <v>165</v>
      </c>
      <c r="Y22" s="78">
        <f>IFERROR(IF(AND(Q21="Probabilidad",Q22="Probabilidad"),(AA21-(+AA21*T22)),IF(Q22="Probabilidad",(K21-(+K21*T22)),IF(Q22="Impacto",AA21,""))),"")</f>
        <v>0.18</v>
      </c>
      <c r="Z22" s="29" t="str">
        <f t="shared" si="2"/>
        <v>Muy Baja</v>
      </c>
      <c r="AA22" s="27">
        <f t="shared" si="3"/>
        <v>0.18</v>
      </c>
      <c r="AB22" s="29" t="str">
        <f t="shared" si="4"/>
        <v>Catastrófico</v>
      </c>
      <c r="AC22" s="27">
        <f>IFERROR(IF(AND(Q21="Impacto",Q22="Impacto"),(AC21-(+AC21*T22)),IF(Q22="Impacto",($M$15-(+$M$15*T22)),IF(Q22="Probabilidad",AC21,""))),"")</f>
        <v>1</v>
      </c>
      <c r="AD22" s="99"/>
      <c r="AE22" s="105"/>
      <c r="AF22" s="99"/>
      <c r="AG22" s="105"/>
      <c r="AH22" s="107"/>
      <c r="AI22" s="101"/>
      <c r="AJ22" s="167"/>
      <c r="AK22" s="94"/>
      <c r="AL22" s="94"/>
      <c r="AM22" s="94"/>
      <c r="AN22" s="94"/>
      <c r="AO22" s="61"/>
      <c r="AP22" s="61"/>
      <c r="AQ22" s="61"/>
      <c r="AR22" s="61"/>
      <c r="AS22" s="61"/>
      <c r="AT22" s="61"/>
      <c r="AU22" s="61"/>
      <c r="AV22" s="61"/>
      <c r="AW22" s="61"/>
      <c r="AX22" s="61"/>
      <c r="AY22" s="61"/>
      <c r="AZ22" s="61"/>
      <c r="BA22" s="61"/>
      <c r="BB22" s="61"/>
      <c r="BC22" s="61"/>
    </row>
    <row r="23" spans="1:55" ht="142.5" customHeight="1" x14ac:dyDescent="0.25">
      <c r="A23" s="158"/>
      <c r="B23" s="153"/>
      <c r="C23" s="153"/>
      <c r="D23" s="153"/>
      <c r="E23" s="153"/>
      <c r="F23" s="161"/>
      <c r="G23" s="161"/>
      <c r="H23" s="81" t="s">
        <v>261</v>
      </c>
      <c r="I23" s="157"/>
      <c r="J23" s="99"/>
      <c r="K23" s="102"/>
      <c r="L23" s="99"/>
      <c r="M23" s="102"/>
      <c r="N23" s="103"/>
      <c r="O23" s="26">
        <v>3</v>
      </c>
      <c r="P23" s="75" t="s">
        <v>249</v>
      </c>
      <c r="Q23" s="26" t="str">
        <f t="shared" si="5"/>
        <v>Probabilidad</v>
      </c>
      <c r="R23" s="76" t="s">
        <v>13</v>
      </c>
      <c r="S23" s="76" t="s">
        <v>8</v>
      </c>
      <c r="T23" s="27" t="str">
        <f t="shared" si="1"/>
        <v>40%</v>
      </c>
      <c r="U23" s="76" t="s">
        <v>19</v>
      </c>
      <c r="V23" s="76" t="s">
        <v>22</v>
      </c>
      <c r="W23" s="76" t="s">
        <v>90</v>
      </c>
      <c r="X23" s="77" t="s">
        <v>250</v>
      </c>
      <c r="Y23" s="78">
        <f>IFERROR(IF(AND(Q22="Probabilidad",Q23="Probabilidad"),(AA22-(+AA22*T23)),IF(AND(Q22="Impacto",Q23="Probabilidad"),(AA21-(+AA21*T23)),IF(Q23="Impacto",AA22,""))),"")</f>
        <v>0.108</v>
      </c>
      <c r="Z23" s="29" t="str">
        <f t="shared" si="2"/>
        <v>Muy Baja</v>
      </c>
      <c r="AA23" s="27">
        <f t="shared" si="3"/>
        <v>0.108</v>
      </c>
      <c r="AB23" s="29" t="str">
        <f t="shared" si="4"/>
        <v>Catastrófico</v>
      </c>
      <c r="AC23" s="27">
        <f>IFERROR(IF(AND(Q22="Impacto",Q23="Impacto"),(AC22-(+AC22*T23)),IF(AND(Q22="Probabilidad",Q23="Impacto"),(AC21-(+AC21*T23)),IF(Q23="Probabilidad",AC22,""))),"")</f>
        <v>1</v>
      </c>
      <c r="AD23" s="99"/>
      <c r="AE23" s="105"/>
      <c r="AF23" s="99"/>
      <c r="AG23" s="105"/>
      <c r="AH23" s="107"/>
      <c r="AI23" s="101"/>
      <c r="AJ23" s="167"/>
      <c r="AK23" s="94"/>
      <c r="AL23" s="94"/>
      <c r="AM23" s="94"/>
      <c r="AN23" s="94"/>
      <c r="AO23" s="61"/>
      <c r="AP23" s="61"/>
      <c r="AQ23" s="61"/>
      <c r="AR23" s="61"/>
      <c r="AS23" s="61"/>
      <c r="AT23" s="61"/>
      <c r="AU23" s="61"/>
      <c r="AV23" s="61"/>
      <c r="AW23" s="61"/>
      <c r="AX23" s="61"/>
      <c r="AY23" s="61"/>
      <c r="AZ23" s="61"/>
      <c r="BA23" s="61"/>
      <c r="BB23" s="61"/>
      <c r="BC23" s="61"/>
    </row>
    <row r="24" spans="1:55" ht="142.5" customHeight="1" x14ac:dyDescent="0.25">
      <c r="A24" s="158"/>
      <c r="B24" s="153"/>
      <c r="C24" s="153"/>
      <c r="D24" s="153"/>
      <c r="E24" s="153"/>
      <c r="F24" s="161"/>
      <c r="G24" s="161"/>
      <c r="H24" s="81" t="s">
        <v>285</v>
      </c>
      <c r="I24" s="157"/>
      <c r="J24" s="99"/>
      <c r="K24" s="102"/>
      <c r="L24" s="99"/>
      <c r="M24" s="102"/>
      <c r="N24" s="103"/>
      <c r="O24" s="26">
        <v>4</v>
      </c>
      <c r="P24" s="91" t="s">
        <v>286</v>
      </c>
      <c r="Q24" s="26" t="str">
        <f t="shared" si="5"/>
        <v>Probabilidad</v>
      </c>
      <c r="R24" s="76" t="s">
        <v>13</v>
      </c>
      <c r="S24" s="76" t="s">
        <v>8</v>
      </c>
      <c r="T24" s="27" t="str">
        <f t="shared" si="1"/>
        <v>40%</v>
      </c>
      <c r="U24" s="76" t="s">
        <v>19</v>
      </c>
      <c r="V24" s="76" t="s">
        <v>21</v>
      </c>
      <c r="W24" s="76" t="s">
        <v>90</v>
      </c>
      <c r="X24" s="77" t="s">
        <v>287</v>
      </c>
      <c r="Y24" s="78">
        <f>IFERROR(IF(AND(Q23="Probabilidad",Q24="Probabilidad"),(AA23-(+AA23*T24)),IF(AND(Q23="Impacto",Q24="Probabilidad"),(AA22-(+AA22*T24)),IF(Q24="Impacto",AA23,""))),"")</f>
        <v>6.4799999999999996E-2</v>
      </c>
      <c r="Z24" s="29" t="s">
        <v>40</v>
      </c>
      <c r="AA24" s="27">
        <v>6.4799999999999996E-2</v>
      </c>
      <c r="AB24" s="29" t="s">
        <v>70</v>
      </c>
      <c r="AC24" s="27">
        <v>1</v>
      </c>
      <c r="AD24" s="99"/>
      <c r="AE24" s="105"/>
      <c r="AF24" s="99"/>
      <c r="AG24" s="105"/>
      <c r="AH24" s="107"/>
      <c r="AI24" s="101"/>
      <c r="AJ24" s="167"/>
      <c r="AK24" s="94"/>
      <c r="AL24" s="94"/>
      <c r="AM24" s="94"/>
      <c r="AN24" s="94"/>
      <c r="AO24" s="61"/>
      <c r="AP24" s="61"/>
      <c r="AQ24" s="61"/>
      <c r="AR24" s="61"/>
      <c r="AS24" s="61"/>
      <c r="AT24" s="61"/>
      <c r="AU24" s="61"/>
      <c r="AV24" s="61"/>
      <c r="AW24" s="61"/>
      <c r="AX24" s="61"/>
      <c r="AY24" s="61"/>
      <c r="AZ24" s="61"/>
      <c r="BA24" s="61"/>
      <c r="BB24" s="61"/>
      <c r="BC24" s="61"/>
    </row>
    <row r="25" spans="1:55" ht="142.5" customHeight="1" x14ac:dyDescent="0.25">
      <c r="A25" s="158"/>
      <c r="B25" s="153"/>
      <c r="C25" s="153"/>
      <c r="D25" s="153"/>
      <c r="E25" s="153"/>
      <c r="F25" s="161"/>
      <c r="G25" s="161"/>
      <c r="H25" s="81" t="s">
        <v>288</v>
      </c>
      <c r="I25" s="157"/>
      <c r="J25" s="99"/>
      <c r="K25" s="102"/>
      <c r="L25" s="99"/>
      <c r="M25" s="102"/>
      <c r="N25" s="103"/>
      <c r="O25" s="26">
        <v>5</v>
      </c>
      <c r="P25" s="91" t="s">
        <v>289</v>
      </c>
      <c r="Q25" s="26" t="str">
        <f t="shared" si="5"/>
        <v>Probabilidad</v>
      </c>
      <c r="R25" s="76" t="s">
        <v>13</v>
      </c>
      <c r="S25" s="76" t="s">
        <v>8</v>
      </c>
      <c r="T25" s="27" t="str">
        <f t="shared" si="1"/>
        <v>40%</v>
      </c>
      <c r="U25" s="76" t="s">
        <v>18</v>
      </c>
      <c r="V25" s="76" t="s">
        <v>22</v>
      </c>
      <c r="W25" s="76" t="s">
        <v>90</v>
      </c>
      <c r="X25" s="77" t="s">
        <v>290</v>
      </c>
      <c r="Y25" s="78">
        <f t="shared" ref="Y25:Y27" si="6">IFERROR(IF(AND(Q24="Probabilidad",Q25="Probabilidad"),(AA24-(+AA24*T25)),IF(AND(Q24="Impacto",Q25="Probabilidad"),(AA23-(+AA23*T25)),IF(Q25="Impacto",AA24,""))),"")</f>
        <v>3.8879999999999998E-2</v>
      </c>
      <c r="Z25" s="29" t="s">
        <v>40</v>
      </c>
      <c r="AA25" s="27">
        <v>3.8879999999999998E-2</v>
      </c>
      <c r="AB25" s="29" t="s">
        <v>70</v>
      </c>
      <c r="AC25" s="27">
        <v>1</v>
      </c>
      <c r="AD25" s="99"/>
      <c r="AE25" s="105"/>
      <c r="AF25" s="99"/>
      <c r="AG25" s="105"/>
      <c r="AH25" s="107"/>
      <c r="AI25" s="101"/>
      <c r="AJ25" s="167"/>
      <c r="AK25" s="94"/>
      <c r="AL25" s="94"/>
      <c r="AM25" s="94"/>
      <c r="AN25" s="94"/>
      <c r="AO25" s="61"/>
      <c r="AP25" s="61"/>
      <c r="AQ25" s="61"/>
      <c r="AR25" s="61"/>
      <c r="AS25" s="61"/>
      <c r="AT25" s="61"/>
      <c r="AU25" s="61"/>
      <c r="AV25" s="61"/>
      <c r="AW25" s="61"/>
      <c r="AX25" s="61"/>
      <c r="AY25" s="61"/>
      <c r="AZ25" s="61"/>
      <c r="BA25" s="61"/>
      <c r="BB25" s="61"/>
      <c r="BC25" s="61"/>
    </row>
    <row r="26" spans="1:55" ht="142.5" customHeight="1" x14ac:dyDescent="0.25">
      <c r="A26" s="158"/>
      <c r="B26" s="153"/>
      <c r="C26" s="153"/>
      <c r="D26" s="153"/>
      <c r="E26" s="153"/>
      <c r="F26" s="161"/>
      <c r="G26" s="161"/>
      <c r="H26" s="81" t="s">
        <v>291</v>
      </c>
      <c r="I26" s="157"/>
      <c r="J26" s="99"/>
      <c r="K26" s="102"/>
      <c r="L26" s="99"/>
      <c r="M26" s="102"/>
      <c r="N26" s="103"/>
      <c r="O26" s="26">
        <v>6</v>
      </c>
      <c r="P26" s="91" t="s">
        <v>292</v>
      </c>
      <c r="Q26" s="26" t="str">
        <f t="shared" si="5"/>
        <v>Probabilidad</v>
      </c>
      <c r="R26" s="76" t="s">
        <v>13</v>
      </c>
      <c r="S26" s="76" t="s">
        <v>8</v>
      </c>
      <c r="T26" s="27" t="str">
        <f t="shared" si="1"/>
        <v>40%</v>
      </c>
      <c r="U26" s="76" t="s">
        <v>19</v>
      </c>
      <c r="V26" s="76" t="s">
        <v>22</v>
      </c>
      <c r="W26" s="76" t="s">
        <v>90</v>
      </c>
      <c r="X26" s="77" t="s">
        <v>293</v>
      </c>
      <c r="Y26" s="78">
        <f t="shared" si="6"/>
        <v>2.3327999999999998E-2</v>
      </c>
      <c r="Z26" s="29" t="s">
        <v>40</v>
      </c>
      <c r="AA26" s="27">
        <v>2.3327999999999998E-2</v>
      </c>
      <c r="AB26" s="29" t="s">
        <v>70</v>
      </c>
      <c r="AC26" s="27">
        <v>1</v>
      </c>
      <c r="AD26" s="99"/>
      <c r="AE26" s="105"/>
      <c r="AF26" s="99"/>
      <c r="AG26" s="105"/>
      <c r="AH26" s="107"/>
      <c r="AI26" s="101"/>
      <c r="AJ26" s="167"/>
      <c r="AK26" s="94"/>
      <c r="AL26" s="94"/>
      <c r="AM26" s="94"/>
      <c r="AN26" s="94"/>
      <c r="AO26" s="61"/>
      <c r="AP26" s="61"/>
      <c r="AQ26" s="61"/>
      <c r="AR26" s="61"/>
      <c r="AS26" s="61"/>
      <c r="AT26" s="61"/>
      <c r="AU26" s="61"/>
      <c r="AV26" s="61"/>
      <c r="AW26" s="61"/>
      <c r="AX26" s="61"/>
      <c r="AY26" s="61"/>
      <c r="AZ26" s="61"/>
      <c r="BA26" s="61"/>
      <c r="BB26" s="61"/>
      <c r="BC26" s="61"/>
    </row>
    <row r="27" spans="1:55" ht="137.25" customHeight="1" x14ac:dyDescent="0.25">
      <c r="A27" s="158"/>
      <c r="B27" s="153"/>
      <c r="C27" s="153"/>
      <c r="D27" s="153"/>
      <c r="E27" s="153"/>
      <c r="F27" s="161"/>
      <c r="G27" s="161"/>
      <c r="H27" s="81" t="s">
        <v>294</v>
      </c>
      <c r="I27" s="157"/>
      <c r="J27" s="99"/>
      <c r="K27" s="102"/>
      <c r="L27" s="99"/>
      <c r="M27" s="102"/>
      <c r="N27" s="103"/>
      <c r="O27" s="26"/>
      <c r="P27" s="91" t="s">
        <v>262</v>
      </c>
      <c r="Q27" s="26" t="str">
        <f t="shared" si="5"/>
        <v>Impacto</v>
      </c>
      <c r="R27" s="76" t="s">
        <v>15</v>
      </c>
      <c r="S27" s="76" t="s">
        <v>8</v>
      </c>
      <c r="T27" s="27" t="str">
        <f t="shared" si="1"/>
        <v>25%</v>
      </c>
      <c r="U27" s="76" t="s">
        <v>18</v>
      </c>
      <c r="V27" s="76" t="s">
        <v>22</v>
      </c>
      <c r="W27" s="76" t="s">
        <v>90</v>
      </c>
      <c r="X27" s="77" t="s">
        <v>254</v>
      </c>
      <c r="Y27" s="78">
        <f t="shared" si="6"/>
        <v>2.3327999999999998E-2</v>
      </c>
      <c r="Z27" s="29" t="s">
        <v>40</v>
      </c>
      <c r="AA27" s="27">
        <v>2.3327999999999998E-2</v>
      </c>
      <c r="AB27" s="29" t="s">
        <v>6</v>
      </c>
      <c r="AC27" s="27">
        <v>0.75</v>
      </c>
      <c r="AD27" s="99"/>
      <c r="AE27" s="105"/>
      <c r="AF27" s="99"/>
      <c r="AG27" s="105"/>
      <c r="AH27" s="107"/>
      <c r="AI27" s="101"/>
      <c r="AJ27" s="168"/>
      <c r="AK27" s="95"/>
      <c r="AL27" s="95"/>
      <c r="AM27" s="95"/>
      <c r="AN27" s="95"/>
      <c r="AO27" s="61"/>
      <c r="AP27" s="61"/>
      <c r="AQ27" s="61"/>
      <c r="AR27" s="61"/>
      <c r="AS27" s="61"/>
      <c r="AT27" s="61"/>
      <c r="AU27" s="61"/>
      <c r="AV27" s="61"/>
      <c r="AW27" s="61"/>
      <c r="AX27" s="61"/>
      <c r="AY27" s="61"/>
      <c r="AZ27" s="61"/>
      <c r="BA27" s="61"/>
      <c r="BB27" s="61"/>
      <c r="BC27" s="61"/>
    </row>
    <row r="28" spans="1:55" ht="267" customHeight="1" x14ac:dyDescent="0.25">
      <c r="A28" s="158" t="s">
        <v>241</v>
      </c>
      <c r="B28" s="153"/>
      <c r="C28" s="153" t="s">
        <v>263</v>
      </c>
      <c r="D28" s="156" t="s">
        <v>209</v>
      </c>
      <c r="E28" s="156" t="s">
        <v>210</v>
      </c>
      <c r="F28" s="156" t="s">
        <v>211</v>
      </c>
      <c r="G28" s="154" t="s">
        <v>212</v>
      </c>
      <c r="H28" s="81" t="s">
        <v>213</v>
      </c>
      <c r="I28" s="156" t="s">
        <v>121</v>
      </c>
      <c r="J28" s="98" t="s">
        <v>42</v>
      </c>
      <c r="K28" s="102">
        <v>0.4</v>
      </c>
      <c r="L28" s="98" t="s">
        <v>70</v>
      </c>
      <c r="M28" s="102">
        <v>1</v>
      </c>
      <c r="N28" s="103" t="s">
        <v>65</v>
      </c>
      <c r="O28" s="26">
        <v>1</v>
      </c>
      <c r="P28" s="74" t="s">
        <v>215</v>
      </c>
      <c r="Q28" s="26" t="s">
        <v>3</v>
      </c>
      <c r="R28" s="76" t="s">
        <v>13</v>
      </c>
      <c r="S28" s="76" t="s">
        <v>8</v>
      </c>
      <c r="T28" s="27" t="s">
        <v>264</v>
      </c>
      <c r="U28" s="76" t="s">
        <v>19</v>
      </c>
      <c r="V28" s="76" t="s">
        <v>22</v>
      </c>
      <c r="W28" s="76" t="s">
        <v>90</v>
      </c>
      <c r="X28" s="82" t="s">
        <v>216</v>
      </c>
      <c r="Y28" s="78">
        <f>IFERROR(IF(Q28="Probabilidad",(K28-(+K28*T28)),IF(Q28="Impacto",K28,"")),"")</f>
        <v>0.24</v>
      </c>
      <c r="Z28" s="29" t="s">
        <v>42</v>
      </c>
      <c r="AA28" s="27">
        <v>0.24</v>
      </c>
      <c r="AB28" s="29" t="s">
        <v>70</v>
      </c>
      <c r="AC28" s="27">
        <v>1</v>
      </c>
      <c r="AD28" s="98" t="s">
        <v>40</v>
      </c>
      <c r="AE28" s="104">
        <v>0.14399999999999999</v>
      </c>
      <c r="AF28" s="98" t="s">
        <v>6</v>
      </c>
      <c r="AG28" s="104">
        <v>0.75</v>
      </c>
      <c r="AH28" s="106" t="s">
        <v>66</v>
      </c>
      <c r="AI28" s="100" t="s">
        <v>97</v>
      </c>
      <c r="AJ28" s="159" t="s">
        <v>217</v>
      </c>
      <c r="AK28" s="96" t="s">
        <v>311</v>
      </c>
      <c r="AL28" s="96" t="s">
        <v>317</v>
      </c>
      <c r="AM28" s="96"/>
      <c r="AN28" s="96"/>
      <c r="AO28" s="61"/>
      <c r="AP28" s="61"/>
      <c r="AQ28" s="61"/>
      <c r="AR28" s="61"/>
      <c r="AS28" s="61"/>
      <c r="AT28" s="61"/>
      <c r="AU28" s="61"/>
      <c r="AV28" s="61"/>
      <c r="AW28" s="61"/>
      <c r="AX28" s="61"/>
      <c r="AY28" s="61"/>
      <c r="AZ28" s="61"/>
      <c r="BA28" s="61"/>
      <c r="BB28" s="61"/>
      <c r="BC28" s="61"/>
    </row>
    <row r="29" spans="1:55" ht="267" customHeight="1" x14ac:dyDescent="0.25">
      <c r="A29" s="158"/>
      <c r="B29" s="153"/>
      <c r="C29" s="153"/>
      <c r="D29" s="157"/>
      <c r="E29" s="157"/>
      <c r="F29" s="157"/>
      <c r="G29" s="155"/>
      <c r="H29" s="81" t="s">
        <v>214</v>
      </c>
      <c r="I29" s="157"/>
      <c r="J29" s="99"/>
      <c r="K29" s="102"/>
      <c r="L29" s="99"/>
      <c r="M29" s="102"/>
      <c r="N29" s="103"/>
      <c r="O29" s="26">
        <v>2</v>
      </c>
      <c r="P29" s="74" t="s">
        <v>265</v>
      </c>
      <c r="Q29" s="26" t="s">
        <v>3</v>
      </c>
      <c r="R29" s="76" t="s">
        <v>13</v>
      </c>
      <c r="S29" s="76" t="s">
        <v>8</v>
      </c>
      <c r="T29" s="27" t="s">
        <v>264</v>
      </c>
      <c r="U29" s="76" t="s">
        <v>19</v>
      </c>
      <c r="V29" s="76" t="s">
        <v>21</v>
      </c>
      <c r="W29" s="76" t="s">
        <v>90</v>
      </c>
      <c r="X29" s="82" t="s">
        <v>266</v>
      </c>
      <c r="Y29" s="78">
        <f>IFERROR(IF(AND(Q28="Probabilidad",Q29="Probabilidad"),(AA28-(+AA28*T29)),IF(Q29="Probabilidad",(K28-(+K28*T29)),IF(Q29="Impacto",AA28,""))),"")</f>
        <v>0.14399999999999999</v>
      </c>
      <c r="Z29" s="29" t="s">
        <v>40</v>
      </c>
      <c r="AA29" s="27">
        <v>0.14399999999999999</v>
      </c>
      <c r="AB29" s="29" t="s">
        <v>70</v>
      </c>
      <c r="AC29" s="27">
        <v>1</v>
      </c>
      <c r="AD29" s="99"/>
      <c r="AE29" s="105"/>
      <c r="AF29" s="99"/>
      <c r="AG29" s="105"/>
      <c r="AH29" s="107"/>
      <c r="AI29" s="101"/>
      <c r="AJ29" s="160"/>
      <c r="AK29" s="97"/>
      <c r="AL29" s="97"/>
      <c r="AM29" s="97"/>
      <c r="AN29" s="97"/>
      <c r="AO29" s="61"/>
      <c r="AP29" s="61"/>
      <c r="AQ29" s="61"/>
      <c r="AR29" s="61"/>
      <c r="AS29" s="61"/>
      <c r="AT29" s="61"/>
      <c r="AU29" s="61"/>
      <c r="AV29" s="61"/>
      <c r="AW29" s="61"/>
      <c r="AX29" s="61"/>
      <c r="AY29" s="61"/>
      <c r="AZ29" s="61"/>
      <c r="BA29" s="61"/>
      <c r="BB29" s="61"/>
      <c r="BC29" s="61"/>
    </row>
    <row r="30" spans="1:55" ht="69" x14ac:dyDescent="0.25">
      <c r="A30" s="158"/>
      <c r="B30" s="153"/>
      <c r="C30" s="153"/>
      <c r="D30" s="157"/>
      <c r="E30" s="157"/>
      <c r="F30" s="157"/>
      <c r="G30" s="155"/>
      <c r="H30" s="81" t="s">
        <v>294</v>
      </c>
      <c r="I30" s="157"/>
      <c r="J30" s="99"/>
      <c r="K30" s="102"/>
      <c r="L30" s="99"/>
      <c r="M30" s="102"/>
      <c r="N30" s="103"/>
      <c r="O30" s="26">
        <v>3</v>
      </c>
      <c r="P30" s="74" t="s">
        <v>267</v>
      </c>
      <c r="Q30" s="26" t="s">
        <v>2</v>
      </c>
      <c r="R30" s="76" t="s">
        <v>15</v>
      </c>
      <c r="S30" s="76" t="s">
        <v>8</v>
      </c>
      <c r="T30" s="27" t="s">
        <v>268</v>
      </c>
      <c r="U30" s="76" t="s">
        <v>18</v>
      </c>
      <c r="V30" s="76" t="s">
        <v>22</v>
      </c>
      <c r="W30" s="76" t="s">
        <v>90</v>
      </c>
      <c r="X30" s="77" t="s">
        <v>254</v>
      </c>
      <c r="Y30" s="78">
        <f>IFERROR(IF(AND(Q29="Probabilidad",Q30="Probabilidad"),(AA29-(+AA29*T30)),IF(AND(Q29="Impacto",Q30="Probabilidad"),(AA28-(+AA28*T30)),IF(Q30="Impacto",AA29,""))),"")</f>
        <v>0.14399999999999999</v>
      </c>
      <c r="Z30" s="29" t="s">
        <v>40</v>
      </c>
      <c r="AA30" s="27">
        <v>0.14399999999999999</v>
      </c>
      <c r="AB30" s="29" t="s">
        <v>6</v>
      </c>
      <c r="AC30" s="27">
        <v>0.75</v>
      </c>
      <c r="AD30" s="99"/>
      <c r="AE30" s="105"/>
      <c r="AF30" s="99"/>
      <c r="AG30" s="105"/>
      <c r="AH30" s="107"/>
      <c r="AI30" s="101"/>
      <c r="AJ30" s="169"/>
      <c r="AK30" s="97"/>
      <c r="AL30" s="97"/>
      <c r="AM30" s="97"/>
      <c r="AN30" s="97"/>
      <c r="AO30" s="61"/>
      <c r="AP30" s="61"/>
      <c r="AQ30" s="61"/>
      <c r="AR30" s="61"/>
      <c r="AS30" s="61"/>
      <c r="AT30" s="61"/>
      <c r="AU30" s="61"/>
      <c r="AV30" s="61"/>
      <c r="AW30" s="61"/>
      <c r="AX30" s="61"/>
      <c r="AY30" s="61"/>
      <c r="AZ30" s="61"/>
      <c r="BA30" s="61"/>
      <c r="BB30" s="61"/>
      <c r="BC30" s="61"/>
    </row>
    <row r="31" spans="1:55" ht="76.5" customHeight="1" x14ac:dyDescent="0.25">
      <c r="A31" s="158" t="s">
        <v>242</v>
      </c>
      <c r="B31" s="153"/>
      <c r="C31" s="162" t="s">
        <v>269</v>
      </c>
      <c r="D31" s="153" t="s">
        <v>196</v>
      </c>
      <c r="E31" s="153" t="s">
        <v>220</v>
      </c>
      <c r="F31" s="162" t="s">
        <v>221</v>
      </c>
      <c r="G31" s="161" t="s">
        <v>222</v>
      </c>
      <c r="H31" s="81"/>
      <c r="I31" s="156" t="s">
        <v>121</v>
      </c>
      <c r="J31" s="98" t="s">
        <v>5</v>
      </c>
      <c r="K31" s="102">
        <v>0.8</v>
      </c>
      <c r="L31" s="98" t="s">
        <v>70</v>
      </c>
      <c r="M31" s="102">
        <v>1</v>
      </c>
      <c r="N31" s="103" t="s">
        <v>65</v>
      </c>
      <c r="O31" s="26">
        <v>0</v>
      </c>
      <c r="P31" s="77" t="s">
        <v>297</v>
      </c>
      <c r="Q31" s="26" t="str">
        <f t="shared" ref="Q31:Q41" si="7">IF(OR(R31="Preventivo",R31="Detectivo"),"Probabilidad",IF(R31="Correctivo","Impacto",""))</f>
        <v>Impacto</v>
      </c>
      <c r="R31" s="76" t="s">
        <v>15</v>
      </c>
      <c r="S31" s="76" t="s">
        <v>8</v>
      </c>
      <c r="T31" s="27" t="str">
        <f>IF(AND(R31="Preventivo",S31="Automático"),"50%",IF(AND(R31="Preventivo",S31="Manual"),"40%",IF(AND(R31="Detectivo",S31="Automático"),"40%",IF(AND(R31="Detectivo",S31="Manual"),"30%",IF(AND(R31="Correctivo",S31="Automático"),"35%",IF(AND(R31="Correctivo",S31="Manual"),"25%",""))))))</f>
        <v>25%</v>
      </c>
      <c r="U31" s="76" t="s">
        <v>18</v>
      </c>
      <c r="V31" s="76" t="s">
        <v>22</v>
      </c>
      <c r="W31" s="76" t="s">
        <v>90</v>
      </c>
      <c r="X31" s="77" t="s">
        <v>270</v>
      </c>
      <c r="Y31" s="78">
        <f>IFERROR(IF(Q31="Probabilidad",(K31-(+K31*T31)),IF(Q31="Impacto",K31,"")),"")</f>
        <v>0.8</v>
      </c>
      <c r="Z31" s="29" t="str">
        <f t="shared" ref="Z31:Z41" si="8">IFERROR(IF(Y31="","",IF(Y31&lt;=0.2,"Muy Baja",IF(Y31&lt;=0.4,"Baja",IF(Y31&lt;=0.6,"Media",IF(Y31&lt;=0.8,"Alta","Muy Alta"))))),"")</f>
        <v>Alta</v>
      </c>
      <c r="AA31" s="27">
        <f>+Y31</f>
        <v>0.8</v>
      </c>
      <c r="AB31" s="29" t="str">
        <f>IFERROR(IF(AC31="","",IF(AC31&lt;=0.2,"Leve",IF(AC31&lt;=0.4,"Menor",IF(AC31&lt;=0.6,"Moderado",IF(AC31&lt;=0.8,"Mayor","Catastrófico"))))),"")</f>
        <v>Mayor</v>
      </c>
      <c r="AC31" s="27">
        <f>IFERROR(IF(Q31="Impacto",(M31-(+M31*T31)),IF(Q31="Probabilidad",M31,"")),"")</f>
        <v>0.75</v>
      </c>
      <c r="AD31" s="98" t="str">
        <f>IFERROR(IF(AE31=0,"",IF(AND(AE31&gt;0,AE31&lt;=0.2),"Muy Baja",IF(AE31&lt;=0.4,"Baja",IF(AE31&lt;=0.6,"Media",IF(AE31&lt;=0.8,"Alta","Muy Alta"))))),"")</f>
        <v>Muy Baja</v>
      </c>
      <c r="AE31" s="104">
        <f>MIN(Y31:Y36)</f>
        <v>8.4671999999999997E-2</v>
      </c>
      <c r="AF31" s="98" t="str">
        <f>IFERROR(IF(AG31=0,"",IF(AND(AG31&gt;0,AG31&lt;=0.2),"Leve",IF(AG31&lt;=0.4,"Menor",IF(AG31&lt;=0.6,"Moderado",IF(AG31&lt;=0.8,"Mayor","Catastrófico"))))),"")</f>
        <v>Mayor</v>
      </c>
      <c r="AG31" s="104">
        <f>MIN(AC31:AC36)</f>
        <v>0.75</v>
      </c>
      <c r="AH31" s="106" t="str">
        <f>IFERROR(IF(OR(AND(AD31="Muy Baja",AF31="Leve"),AND(AD31="Muy Baja",AF31="Menor"),AND(AD31="Baja",AF31="Leve")),"Bajo",IF(OR(AND(AD31="Muy Baja",AF31="Moderado"),AND(AD31="Baja",AF31="Menor"),AND(AD31="Baja",AF31="Moderado"),AND(AD31="Media",AF31="Leve"),AND(AD31="Media",AF31="Menor"),AND(AD31="Media",AF31="Moderado"),AND(AD31="Alta",AF31="Leve"),AND(AD31="Alta",AF31="Menor")),"Moderado",IF(OR(AND(AD31="Muy Baja",AF31="Mayor"),AND(AD31="Baja",AF31="Mayor"),AND(AD31="Media",AF31="Mayor"),AND(AD31="Alta",AF31="Moderado"),AND(AD31="Alta",AF31="Mayor"),AND(AD31="Muy Alta",AF31="Leve"),AND(AD31="Muy Alta",AF31="Menor"),AND(AD31="Muy Alta",AF31="Moderado"),AND(AD31="Muy Alta",AF31="Mayor")),"Alto",IF(OR(AND(AD31="Muy Baja",AF31="Catastrófico"),AND(AD31="Baja",AF31="Catastrófico"),AND(AD31="Media",AF31="Catastrófico"),AND(AD31="Alta",AF31="Catastrófico"),AND(AD31="Muy Alta",AF31="Catastrófico")),"Extremo","")))),"")</f>
        <v>Alto</v>
      </c>
      <c r="AI31" s="100" t="s">
        <v>97</v>
      </c>
      <c r="AJ31" s="162" t="s">
        <v>302</v>
      </c>
      <c r="AK31" s="180" t="s">
        <v>312</v>
      </c>
      <c r="AL31" s="180" t="s">
        <v>312</v>
      </c>
      <c r="AM31" s="96"/>
      <c r="AN31" s="180"/>
      <c r="AO31" s="61"/>
      <c r="AP31" s="61"/>
      <c r="AQ31" s="61"/>
      <c r="AR31" s="61"/>
      <c r="AS31" s="61"/>
      <c r="AT31" s="61"/>
      <c r="AU31" s="61"/>
      <c r="AV31" s="61"/>
      <c r="AW31" s="61"/>
      <c r="AX31" s="61"/>
      <c r="AY31" s="61"/>
      <c r="AZ31" s="61"/>
      <c r="BA31" s="61"/>
      <c r="BB31" s="61"/>
      <c r="BC31" s="61"/>
    </row>
    <row r="32" spans="1:55" ht="76.5" customHeight="1" x14ac:dyDescent="0.25">
      <c r="A32" s="158"/>
      <c r="B32" s="153"/>
      <c r="C32" s="162"/>
      <c r="D32" s="153"/>
      <c r="E32" s="153"/>
      <c r="F32" s="162"/>
      <c r="G32" s="161"/>
      <c r="H32" s="81" t="s">
        <v>223</v>
      </c>
      <c r="I32" s="157"/>
      <c r="J32" s="99"/>
      <c r="K32" s="102"/>
      <c r="L32" s="99"/>
      <c r="M32" s="102"/>
      <c r="N32" s="103"/>
      <c r="O32" s="26">
        <v>1</v>
      </c>
      <c r="P32" s="81" t="s">
        <v>271</v>
      </c>
      <c r="Q32" s="26" t="str">
        <f t="shared" si="7"/>
        <v>Probabilidad</v>
      </c>
      <c r="R32" s="76" t="s">
        <v>13</v>
      </c>
      <c r="S32" s="76" t="s">
        <v>8</v>
      </c>
      <c r="T32" s="27" t="str">
        <f>IF(AND(R32="Preventivo",S32="Automático"),"50%",IF(AND(R32="Preventivo",S32="Manual"),"40%",IF(AND(R32="Detectivo",S32="Automático"),"40%",IF(AND(R32="Detectivo",S32="Manual"),"30%",IF(AND(R32="Correctivo",S32="Automático"),"35%",IF(AND(R32="Correctivo",S32="Manual"),"25%",""))))))</f>
        <v>40%</v>
      </c>
      <c r="U32" s="76" t="s">
        <v>19</v>
      </c>
      <c r="V32" s="76" t="s">
        <v>22</v>
      </c>
      <c r="W32" s="76" t="s">
        <v>91</v>
      </c>
      <c r="X32" s="26" t="s">
        <v>165</v>
      </c>
      <c r="Y32" s="78">
        <f>IFERROR(IF(AND(Q31="Probabilidad",Q32="Probabilidad"),(AA31-(+AA31*T32)),IF(Q32="Probabilidad",(K31-(+K31*T32)),IF(Q32="Impacto",AA31,""))),"")</f>
        <v>0.48</v>
      </c>
      <c r="Z32" s="29" t="str">
        <f t="shared" si="8"/>
        <v>Media</v>
      </c>
      <c r="AA32" s="27">
        <f t="shared" ref="AA32:AA36" si="9">+Y32</f>
        <v>0.48</v>
      </c>
      <c r="AB32" s="29" t="str">
        <f t="shared" ref="AB32:AB36" si="10">IFERROR(IF(AC32="","",IF(AC32&lt;=0.2,"Leve",IF(AC32&lt;=0.4,"Menor",IF(AC32&lt;=0.6,"Moderado",IF(AC32&lt;=0.8,"Mayor","Catastrófico"))))),"")</f>
        <v>Mayor</v>
      </c>
      <c r="AC32" s="27">
        <f>IFERROR(IF(AND(Q31="Impacto",Q32="Impacto"),(AC31-(+AC31*T32)),IF(Q32="Impacto",($M$15-(+$M$15*T32)),IF(Q32="Probabilidad",AC31,""))),"")</f>
        <v>0.75</v>
      </c>
      <c r="AD32" s="99"/>
      <c r="AE32" s="105"/>
      <c r="AF32" s="99"/>
      <c r="AG32" s="105"/>
      <c r="AH32" s="107"/>
      <c r="AI32" s="101"/>
      <c r="AJ32" s="162"/>
      <c r="AK32" s="184"/>
      <c r="AL32" s="184"/>
      <c r="AM32" s="96"/>
      <c r="AN32" s="96"/>
      <c r="AO32" s="61"/>
      <c r="AP32" s="61"/>
      <c r="AQ32" s="61"/>
      <c r="AR32" s="61"/>
      <c r="AS32" s="61"/>
      <c r="AT32" s="61"/>
      <c r="AU32" s="61"/>
      <c r="AV32" s="61"/>
      <c r="AW32" s="61"/>
      <c r="AX32" s="61"/>
      <c r="AY32" s="61"/>
      <c r="AZ32" s="61"/>
      <c r="BA32" s="61"/>
      <c r="BB32" s="61"/>
      <c r="BC32" s="61"/>
    </row>
    <row r="33" spans="1:55" ht="76.5" customHeight="1" x14ac:dyDescent="0.25">
      <c r="A33" s="158"/>
      <c r="B33" s="153"/>
      <c r="C33" s="162"/>
      <c r="D33" s="153"/>
      <c r="E33" s="153"/>
      <c r="F33" s="162"/>
      <c r="G33" s="161"/>
      <c r="H33" s="81" t="s">
        <v>224</v>
      </c>
      <c r="I33" s="157"/>
      <c r="J33" s="99"/>
      <c r="K33" s="102"/>
      <c r="L33" s="99"/>
      <c r="M33" s="102"/>
      <c r="N33" s="103"/>
      <c r="O33" s="26">
        <v>2</v>
      </c>
      <c r="P33" s="81" t="s">
        <v>272</v>
      </c>
      <c r="Q33" s="26" t="str">
        <f t="shared" si="7"/>
        <v>Probabilidad</v>
      </c>
      <c r="R33" s="76" t="s">
        <v>13</v>
      </c>
      <c r="S33" s="76" t="s">
        <v>8</v>
      </c>
      <c r="T33" s="27" t="str">
        <f t="shared" ref="T33:T36" si="11">IF(AND(R33="Preventivo",S33="Automático"),"50%",IF(AND(R33="Preventivo",S33="Manual"),"40%",IF(AND(R33="Detectivo",S33="Automático"),"40%",IF(AND(R33="Detectivo",S33="Manual"),"30%",IF(AND(R33="Correctivo",S33="Automático"),"35%",IF(AND(R33="Correctivo",S33="Manual"),"25%",""))))))</f>
        <v>40%</v>
      </c>
      <c r="U33" s="76" t="s">
        <v>18</v>
      </c>
      <c r="V33" s="76" t="s">
        <v>22</v>
      </c>
      <c r="W33" s="76" t="s">
        <v>90</v>
      </c>
      <c r="X33" s="82" t="s">
        <v>225</v>
      </c>
      <c r="Y33" s="78">
        <f>IFERROR(IF(AND(Q32="Probabilidad",Q33="Probabilidad"),(AA32-(+AA32*T33)),IF(AND(Q32="Impacto",Q33="Probabilidad"),(AA31-(+AA31*T33)),IF(Q33="Impacto",AA32,""))),"")</f>
        <v>0.28799999999999998</v>
      </c>
      <c r="Z33" s="29" t="str">
        <f t="shared" si="8"/>
        <v>Baja</v>
      </c>
      <c r="AA33" s="27">
        <f t="shared" si="9"/>
        <v>0.28799999999999998</v>
      </c>
      <c r="AB33" s="29" t="str">
        <f t="shared" si="10"/>
        <v>Mayor</v>
      </c>
      <c r="AC33" s="27">
        <f>IFERROR(IF(AND(Q32="Impacto",Q33="Impacto"),(AC32-(+AC32*T33)),IF(AND(Q32="Probabilidad",Q33="Impacto"),(AC31-(+AC31*T33)),IF(Q33="Probabilidad",AC32,""))),"")</f>
        <v>0.75</v>
      </c>
      <c r="AD33" s="99"/>
      <c r="AE33" s="105"/>
      <c r="AF33" s="99"/>
      <c r="AG33" s="105"/>
      <c r="AH33" s="107"/>
      <c r="AI33" s="101"/>
      <c r="AJ33" s="162"/>
      <c r="AK33" s="184"/>
      <c r="AL33" s="184"/>
      <c r="AM33" s="96"/>
      <c r="AN33" s="96"/>
      <c r="AO33" s="61"/>
      <c r="AP33" s="61"/>
      <c r="AQ33" s="61"/>
      <c r="AR33" s="61"/>
      <c r="AS33" s="61"/>
      <c r="AT33" s="61"/>
      <c r="AU33" s="61"/>
      <c r="AV33" s="61"/>
      <c r="AW33" s="61"/>
      <c r="AX33" s="61"/>
      <c r="AY33" s="61"/>
      <c r="AZ33" s="61"/>
      <c r="BA33" s="61"/>
      <c r="BB33" s="61"/>
      <c r="BC33" s="61"/>
    </row>
    <row r="34" spans="1:55" ht="76.5" customHeight="1" x14ac:dyDescent="0.25">
      <c r="A34" s="158"/>
      <c r="B34" s="153"/>
      <c r="C34" s="162"/>
      <c r="D34" s="153"/>
      <c r="E34" s="153"/>
      <c r="F34" s="162"/>
      <c r="G34" s="161"/>
      <c r="H34" s="81" t="s">
        <v>226</v>
      </c>
      <c r="I34" s="157"/>
      <c r="J34" s="99"/>
      <c r="K34" s="102"/>
      <c r="L34" s="99"/>
      <c r="M34" s="102"/>
      <c r="N34" s="103"/>
      <c r="O34" s="26">
        <v>3</v>
      </c>
      <c r="P34" s="81" t="s">
        <v>273</v>
      </c>
      <c r="Q34" s="26" t="str">
        <f t="shared" si="7"/>
        <v>Probabilidad</v>
      </c>
      <c r="R34" s="76" t="s">
        <v>14</v>
      </c>
      <c r="S34" s="76" t="s">
        <v>8</v>
      </c>
      <c r="T34" s="27" t="str">
        <f t="shared" si="11"/>
        <v>30%</v>
      </c>
      <c r="U34" s="76" t="s">
        <v>18</v>
      </c>
      <c r="V34" s="76" t="s">
        <v>21</v>
      </c>
      <c r="W34" s="76" t="s">
        <v>90</v>
      </c>
      <c r="X34" s="82" t="s">
        <v>227</v>
      </c>
      <c r="Y34" s="78">
        <f t="shared" ref="Y34:Y36" si="12">IFERROR(IF(AND(Q33="Probabilidad",Q34="Probabilidad"),(AA33-(+AA33*T34)),IF(AND(Q33="Impacto",Q34="Probabilidad"),(AA32-(+AA32*T34)),IF(Q34="Impacto",AA33,""))),"")</f>
        <v>0.2016</v>
      </c>
      <c r="Z34" s="29" t="str">
        <f t="shared" si="8"/>
        <v>Baja</v>
      </c>
      <c r="AA34" s="27">
        <f t="shared" si="9"/>
        <v>0.2016</v>
      </c>
      <c r="AB34" s="29" t="str">
        <f t="shared" si="10"/>
        <v>Mayor</v>
      </c>
      <c r="AC34" s="27">
        <f t="shared" ref="AC34:AC36" si="13">IFERROR(IF(AND(Q33="Impacto",Q34="Impacto"),(AC33-(+AC33*T34)),IF(AND(Q33="Probabilidad",Q34="Impacto"),(AC32-(+AC32*T34)),IF(Q34="Probabilidad",AC33,""))),"")</f>
        <v>0.75</v>
      </c>
      <c r="AD34" s="99"/>
      <c r="AE34" s="105"/>
      <c r="AF34" s="99"/>
      <c r="AG34" s="105"/>
      <c r="AH34" s="107"/>
      <c r="AI34" s="101"/>
      <c r="AJ34" s="162"/>
      <c r="AK34" s="184"/>
      <c r="AL34" s="184"/>
      <c r="AM34" s="96"/>
      <c r="AN34" s="96"/>
      <c r="AO34" s="61"/>
      <c r="AP34" s="61"/>
      <c r="AQ34" s="61"/>
      <c r="AR34" s="61"/>
      <c r="AS34" s="61"/>
      <c r="AT34" s="61"/>
      <c r="AU34" s="61"/>
      <c r="AV34" s="61"/>
      <c r="AW34" s="61"/>
      <c r="AX34" s="61"/>
      <c r="AY34" s="61"/>
      <c r="AZ34" s="61"/>
      <c r="BA34" s="61"/>
      <c r="BB34" s="61"/>
      <c r="BC34" s="61"/>
    </row>
    <row r="35" spans="1:55" ht="123" customHeight="1" x14ac:dyDescent="0.25">
      <c r="A35" s="158"/>
      <c r="B35" s="153"/>
      <c r="C35" s="162"/>
      <c r="D35" s="153"/>
      <c r="E35" s="153"/>
      <c r="F35" s="162"/>
      <c r="G35" s="161"/>
      <c r="H35" s="81" t="s">
        <v>228</v>
      </c>
      <c r="I35" s="157"/>
      <c r="J35" s="99"/>
      <c r="K35" s="102"/>
      <c r="L35" s="99"/>
      <c r="M35" s="102"/>
      <c r="N35" s="103"/>
      <c r="O35" s="26">
        <v>4</v>
      </c>
      <c r="P35" s="83" t="s">
        <v>298</v>
      </c>
      <c r="Q35" s="26" t="str">
        <f t="shared" si="7"/>
        <v>Probabilidad</v>
      </c>
      <c r="R35" s="76" t="s">
        <v>13</v>
      </c>
      <c r="S35" s="76" t="s">
        <v>8</v>
      </c>
      <c r="T35" s="27" t="str">
        <f t="shared" si="11"/>
        <v>40%</v>
      </c>
      <c r="U35" s="76" t="s">
        <v>19</v>
      </c>
      <c r="V35" s="76" t="s">
        <v>21</v>
      </c>
      <c r="W35" s="76" t="s">
        <v>90</v>
      </c>
      <c r="X35" s="26" t="s">
        <v>299</v>
      </c>
      <c r="Y35" s="78">
        <f t="shared" si="12"/>
        <v>0.12096</v>
      </c>
      <c r="Z35" s="29" t="str">
        <f t="shared" si="8"/>
        <v>Muy Baja</v>
      </c>
      <c r="AA35" s="27">
        <f t="shared" si="9"/>
        <v>0.12096</v>
      </c>
      <c r="AB35" s="29" t="str">
        <f t="shared" si="10"/>
        <v>Mayor</v>
      </c>
      <c r="AC35" s="27">
        <f t="shared" si="13"/>
        <v>0.75</v>
      </c>
      <c r="AD35" s="99"/>
      <c r="AE35" s="105"/>
      <c r="AF35" s="99"/>
      <c r="AG35" s="105"/>
      <c r="AH35" s="107"/>
      <c r="AI35" s="101"/>
      <c r="AJ35" s="162"/>
      <c r="AK35" s="184"/>
      <c r="AL35" s="184"/>
      <c r="AM35" s="96"/>
      <c r="AN35" s="96"/>
      <c r="AO35" s="61"/>
      <c r="AP35" s="61"/>
      <c r="AQ35" s="61"/>
      <c r="AR35" s="61"/>
      <c r="AS35" s="61"/>
      <c r="AT35" s="61"/>
      <c r="AU35" s="61"/>
      <c r="AV35" s="61"/>
      <c r="AW35" s="61"/>
      <c r="AX35" s="61"/>
      <c r="AY35" s="61"/>
      <c r="AZ35" s="61"/>
      <c r="BA35" s="61"/>
      <c r="BB35" s="61"/>
      <c r="BC35" s="61"/>
    </row>
    <row r="36" spans="1:55" ht="109.8" customHeight="1" x14ac:dyDescent="0.25">
      <c r="A36" s="158"/>
      <c r="B36" s="153"/>
      <c r="C36" s="162"/>
      <c r="D36" s="153"/>
      <c r="E36" s="153"/>
      <c r="F36" s="162"/>
      <c r="G36" s="161"/>
      <c r="H36" s="81" t="s">
        <v>274</v>
      </c>
      <c r="I36" s="157"/>
      <c r="J36" s="99"/>
      <c r="K36" s="102"/>
      <c r="L36" s="99"/>
      <c r="M36" s="102"/>
      <c r="N36" s="103"/>
      <c r="O36" s="26">
        <v>5</v>
      </c>
      <c r="P36" s="83" t="s">
        <v>251</v>
      </c>
      <c r="Q36" s="26" t="str">
        <f t="shared" si="7"/>
        <v>Probabilidad</v>
      </c>
      <c r="R36" s="76" t="s">
        <v>14</v>
      </c>
      <c r="S36" s="76" t="s">
        <v>8</v>
      </c>
      <c r="T36" s="27" t="str">
        <f t="shared" si="11"/>
        <v>30%</v>
      </c>
      <c r="U36" s="76" t="s">
        <v>18</v>
      </c>
      <c r="V36" s="76" t="s">
        <v>22</v>
      </c>
      <c r="W36" s="76" t="s">
        <v>90</v>
      </c>
      <c r="X36" s="77" t="s">
        <v>252</v>
      </c>
      <c r="Y36" s="78">
        <f t="shared" si="12"/>
        <v>8.4671999999999997E-2</v>
      </c>
      <c r="Z36" s="29" t="str">
        <f t="shared" si="8"/>
        <v>Muy Baja</v>
      </c>
      <c r="AA36" s="27">
        <f t="shared" si="9"/>
        <v>8.4671999999999997E-2</v>
      </c>
      <c r="AB36" s="29" t="str">
        <f t="shared" si="10"/>
        <v>Mayor</v>
      </c>
      <c r="AC36" s="27">
        <f t="shared" si="13"/>
        <v>0.75</v>
      </c>
      <c r="AD36" s="99"/>
      <c r="AE36" s="105"/>
      <c r="AF36" s="99"/>
      <c r="AG36" s="105"/>
      <c r="AH36" s="107"/>
      <c r="AI36" s="101"/>
      <c r="AJ36" s="162"/>
      <c r="AK36" s="184"/>
      <c r="AL36" s="184"/>
      <c r="AM36" s="96"/>
      <c r="AN36" s="96"/>
      <c r="AO36" s="61"/>
      <c r="AP36" s="61"/>
      <c r="AQ36" s="61"/>
      <c r="AR36" s="61"/>
      <c r="AS36" s="61"/>
      <c r="AT36" s="61"/>
      <c r="AU36" s="61"/>
      <c r="AV36" s="61"/>
      <c r="AW36" s="61"/>
      <c r="AX36" s="61"/>
      <c r="AY36" s="61"/>
      <c r="AZ36" s="61"/>
      <c r="BA36" s="61"/>
      <c r="BB36" s="61"/>
      <c r="BC36" s="61"/>
    </row>
    <row r="37" spans="1:55" ht="247.5" customHeight="1" x14ac:dyDescent="0.25">
      <c r="A37" s="158" t="s">
        <v>243</v>
      </c>
      <c r="B37" s="163"/>
      <c r="C37" s="153" t="s">
        <v>275</v>
      </c>
      <c r="D37" s="153" t="s">
        <v>229</v>
      </c>
      <c r="E37" s="153" t="s">
        <v>230</v>
      </c>
      <c r="F37" s="153" t="s">
        <v>237</v>
      </c>
      <c r="G37" s="161" t="s">
        <v>276</v>
      </c>
      <c r="H37" s="84" t="s">
        <v>231</v>
      </c>
      <c r="I37" s="153" t="s">
        <v>121</v>
      </c>
      <c r="J37" s="108" t="s">
        <v>5</v>
      </c>
      <c r="K37" s="102">
        <v>0.8</v>
      </c>
      <c r="L37" s="108" t="s">
        <v>70</v>
      </c>
      <c r="M37" s="102">
        <v>1</v>
      </c>
      <c r="N37" s="165" t="s">
        <v>65</v>
      </c>
      <c r="O37" s="26">
        <v>1</v>
      </c>
      <c r="P37" s="83" t="s">
        <v>232</v>
      </c>
      <c r="Q37" s="26" t="str">
        <f t="shared" si="7"/>
        <v>Probabilidad</v>
      </c>
      <c r="R37" s="76" t="s">
        <v>13</v>
      </c>
      <c r="S37" s="76" t="s">
        <v>9</v>
      </c>
      <c r="T37" s="27" t="str">
        <f>IF(AND(R37="Preventivo",S37="Automático"),"50%",IF(AND(R37="Preventivo",S37="Manual"),"40%",IF(AND(R37="Detectivo",S37="Automático"),"40%",IF(AND(R37="Detectivo",S37="Manual"),"30%",IF(AND(R37="Correctivo",S37="Automático"),"35%",IF(AND(R37="Correctivo",S37="Manual"),"25%",""))))))</f>
        <v>50%</v>
      </c>
      <c r="U37" s="76" t="s">
        <v>18</v>
      </c>
      <c r="V37" s="76" t="s">
        <v>21</v>
      </c>
      <c r="W37" s="76" t="s">
        <v>90</v>
      </c>
      <c r="X37" s="77" t="s">
        <v>233</v>
      </c>
      <c r="Y37" s="92">
        <f>IFERROR(IF(Q37="Probabilidad",(K37-(+K37*T37)),IF(Q37="Impacto",K37,"")),"")</f>
        <v>0.4</v>
      </c>
      <c r="Z37" s="29" t="str">
        <f t="shared" si="8"/>
        <v>Baja</v>
      </c>
      <c r="AA37" s="27">
        <f>+Y37</f>
        <v>0.4</v>
      </c>
      <c r="AB37" s="29" t="str">
        <f>IFERROR(IF(AC37="","",IF(AC37&lt;=0.2,"Leve",IF(AC37&lt;=0.4,"Menor",IF(AC37&lt;=0.6,"Moderado",IF(AC37&lt;=0.8,"Mayor","Catastrófico"))))),"")</f>
        <v>Catastrófico</v>
      </c>
      <c r="AC37" s="27">
        <f>IFERROR(IF(Q37="Impacto",(M37-(+M37*T37)),IF(Q37="Probabilidad",M37,"")),"")</f>
        <v>1</v>
      </c>
      <c r="AD37" s="108" t="str">
        <f t="shared" ref="AD37" si="14">IFERROR(IF(AE37=0,"",IF(AND(AE37&gt;0,AE37&lt;=0.2),"Muy Baja",IF(AE37&lt;=0.4,"Baja",IF(AE37&lt;=0.6,"Media",IF(AE37&lt;=0.8,"Alta","Muy Alta"))))),"")</f>
        <v>Muy Baja</v>
      </c>
      <c r="AE37" s="174">
        <f>MIN(Y37:Y41)</f>
        <v>0.16799999999999998</v>
      </c>
      <c r="AF37" s="108" t="str">
        <f t="shared" ref="AF37" si="15">IFERROR(IF(AG37=0,"",IF(AND(AG37&gt;0,AG37&lt;=0.2),"Leve",IF(AG37&lt;=0.4,"Menor",IF(AG37&lt;=0.6,"Moderado",IF(AG37&lt;=0.8,"Mayor","Catastrófico"))))),"")</f>
        <v>Moderado</v>
      </c>
      <c r="AG37" s="174">
        <f>MIN(AC37:AC41)</f>
        <v>0.5625</v>
      </c>
      <c r="AH37" s="103" t="str">
        <f>IFERROR(IF(OR(AND(AD37="Muy Baja",AF37="Leve"),AND(AD37="Muy Baja",AF37="Menor"),AND(AD37="Baja",AF37="Leve")),"Bajo",IF(OR(AND(AD37="Muy Baja",AF37="Moderado"),AND(AD37="Baja",AF37="Menor"),AND(AD37="Baja",AF37="Moderado"),AND(AD37="Media",AF37="Leve"),AND(AD37="Media",AF37="Menor"),AND(AD37="Media",AF37="Moderado"),AND(AD37="Alta",AF37="Leve"),AND(AD37="Alta",AF37="Menor")),"Moderado",IF(OR(AND(AD37="Muy Baja",AF37="Mayor"),AND(AD37="Baja",AF37="Mayor"),AND(AD37="Media",AF37="Mayor"),AND(AD37="Alta",AF37="Moderado"),AND(AD37="Alta",AF37="Mayor"),AND(AD37="Muy Alta",AF37="Leve"),AND(AD37="Muy Alta",AF37="Menor"),AND(AD37="Muy Alta",AF37="Moderado"),AND(AD37="Muy Alta",AF37="Mayor")),"Alto",IF(OR(AND(AD37="Muy Baja",AF37="Catastrófico"),AND(AD37="Baja",AF37="Catastrófico"),AND(AD37="Media",AF37="Catastrófico"),AND(AD37="Alta",AF37="Catastrófico"),AND(AD37="Muy Alta",AF37="Catastrófico")),"Extremo","")))),"")</f>
        <v>Moderado</v>
      </c>
      <c r="AI37" s="158" t="s">
        <v>97</v>
      </c>
      <c r="AJ37" s="85"/>
      <c r="AK37" s="96" t="s">
        <v>313</v>
      </c>
      <c r="AL37" s="96" t="s">
        <v>318</v>
      </c>
      <c r="AM37" s="96"/>
      <c r="AN37" s="181"/>
    </row>
    <row r="38" spans="1:55" ht="69" x14ac:dyDescent="0.25">
      <c r="A38" s="158"/>
      <c r="B38" s="164"/>
      <c r="C38" s="153"/>
      <c r="D38" s="153"/>
      <c r="E38" s="153"/>
      <c r="F38" s="153"/>
      <c r="G38" s="161"/>
      <c r="H38" s="84" t="s">
        <v>234</v>
      </c>
      <c r="I38" s="153"/>
      <c r="J38" s="108"/>
      <c r="K38" s="102"/>
      <c r="L38" s="108"/>
      <c r="M38" s="102"/>
      <c r="N38" s="165"/>
      <c r="O38" s="26">
        <v>2</v>
      </c>
      <c r="P38" s="83" t="s">
        <v>300</v>
      </c>
      <c r="Q38" s="26" t="str">
        <f t="shared" si="7"/>
        <v>Probabilidad</v>
      </c>
      <c r="R38" s="76" t="s">
        <v>13</v>
      </c>
      <c r="S38" s="76" t="s">
        <v>8</v>
      </c>
      <c r="T38" s="27" t="str">
        <f t="shared" ref="T38:T41" si="16">IF(AND(R38="Preventivo",S38="Automático"),"50%",IF(AND(R38="Preventivo",S38="Manual"),"40%",IF(AND(R38="Detectivo",S38="Automático"),"40%",IF(AND(R38="Detectivo",S38="Manual"),"30%",IF(AND(R38="Correctivo",S38="Automático"),"35%",IF(AND(R38="Correctivo",S38="Manual"),"25%",""))))))</f>
        <v>40%</v>
      </c>
      <c r="U38" s="76" t="s">
        <v>19</v>
      </c>
      <c r="V38" s="76" t="s">
        <v>21</v>
      </c>
      <c r="W38" s="76" t="s">
        <v>90</v>
      </c>
      <c r="X38" s="77" t="s">
        <v>301</v>
      </c>
      <c r="Y38" s="92">
        <f>IFERROR(IF(AND(Q37="Probabilidad",Q38="Probabilidad"),(AA37-(+AA37*T38)),IF(Q38="Probabilidad",(K37-(+K37*T38)),IF(Q38="Impacto",AA37,""))),"")</f>
        <v>0.24</v>
      </c>
      <c r="Z38" s="29" t="str">
        <f t="shared" si="8"/>
        <v>Baja</v>
      </c>
      <c r="AA38" s="27">
        <f t="shared" ref="AA38:AA41" si="17">+Y38</f>
        <v>0.24</v>
      </c>
      <c r="AB38" s="29" t="str">
        <f t="shared" ref="AB38:AB41" si="18">IFERROR(IF(AC38="","",IF(AC38&lt;=0.2,"Leve",IF(AC38&lt;=0.4,"Menor",IF(AC38&lt;=0.6,"Moderado",IF(AC38&lt;=0.8,"Mayor","Catastrófico"))))),"")</f>
        <v>Catastrófico</v>
      </c>
      <c r="AC38" s="27">
        <f>IFERROR(IF(AND(Q37="Impacto",Q38="Impacto"),(AC37-(+AC37*T38)),IF(Q38="Impacto",(#REF!-(+#REF!*T38)),IF(Q38="Probabilidad",AC37,""))),"")</f>
        <v>1</v>
      </c>
      <c r="AD38" s="108"/>
      <c r="AE38" s="174"/>
      <c r="AF38" s="108"/>
      <c r="AG38" s="174"/>
      <c r="AH38" s="103"/>
      <c r="AI38" s="158"/>
      <c r="AJ38" s="86" t="s">
        <v>235</v>
      </c>
      <c r="AK38" s="97"/>
      <c r="AL38" s="97"/>
      <c r="AM38" s="97"/>
      <c r="AN38" s="182"/>
    </row>
    <row r="39" spans="1:55" ht="66.599999999999994" x14ac:dyDescent="0.25">
      <c r="A39" s="158"/>
      <c r="B39" s="164"/>
      <c r="C39" s="153"/>
      <c r="D39" s="153"/>
      <c r="E39" s="153"/>
      <c r="F39" s="153"/>
      <c r="G39" s="161"/>
      <c r="H39" s="84" t="s">
        <v>236</v>
      </c>
      <c r="I39" s="153"/>
      <c r="J39" s="108"/>
      <c r="K39" s="102"/>
      <c r="L39" s="108"/>
      <c r="M39" s="102"/>
      <c r="N39" s="165"/>
      <c r="O39" s="26">
        <v>3</v>
      </c>
      <c r="P39" s="83" t="s">
        <v>278</v>
      </c>
      <c r="Q39" s="26" t="str">
        <f t="shared" si="7"/>
        <v>Probabilidad</v>
      </c>
      <c r="R39" s="76" t="s">
        <v>14</v>
      </c>
      <c r="S39" s="76" t="s">
        <v>8</v>
      </c>
      <c r="T39" s="27" t="str">
        <f t="shared" si="16"/>
        <v>30%</v>
      </c>
      <c r="U39" s="76" t="s">
        <v>19</v>
      </c>
      <c r="V39" s="76" t="s">
        <v>21</v>
      </c>
      <c r="W39" s="76" t="s">
        <v>90</v>
      </c>
      <c r="X39" s="77" t="s">
        <v>279</v>
      </c>
      <c r="Y39" s="92">
        <f>IFERROR(IF(AND(Q38="Probabilidad",Q39="Probabilidad"),(AA38-(+AA38*T39)),IF(AND(Q38="Impacto",Q39="Probabilidad"),(AA37-(+AA37*T39)),IF(Q39="Impacto",AA38,""))),"")</f>
        <v>0.16799999999999998</v>
      </c>
      <c r="Z39" s="29" t="str">
        <f t="shared" si="8"/>
        <v>Muy Baja</v>
      </c>
      <c r="AA39" s="27">
        <f t="shared" si="17"/>
        <v>0.16799999999999998</v>
      </c>
      <c r="AB39" s="29" t="str">
        <f t="shared" si="18"/>
        <v>Catastrófico</v>
      </c>
      <c r="AC39" s="27">
        <f>IFERROR(IF(AND(Q38="Impacto",Q39="Impacto"),(AC38-(+AC38*T39)),IF(AND(Q38="Probabilidad",Q39="Impacto"),(AC37-(+AC37*T39)),IF(Q39="Probabilidad",AC38,""))),"")</f>
        <v>1</v>
      </c>
      <c r="AD39" s="108"/>
      <c r="AE39" s="174"/>
      <c r="AF39" s="108"/>
      <c r="AG39" s="174"/>
      <c r="AH39" s="103"/>
      <c r="AI39" s="158"/>
      <c r="AJ39" s="86"/>
      <c r="AK39" s="97"/>
      <c r="AL39" s="97"/>
      <c r="AM39" s="97"/>
      <c r="AN39" s="182"/>
    </row>
    <row r="40" spans="1:55" ht="174" customHeight="1" x14ac:dyDescent="0.25">
      <c r="A40" s="158"/>
      <c r="C40" s="153"/>
      <c r="D40" s="153"/>
      <c r="E40" s="153"/>
      <c r="F40" s="153"/>
      <c r="G40" s="161"/>
      <c r="H40" s="84" t="s">
        <v>277</v>
      </c>
      <c r="I40" s="153"/>
      <c r="J40" s="108"/>
      <c r="K40" s="102"/>
      <c r="L40" s="108"/>
      <c r="M40" s="102"/>
      <c r="N40" s="165"/>
      <c r="O40" s="26">
        <v>4</v>
      </c>
      <c r="P40" s="83" t="s">
        <v>303</v>
      </c>
      <c r="Q40" s="26" t="str">
        <f t="shared" si="7"/>
        <v>Impacto</v>
      </c>
      <c r="R40" s="76" t="s">
        <v>15</v>
      </c>
      <c r="S40" s="76" t="s">
        <v>8</v>
      </c>
      <c r="T40" s="27" t="str">
        <f t="shared" si="16"/>
        <v>25%</v>
      </c>
      <c r="U40" s="76" t="s">
        <v>19</v>
      </c>
      <c r="V40" s="76" t="s">
        <v>22</v>
      </c>
      <c r="W40" s="76" t="s">
        <v>90</v>
      </c>
      <c r="X40" s="77" t="s">
        <v>280</v>
      </c>
      <c r="Y40" s="92">
        <f>IFERROR(IF(AND(Q39="Probabilidad",Q40="Probabilidad"),(AA39-(+AA39*T40)),IF(AND(Q39="Impacto",Q40="Probabilidad"),(AA38-(+AA38*T40)),IF(Q40="Impacto",AA39,""))),"")</f>
        <v>0.16799999999999998</v>
      </c>
      <c r="Z40" s="29" t="str">
        <f t="shared" si="8"/>
        <v>Muy Baja</v>
      </c>
      <c r="AA40" s="27">
        <f t="shared" si="17"/>
        <v>0.16799999999999998</v>
      </c>
      <c r="AB40" s="29" t="str">
        <f t="shared" si="18"/>
        <v>Mayor</v>
      </c>
      <c r="AC40" s="27">
        <f>IFERROR(IF(AND(Q39="Impacto",Q40="Impacto"),(AC39-(+AC39*T40)),IF(AND(Q39="Probabilidad",Q40="Impacto"),(AC38-(+AC38*T40)),IF(Q40="Probabilidad",AC39,""))),"")</f>
        <v>0.75</v>
      </c>
      <c r="AD40" s="108"/>
      <c r="AE40" s="174"/>
      <c r="AF40" s="108"/>
      <c r="AG40" s="174"/>
      <c r="AH40" s="103"/>
      <c r="AI40" s="158"/>
      <c r="AJ40" s="86"/>
      <c r="AK40" s="97"/>
      <c r="AL40" s="97"/>
      <c r="AM40" s="97"/>
      <c r="AN40" s="182"/>
    </row>
    <row r="41" spans="1:55" ht="69" x14ac:dyDescent="0.25">
      <c r="A41" s="158"/>
      <c r="B41" s="62"/>
      <c r="C41" s="153"/>
      <c r="D41" s="153"/>
      <c r="E41" s="153"/>
      <c r="F41" s="153"/>
      <c r="G41" s="161"/>
      <c r="H41" s="81" t="s">
        <v>294</v>
      </c>
      <c r="I41" s="153"/>
      <c r="J41" s="108"/>
      <c r="K41" s="102"/>
      <c r="L41" s="108"/>
      <c r="M41" s="102"/>
      <c r="N41" s="165"/>
      <c r="O41" s="26">
        <v>5</v>
      </c>
      <c r="P41" s="83" t="s">
        <v>281</v>
      </c>
      <c r="Q41" s="26" t="str">
        <f t="shared" si="7"/>
        <v>Impacto</v>
      </c>
      <c r="R41" s="76" t="s">
        <v>15</v>
      </c>
      <c r="S41" s="76" t="s">
        <v>8</v>
      </c>
      <c r="T41" s="27" t="str">
        <f t="shared" si="16"/>
        <v>25%</v>
      </c>
      <c r="U41" s="76" t="s">
        <v>18</v>
      </c>
      <c r="V41" s="76" t="s">
        <v>22</v>
      </c>
      <c r="W41" s="76" t="s">
        <v>90</v>
      </c>
      <c r="X41" s="77" t="s">
        <v>282</v>
      </c>
      <c r="Y41" s="92">
        <f>IFERROR(IF(AND(Q40="Probabilidad",Q41="Probabilidad"),(AA40-(+AA40*T41)),IF(AND(Q40="Impacto",Q41="Probabilidad"),(AA39-(+AA39*T41)),IF(Q41="Impacto",AA40,""))),"")</f>
        <v>0.16799999999999998</v>
      </c>
      <c r="Z41" s="29" t="str">
        <f t="shared" si="8"/>
        <v>Muy Baja</v>
      </c>
      <c r="AA41" s="27">
        <f t="shared" si="17"/>
        <v>0.16799999999999998</v>
      </c>
      <c r="AB41" s="29" t="str">
        <f t="shared" si="18"/>
        <v>Moderado</v>
      </c>
      <c r="AC41" s="27">
        <f>IFERROR(IF(AND(Q40="Impacto",Q41="Impacto"),(AC40-(+AC40*T41)),IF(AND(Q40="Probabilidad",Q41="Impacto"),(AC39-(+AC39*T41)),IF(Q41="Probabilidad",AC40,""))),"")</f>
        <v>0.5625</v>
      </c>
      <c r="AD41" s="108"/>
      <c r="AE41" s="174"/>
      <c r="AF41" s="108"/>
      <c r="AG41" s="174"/>
      <c r="AH41" s="103"/>
      <c r="AI41" s="158"/>
      <c r="AJ41" s="86"/>
      <c r="AK41" s="97"/>
      <c r="AL41" s="97"/>
      <c r="AM41" s="97"/>
      <c r="AN41" s="183"/>
    </row>
    <row r="43" spans="1:55" x14ac:dyDescent="0.25">
      <c r="C43" s="62"/>
      <c r="D43" s="89" t="s">
        <v>100</v>
      </c>
      <c r="E43" s="62"/>
      <c r="F43" s="62"/>
      <c r="I43" s="62"/>
    </row>
  </sheetData>
  <sheetProtection algorithmName="SHA-512" hashValue="c6ocpyjhAoo1VmxqsHZyaMNC+ppcHIX0/Ss2CuKYVxo13sa6FvqU16e+kKfxdCYWwHNxHQgsNB3K9+9vluDeCA==" saltValue="J1IxX9DmRPO71NKQmAGwnw==" spinCount="100000" sheet="1" formatCells="0" formatRows="0" insertRows="0" deleteRows="0"/>
  <dataConsolidate/>
  <mergeCells count="195">
    <mergeCell ref="AN9:AN12"/>
    <mergeCell ref="AN13:AN16"/>
    <mergeCell ref="AN17:AN20"/>
    <mergeCell ref="AN21:AN27"/>
    <mergeCell ref="AN28:AN30"/>
    <mergeCell ref="AN31:AN36"/>
    <mergeCell ref="AN37:AN41"/>
    <mergeCell ref="AL37:AL41"/>
    <mergeCell ref="AK9:AK12"/>
    <mergeCell ref="AK17:AK20"/>
    <mergeCell ref="AK21:AK27"/>
    <mergeCell ref="AK28:AK30"/>
    <mergeCell ref="AK31:AK36"/>
    <mergeCell ref="AL9:AL12"/>
    <mergeCell ref="AL13:AL16"/>
    <mergeCell ref="AL17:AL20"/>
    <mergeCell ref="AL21:AL27"/>
    <mergeCell ref="AL28:AL30"/>
    <mergeCell ref="AL31:AL36"/>
    <mergeCell ref="AK13:AK16"/>
    <mergeCell ref="AK37:AK41"/>
    <mergeCell ref="AM9:AM12"/>
    <mergeCell ref="AM13:AM16"/>
    <mergeCell ref="AM17:AM20"/>
    <mergeCell ref="AJ31:AJ36"/>
    <mergeCell ref="AH37:AH41"/>
    <mergeCell ref="AJ21:AJ27"/>
    <mergeCell ref="AJ17:AJ20"/>
    <mergeCell ref="AI21:AI27"/>
    <mergeCell ref="AJ13:AJ16"/>
    <mergeCell ref="AI10:AI12"/>
    <mergeCell ref="AJ11:AJ12"/>
    <mergeCell ref="AH11:AH12"/>
    <mergeCell ref="AJ28:AJ30"/>
    <mergeCell ref="AI28:AI30"/>
    <mergeCell ref="AD10:AH10"/>
    <mergeCell ref="AD37:AD41"/>
    <mergeCell ref="AE37:AE41"/>
    <mergeCell ref="AF37:AF41"/>
    <mergeCell ref="AG37:AG41"/>
    <mergeCell ref="AI37:AI41"/>
    <mergeCell ref="F37:F41"/>
    <mergeCell ref="M37:M41"/>
    <mergeCell ref="B37:B39"/>
    <mergeCell ref="AD31:AD36"/>
    <mergeCell ref="AE31:AE36"/>
    <mergeCell ref="AF31:AF36"/>
    <mergeCell ref="AG31:AG36"/>
    <mergeCell ref="AH31:AH36"/>
    <mergeCell ref="AI31:AI36"/>
    <mergeCell ref="K31:K36"/>
    <mergeCell ref="L31:L36"/>
    <mergeCell ref="M31:M36"/>
    <mergeCell ref="N31:N36"/>
    <mergeCell ref="N37:N41"/>
    <mergeCell ref="D21:D27"/>
    <mergeCell ref="E21:E27"/>
    <mergeCell ref="F21:F27"/>
    <mergeCell ref="G21:G27"/>
    <mergeCell ref="I21:I27"/>
    <mergeCell ref="J21:J27"/>
    <mergeCell ref="K21:K27"/>
    <mergeCell ref="A37:A41"/>
    <mergeCell ref="C37:C41"/>
    <mergeCell ref="D37:D41"/>
    <mergeCell ref="E37:E41"/>
    <mergeCell ref="G37:G41"/>
    <mergeCell ref="I37:I41"/>
    <mergeCell ref="J37:J41"/>
    <mergeCell ref="K37:K41"/>
    <mergeCell ref="A31:A36"/>
    <mergeCell ref="B31:B36"/>
    <mergeCell ref="C31:C36"/>
    <mergeCell ref="D31:D36"/>
    <mergeCell ref="E31:E36"/>
    <mergeCell ref="F31:F36"/>
    <mergeCell ref="G31:G36"/>
    <mergeCell ref="I31:I36"/>
    <mergeCell ref="J31:J36"/>
    <mergeCell ref="A13:A16"/>
    <mergeCell ref="B13:B16"/>
    <mergeCell ref="C13:C16"/>
    <mergeCell ref="D13:D16"/>
    <mergeCell ref="E13:E16"/>
    <mergeCell ref="F13:F16"/>
    <mergeCell ref="G13:G16"/>
    <mergeCell ref="I13:I16"/>
    <mergeCell ref="A28:A30"/>
    <mergeCell ref="C28:C30"/>
    <mergeCell ref="D28:D30"/>
    <mergeCell ref="E28:E30"/>
    <mergeCell ref="F28:F30"/>
    <mergeCell ref="A17:A20"/>
    <mergeCell ref="B17:B20"/>
    <mergeCell ref="C17:C20"/>
    <mergeCell ref="D17:D20"/>
    <mergeCell ref="E17:E20"/>
    <mergeCell ref="F17:F20"/>
    <mergeCell ref="G17:G20"/>
    <mergeCell ref="I17:I20"/>
    <mergeCell ref="A21:A27"/>
    <mergeCell ref="B21:B27"/>
    <mergeCell ref="C21:C27"/>
    <mergeCell ref="B28:B30"/>
    <mergeCell ref="AG17:AG20"/>
    <mergeCell ref="AH17:AH20"/>
    <mergeCell ref="J17:J20"/>
    <mergeCell ref="G28:G30"/>
    <mergeCell ref="I28:I30"/>
    <mergeCell ref="AD21:AD27"/>
    <mergeCell ref="AE21:AE27"/>
    <mergeCell ref="AF21:AF27"/>
    <mergeCell ref="AG21:AG27"/>
    <mergeCell ref="AH21:AH27"/>
    <mergeCell ref="J28:J30"/>
    <mergeCell ref="K28:K30"/>
    <mergeCell ref="AD28:AD30"/>
    <mergeCell ref="AE28:AE30"/>
    <mergeCell ref="AF28:AF30"/>
    <mergeCell ref="K17:K20"/>
    <mergeCell ref="L17:L20"/>
    <mergeCell ref="M17:M20"/>
    <mergeCell ref="N17:N20"/>
    <mergeCell ref="AD17:AD20"/>
    <mergeCell ref="AE17:AE20"/>
    <mergeCell ref="AF17:AF20"/>
    <mergeCell ref="L21:L27"/>
    <mergeCell ref="D6:E7"/>
    <mergeCell ref="AI9:AJ9"/>
    <mergeCell ref="A1:C4"/>
    <mergeCell ref="D1:AF4"/>
    <mergeCell ref="A6:C7"/>
    <mergeCell ref="H6:I6"/>
    <mergeCell ref="H7:I7"/>
    <mergeCell ref="F6:G6"/>
    <mergeCell ref="F7:G7"/>
    <mergeCell ref="A9:I9"/>
    <mergeCell ref="J9:AH9"/>
    <mergeCell ref="AA11:AA12"/>
    <mergeCell ref="AB11:AB12"/>
    <mergeCell ref="AG11:AG12"/>
    <mergeCell ref="AC11:AC12"/>
    <mergeCell ref="AD11:AD12"/>
    <mergeCell ref="AE11:AE12"/>
    <mergeCell ref="AF11:AF12"/>
    <mergeCell ref="AG1:AI1"/>
    <mergeCell ref="AG2:AI2"/>
    <mergeCell ref="AG3:AI3"/>
    <mergeCell ref="AG4:AI4"/>
    <mergeCell ref="B10:B12"/>
    <mergeCell ref="J11:J12"/>
    <mergeCell ref="R11:X11"/>
    <mergeCell ref="A10:A12"/>
    <mergeCell ref="C10:C12"/>
    <mergeCell ref="D10:D12"/>
    <mergeCell ref="E10:E12"/>
    <mergeCell ref="Y11:Y12"/>
    <mergeCell ref="Z11:Z12"/>
    <mergeCell ref="J10:N10"/>
    <mergeCell ref="K11:K12"/>
    <mergeCell ref="L11:L12"/>
    <mergeCell ref="M11:M12"/>
    <mergeCell ref="N11:N12"/>
    <mergeCell ref="O11:O12"/>
    <mergeCell ref="P11:P12"/>
    <mergeCell ref="Q11:Q12"/>
    <mergeCell ref="O10:X10"/>
    <mergeCell ref="F10:F12"/>
    <mergeCell ref="G10:G12"/>
    <mergeCell ref="H10:H12"/>
    <mergeCell ref="I10:I12"/>
    <mergeCell ref="AM21:AM27"/>
    <mergeCell ref="AM28:AM30"/>
    <mergeCell ref="AM31:AM36"/>
    <mergeCell ref="AM37:AM41"/>
    <mergeCell ref="J13:J16"/>
    <mergeCell ref="AI17:AI20"/>
    <mergeCell ref="K13:K16"/>
    <mergeCell ref="L13:L16"/>
    <mergeCell ref="M13:M16"/>
    <mergeCell ref="N13:N16"/>
    <mergeCell ref="AG28:AG30"/>
    <mergeCell ref="AH28:AH30"/>
    <mergeCell ref="L28:L30"/>
    <mergeCell ref="M28:M30"/>
    <mergeCell ref="N28:N30"/>
    <mergeCell ref="AD13:AD16"/>
    <mergeCell ref="AE13:AE16"/>
    <mergeCell ref="AF13:AF16"/>
    <mergeCell ref="AG13:AG16"/>
    <mergeCell ref="AH13:AH16"/>
    <mergeCell ref="AI13:AI16"/>
    <mergeCell ref="M21:M27"/>
    <mergeCell ref="N21:N27"/>
    <mergeCell ref="L37:L41"/>
  </mergeCells>
  <phoneticPr fontId="38" type="noConversion"/>
  <conditionalFormatting sqref="J13">
    <cfRule type="cellIs" dxfId="177" priority="420" operator="equal">
      <formula>"Media"</formula>
    </cfRule>
    <cfRule type="cellIs" dxfId="176" priority="419" operator="equal">
      <formula>"Alta"</formula>
    </cfRule>
    <cfRule type="cellIs" dxfId="175" priority="418" operator="equal">
      <formula>"Muy Alta"</formula>
    </cfRule>
    <cfRule type="cellIs" dxfId="174" priority="422" operator="equal">
      <formula>"Muy Baja"</formula>
    </cfRule>
    <cfRule type="cellIs" dxfId="173" priority="421" operator="equal">
      <formula>"Baja"</formula>
    </cfRule>
  </conditionalFormatting>
  <conditionalFormatting sqref="J17">
    <cfRule type="cellIs" dxfId="172" priority="381" operator="equal">
      <formula>"Alta"</formula>
    </cfRule>
    <cfRule type="cellIs" dxfId="171" priority="384" operator="equal">
      <formula>"Muy Baja"</formula>
    </cfRule>
    <cfRule type="cellIs" dxfId="170" priority="383" operator="equal">
      <formula>"Baja"</formula>
    </cfRule>
    <cfRule type="cellIs" dxfId="169" priority="382" operator="equal">
      <formula>"Media"</formula>
    </cfRule>
    <cfRule type="cellIs" dxfId="168" priority="380" operator="equal">
      <formula>"Muy Alta"</formula>
    </cfRule>
  </conditionalFormatting>
  <conditionalFormatting sqref="J21">
    <cfRule type="cellIs" dxfId="167" priority="93" operator="equal">
      <formula>"Alta"</formula>
    </cfRule>
    <cfRule type="cellIs" dxfId="166" priority="92" operator="equal">
      <formula>"Muy Alta"</formula>
    </cfRule>
    <cfRule type="cellIs" dxfId="165" priority="96" operator="equal">
      <formula>"Muy Baja"</formula>
    </cfRule>
    <cfRule type="cellIs" dxfId="164" priority="95" operator="equal">
      <formula>"Baja"</formula>
    </cfRule>
    <cfRule type="cellIs" dxfId="163" priority="94" operator="equal">
      <formula>"Media"</formula>
    </cfRule>
  </conditionalFormatting>
  <conditionalFormatting sqref="J28:J29">
    <cfRule type="cellIs" dxfId="162" priority="305" operator="equal">
      <formula>"Alta"</formula>
    </cfRule>
    <cfRule type="cellIs" dxfId="161" priority="308" operator="equal">
      <formula>"Muy Baja"</formula>
    </cfRule>
    <cfRule type="cellIs" dxfId="160" priority="307" operator="equal">
      <formula>"Baja"</formula>
    </cfRule>
    <cfRule type="cellIs" dxfId="159" priority="306" operator="equal">
      <formula>"Media"</formula>
    </cfRule>
    <cfRule type="cellIs" dxfId="158" priority="304" operator="equal">
      <formula>"Muy Alta"</formula>
    </cfRule>
  </conditionalFormatting>
  <conditionalFormatting sqref="J31:J32">
    <cfRule type="cellIs" dxfId="157" priority="231" operator="equal">
      <formula>"Baja"</formula>
    </cfRule>
    <cfRule type="cellIs" dxfId="156" priority="229" operator="equal">
      <formula>"Alta"</formula>
    </cfRule>
    <cfRule type="cellIs" dxfId="155" priority="230" operator="equal">
      <formula>"Media"</formula>
    </cfRule>
    <cfRule type="cellIs" dxfId="154" priority="232" operator="equal">
      <formula>"Muy Baja"</formula>
    </cfRule>
    <cfRule type="cellIs" dxfId="153" priority="228" operator="equal">
      <formula>"Muy Alta"</formula>
    </cfRule>
  </conditionalFormatting>
  <conditionalFormatting sqref="J37">
    <cfRule type="cellIs" dxfId="152" priority="156" operator="equal">
      <formula>"Muy Alta"</formula>
    </cfRule>
    <cfRule type="cellIs" dxfId="151" priority="157" operator="equal">
      <formula>"Alta"</formula>
    </cfRule>
    <cfRule type="cellIs" dxfId="150" priority="158" operator="equal">
      <formula>"Media"</formula>
    </cfRule>
    <cfRule type="cellIs" dxfId="149" priority="160" operator="equal">
      <formula>"Muy Baja"</formula>
    </cfRule>
    <cfRule type="cellIs" dxfId="148" priority="159" operator="equal">
      <formula>"Baja"</formula>
    </cfRule>
  </conditionalFormatting>
  <conditionalFormatting sqref="L13">
    <cfRule type="cellIs" dxfId="147" priority="413" operator="equal">
      <formula>"Catastrófico"</formula>
    </cfRule>
    <cfRule type="cellIs" dxfId="146" priority="417" operator="equal">
      <formula>"Leve"</formula>
    </cfRule>
    <cfRule type="cellIs" dxfId="145" priority="416" operator="equal">
      <formula>"Menor"</formula>
    </cfRule>
    <cfRule type="cellIs" dxfId="144" priority="415" operator="equal">
      <formula>"Moderado"</formula>
    </cfRule>
    <cfRule type="cellIs" dxfId="143" priority="414" operator="equal">
      <formula>"Mayor"</formula>
    </cfRule>
  </conditionalFormatting>
  <conditionalFormatting sqref="L17">
    <cfRule type="cellIs" dxfId="142" priority="377" operator="equal">
      <formula>"Moderado"</formula>
    </cfRule>
    <cfRule type="cellIs" dxfId="141" priority="376" operator="equal">
      <formula>"Mayor"</formula>
    </cfRule>
    <cfRule type="cellIs" dxfId="140" priority="375" operator="equal">
      <formula>"Catastrófico"</formula>
    </cfRule>
    <cfRule type="cellIs" dxfId="139" priority="379" operator="equal">
      <formula>"Leve"</formula>
    </cfRule>
    <cfRule type="cellIs" dxfId="138" priority="378" operator="equal">
      <formula>"Menor"</formula>
    </cfRule>
  </conditionalFormatting>
  <conditionalFormatting sqref="L21">
    <cfRule type="cellIs" dxfId="137" priority="87" operator="equal">
      <formula>"Catastrófico"</formula>
    </cfRule>
    <cfRule type="cellIs" dxfId="136" priority="88" operator="equal">
      <formula>"Mayor"</formula>
    </cfRule>
    <cfRule type="cellIs" dxfId="135" priority="89" operator="equal">
      <formula>"Moderado"</formula>
    </cfRule>
    <cfRule type="cellIs" dxfId="134" priority="90" operator="equal">
      <formula>"Menor"</formula>
    </cfRule>
    <cfRule type="cellIs" dxfId="133" priority="91" operator="equal">
      <formula>"Leve"</formula>
    </cfRule>
  </conditionalFormatting>
  <conditionalFormatting sqref="L28:L29">
    <cfRule type="cellIs" dxfId="132" priority="303" operator="equal">
      <formula>"Leve"</formula>
    </cfRule>
    <cfRule type="cellIs" dxfId="131" priority="300" operator="equal">
      <formula>"Mayor"</formula>
    </cfRule>
    <cfRule type="cellIs" dxfId="130" priority="302" operator="equal">
      <formula>"Menor"</formula>
    </cfRule>
    <cfRule type="cellIs" dxfId="129" priority="301" operator="equal">
      <formula>"Moderado"</formula>
    </cfRule>
    <cfRule type="cellIs" dxfId="128" priority="299" operator="equal">
      <formula>"Catastrófico"</formula>
    </cfRule>
  </conditionalFormatting>
  <conditionalFormatting sqref="L31:L32">
    <cfRule type="cellIs" dxfId="127" priority="223" operator="equal">
      <formula>"Catastrófico"</formula>
    </cfRule>
    <cfRule type="cellIs" dxfId="126" priority="224" operator="equal">
      <formula>"Mayor"</formula>
    </cfRule>
    <cfRule type="cellIs" dxfId="125" priority="226" operator="equal">
      <formula>"Menor"</formula>
    </cfRule>
    <cfRule type="cellIs" dxfId="124" priority="227" operator="equal">
      <formula>"Leve"</formula>
    </cfRule>
    <cfRule type="cellIs" dxfId="123" priority="225" operator="equal">
      <formula>"Moderado"</formula>
    </cfRule>
  </conditionalFormatting>
  <conditionalFormatting sqref="L37">
    <cfRule type="cellIs" dxfId="122" priority="152" operator="equal">
      <formula>"Mayor"</formula>
    </cfRule>
    <cfRule type="cellIs" dxfId="121" priority="153" operator="equal">
      <formula>"Moderado"</formula>
    </cfRule>
    <cfRule type="cellIs" dxfId="120" priority="151" operator="equal">
      <formula>"Catastrófico"</formula>
    </cfRule>
    <cfRule type="cellIs" dxfId="119" priority="154" operator="equal">
      <formula>"Menor"</formula>
    </cfRule>
    <cfRule type="cellIs" dxfId="118" priority="155" operator="equal">
      <formula>"Leve"</formula>
    </cfRule>
  </conditionalFormatting>
  <conditionalFormatting sqref="N13">
    <cfRule type="cellIs" dxfId="117" priority="410" operator="equal">
      <formula>"Alto"</formula>
    </cfRule>
    <cfRule type="cellIs" dxfId="116" priority="409" operator="equal">
      <formula>"Extremo"</formula>
    </cfRule>
    <cfRule type="cellIs" dxfId="115" priority="411" operator="equal">
      <formula>"Moderado"</formula>
    </cfRule>
    <cfRule type="cellIs" dxfId="114" priority="412" operator="equal">
      <formula>"Bajo"</formula>
    </cfRule>
  </conditionalFormatting>
  <conditionalFormatting sqref="N17">
    <cfRule type="cellIs" dxfId="113" priority="373" operator="equal">
      <formula>"Moderado"</formula>
    </cfRule>
    <cfRule type="cellIs" dxfId="112" priority="372" operator="equal">
      <formula>"Alto"</formula>
    </cfRule>
    <cfRule type="cellIs" dxfId="111" priority="371" operator="equal">
      <formula>"Extremo"</formula>
    </cfRule>
    <cfRule type="cellIs" dxfId="110" priority="374" operator="equal">
      <formula>"Bajo"</formula>
    </cfRule>
  </conditionalFormatting>
  <conditionalFormatting sqref="N21">
    <cfRule type="cellIs" dxfId="109" priority="85" operator="equal">
      <formula>"Moderado"</formula>
    </cfRule>
    <cfRule type="cellIs" dxfId="108" priority="83" operator="equal">
      <formula>"Extremo"</formula>
    </cfRule>
    <cfRule type="cellIs" dxfId="107" priority="86" operator="equal">
      <formula>"Bajo"</formula>
    </cfRule>
    <cfRule type="cellIs" dxfId="106" priority="84" operator="equal">
      <formula>"Alto"</formula>
    </cfRule>
  </conditionalFormatting>
  <conditionalFormatting sqref="N28:N29">
    <cfRule type="cellIs" dxfId="105" priority="298" operator="equal">
      <formula>"Bajo"</formula>
    </cfRule>
    <cfRule type="cellIs" dxfId="104" priority="296" operator="equal">
      <formula>"Alto"</formula>
    </cfRule>
    <cfRule type="cellIs" dxfId="103" priority="297" operator="equal">
      <formula>"Moderado"</formula>
    </cfRule>
    <cfRule type="cellIs" dxfId="102" priority="295" operator="equal">
      <formula>"Extremo"</formula>
    </cfRule>
  </conditionalFormatting>
  <conditionalFormatting sqref="N31:N32">
    <cfRule type="cellIs" dxfId="101" priority="222" operator="equal">
      <formula>"Bajo"</formula>
    </cfRule>
    <cfRule type="cellIs" dxfId="100" priority="221" operator="equal">
      <formula>"Moderado"</formula>
    </cfRule>
    <cfRule type="cellIs" dxfId="99" priority="219" operator="equal">
      <formula>"Extremo"</formula>
    </cfRule>
    <cfRule type="cellIs" dxfId="98" priority="220" operator="equal">
      <formula>"Alto"</formula>
    </cfRule>
  </conditionalFormatting>
  <conditionalFormatting sqref="N37">
    <cfRule type="cellIs" dxfId="97" priority="164" operator="equal">
      <formula>"Bajo"</formula>
    </cfRule>
    <cfRule type="cellIs" dxfId="96" priority="162" operator="equal">
      <formula>"Alto"</formula>
    </cfRule>
    <cfRule type="cellIs" dxfId="95" priority="163" operator="equal">
      <formula>"Moderado"</formula>
    </cfRule>
    <cfRule type="cellIs" dxfId="94" priority="161" operator="equal">
      <formula>"Extremo"</formula>
    </cfRule>
  </conditionalFormatting>
  <conditionalFormatting sqref="Z13:Z41">
    <cfRule type="cellIs" dxfId="93" priority="21" operator="equal">
      <formula>"Alta"</formula>
    </cfRule>
    <cfRule type="cellIs" dxfId="92" priority="20" operator="equal">
      <formula>"Muy Alta"</formula>
    </cfRule>
    <cfRule type="cellIs" dxfId="91" priority="23" operator="equal">
      <formula>"Baja"</formula>
    </cfRule>
    <cfRule type="cellIs" dxfId="90" priority="24" operator="equal">
      <formula>"Muy Baja"</formula>
    </cfRule>
    <cfRule type="cellIs" dxfId="89" priority="22" operator="equal">
      <formula>"Media"</formula>
    </cfRule>
  </conditionalFormatting>
  <conditionalFormatting sqref="AB13:AB41">
    <cfRule type="cellIs" dxfId="88" priority="19" operator="equal">
      <formula>"Leve"</formula>
    </cfRule>
    <cfRule type="cellIs" dxfId="87" priority="17" operator="equal">
      <formula>"Moderado"</formula>
    </cfRule>
    <cfRule type="cellIs" dxfId="86" priority="16" operator="equal">
      <formula>"Mayor"</formula>
    </cfRule>
    <cfRule type="cellIs" dxfId="85" priority="18" operator="equal">
      <formula>"Menor"</formula>
    </cfRule>
    <cfRule type="cellIs" dxfId="84" priority="15" operator="equal">
      <formula>"Catastrófico"</formula>
    </cfRule>
  </conditionalFormatting>
  <conditionalFormatting sqref="AD13">
    <cfRule type="cellIs" dxfId="83" priority="398" operator="equal">
      <formula>"Muy Baja"</formula>
    </cfRule>
    <cfRule type="cellIs" dxfId="82" priority="396" operator="equal">
      <formula>"Media"</formula>
    </cfRule>
    <cfRule type="cellIs" dxfId="81" priority="394" operator="equal">
      <formula>"Muy Alta"</formula>
    </cfRule>
    <cfRule type="cellIs" dxfId="80" priority="395" operator="equal">
      <formula>"Alta"</formula>
    </cfRule>
    <cfRule type="cellIs" dxfId="79" priority="397" operator="equal">
      <formula>"Baja"</formula>
    </cfRule>
  </conditionalFormatting>
  <conditionalFormatting sqref="AD17">
    <cfRule type="cellIs" dxfId="78" priority="358" operator="equal">
      <formula>"Media"</formula>
    </cfRule>
    <cfRule type="cellIs" dxfId="77" priority="356" operator="equal">
      <formula>"Muy Alta"</formula>
    </cfRule>
    <cfRule type="cellIs" dxfId="76" priority="357" operator="equal">
      <formula>"Alta"</formula>
    </cfRule>
    <cfRule type="cellIs" dxfId="75" priority="359" operator="equal">
      <formula>"Baja"</formula>
    </cfRule>
    <cfRule type="cellIs" dxfId="74" priority="360" operator="equal">
      <formula>"Muy Baja"</formula>
    </cfRule>
  </conditionalFormatting>
  <conditionalFormatting sqref="AD21">
    <cfRule type="cellIs" dxfId="73" priority="80" operator="equal">
      <formula>"Media"</formula>
    </cfRule>
    <cfRule type="cellIs" dxfId="72" priority="81" operator="equal">
      <formula>"Baja"</formula>
    </cfRule>
    <cfRule type="cellIs" dxfId="71" priority="82" operator="equal">
      <formula>"Muy Baja"</formula>
    </cfRule>
    <cfRule type="cellIs" dxfId="70" priority="79" operator="equal">
      <formula>"Alta"</formula>
    </cfRule>
    <cfRule type="cellIs" dxfId="69" priority="78" operator="equal">
      <formula>"Muy Alta"</formula>
    </cfRule>
  </conditionalFormatting>
  <conditionalFormatting sqref="AD28:AD29">
    <cfRule type="cellIs" dxfId="68" priority="291" operator="equal">
      <formula>"Alta"</formula>
    </cfRule>
    <cfRule type="cellIs" dxfId="67" priority="292" operator="equal">
      <formula>"Media"</formula>
    </cfRule>
    <cfRule type="cellIs" dxfId="66" priority="293" operator="equal">
      <formula>"Baja"</formula>
    </cfRule>
    <cfRule type="cellIs" dxfId="65" priority="294" operator="equal">
      <formula>"Muy Baja"</formula>
    </cfRule>
    <cfRule type="cellIs" dxfId="64" priority="290" operator="equal">
      <formula>"Muy Alta"</formula>
    </cfRule>
  </conditionalFormatting>
  <conditionalFormatting sqref="AD31:AD32">
    <cfRule type="cellIs" dxfId="63" priority="44" operator="equal">
      <formula>"Muy Baja"</formula>
    </cfRule>
    <cfRule type="cellIs" dxfId="62" priority="43" operator="equal">
      <formula>"Baja"</formula>
    </cfRule>
    <cfRule type="cellIs" dxfId="61" priority="42" operator="equal">
      <formula>"Media"</formula>
    </cfRule>
    <cfRule type="cellIs" dxfId="60" priority="41" operator="equal">
      <formula>"Alta"</formula>
    </cfRule>
    <cfRule type="cellIs" dxfId="59" priority="40" operator="equal">
      <formula>"Muy Alta"</formula>
    </cfRule>
  </conditionalFormatting>
  <conditionalFormatting sqref="AD37">
    <cfRule type="cellIs" dxfId="58" priority="14" operator="equal">
      <formula>"Muy Baja"</formula>
    </cfRule>
    <cfRule type="cellIs" dxfId="57" priority="12" operator="equal">
      <formula>"Media"</formula>
    </cfRule>
    <cfRule type="cellIs" dxfId="56" priority="11" operator="equal">
      <formula>"Alta"</formula>
    </cfRule>
    <cfRule type="cellIs" dxfId="55" priority="10" operator="equal">
      <formula>"Muy Alta"</formula>
    </cfRule>
    <cfRule type="cellIs" dxfId="54" priority="13" operator="equal">
      <formula>"Baja"</formula>
    </cfRule>
  </conditionalFormatting>
  <conditionalFormatting sqref="AF13">
    <cfRule type="cellIs" dxfId="53" priority="390" operator="equal">
      <formula>"Mayor"</formula>
    </cfRule>
    <cfRule type="cellIs" dxfId="52" priority="393" operator="equal">
      <formula>"Leve"</formula>
    </cfRule>
    <cfRule type="cellIs" dxfId="51" priority="392" operator="equal">
      <formula>"Menor"</formula>
    </cfRule>
    <cfRule type="cellIs" dxfId="50" priority="391" operator="equal">
      <formula>"Moderado"</formula>
    </cfRule>
    <cfRule type="cellIs" dxfId="49" priority="389" operator="equal">
      <formula>"Catastrófico"</formula>
    </cfRule>
  </conditionalFormatting>
  <conditionalFormatting sqref="AF17">
    <cfRule type="cellIs" dxfId="48" priority="351" operator="equal">
      <formula>"Catastrófico"</formula>
    </cfRule>
    <cfRule type="cellIs" dxfId="47" priority="352" operator="equal">
      <formula>"Mayor"</formula>
    </cfRule>
    <cfRule type="cellIs" dxfId="46" priority="353" operator="equal">
      <formula>"Moderado"</formula>
    </cfRule>
    <cfRule type="cellIs" dxfId="45" priority="354" operator="equal">
      <formula>"Menor"</formula>
    </cfRule>
    <cfRule type="cellIs" dxfId="44" priority="355" operator="equal">
      <formula>"Leve"</formula>
    </cfRule>
  </conditionalFormatting>
  <conditionalFormatting sqref="AF21">
    <cfRule type="cellIs" dxfId="43" priority="77" operator="equal">
      <formula>"Leve"</formula>
    </cfRule>
    <cfRule type="cellIs" dxfId="42" priority="76" operator="equal">
      <formula>"Menor"</formula>
    </cfRule>
    <cfRule type="cellIs" dxfId="41" priority="74" operator="equal">
      <formula>"Mayor"</formula>
    </cfRule>
    <cfRule type="cellIs" dxfId="40" priority="73" operator="equal">
      <formula>"Catastrófico"</formula>
    </cfRule>
    <cfRule type="cellIs" dxfId="39" priority="75" operator="equal">
      <formula>"Moderado"</formula>
    </cfRule>
  </conditionalFormatting>
  <conditionalFormatting sqref="AF28:AF29">
    <cfRule type="cellIs" dxfId="38" priority="286" operator="equal">
      <formula>"Mayor"</formula>
    </cfRule>
    <cfRule type="cellIs" dxfId="37" priority="285" operator="equal">
      <formula>"Catastrófico"</formula>
    </cfRule>
    <cfRule type="cellIs" dxfId="36" priority="287" operator="equal">
      <formula>"Moderado"</formula>
    </cfRule>
    <cfRule type="cellIs" dxfId="35" priority="288" operator="equal">
      <formula>"Menor"</formula>
    </cfRule>
    <cfRule type="cellIs" dxfId="34" priority="289" operator="equal">
      <formula>"Leve"</formula>
    </cfRule>
  </conditionalFormatting>
  <conditionalFormatting sqref="AF31:AF32">
    <cfRule type="cellIs" dxfId="33" priority="35" operator="equal">
      <formula>"Catastrófico"</formula>
    </cfRule>
    <cfRule type="cellIs" dxfId="32" priority="39" operator="equal">
      <formula>"Leve"</formula>
    </cfRule>
    <cfRule type="cellIs" dxfId="31" priority="38" operator="equal">
      <formula>"Menor"</formula>
    </cfRule>
    <cfRule type="cellIs" dxfId="30" priority="37" operator="equal">
      <formula>"Moderado"</formula>
    </cfRule>
    <cfRule type="cellIs" dxfId="29" priority="36" operator="equal">
      <formula>"Mayor"</formula>
    </cfRule>
  </conditionalFormatting>
  <conditionalFormatting sqref="AF37">
    <cfRule type="cellIs" dxfId="28" priority="8" operator="equal">
      <formula>"Menor"</formula>
    </cfRule>
    <cfRule type="cellIs" dxfId="27" priority="7" operator="equal">
      <formula>"Moderado"</formula>
    </cfRule>
    <cfRule type="cellIs" dxfId="26" priority="6" operator="equal">
      <formula>"Mayor"</formula>
    </cfRule>
    <cfRule type="cellIs" dxfId="25" priority="5" operator="equal">
      <formula>"Catastrófico"</formula>
    </cfRule>
    <cfRule type="cellIs" dxfId="24" priority="9" operator="equal">
      <formula>"Leve"</formula>
    </cfRule>
  </conditionalFormatting>
  <conditionalFormatting sqref="AH13">
    <cfRule type="cellIs" dxfId="23" priority="385" operator="equal">
      <formula>"Extremo"</formula>
    </cfRule>
    <cfRule type="cellIs" dxfId="22" priority="386" operator="equal">
      <formula>"Alto"</formula>
    </cfRule>
    <cfRule type="cellIs" dxfId="21" priority="387" operator="equal">
      <formula>"Moderado"</formula>
    </cfRule>
    <cfRule type="cellIs" dxfId="20" priority="388" operator="equal">
      <formula>"Bajo"</formula>
    </cfRule>
  </conditionalFormatting>
  <conditionalFormatting sqref="AH17">
    <cfRule type="cellIs" dxfId="19" priority="350" operator="equal">
      <formula>"Bajo"</formula>
    </cfRule>
    <cfRule type="cellIs" dxfId="18" priority="349" operator="equal">
      <formula>"Moderado"</formula>
    </cfRule>
    <cfRule type="cellIs" dxfId="17" priority="348" operator="equal">
      <formula>"Alto"</formula>
    </cfRule>
    <cfRule type="cellIs" dxfId="16" priority="347" operator="equal">
      <formula>"Extremo"</formula>
    </cfRule>
  </conditionalFormatting>
  <conditionalFormatting sqref="AH21">
    <cfRule type="cellIs" dxfId="15" priority="69" operator="equal">
      <formula>"Extremo"</formula>
    </cfRule>
    <cfRule type="cellIs" dxfId="14" priority="70" operator="equal">
      <formula>"Alto"</formula>
    </cfRule>
    <cfRule type="cellIs" dxfId="13" priority="71" operator="equal">
      <formula>"Moderado"</formula>
    </cfRule>
    <cfRule type="cellIs" dxfId="12" priority="72" operator="equal">
      <formula>"Bajo"</formula>
    </cfRule>
  </conditionalFormatting>
  <conditionalFormatting sqref="AH28:AH29">
    <cfRule type="cellIs" dxfId="11" priority="281" operator="equal">
      <formula>"Extremo"</formula>
    </cfRule>
    <cfRule type="cellIs" dxfId="10" priority="283" operator="equal">
      <formula>"Moderado"</formula>
    </cfRule>
    <cfRule type="cellIs" dxfId="9" priority="284" operator="equal">
      <formula>"Bajo"</formula>
    </cfRule>
    <cfRule type="cellIs" dxfId="8" priority="282" operator="equal">
      <formula>"Alto"</formula>
    </cfRule>
  </conditionalFormatting>
  <conditionalFormatting sqref="AH31:AH32">
    <cfRule type="cellIs" dxfId="7" priority="45" operator="equal">
      <formula>"Extremo"</formula>
    </cfRule>
    <cfRule type="cellIs" dxfId="6" priority="46" operator="equal">
      <formula>"Alto"</formula>
    </cfRule>
    <cfRule type="cellIs" dxfId="5" priority="47" operator="equal">
      <formula>"Moderado"</formula>
    </cfRule>
    <cfRule type="cellIs" dxfId="4" priority="48" operator="equal">
      <formula>"Bajo"</formula>
    </cfRule>
  </conditionalFormatting>
  <conditionalFormatting sqref="AH37">
    <cfRule type="cellIs" dxfId="3" priority="4" operator="equal">
      <formula>"Bajo"</formula>
    </cfRule>
    <cfRule type="cellIs" dxfId="2" priority="3" operator="equal">
      <formula>"Moderado"</formula>
    </cfRule>
    <cfRule type="cellIs" dxfId="1" priority="2" operator="equal">
      <formula>"Alto"</formula>
    </cfRule>
    <cfRule type="cellIs" dxfId="0" priority="1"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FF30BA0-7D99-4D7E-9558-9BB60EEFF9A3}">
          <x14:formula1>
            <xm:f>'Opciones Tratamiento'!$B$22:$B$35</xm:f>
          </x14:formula1>
          <xm:sqref>D6:E7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C20" sqref="C20"/>
    </sheetView>
  </sheetViews>
  <sheetFormatPr baseColWidth="10" defaultRowHeight="14.4" x14ac:dyDescent="0.3"/>
  <cols>
    <col min="2" max="2" width="24.109375" customWidth="1"/>
    <col min="3" max="3" width="70.109375" customWidth="1"/>
    <col min="4" max="4" width="29.88671875" customWidth="1"/>
  </cols>
  <sheetData>
    <row r="1" spans="1:37" ht="23.4" x14ac:dyDescent="0.3">
      <c r="A1" s="8"/>
      <c r="B1" s="185" t="s">
        <v>189</v>
      </c>
      <c r="C1" s="185"/>
      <c r="D1" s="185"/>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48" t="s">
        <v>41</v>
      </c>
      <c r="D3" s="48" t="s">
        <v>3</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51" t="s">
        <v>40</v>
      </c>
      <c r="C4" s="49" t="s">
        <v>83</v>
      </c>
      <c r="D4" s="50">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52" t="s">
        <v>42</v>
      </c>
      <c r="C5" s="49" t="s">
        <v>84</v>
      </c>
      <c r="D5" s="50">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53" t="s">
        <v>88</v>
      </c>
      <c r="C6" s="49" t="s">
        <v>85</v>
      </c>
      <c r="D6" s="50">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54" t="s">
        <v>5</v>
      </c>
      <c r="C7" s="49" t="s">
        <v>86</v>
      </c>
      <c r="D7" s="50">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55" t="s">
        <v>43</v>
      </c>
      <c r="C8" s="49" t="s">
        <v>87</v>
      </c>
      <c r="D8" s="50">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4"/>
      <c r="C9" s="24"/>
      <c r="D9" s="24"/>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5"/>
      <c r="C10" s="24"/>
      <c r="D10" s="24"/>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4"/>
      <c r="C11" s="24"/>
      <c r="D11" s="24"/>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4"/>
      <c r="C12" s="24"/>
      <c r="D12" s="24"/>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4"/>
      <c r="C13" s="24"/>
      <c r="D13" s="24"/>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4"/>
      <c r="C14" s="24"/>
      <c r="D14" s="24"/>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4"/>
      <c r="C15" s="24"/>
      <c r="D15" s="24"/>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4"/>
      <c r="C16" s="24"/>
      <c r="D16" s="24"/>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4"/>
      <c r="C17" s="24"/>
      <c r="D17" s="24"/>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4"/>
      <c r="C18" s="24"/>
      <c r="D18" s="24"/>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C3AE-D95F-4332-9BF1-4964192BC033}">
  <sheetPr>
    <tabColor theme="6" tint="-0.249977111117893"/>
  </sheetPr>
  <dimension ref="A1:W231"/>
  <sheetViews>
    <sheetView zoomScale="70" zoomScaleNormal="70" workbookViewId="0">
      <selection activeCell="C7" sqref="C7"/>
    </sheetView>
  </sheetViews>
  <sheetFormatPr baseColWidth="10" defaultRowHeight="14.4" x14ac:dyDescent="0.3"/>
  <cols>
    <col min="2" max="2" width="40.44140625" customWidth="1"/>
    <col min="3" max="3" width="159.44140625" customWidth="1"/>
    <col min="4" max="5" width="47" customWidth="1"/>
    <col min="6" max="6" width="135" bestFit="1" customWidth="1"/>
    <col min="7" max="7" width="144.6640625" bestFit="1" customWidth="1"/>
  </cols>
  <sheetData>
    <row r="1" spans="1:23" ht="32.4" x14ac:dyDescent="0.3">
      <c r="A1" s="8"/>
      <c r="B1" s="187" t="s">
        <v>190</v>
      </c>
      <c r="C1" s="187"/>
      <c r="D1" s="30"/>
      <c r="E1" s="30"/>
      <c r="F1" s="32"/>
      <c r="G1" s="8"/>
      <c r="H1" s="8"/>
      <c r="I1" s="8"/>
      <c r="J1" s="8"/>
      <c r="K1" s="8"/>
      <c r="L1" s="8"/>
      <c r="M1" s="8"/>
      <c r="N1" s="8"/>
      <c r="O1" s="8"/>
      <c r="P1" s="8"/>
      <c r="Q1" s="8"/>
      <c r="R1" s="8"/>
      <c r="S1" s="8"/>
      <c r="T1" s="8"/>
      <c r="U1" s="8"/>
      <c r="V1" s="8"/>
      <c r="W1" s="8"/>
    </row>
    <row r="2" spans="1:23" x14ac:dyDescent="0.3">
      <c r="A2" s="8"/>
      <c r="B2" s="8"/>
      <c r="C2" s="8"/>
      <c r="D2" s="8"/>
      <c r="E2" s="8"/>
      <c r="F2" s="8"/>
      <c r="G2" s="8"/>
      <c r="H2" s="8"/>
      <c r="I2" s="8"/>
      <c r="J2" s="8"/>
      <c r="K2" s="8"/>
      <c r="L2" s="8"/>
      <c r="M2" s="8"/>
      <c r="N2" s="8"/>
      <c r="O2" s="8"/>
      <c r="P2" s="8"/>
      <c r="Q2" s="8"/>
      <c r="R2" s="8"/>
      <c r="S2" s="8"/>
      <c r="T2" s="8"/>
      <c r="U2" s="8"/>
      <c r="V2" s="8"/>
      <c r="W2" s="8"/>
    </row>
    <row r="3" spans="1:23" ht="32.4" x14ac:dyDescent="0.3">
      <c r="A3" s="22" t="s">
        <v>68</v>
      </c>
      <c r="C3" s="33" t="s">
        <v>51</v>
      </c>
      <c r="D3" s="57"/>
      <c r="E3" s="57"/>
      <c r="F3" s="34"/>
      <c r="G3" s="8"/>
      <c r="H3" s="8"/>
      <c r="I3" s="8"/>
      <c r="J3" s="8"/>
      <c r="K3" s="8"/>
      <c r="L3" s="8"/>
      <c r="M3" s="8"/>
      <c r="N3" s="8"/>
      <c r="O3" s="8"/>
      <c r="P3" s="8"/>
      <c r="Q3" s="8"/>
      <c r="R3" s="8"/>
      <c r="S3" s="8"/>
      <c r="T3" s="8"/>
      <c r="U3" s="8"/>
      <c r="V3" s="8"/>
      <c r="W3" s="8"/>
    </row>
    <row r="4" spans="1:23" ht="32.4" x14ac:dyDescent="0.3">
      <c r="A4" s="22" t="s">
        <v>69</v>
      </c>
      <c r="B4" s="188" t="s">
        <v>82</v>
      </c>
      <c r="C4" s="35" t="s">
        <v>135</v>
      </c>
      <c r="D4" s="56"/>
      <c r="E4" s="56"/>
      <c r="F4" s="34"/>
      <c r="G4" s="8"/>
      <c r="H4" s="8"/>
      <c r="I4" s="8"/>
      <c r="J4" s="8"/>
      <c r="K4" s="8"/>
      <c r="L4" s="8"/>
      <c r="M4" s="8"/>
      <c r="N4" s="8"/>
      <c r="O4" s="8"/>
      <c r="P4" s="8"/>
      <c r="Q4" s="8"/>
      <c r="R4" s="8"/>
      <c r="S4" s="8"/>
      <c r="T4" s="8"/>
      <c r="U4" s="8"/>
      <c r="V4" s="8"/>
      <c r="W4" s="8"/>
    </row>
    <row r="5" spans="1:23" ht="32.4" x14ac:dyDescent="0.3">
      <c r="A5" s="22" t="s">
        <v>67</v>
      </c>
      <c r="B5" s="188"/>
      <c r="C5" s="36" t="s">
        <v>136</v>
      </c>
      <c r="D5" s="56"/>
      <c r="E5" s="56"/>
      <c r="F5" s="34"/>
      <c r="G5" s="8"/>
      <c r="H5" s="8"/>
      <c r="I5" s="8"/>
      <c r="J5" s="8"/>
      <c r="K5" s="8"/>
      <c r="L5" s="8"/>
      <c r="M5" s="8"/>
      <c r="N5" s="8"/>
      <c r="O5" s="8"/>
      <c r="P5" s="8"/>
      <c r="Q5" s="8"/>
      <c r="R5" s="8"/>
      <c r="S5" s="8"/>
      <c r="T5" s="8"/>
      <c r="U5" s="8"/>
      <c r="V5" s="8"/>
      <c r="W5" s="8"/>
    </row>
    <row r="6" spans="1:23" ht="32.4" x14ac:dyDescent="0.3">
      <c r="A6" s="22" t="s">
        <v>6</v>
      </c>
      <c r="B6" s="188"/>
      <c r="C6" s="36" t="s">
        <v>137</v>
      </c>
      <c r="D6" s="56"/>
      <c r="E6" s="56"/>
      <c r="F6" s="34"/>
      <c r="G6" s="8"/>
      <c r="H6" s="8"/>
      <c r="I6" s="8"/>
      <c r="J6" s="8"/>
      <c r="K6" s="8"/>
      <c r="L6" s="8"/>
      <c r="M6" s="8"/>
      <c r="N6" s="8"/>
      <c r="O6" s="8"/>
      <c r="P6" s="8"/>
      <c r="Q6" s="8"/>
      <c r="R6" s="8"/>
      <c r="S6" s="8"/>
      <c r="T6" s="8"/>
      <c r="U6" s="8"/>
      <c r="V6" s="8"/>
      <c r="W6" s="8"/>
    </row>
    <row r="7" spans="1:23" ht="32.4" x14ac:dyDescent="0.3">
      <c r="A7" s="22" t="s">
        <v>70</v>
      </c>
      <c r="B7" s="188"/>
      <c r="C7" s="36" t="s">
        <v>138</v>
      </c>
      <c r="D7" s="56"/>
      <c r="E7" s="56"/>
      <c r="F7" s="34"/>
      <c r="G7" s="8"/>
      <c r="H7" s="8"/>
      <c r="I7" s="8"/>
      <c r="J7" s="8"/>
      <c r="K7" s="8"/>
      <c r="L7" s="8"/>
      <c r="M7" s="8"/>
      <c r="N7" s="8"/>
      <c r="O7" s="8"/>
      <c r="P7" s="8"/>
      <c r="Q7" s="8"/>
      <c r="R7" s="8"/>
      <c r="S7" s="8"/>
      <c r="T7" s="8"/>
      <c r="U7" s="8"/>
      <c r="V7" s="8"/>
      <c r="W7" s="8"/>
    </row>
    <row r="8" spans="1:23" ht="20.399999999999999" x14ac:dyDescent="0.3">
      <c r="A8" s="22"/>
      <c r="B8" s="188"/>
      <c r="C8" s="36" t="s">
        <v>139</v>
      </c>
      <c r="D8" s="56"/>
      <c r="E8" s="56"/>
      <c r="F8" s="37"/>
      <c r="G8" s="8"/>
      <c r="H8" s="8"/>
      <c r="I8" s="8"/>
      <c r="J8" s="8"/>
      <c r="K8" s="8"/>
      <c r="L8" s="8"/>
      <c r="M8" s="8"/>
      <c r="N8" s="8"/>
      <c r="O8" s="8"/>
      <c r="P8" s="8"/>
      <c r="Q8" s="8"/>
      <c r="R8" s="8"/>
      <c r="S8" s="8"/>
      <c r="T8" s="8"/>
      <c r="U8" s="8"/>
      <c r="V8" s="8"/>
      <c r="W8" s="8"/>
    </row>
    <row r="9" spans="1:23" ht="18" x14ac:dyDescent="0.3">
      <c r="A9" s="22"/>
      <c r="B9" s="188"/>
      <c r="C9" s="38" t="s">
        <v>140</v>
      </c>
      <c r="D9" s="56"/>
      <c r="E9" s="56"/>
      <c r="F9" s="23"/>
      <c r="G9" s="8"/>
      <c r="H9" s="8"/>
      <c r="I9" s="8"/>
      <c r="J9" s="8"/>
      <c r="K9" s="8"/>
      <c r="L9" s="8"/>
      <c r="M9" s="8"/>
      <c r="N9" s="8"/>
      <c r="O9" s="8"/>
      <c r="P9" s="8"/>
      <c r="Q9" s="8"/>
      <c r="R9" s="8"/>
      <c r="S9" s="8"/>
      <c r="T9" s="8"/>
      <c r="U9" s="8"/>
      <c r="V9" s="8"/>
      <c r="W9" s="8"/>
    </row>
    <row r="10" spans="1:23" ht="33.75" customHeight="1" x14ac:dyDescent="0.3">
      <c r="A10" s="22"/>
      <c r="B10" s="189" t="s">
        <v>46</v>
      </c>
      <c r="C10" s="39" t="s">
        <v>141</v>
      </c>
      <c r="D10" s="56"/>
      <c r="E10" s="56"/>
      <c r="F10" s="22" t="s">
        <v>104</v>
      </c>
      <c r="G10" s="8"/>
      <c r="H10" s="8"/>
      <c r="I10" s="8"/>
      <c r="J10" s="8"/>
      <c r="K10" s="8"/>
      <c r="L10" s="8"/>
      <c r="M10" s="8"/>
      <c r="N10" s="8"/>
      <c r="O10" s="8"/>
      <c r="P10" s="8"/>
      <c r="Q10" s="8"/>
      <c r="R10" s="8"/>
      <c r="S10" s="8"/>
      <c r="T10" s="8"/>
      <c r="U10" s="8"/>
      <c r="V10" s="8"/>
      <c r="W10" s="8"/>
    </row>
    <row r="11" spans="1:23" ht="18" x14ac:dyDescent="0.3">
      <c r="A11" s="22"/>
      <c r="B11" s="189"/>
      <c r="C11" s="40" t="s">
        <v>142</v>
      </c>
      <c r="D11" s="56"/>
      <c r="E11" s="56"/>
      <c r="F11" s="22" t="s">
        <v>105</v>
      </c>
      <c r="G11" s="8"/>
      <c r="H11" s="8"/>
      <c r="I11" s="8"/>
      <c r="J11" s="8"/>
      <c r="K11" s="8"/>
      <c r="L11" s="8"/>
      <c r="M11" s="8"/>
      <c r="N11" s="8"/>
      <c r="O11" s="8"/>
      <c r="P11" s="8"/>
      <c r="Q11" s="8"/>
      <c r="R11" s="8"/>
      <c r="S11" s="8"/>
      <c r="T11" s="8"/>
      <c r="U11" s="8"/>
      <c r="V11" s="8"/>
      <c r="W11" s="8"/>
    </row>
    <row r="12" spans="1:23" ht="18" x14ac:dyDescent="0.3">
      <c r="A12" s="22"/>
      <c r="B12" s="189"/>
      <c r="C12" s="40" t="s">
        <v>143</v>
      </c>
      <c r="D12" s="56"/>
      <c r="E12" s="56"/>
      <c r="F12" s="22" t="s">
        <v>106</v>
      </c>
      <c r="G12" s="8"/>
      <c r="H12" s="8"/>
      <c r="I12" s="8"/>
      <c r="J12" s="8"/>
      <c r="K12" s="8"/>
      <c r="L12" s="8"/>
      <c r="M12" s="8"/>
      <c r="N12" s="8"/>
      <c r="O12" s="8"/>
      <c r="P12" s="8"/>
      <c r="Q12" s="8"/>
      <c r="R12" s="8"/>
      <c r="S12" s="8"/>
      <c r="T12" s="8"/>
      <c r="U12" s="8"/>
      <c r="V12" s="8"/>
      <c r="W12" s="8"/>
    </row>
    <row r="13" spans="1:23" ht="18" x14ac:dyDescent="0.3">
      <c r="A13" s="22"/>
      <c r="B13" s="189"/>
      <c r="C13" s="40" t="s">
        <v>144</v>
      </c>
      <c r="D13" s="56"/>
      <c r="E13" s="56"/>
      <c r="F13" s="22" t="s">
        <v>107</v>
      </c>
      <c r="G13" s="8"/>
      <c r="H13" s="8"/>
      <c r="I13" s="8"/>
      <c r="J13" s="8"/>
      <c r="K13" s="8"/>
      <c r="L13" s="8"/>
      <c r="M13" s="8"/>
      <c r="N13" s="8"/>
      <c r="O13" s="8"/>
      <c r="P13" s="8"/>
      <c r="Q13" s="8"/>
      <c r="R13" s="8"/>
      <c r="S13" s="8"/>
      <c r="T13" s="8"/>
      <c r="U13" s="8"/>
      <c r="V13" s="8"/>
      <c r="W13" s="8"/>
    </row>
    <row r="14" spans="1:23" ht="36" x14ac:dyDescent="0.3">
      <c r="A14" s="22"/>
      <c r="B14" s="189"/>
      <c r="C14" s="40" t="s">
        <v>145</v>
      </c>
      <c r="D14" s="56"/>
      <c r="E14" s="56"/>
      <c r="F14" s="22" t="s">
        <v>108</v>
      </c>
      <c r="G14" s="8"/>
      <c r="H14" s="8"/>
      <c r="I14" s="8"/>
      <c r="J14" s="8"/>
      <c r="K14" s="8"/>
      <c r="L14" s="8"/>
      <c r="M14" s="8"/>
      <c r="N14" s="8"/>
      <c r="O14" s="8"/>
      <c r="P14" s="8"/>
      <c r="Q14" s="8"/>
      <c r="R14" s="8"/>
      <c r="S14" s="8"/>
      <c r="T14" s="8"/>
      <c r="U14" s="8"/>
      <c r="V14" s="8"/>
      <c r="W14" s="8"/>
    </row>
    <row r="15" spans="1:23" ht="36" x14ac:dyDescent="0.3">
      <c r="A15" s="22"/>
      <c r="B15" s="189"/>
      <c r="C15" s="41" t="s">
        <v>146</v>
      </c>
      <c r="D15" s="56"/>
      <c r="E15" s="56"/>
      <c r="F15" s="22"/>
      <c r="G15" s="8"/>
      <c r="H15" s="8"/>
      <c r="I15" s="8"/>
      <c r="J15" s="8"/>
      <c r="K15" s="8"/>
      <c r="L15" s="8"/>
      <c r="M15" s="8"/>
      <c r="N15" s="8"/>
      <c r="O15" s="8"/>
      <c r="P15" s="8"/>
      <c r="Q15" s="8"/>
    </row>
    <row r="16" spans="1:23" ht="18" x14ac:dyDescent="0.3">
      <c r="A16" s="22"/>
      <c r="B16" s="190" t="s">
        <v>47</v>
      </c>
      <c r="C16" s="39" t="s">
        <v>147</v>
      </c>
      <c r="D16" s="56"/>
      <c r="E16" s="56"/>
      <c r="F16" s="22"/>
      <c r="G16" s="8"/>
      <c r="H16" s="8"/>
      <c r="I16" s="8"/>
      <c r="J16" s="8"/>
      <c r="K16" s="8"/>
      <c r="L16" s="8"/>
      <c r="M16" s="8"/>
      <c r="N16" s="8"/>
      <c r="O16" s="8"/>
      <c r="P16" s="8"/>
      <c r="Q16" s="8"/>
    </row>
    <row r="17" spans="1:17" ht="36" x14ac:dyDescent="0.3">
      <c r="A17" s="22"/>
      <c r="B17" s="190"/>
      <c r="C17" s="40" t="s">
        <v>148</v>
      </c>
      <c r="D17" s="56"/>
      <c r="E17" s="56"/>
      <c r="F17" s="24"/>
      <c r="G17" s="8"/>
      <c r="H17" s="8"/>
      <c r="I17" s="8"/>
      <c r="J17" s="8"/>
      <c r="K17" s="8"/>
      <c r="L17" s="8"/>
      <c r="M17" s="8"/>
      <c r="N17" s="8"/>
      <c r="O17" s="8"/>
      <c r="P17" s="8"/>
      <c r="Q17" s="8"/>
    </row>
    <row r="18" spans="1:17" ht="36" x14ac:dyDescent="0.3">
      <c r="A18" s="22"/>
      <c r="B18" s="190"/>
      <c r="C18" s="40" t="s">
        <v>149</v>
      </c>
      <c r="D18" s="56"/>
      <c r="E18" s="56"/>
      <c r="F18" s="24"/>
      <c r="G18" s="8"/>
      <c r="H18" s="8"/>
      <c r="I18" s="8"/>
      <c r="J18" s="8"/>
      <c r="K18" s="8"/>
      <c r="L18" s="8"/>
      <c r="M18" s="8"/>
      <c r="N18" s="8"/>
      <c r="O18" s="8"/>
      <c r="P18" s="8"/>
      <c r="Q18" s="8"/>
    </row>
    <row r="19" spans="1:17" ht="18" x14ac:dyDescent="0.3">
      <c r="A19" s="22"/>
      <c r="B19" s="190"/>
      <c r="C19" s="40" t="s">
        <v>150</v>
      </c>
      <c r="D19" s="56"/>
      <c r="E19" s="56"/>
      <c r="F19" s="24"/>
      <c r="G19" s="8"/>
      <c r="H19" s="8"/>
      <c r="I19" s="8"/>
      <c r="J19" s="8"/>
      <c r="K19" s="8"/>
      <c r="L19" s="8"/>
      <c r="M19" s="8"/>
      <c r="N19" s="8"/>
      <c r="O19" s="8"/>
      <c r="P19" s="8"/>
      <c r="Q19" s="8"/>
    </row>
    <row r="20" spans="1:17" ht="36" x14ac:dyDescent="0.3">
      <c r="A20" s="22"/>
      <c r="B20" s="190"/>
      <c r="C20" s="40" t="s">
        <v>151</v>
      </c>
      <c r="D20" s="56"/>
      <c r="E20" s="56"/>
      <c r="F20" s="24"/>
      <c r="G20" s="8"/>
      <c r="H20" s="8"/>
      <c r="I20" s="8"/>
      <c r="J20" s="8"/>
      <c r="K20" s="8"/>
      <c r="L20" s="8"/>
      <c r="M20" s="8"/>
      <c r="N20" s="8"/>
      <c r="O20" s="8"/>
      <c r="P20" s="8"/>
      <c r="Q20" s="8"/>
    </row>
    <row r="21" spans="1:17" ht="36" x14ac:dyDescent="0.3">
      <c r="A21" s="22"/>
      <c r="B21" s="190"/>
      <c r="C21" s="41" t="s">
        <v>152</v>
      </c>
      <c r="D21" s="56"/>
      <c r="E21" s="56"/>
      <c r="F21" s="42"/>
      <c r="G21" s="8"/>
      <c r="H21" s="8"/>
      <c r="I21" s="8"/>
      <c r="J21" s="8"/>
      <c r="K21" s="8"/>
      <c r="L21" s="8"/>
      <c r="M21" s="8"/>
      <c r="N21" s="8"/>
      <c r="O21" s="8"/>
      <c r="P21" s="8"/>
      <c r="Q21" s="8"/>
    </row>
    <row r="22" spans="1:17" ht="20.399999999999999" x14ac:dyDescent="0.3">
      <c r="A22" s="22"/>
      <c r="B22" s="191" t="s">
        <v>48</v>
      </c>
      <c r="C22" s="39" t="s">
        <v>153</v>
      </c>
      <c r="D22" s="56"/>
      <c r="E22" s="56"/>
      <c r="F22" s="42"/>
      <c r="G22" s="8"/>
      <c r="H22" s="8"/>
      <c r="I22" s="8"/>
      <c r="J22" s="8"/>
      <c r="K22" s="8"/>
      <c r="L22" s="8"/>
      <c r="M22" s="8"/>
      <c r="N22" s="8"/>
      <c r="O22" s="8"/>
      <c r="P22" s="8"/>
      <c r="Q22" s="8"/>
    </row>
    <row r="23" spans="1:17" ht="36" x14ac:dyDescent="0.3">
      <c r="A23" s="22"/>
      <c r="B23" s="191"/>
      <c r="C23" s="40" t="s">
        <v>154</v>
      </c>
      <c r="D23" s="56"/>
      <c r="E23" s="56"/>
      <c r="F23" s="42"/>
      <c r="G23" s="8"/>
      <c r="H23" s="8"/>
      <c r="I23" s="8"/>
      <c r="J23" s="8"/>
      <c r="K23" s="8"/>
      <c r="L23" s="8"/>
      <c r="M23" s="8"/>
      <c r="N23" s="8"/>
      <c r="O23" s="8"/>
      <c r="P23" s="8"/>
      <c r="Q23" s="8"/>
    </row>
    <row r="24" spans="1:17" ht="36" x14ac:dyDescent="0.3">
      <c r="A24" s="22"/>
      <c r="B24" s="191"/>
      <c r="C24" s="40" t="s">
        <v>155</v>
      </c>
      <c r="D24" s="56"/>
      <c r="E24" s="56"/>
      <c r="F24" s="42"/>
      <c r="G24" s="8"/>
      <c r="H24" s="8"/>
      <c r="I24" s="8"/>
      <c r="J24" s="8"/>
      <c r="K24" s="8"/>
      <c r="L24" s="8"/>
      <c r="M24" s="8"/>
      <c r="N24" s="8"/>
      <c r="O24" s="8"/>
      <c r="P24" s="8"/>
      <c r="Q24" s="8"/>
    </row>
    <row r="25" spans="1:17" ht="20.399999999999999" x14ac:dyDescent="0.3">
      <c r="A25" s="22"/>
      <c r="B25" s="191"/>
      <c r="C25" s="40" t="s">
        <v>156</v>
      </c>
      <c r="D25" s="56"/>
      <c r="E25" s="56"/>
      <c r="F25" s="42"/>
      <c r="G25" s="8"/>
      <c r="H25" s="8"/>
      <c r="I25" s="8"/>
      <c r="J25" s="8"/>
      <c r="K25" s="8"/>
      <c r="L25" s="8"/>
      <c r="M25" s="8"/>
      <c r="N25" s="8"/>
      <c r="O25" s="8"/>
      <c r="P25" s="8"/>
      <c r="Q25" s="8"/>
    </row>
    <row r="26" spans="1:17" ht="36" x14ac:dyDescent="0.3">
      <c r="A26" s="22"/>
      <c r="B26" s="191"/>
      <c r="C26" s="40" t="s">
        <v>157</v>
      </c>
      <c r="D26" s="56"/>
      <c r="E26" s="56"/>
      <c r="F26" s="42"/>
      <c r="G26" s="8"/>
      <c r="H26" s="8"/>
      <c r="I26" s="8"/>
      <c r="J26" s="8"/>
      <c r="K26" s="8"/>
      <c r="L26" s="8"/>
      <c r="M26" s="8"/>
      <c r="N26" s="8"/>
      <c r="O26" s="8"/>
      <c r="P26" s="8"/>
      <c r="Q26" s="8"/>
    </row>
    <row r="27" spans="1:17" ht="36" x14ac:dyDescent="0.3">
      <c r="A27" s="22"/>
      <c r="B27" s="191"/>
      <c r="C27" s="41" t="s">
        <v>158</v>
      </c>
      <c r="D27" s="56"/>
      <c r="E27" s="56"/>
      <c r="F27" s="42"/>
      <c r="G27" s="8"/>
      <c r="H27" s="8"/>
      <c r="I27" s="8"/>
      <c r="J27" s="8"/>
      <c r="K27" s="8"/>
      <c r="L27" s="8"/>
      <c r="M27" s="8"/>
      <c r="N27" s="8"/>
      <c r="O27" s="8"/>
      <c r="P27" s="8"/>
      <c r="Q27" s="8"/>
    </row>
    <row r="28" spans="1:17" ht="20.399999999999999" x14ac:dyDescent="0.3">
      <c r="A28" s="22"/>
      <c r="B28" s="186" t="s">
        <v>49</v>
      </c>
      <c r="C28" s="39" t="s">
        <v>159</v>
      </c>
      <c r="D28" s="56"/>
      <c r="E28" s="56"/>
      <c r="F28" s="42"/>
      <c r="G28" s="8"/>
      <c r="H28" s="8"/>
      <c r="I28" s="8"/>
      <c r="J28" s="8"/>
      <c r="K28" s="8"/>
      <c r="L28" s="8"/>
      <c r="M28" s="8"/>
      <c r="N28" s="8"/>
      <c r="O28" s="8"/>
      <c r="P28" s="8"/>
      <c r="Q28" s="8"/>
    </row>
    <row r="29" spans="1:17" ht="20.399999999999999" x14ac:dyDescent="0.3">
      <c r="A29" s="22"/>
      <c r="B29" s="186"/>
      <c r="C29" s="40" t="s">
        <v>160</v>
      </c>
      <c r="D29" s="56"/>
      <c r="E29" s="56"/>
      <c r="F29" s="42"/>
      <c r="G29" s="8"/>
      <c r="H29" s="8"/>
      <c r="I29" s="8"/>
      <c r="J29" s="8"/>
      <c r="K29" s="8"/>
      <c r="L29" s="8"/>
      <c r="M29" s="8"/>
      <c r="N29" s="8"/>
      <c r="O29" s="8"/>
      <c r="P29" s="8"/>
      <c r="Q29" s="8"/>
    </row>
    <row r="30" spans="1:17" ht="20.399999999999999" x14ac:dyDescent="0.3">
      <c r="A30" s="22"/>
      <c r="B30" s="186"/>
      <c r="C30" s="40" t="s">
        <v>161</v>
      </c>
      <c r="D30" s="56"/>
      <c r="E30" s="56"/>
      <c r="F30" s="42"/>
      <c r="G30" s="8"/>
      <c r="H30" s="8"/>
      <c r="I30" s="8"/>
      <c r="J30" s="8"/>
      <c r="K30" s="8"/>
      <c r="L30" s="8"/>
      <c r="M30" s="8"/>
      <c r="N30" s="8"/>
      <c r="O30" s="8"/>
      <c r="P30" s="8"/>
      <c r="Q30" s="8"/>
    </row>
    <row r="31" spans="1:17" ht="36" x14ac:dyDescent="0.3">
      <c r="A31" s="22"/>
      <c r="B31" s="186"/>
      <c r="C31" s="40" t="s">
        <v>162</v>
      </c>
      <c r="D31" s="56"/>
      <c r="E31" s="56"/>
      <c r="F31" s="42"/>
      <c r="G31" s="8"/>
      <c r="H31" s="8"/>
      <c r="I31" s="8"/>
      <c r="J31" s="8"/>
      <c r="K31" s="8"/>
      <c r="L31" s="8"/>
      <c r="M31" s="8"/>
      <c r="N31" s="8"/>
      <c r="O31" s="8"/>
      <c r="P31" s="8"/>
      <c r="Q31" s="8"/>
    </row>
    <row r="32" spans="1:17" ht="36" x14ac:dyDescent="0.3">
      <c r="A32" s="22"/>
      <c r="B32" s="186"/>
      <c r="C32" s="40" t="s">
        <v>163</v>
      </c>
      <c r="D32" s="56"/>
      <c r="E32" s="56"/>
      <c r="F32" s="42"/>
      <c r="G32" s="8"/>
      <c r="H32" s="8"/>
      <c r="I32" s="8"/>
      <c r="J32" s="8"/>
      <c r="K32" s="8"/>
      <c r="L32" s="8"/>
      <c r="M32" s="8"/>
      <c r="N32" s="8"/>
      <c r="O32" s="8"/>
      <c r="P32" s="8"/>
      <c r="Q32" s="8"/>
    </row>
    <row r="33" spans="1:17" ht="36" x14ac:dyDescent="0.3">
      <c r="A33" s="22"/>
      <c r="B33" s="186"/>
      <c r="C33" s="41" t="s">
        <v>164</v>
      </c>
      <c r="D33" s="56"/>
      <c r="E33" s="56"/>
      <c r="F33" s="42"/>
      <c r="G33" s="8"/>
      <c r="H33" s="8"/>
      <c r="I33" s="8"/>
      <c r="J33" s="8"/>
      <c r="K33" s="8"/>
      <c r="L33" s="8"/>
      <c r="M33" s="8"/>
      <c r="N33" s="8"/>
      <c r="O33" s="8"/>
      <c r="P33" s="8"/>
      <c r="Q33" s="8"/>
    </row>
    <row r="34" spans="1:17" ht="20.399999999999999" x14ac:dyDescent="0.3">
      <c r="A34" s="22"/>
      <c r="B34" s="22"/>
      <c r="C34" s="42"/>
      <c r="D34" s="42"/>
      <c r="E34" s="42"/>
      <c r="F34" s="42"/>
      <c r="G34" s="8"/>
      <c r="H34" s="8"/>
      <c r="I34" s="8"/>
      <c r="J34" s="8"/>
      <c r="K34" s="8"/>
      <c r="L34" s="8"/>
      <c r="M34" s="8"/>
      <c r="N34" s="8"/>
      <c r="O34" s="8"/>
      <c r="P34" s="8"/>
      <c r="Q34" s="8"/>
    </row>
    <row r="35" spans="1:17" ht="20.399999999999999" x14ac:dyDescent="0.3">
      <c r="A35" s="22"/>
      <c r="B35" s="22"/>
      <c r="C35" s="42"/>
      <c r="D35" s="42"/>
      <c r="E35" s="42"/>
      <c r="F35" s="42"/>
      <c r="G35" s="8"/>
      <c r="H35" s="8"/>
      <c r="I35" s="8"/>
      <c r="J35" s="8"/>
      <c r="K35" s="8"/>
      <c r="L35" s="8"/>
      <c r="M35" s="8"/>
      <c r="N35" s="8"/>
      <c r="O35" s="8"/>
      <c r="P35" s="8"/>
      <c r="Q35" s="8"/>
    </row>
    <row r="36" spans="1:17" ht="20.399999999999999" x14ac:dyDescent="0.3">
      <c r="A36" s="22"/>
      <c r="B36" s="22"/>
      <c r="C36" s="42"/>
      <c r="D36" s="42"/>
      <c r="E36" s="42"/>
      <c r="F36" s="42"/>
      <c r="G36" s="8"/>
      <c r="H36" s="8"/>
      <c r="I36" s="8"/>
      <c r="J36" s="8"/>
      <c r="K36" s="8"/>
      <c r="L36" s="8"/>
      <c r="M36" s="8"/>
      <c r="N36" s="8"/>
      <c r="O36" s="8"/>
      <c r="P36" s="8"/>
      <c r="Q36" s="8"/>
    </row>
    <row r="37" spans="1:17" ht="20.399999999999999" x14ac:dyDescent="0.3">
      <c r="A37" s="22"/>
      <c r="B37" s="22"/>
      <c r="C37" s="42"/>
      <c r="D37" s="42"/>
      <c r="E37" s="42"/>
      <c r="F37" s="42"/>
      <c r="G37" s="8"/>
      <c r="H37" s="8"/>
      <c r="I37" s="8"/>
      <c r="J37" s="8"/>
      <c r="K37" s="8"/>
      <c r="L37" s="8"/>
      <c r="M37" s="8"/>
      <c r="N37" s="8"/>
      <c r="O37" s="8"/>
      <c r="P37" s="8"/>
      <c r="Q37" s="8"/>
    </row>
    <row r="38" spans="1:17" ht="20.399999999999999" x14ac:dyDescent="0.3">
      <c r="A38" s="22"/>
      <c r="B38" s="22"/>
      <c r="C38" s="42"/>
      <c r="D38" s="42"/>
      <c r="E38" s="42"/>
      <c r="F38" s="42"/>
      <c r="G38" s="8"/>
      <c r="H38" s="8"/>
      <c r="I38" s="8"/>
      <c r="J38" s="8"/>
      <c r="K38" s="8"/>
      <c r="L38" s="8"/>
      <c r="M38" s="8"/>
      <c r="N38" s="8"/>
      <c r="O38" s="8"/>
      <c r="P38" s="8"/>
      <c r="Q38" s="8"/>
    </row>
    <row r="39" spans="1:17" ht="20.399999999999999" x14ac:dyDescent="0.3">
      <c r="A39" s="22"/>
      <c r="B39" s="22"/>
      <c r="C39" s="42"/>
      <c r="D39" s="42"/>
      <c r="E39" s="42"/>
      <c r="F39" s="42"/>
      <c r="G39" s="8"/>
      <c r="H39" s="8"/>
      <c r="I39" s="8"/>
      <c r="J39" s="8"/>
      <c r="K39" s="8"/>
      <c r="L39" s="8"/>
      <c r="M39" s="8"/>
      <c r="N39" s="8"/>
      <c r="O39" s="8"/>
      <c r="P39" s="8"/>
      <c r="Q39" s="8"/>
    </row>
    <row r="40" spans="1:17" ht="20.399999999999999" x14ac:dyDescent="0.3">
      <c r="A40" s="22"/>
      <c r="B40" s="22"/>
      <c r="C40" s="42"/>
      <c r="D40" s="42"/>
      <c r="E40" s="42"/>
      <c r="F40" s="42"/>
      <c r="G40" s="8"/>
      <c r="H40" s="8"/>
      <c r="I40" s="8"/>
      <c r="J40" s="8"/>
      <c r="K40" s="8"/>
      <c r="L40" s="8"/>
      <c r="M40" s="8"/>
      <c r="N40" s="8"/>
      <c r="O40" s="8"/>
      <c r="P40" s="8"/>
      <c r="Q40" s="8"/>
    </row>
    <row r="41" spans="1:17" ht="20.399999999999999" x14ac:dyDescent="0.3">
      <c r="A41" s="22"/>
      <c r="B41" s="22"/>
      <c r="C41" s="42"/>
      <c r="D41" s="42"/>
      <c r="E41" s="42"/>
      <c r="F41" s="42"/>
      <c r="G41" s="8"/>
      <c r="H41" s="8"/>
      <c r="I41" s="8"/>
      <c r="J41" s="8"/>
      <c r="K41" s="8"/>
      <c r="L41" s="8"/>
      <c r="M41" s="8"/>
      <c r="N41" s="8"/>
      <c r="O41" s="8"/>
      <c r="P41" s="8"/>
      <c r="Q41" s="8"/>
    </row>
    <row r="42" spans="1:17" ht="20.399999999999999" x14ac:dyDescent="0.3">
      <c r="A42" s="22"/>
      <c r="B42" s="22"/>
      <c r="C42" s="42"/>
      <c r="D42" s="42"/>
      <c r="E42" s="42"/>
      <c r="F42" s="42"/>
      <c r="G42" s="8"/>
      <c r="H42" s="8"/>
      <c r="I42" s="8"/>
      <c r="J42" s="8"/>
      <c r="K42" s="8"/>
      <c r="L42" s="8"/>
      <c r="M42" s="8"/>
      <c r="N42" s="8"/>
      <c r="O42" s="8"/>
      <c r="P42" s="8"/>
      <c r="Q42" s="8"/>
    </row>
    <row r="43" spans="1:17" ht="20.399999999999999" x14ac:dyDescent="0.3">
      <c r="A43" s="22"/>
      <c r="B43" s="22"/>
      <c r="C43" s="42"/>
      <c r="D43" s="42"/>
      <c r="E43" s="42"/>
      <c r="F43" s="42"/>
      <c r="G43" s="8"/>
      <c r="H43" s="8"/>
      <c r="I43" s="8"/>
      <c r="J43" s="8"/>
      <c r="K43" s="8"/>
      <c r="L43" s="8"/>
      <c r="M43" s="8"/>
      <c r="N43" s="8"/>
      <c r="O43" s="8"/>
      <c r="P43" s="8"/>
      <c r="Q43" s="8"/>
    </row>
    <row r="44" spans="1:17" ht="20.399999999999999" x14ac:dyDescent="0.3">
      <c r="A44" s="22"/>
      <c r="B44" s="22"/>
      <c r="C44" s="42"/>
      <c r="D44" s="42"/>
      <c r="E44" s="42"/>
      <c r="F44" s="42"/>
      <c r="G44" s="8"/>
      <c r="H44" s="8"/>
      <c r="I44" s="8"/>
      <c r="J44" s="8"/>
      <c r="K44" s="8"/>
      <c r="L44" s="8"/>
      <c r="M44" s="8"/>
      <c r="N44" s="8"/>
      <c r="O44" s="8"/>
      <c r="P44" s="8"/>
      <c r="Q44" s="8"/>
    </row>
    <row r="45" spans="1:17" ht="20.399999999999999" x14ac:dyDescent="0.3">
      <c r="A45" s="22"/>
      <c r="B45" s="22"/>
      <c r="C45" s="42"/>
      <c r="D45" s="42"/>
      <c r="E45" s="42"/>
      <c r="F45" s="42"/>
      <c r="G45" s="8"/>
      <c r="H45" s="8"/>
      <c r="I45" s="8"/>
      <c r="J45" s="8"/>
      <c r="K45" s="8"/>
      <c r="L45" s="8"/>
      <c r="M45" s="8"/>
      <c r="N45" s="8"/>
      <c r="O45" s="8"/>
      <c r="P45" s="8"/>
      <c r="Q45" s="8"/>
    </row>
    <row r="46" spans="1:17" ht="20.399999999999999" x14ac:dyDescent="0.3">
      <c r="A46" s="22"/>
      <c r="B46" s="22"/>
      <c r="C46" s="42"/>
      <c r="D46" s="42"/>
      <c r="E46" s="42"/>
      <c r="F46" s="42"/>
      <c r="G46" s="8"/>
      <c r="H46" s="8"/>
      <c r="I46" s="8"/>
      <c r="J46" s="8"/>
      <c r="K46" s="8"/>
      <c r="L46" s="8"/>
      <c r="M46" s="8"/>
      <c r="N46" s="8"/>
      <c r="O46" s="8"/>
      <c r="P46" s="8"/>
      <c r="Q46" s="8"/>
    </row>
    <row r="47" spans="1:17" ht="20.399999999999999" x14ac:dyDescent="0.3">
      <c r="A47" s="22"/>
      <c r="B47" s="22"/>
      <c r="C47" s="42"/>
      <c r="D47" s="42"/>
      <c r="E47" s="42"/>
      <c r="F47" s="42"/>
      <c r="G47" s="8"/>
      <c r="H47" s="8"/>
      <c r="I47" s="8"/>
      <c r="J47" s="8"/>
      <c r="K47" s="8"/>
      <c r="L47" s="8"/>
      <c r="M47" s="8"/>
      <c r="N47" s="8"/>
      <c r="O47" s="8"/>
      <c r="P47" s="8"/>
      <c r="Q47" s="8"/>
    </row>
    <row r="48" spans="1:17" ht="20.399999999999999" x14ac:dyDescent="0.3">
      <c r="A48" s="22"/>
      <c r="B48" s="22"/>
      <c r="C48" s="42"/>
      <c r="D48" s="42"/>
      <c r="E48" s="42"/>
      <c r="F48" s="42"/>
      <c r="G48" s="8"/>
      <c r="H48" s="8"/>
      <c r="I48" s="8"/>
      <c r="J48" s="8"/>
      <c r="K48" s="8"/>
      <c r="L48" s="8"/>
      <c r="M48" s="8"/>
      <c r="N48" s="8"/>
      <c r="O48" s="8"/>
      <c r="P48" s="8"/>
      <c r="Q48" s="8"/>
    </row>
    <row r="49" spans="1:17" ht="20.399999999999999" x14ac:dyDescent="0.3">
      <c r="A49" s="22"/>
      <c r="B49" s="22"/>
      <c r="C49" s="42"/>
      <c r="D49" s="42"/>
      <c r="E49" s="42"/>
      <c r="F49" s="42"/>
      <c r="G49" s="8"/>
      <c r="H49" s="8"/>
      <c r="I49" s="8"/>
      <c r="J49" s="8"/>
      <c r="K49" s="8"/>
      <c r="L49" s="8"/>
      <c r="M49" s="8"/>
      <c r="N49" s="8"/>
      <c r="O49" s="8"/>
      <c r="P49" s="8"/>
      <c r="Q49" s="8"/>
    </row>
    <row r="50" spans="1:17" ht="20.399999999999999" x14ac:dyDescent="0.3">
      <c r="A50" s="22"/>
      <c r="B50" s="22"/>
      <c r="C50" s="42"/>
      <c r="D50" s="42"/>
      <c r="E50" s="42"/>
      <c r="F50" s="42"/>
      <c r="G50" s="8"/>
      <c r="H50" s="8"/>
      <c r="I50" s="8"/>
      <c r="J50" s="8"/>
      <c r="K50" s="8"/>
      <c r="L50" s="8"/>
      <c r="M50" s="8"/>
      <c r="N50" s="8"/>
      <c r="O50" s="8"/>
      <c r="P50" s="8"/>
      <c r="Q50" s="8"/>
    </row>
    <row r="51" spans="1:17" ht="20.399999999999999" x14ac:dyDescent="0.3">
      <c r="A51" s="22"/>
      <c r="B51" s="5"/>
      <c r="C51" s="43"/>
      <c r="D51" s="43"/>
      <c r="E51" s="43"/>
      <c r="F51" s="43"/>
    </row>
    <row r="52" spans="1:17" ht="20.399999999999999" x14ac:dyDescent="0.3">
      <c r="A52" s="22"/>
      <c r="B52" s="5"/>
      <c r="C52" s="43"/>
      <c r="D52" s="43"/>
      <c r="E52" s="43"/>
      <c r="F52" s="43"/>
    </row>
    <row r="53" spans="1:17" ht="20.399999999999999" x14ac:dyDescent="0.3">
      <c r="A53" s="22"/>
      <c r="B53" s="5"/>
      <c r="C53" s="43"/>
      <c r="D53" s="43"/>
      <c r="E53" s="43"/>
      <c r="F53" s="43"/>
    </row>
    <row r="54" spans="1:17" ht="20.399999999999999" x14ac:dyDescent="0.3">
      <c r="A54" s="22"/>
      <c r="B54" s="5"/>
      <c r="C54" s="43"/>
      <c r="D54" s="43"/>
      <c r="E54" s="43"/>
      <c r="F54" s="43"/>
    </row>
    <row r="55" spans="1:17" ht="20.399999999999999" x14ac:dyDescent="0.3">
      <c r="A55" s="22"/>
      <c r="B55" s="5"/>
      <c r="C55" s="43"/>
      <c r="D55" s="43"/>
      <c r="E55" s="43"/>
      <c r="F55" s="43"/>
    </row>
    <row r="56" spans="1:17" ht="20.399999999999999" x14ac:dyDescent="0.3">
      <c r="A56" s="22"/>
      <c r="B56" s="5"/>
      <c r="C56" s="43"/>
      <c r="D56" s="43"/>
      <c r="E56" s="43"/>
      <c r="F56" s="43"/>
    </row>
    <row r="57" spans="1:17" ht="20.399999999999999" x14ac:dyDescent="0.3">
      <c r="A57" s="22"/>
      <c r="B57" s="5"/>
      <c r="C57" s="43"/>
      <c r="D57" s="43"/>
      <c r="E57" s="43"/>
      <c r="F57" s="43"/>
    </row>
    <row r="58" spans="1:17" ht="20.399999999999999" x14ac:dyDescent="0.3">
      <c r="A58" s="22"/>
      <c r="B58" s="5"/>
      <c r="C58" s="43"/>
      <c r="D58" s="43"/>
      <c r="E58" s="43"/>
      <c r="F58" s="43"/>
    </row>
    <row r="59" spans="1:17" ht="20.399999999999999" x14ac:dyDescent="0.3">
      <c r="A59" s="22"/>
      <c r="B59" s="5"/>
      <c r="C59" s="43"/>
      <c r="D59" s="43"/>
      <c r="E59" s="43"/>
      <c r="F59" s="43"/>
    </row>
    <row r="60" spans="1:17" ht="20.399999999999999" x14ac:dyDescent="0.3">
      <c r="A60" s="22"/>
      <c r="B60" s="5"/>
      <c r="C60" s="43"/>
      <c r="D60" s="43"/>
      <c r="E60" s="43"/>
      <c r="F60" s="43"/>
    </row>
    <row r="61" spans="1:17" ht="20.399999999999999" x14ac:dyDescent="0.3">
      <c r="A61" s="22"/>
      <c r="B61" s="5"/>
      <c r="C61" s="43"/>
      <c r="D61" s="43"/>
      <c r="E61" s="43"/>
      <c r="F61" s="43"/>
    </row>
    <row r="62" spans="1:17" ht="20.399999999999999" x14ac:dyDescent="0.3">
      <c r="A62" s="22"/>
      <c r="B62" s="5"/>
      <c r="C62" s="43"/>
      <c r="D62" s="43"/>
      <c r="E62" s="43"/>
      <c r="F62" s="43"/>
    </row>
    <row r="63" spans="1:17" ht="20.399999999999999" x14ac:dyDescent="0.3">
      <c r="A63" s="22"/>
      <c r="B63" s="5"/>
      <c r="C63" s="43"/>
      <c r="D63" s="43"/>
      <c r="E63" s="43"/>
      <c r="F63" s="43"/>
    </row>
    <row r="64" spans="1:17" ht="20.399999999999999" x14ac:dyDescent="0.3">
      <c r="A64" s="22"/>
      <c r="B64" s="5"/>
      <c r="C64" s="43"/>
      <c r="D64" s="43"/>
      <c r="E64" s="43"/>
      <c r="F64" s="43"/>
    </row>
    <row r="65" spans="1:6" ht="20.399999999999999" x14ac:dyDescent="0.3">
      <c r="A65" s="22"/>
      <c r="B65" s="5"/>
      <c r="C65" s="43"/>
      <c r="D65" s="43"/>
      <c r="E65" s="43"/>
      <c r="F65" s="43"/>
    </row>
    <row r="66" spans="1:6" ht="20.399999999999999" x14ac:dyDescent="0.3">
      <c r="A66" s="22"/>
      <c r="B66" s="5"/>
      <c r="C66" s="43"/>
      <c r="D66" s="43"/>
      <c r="E66" s="43"/>
      <c r="F66" s="43"/>
    </row>
    <row r="67" spans="1:6" ht="20.399999999999999" x14ac:dyDescent="0.3">
      <c r="A67" s="22"/>
      <c r="B67" s="5"/>
      <c r="C67" s="43"/>
      <c r="D67" s="43"/>
      <c r="E67" s="43"/>
      <c r="F67" s="43"/>
    </row>
    <row r="68" spans="1:6" ht="20.399999999999999" x14ac:dyDescent="0.3">
      <c r="A68" s="22"/>
      <c r="B68" s="5"/>
      <c r="C68" s="43"/>
      <c r="D68" s="43"/>
      <c r="E68" s="43"/>
      <c r="F68" s="43"/>
    </row>
    <row r="69" spans="1:6" ht="20.399999999999999" x14ac:dyDescent="0.3">
      <c r="A69" s="22"/>
      <c r="B69" s="5"/>
      <c r="C69" s="43"/>
      <c r="D69" s="43"/>
      <c r="E69" s="43"/>
      <c r="F69" s="43"/>
    </row>
    <row r="70" spans="1:6" ht="20.399999999999999" x14ac:dyDescent="0.3">
      <c r="A70" s="22"/>
      <c r="B70" s="5"/>
      <c r="C70" s="43"/>
      <c r="D70" s="43"/>
      <c r="E70" s="43"/>
      <c r="F70" s="43"/>
    </row>
    <row r="71" spans="1:6" ht="20.399999999999999" x14ac:dyDescent="0.3">
      <c r="A71" s="22"/>
      <c r="B71" s="5"/>
      <c r="C71" s="43"/>
      <c r="D71" s="43"/>
      <c r="E71" s="43"/>
      <c r="F71" s="43"/>
    </row>
    <row r="72" spans="1:6" ht="20.399999999999999" x14ac:dyDescent="0.3">
      <c r="A72" s="22"/>
      <c r="B72" s="5"/>
      <c r="C72" s="43"/>
      <c r="D72" s="43"/>
      <c r="E72" s="43"/>
      <c r="F72" s="43"/>
    </row>
    <row r="73" spans="1:6" ht="20.399999999999999" x14ac:dyDescent="0.3">
      <c r="A73" s="22"/>
      <c r="B73" s="5"/>
      <c r="C73" s="43"/>
      <c r="D73" s="43"/>
      <c r="E73" s="43"/>
      <c r="F73" s="43"/>
    </row>
    <row r="74" spans="1:6" ht="20.399999999999999" x14ac:dyDescent="0.3">
      <c r="A74" s="22"/>
      <c r="B74" s="5"/>
      <c r="C74" s="43"/>
      <c r="D74" s="43"/>
      <c r="E74" s="43"/>
      <c r="F74" s="43"/>
    </row>
    <row r="75" spans="1:6" ht="20.399999999999999" x14ac:dyDescent="0.3">
      <c r="A75" s="22"/>
      <c r="B75" s="5"/>
      <c r="C75" s="43"/>
      <c r="D75" s="43"/>
      <c r="E75" s="43"/>
      <c r="F75" s="43"/>
    </row>
    <row r="76" spans="1:6" ht="20.399999999999999" x14ac:dyDescent="0.3">
      <c r="A76" s="22"/>
      <c r="B76" s="5"/>
      <c r="C76" s="43"/>
      <c r="D76" s="43"/>
      <c r="E76" s="43"/>
      <c r="F76" s="43"/>
    </row>
    <row r="77" spans="1:6" ht="20.399999999999999" x14ac:dyDescent="0.3">
      <c r="A77" s="22"/>
      <c r="B77" s="5"/>
      <c r="C77" s="43"/>
      <c r="D77" s="43"/>
      <c r="E77" s="43"/>
      <c r="F77" s="43"/>
    </row>
    <row r="78" spans="1:6" ht="20.399999999999999" x14ac:dyDescent="0.3">
      <c r="A78" s="22"/>
      <c r="B78" s="5"/>
      <c r="C78" s="43"/>
      <c r="D78" s="43"/>
      <c r="E78" s="43"/>
      <c r="F78" s="43"/>
    </row>
    <row r="79" spans="1:6" ht="20.399999999999999" x14ac:dyDescent="0.3">
      <c r="A79" s="22"/>
      <c r="B79" s="5"/>
      <c r="C79" s="43"/>
      <c r="D79" s="43"/>
      <c r="E79" s="43"/>
      <c r="F79" s="43"/>
    </row>
    <row r="80" spans="1:6" ht="20.399999999999999" x14ac:dyDescent="0.3">
      <c r="A80" s="22"/>
      <c r="B80" s="5"/>
      <c r="C80" s="43"/>
      <c r="D80" s="43"/>
      <c r="E80" s="43"/>
      <c r="F80" s="43"/>
    </row>
    <row r="81" spans="1:6" ht="20.399999999999999" x14ac:dyDescent="0.3">
      <c r="A81" s="22"/>
      <c r="B81" s="5"/>
      <c r="C81" s="43"/>
      <c r="D81" s="43"/>
      <c r="E81" s="43"/>
      <c r="F81" s="43"/>
    </row>
    <row r="82" spans="1:6" ht="20.399999999999999" x14ac:dyDescent="0.3">
      <c r="A82" s="22"/>
      <c r="B82" s="5"/>
      <c r="C82" s="43"/>
      <c r="D82" s="43"/>
      <c r="E82" s="43"/>
      <c r="F82" s="43"/>
    </row>
    <row r="83" spans="1:6" ht="20.399999999999999" x14ac:dyDescent="0.3">
      <c r="A83" s="22"/>
      <c r="B83" s="5"/>
      <c r="C83" s="43"/>
      <c r="D83" s="43"/>
      <c r="E83" s="43"/>
      <c r="F83" s="43"/>
    </row>
    <row r="84" spans="1:6" ht="20.399999999999999" x14ac:dyDescent="0.3">
      <c r="A84" s="22"/>
      <c r="B84" s="5"/>
      <c r="C84" s="43"/>
      <c r="D84" s="43"/>
      <c r="E84" s="43"/>
      <c r="F84" s="43"/>
    </row>
    <row r="85" spans="1:6" ht="20.399999999999999" x14ac:dyDescent="0.3">
      <c r="A85" s="22"/>
      <c r="B85" s="5"/>
      <c r="C85" s="43"/>
      <c r="D85" s="43"/>
      <c r="E85" s="43"/>
      <c r="F85" s="43"/>
    </row>
    <row r="86" spans="1:6" ht="20.399999999999999" x14ac:dyDescent="0.3">
      <c r="A86" s="22"/>
      <c r="B86" s="5"/>
      <c r="C86" s="43"/>
      <c r="D86" s="43"/>
      <c r="E86" s="43"/>
      <c r="F86" s="43"/>
    </row>
    <row r="87" spans="1:6" ht="20.399999999999999" x14ac:dyDescent="0.3">
      <c r="A87" s="22"/>
      <c r="B87" s="5"/>
      <c r="C87" s="43"/>
      <c r="D87" s="43"/>
      <c r="E87" s="43"/>
      <c r="F87" s="43"/>
    </row>
    <row r="88" spans="1:6" ht="20.399999999999999" x14ac:dyDescent="0.3">
      <c r="A88" s="22"/>
      <c r="B88" s="5"/>
      <c r="C88" s="43"/>
      <c r="D88" s="43"/>
      <c r="E88" s="43"/>
      <c r="F88" s="43"/>
    </row>
    <row r="89" spans="1:6" ht="20.399999999999999" x14ac:dyDescent="0.3">
      <c r="A89" s="22"/>
      <c r="B89" s="5"/>
      <c r="C89" s="43"/>
      <c r="D89" s="43"/>
      <c r="E89" s="43"/>
      <c r="F89" s="43"/>
    </row>
    <row r="90" spans="1:6" ht="20.399999999999999" x14ac:dyDescent="0.3">
      <c r="A90" s="22"/>
      <c r="B90" s="5"/>
      <c r="C90" s="43"/>
      <c r="D90" s="43"/>
      <c r="E90" s="43"/>
      <c r="F90" s="43"/>
    </row>
    <row r="91" spans="1:6" ht="20.399999999999999" x14ac:dyDescent="0.3">
      <c r="A91" s="22"/>
      <c r="B91" s="5"/>
      <c r="C91" s="43"/>
      <c r="D91" s="43"/>
      <c r="E91" s="43"/>
      <c r="F91" s="43"/>
    </row>
    <row r="92" spans="1:6" ht="20.399999999999999" x14ac:dyDescent="0.3">
      <c r="A92" s="22"/>
      <c r="B92" s="5"/>
      <c r="C92" s="43"/>
      <c r="D92" s="43"/>
      <c r="E92" s="43"/>
      <c r="F92" s="43"/>
    </row>
    <row r="93" spans="1:6" ht="20.399999999999999" x14ac:dyDescent="0.3">
      <c r="A93" s="22"/>
      <c r="B93" s="5"/>
      <c r="C93" s="43"/>
      <c r="D93" s="43"/>
      <c r="E93" s="43"/>
      <c r="F93" s="43"/>
    </row>
    <row r="94" spans="1:6" ht="20.399999999999999" x14ac:dyDescent="0.3">
      <c r="A94" s="22"/>
      <c r="B94" s="5"/>
      <c r="C94" s="43"/>
      <c r="D94" s="43"/>
      <c r="E94" s="43"/>
      <c r="F94" s="43"/>
    </row>
    <row r="95" spans="1:6" ht="20.399999999999999" x14ac:dyDescent="0.3">
      <c r="A95" s="22"/>
      <c r="B95" s="5"/>
      <c r="C95" s="43"/>
      <c r="D95" s="43"/>
      <c r="E95" s="43"/>
      <c r="F95" s="43"/>
    </row>
    <row r="96" spans="1:6" ht="20.399999999999999" x14ac:dyDescent="0.3">
      <c r="A96" s="22"/>
      <c r="B96" s="5"/>
      <c r="C96" s="43"/>
      <c r="D96" s="43"/>
      <c r="E96" s="43"/>
      <c r="F96" s="43"/>
    </row>
    <row r="97" spans="1:6" ht="20.399999999999999" x14ac:dyDescent="0.3">
      <c r="A97" s="22"/>
      <c r="B97" s="5"/>
      <c r="C97" s="43"/>
      <c r="D97" s="43"/>
      <c r="E97" s="43"/>
      <c r="F97" s="43"/>
    </row>
    <row r="98" spans="1:6" ht="20.399999999999999" x14ac:dyDescent="0.3">
      <c r="A98" s="22"/>
      <c r="B98" s="5"/>
      <c r="C98" s="43"/>
      <c r="D98" s="43"/>
      <c r="E98" s="43"/>
      <c r="F98" s="43"/>
    </row>
    <row r="99" spans="1:6" ht="20.399999999999999" x14ac:dyDescent="0.3">
      <c r="A99" s="22"/>
      <c r="B99" s="5"/>
      <c r="C99" s="43"/>
      <c r="D99" s="43"/>
      <c r="E99" s="43"/>
      <c r="F99" s="43"/>
    </row>
    <row r="100" spans="1:6" ht="20.399999999999999" x14ac:dyDescent="0.3">
      <c r="A100" s="22"/>
      <c r="B100" s="5"/>
      <c r="C100" s="43"/>
      <c r="D100" s="43"/>
      <c r="E100" s="43"/>
      <c r="F100" s="43"/>
    </row>
    <row r="101" spans="1:6" ht="20.399999999999999" x14ac:dyDescent="0.3">
      <c r="A101" s="22"/>
      <c r="B101" s="5"/>
      <c r="C101" s="43"/>
      <c r="D101" s="43"/>
      <c r="E101" s="43"/>
      <c r="F101" s="43"/>
    </row>
    <row r="102" spans="1:6" ht="20.399999999999999" x14ac:dyDescent="0.3">
      <c r="A102" s="22"/>
      <c r="B102" s="5"/>
      <c r="C102" s="43"/>
      <c r="D102" s="43"/>
      <c r="E102" s="43"/>
      <c r="F102" s="43"/>
    </row>
    <row r="103" spans="1:6" ht="20.399999999999999" x14ac:dyDescent="0.3">
      <c r="A103" s="22"/>
      <c r="B103" s="5"/>
      <c r="C103" s="43"/>
      <c r="D103" s="43"/>
      <c r="E103" s="43"/>
      <c r="F103" s="43"/>
    </row>
    <row r="104" spans="1:6" ht="20.399999999999999" x14ac:dyDescent="0.3">
      <c r="A104" s="22"/>
      <c r="B104" s="5"/>
      <c r="C104" s="43"/>
      <c r="D104" s="43"/>
      <c r="E104" s="43"/>
      <c r="F104" s="43"/>
    </row>
    <row r="105" spans="1:6" ht="20.399999999999999" x14ac:dyDescent="0.3">
      <c r="A105" s="22"/>
      <c r="B105" s="5"/>
      <c r="C105" s="43"/>
      <c r="D105" s="43"/>
      <c r="E105" s="43"/>
      <c r="F105" s="43"/>
    </row>
    <row r="106" spans="1:6" ht="20.399999999999999" x14ac:dyDescent="0.3">
      <c r="A106" s="22"/>
      <c r="B106" s="5"/>
      <c r="C106" s="43"/>
      <c r="D106" s="43"/>
      <c r="E106" s="43"/>
      <c r="F106" s="43"/>
    </row>
    <row r="107" spans="1:6" ht="20.399999999999999" x14ac:dyDescent="0.3">
      <c r="A107" s="22"/>
      <c r="B107" s="5"/>
      <c r="C107" s="43"/>
      <c r="D107" s="43"/>
      <c r="E107" s="43"/>
      <c r="F107" s="43"/>
    </row>
    <row r="108" spans="1:6" ht="20.399999999999999" x14ac:dyDescent="0.3">
      <c r="A108" s="22"/>
      <c r="B108" s="5"/>
      <c r="C108" s="43"/>
      <c r="D108" s="43"/>
      <c r="E108" s="43"/>
      <c r="F108" s="43"/>
    </row>
    <row r="109" spans="1:6" ht="20.399999999999999" x14ac:dyDescent="0.3">
      <c r="A109" s="22"/>
      <c r="B109" s="5"/>
      <c r="C109" s="43"/>
      <c r="D109" s="43"/>
      <c r="E109" s="43"/>
      <c r="F109" s="43"/>
    </row>
    <row r="110" spans="1:6" ht="20.399999999999999" x14ac:dyDescent="0.3">
      <c r="A110" s="22"/>
      <c r="B110" s="5"/>
      <c r="C110" s="43"/>
      <c r="D110" s="43"/>
      <c r="E110" s="43"/>
      <c r="F110" s="43"/>
    </row>
    <row r="111" spans="1:6" ht="20.399999999999999" x14ac:dyDescent="0.3">
      <c r="A111" s="22"/>
      <c r="B111" s="5"/>
      <c r="C111" s="43"/>
      <c r="D111" s="43"/>
      <c r="E111" s="43"/>
      <c r="F111" s="43"/>
    </row>
    <row r="112" spans="1:6" ht="20.399999999999999" x14ac:dyDescent="0.3">
      <c r="A112" s="22"/>
      <c r="B112" s="5"/>
      <c r="C112" s="43"/>
      <c r="D112" s="43"/>
      <c r="E112" s="43"/>
      <c r="F112" s="43"/>
    </row>
    <row r="113" spans="1:6" ht="20.399999999999999" x14ac:dyDescent="0.3">
      <c r="A113" s="22"/>
      <c r="B113" s="5"/>
      <c r="C113" s="43"/>
      <c r="D113" s="43"/>
      <c r="E113" s="43"/>
      <c r="F113" s="43"/>
    </row>
    <row r="114" spans="1:6" ht="20.399999999999999" x14ac:dyDescent="0.3">
      <c r="A114" s="22"/>
      <c r="B114" s="5"/>
      <c r="C114" s="43"/>
      <c r="D114" s="43"/>
      <c r="E114" s="43"/>
      <c r="F114" s="43"/>
    </row>
    <row r="115" spans="1:6" ht="20.399999999999999" x14ac:dyDescent="0.3">
      <c r="A115" s="22"/>
      <c r="B115" s="5"/>
      <c r="C115" s="43"/>
      <c r="D115" s="43"/>
      <c r="E115" s="43"/>
      <c r="F115" s="43"/>
    </row>
    <row r="116" spans="1:6" ht="20.399999999999999" x14ac:dyDescent="0.3">
      <c r="A116" s="22"/>
      <c r="B116" s="5"/>
      <c r="C116" s="43"/>
      <c r="D116" s="43"/>
      <c r="E116" s="43"/>
      <c r="F116" s="43"/>
    </row>
    <row r="117" spans="1:6" ht="20.399999999999999" x14ac:dyDescent="0.3">
      <c r="A117" s="22"/>
      <c r="B117" s="5"/>
      <c r="C117" s="43"/>
      <c r="D117" s="43"/>
      <c r="E117" s="43"/>
      <c r="F117" s="43"/>
    </row>
    <row r="118" spans="1:6" ht="20.399999999999999" x14ac:dyDescent="0.3">
      <c r="A118" s="22"/>
      <c r="B118" s="5"/>
      <c r="C118" s="43"/>
      <c r="D118" s="43"/>
      <c r="E118" s="43"/>
      <c r="F118" s="43"/>
    </row>
    <row r="119" spans="1:6" ht="20.399999999999999" x14ac:dyDescent="0.3">
      <c r="A119" s="22"/>
      <c r="B119" s="5"/>
      <c r="C119" s="43"/>
      <c r="D119" s="43"/>
      <c r="E119" s="43"/>
      <c r="F119" s="43"/>
    </row>
    <row r="120" spans="1:6" ht="20.399999999999999" x14ac:dyDescent="0.3">
      <c r="A120" s="22"/>
      <c r="B120" s="5"/>
      <c r="C120" s="43"/>
      <c r="D120" s="43"/>
      <c r="E120" s="43"/>
      <c r="F120" s="43"/>
    </row>
    <row r="121" spans="1:6" ht="20.399999999999999" x14ac:dyDescent="0.3">
      <c r="A121" s="22"/>
      <c r="B121" s="5"/>
      <c r="C121" s="43"/>
      <c r="D121" s="43"/>
      <c r="E121" s="43"/>
      <c r="F121" s="43"/>
    </row>
    <row r="122" spans="1:6" ht="20.399999999999999" x14ac:dyDescent="0.3">
      <c r="A122" s="22"/>
      <c r="B122" s="5"/>
      <c r="C122" s="43"/>
      <c r="D122" s="43"/>
      <c r="E122" s="43"/>
      <c r="F122" s="43"/>
    </row>
    <row r="123" spans="1:6" ht="20.399999999999999" x14ac:dyDescent="0.3">
      <c r="A123" s="22"/>
      <c r="B123" s="5"/>
      <c r="C123" s="43"/>
      <c r="D123" s="43"/>
      <c r="E123" s="43"/>
      <c r="F123" s="43"/>
    </row>
    <row r="124" spans="1:6" ht="20.399999999999999" x14ac:dyDescent="0.3">
      <c r="A124" s="22"/>
      <c r="B124" s="5"/>
      <c r="C124" s="43"/>
      <c r="D124" s="43"/>
      <c r="E124" s="43"/>
      <c r="F124" s="43"/>
    </row>
    <row r="125" spans="1:6" ht="20.399999999999999" x14ac:dyDescent="0.3">
      <c r="A125" s="22"/>
      <c r="B125" s="5"/>
      <c r="C125" s="43"/>
      <c r="D125" s="43"/>
      <c r="E125" s="43"/>
      <c r="F125" s="43"/>
    </row>
    <row r="126" spans="1:6" ht="20.399999999999999" x14ac:dyDescent="0.3">
      <c r="A126" s="22"/>
      <c r="B126" s="5"/>
      <c r="C126" s="43"/>
      <c r="D126" s="43"/>
      <c r="E126" s="43"/>
      <c r="F126" s="43"/>
    </row>
    <row r="127" spans="1:6" ht="20.399999999999999" x14ac:dyDescent="0.3">
      <c r="A127" s="22"/>
      <c r="B127" s="5"/>
      <c r="C127" s="43"/>
      <c r="D127" s="43"/>
      <c r="E127" s="43"/>
      <c r="F127" s="43"/>
    </row>
    <row r="128" spans="1:6" ht="20.399999999999999" x14ac:dyDescent="0.3">
      <c r="A128" s="22"/>
      <c r="B128" s="5"/>
      <c r="C128" s="43"/>
      <c r="D128" s="43"/>
      <c r="E128" s="43"/>
      <c r="F128" s="43"/>
    </row>
    <row r="129" spans="1:6" ht="20.399999999999999" x14ac:dyDescent="0.3">
      <c r="A129" s="22"/>
      <c r="B129" s="5"/>
      <c r="C129" s="43"/>
      <c r="D129" s="43"/>
      <c r="E129" s="43"/>
      <c r="F129" s="43"/>
    </row>
    <row r="130" spans="1:6" ht="20.399999999999999" x14ac:dyDescent="0.3">
      <c r="A130" s="22"/>
      <c r="B130" s="5"/>
      <c r="C130" s="43"/>
      <c r="D130" s="43"/>
      <c r="E130" s="43"/>
      <c r="F130" s="43"/>
    </row>
    <row r="131" spans="1:6" ht="20.399999999999999" x14ac:dyDescent="0.3">
      <c r="A131" s="22"/>
      <c r="B131" s="5"/>
      <c r="C131" s="43"/>
      <c r="D131" s="43"/>
      <c r="E131" s="43"/>
      <c r="F131" s="43"/>
    </row>
    <row r="132" spans="1:6" ht="20.399999999999999" x14ac:dyDescent="0.3">
      <c r="A132" s="22"/>
      <c r="B132" s="5"/>
      <c r="C132" s="43"/>
      <c r="D132" s="43"/>
      <c r="E132" s="43"/>
      <c r="F132" s="43"/>
    </row>
    <row r="133" spans="1:6" ht="20.399999999999999" x14ac:dyDescent="0.3">
      <c r="A133" s="22"/>
      <c r="B133" s="5"/>
      <c r="C133" s="43"/>
      <c r="D133" s="43"/>
      <c r="E133" s="43"/>
      <c r="F133" s="43"/>
    </row>
    <row r="134" spans="1:6" ht="20.399999999999999" x14ac:dyDescent="0.3">
      <c r="A134" s="22"/>
      <c r="B134" s="5"/>
      <c r="C134" s="43"/>
      <c r="D134" s="43"/>
      <c r="E134" s="43"/>
      <c r="F134" s="43"/>
    </row>
    <row r="135" spans="1:6" ht="20.399999999999999" x14ac:dyDescent="0.3">
      <c r="A135" s="22"/>
      <c r="B135" s="5"/>
      <c r="C135" s="43"/>
      <c r="D135" s="43"/>
      <c r="E135" s="43"/>
      <c r="F135" s="43"/>
    </row>
    <row r="136" spans="1:6" ht="20.399999999999999" x14ac:dyDescent="0.3">
      <c r="A136" s="22"/>
      <c r="B136" s="5"/>
      <c r="C136" s="43"/>
      <c r="D136" s="43"/>
      <c r="E136" s="43"/>
      <c r="F136" s="43"/>
    </row>
    <row r="137" spans="1:6" ht="20.399999999999999" x14ac:dyDescent="0.3">
      <c r="A137" s="22"/>
      <c r="B137" s="5"/>
      <c r="C137" s="43"/>
      <c r="D137" s="43"/>
      <c r="E137" s="43"/>
      <c r="F137" s="43"/>
    </row>
    <row r="138" spans="1:6" ht="20.399999999999999" x14ac:dyDescent="0.3">
      <c r="A138" s="22"/>
      <c r="B138" s="5"/>
      <c r="C138" s="43"/>
      <c r="D138" s="43"/>
      <c r="E138" s="43"/>
      <c r="F138" s="43"/>
    </row>
    <row r="139" spans="1:6" ht="20.399999999999999" x14ac:dyDescent="0.3">
      <c r="A139" s="22"/>
      <c r="B139" s="5"/>
      <c r="C139" s="43"/>
      <c r="D139" s="43"/>
      <c r="E139" s="43"/>
      <c r="F139" s="43"/>
    </row>
    <row r="140" spans="1:6" ht="20.399999999999999" x14ac:dyDescent="0.3">
      <c r="A140" s="22"/>
      <c r="B140" s="5"/>
      <c r="C140" s="43"/>
      <c r="D140" s="43"/>
      <c r="E140" s="43"/>
      <c r="F140" s="43"/>
    </row>
    <row r="141" spans="1:6" ht="20.399999999999999" x14ac:dyDescent="0.3">
      <c r="A141" s="22"/>
      <c r="B141" s="5"/>
      <c r="C141" s="43"/>
      <c r="D141" s="43"/>
      <c r="E141" s="43"/>
      <c r="F141" s="43"/>
    </row>
    <row r="142" spans="1:6" ht="20.399999999999999" x14ac:dyDescent="0.3">
      <c r="A142" s="22"/>
      <c r="B142" s="5"/>
      <c r="C142" s="43"/>
      <c r="D142" s="43"/>
      <c r="E142" s="43"/>
      <c r="F142" s="43"/>
    </row>
    <row r="143" spans="1:6" ht="20.399999999999999" x14ac:dyDescent="0.3">
      <c r="A143" s="22"/>
      <c r="B143" s="5"/>
      <c r="C143" s="43"/>
      <c r="D143" s="43"/>
      <c r="E143" s="43"/>
      <c r="F143" s="43"/>
    </row>
    <row r="144" spans="1:6" ht="20.399999999999999" x14ac:dyDescent="0.3">
      <c r="A144" s="22"/>
      <c r="B144" s="5"/>
      <c r="C144" s="43"/>
      <c r="D144" s="43"/>
      <c r="E144" s="43"/>
      <c r="F144" s="43"/>
    </row>
    <row r="145" spans="1:6" ht="20.399999999999999" x14ac:dyDescent="0.3">
      <c r="A145" s="22"/>
      <c r="B145" s="5"/>
      <c r="C145" s="43"/>
      <c r="D145" s="43"/>
      <c r="E145" s="43"/>
      <c r="F145" s="43"/>
    </row>
    <row r="146" spans="1:6" ht="20.399999999999999" x14ac:dyDescent="0.3">
      <c r="A146" s="22"/>
      <c r="B146" s="5"/>
      <c r="C146" s="43"/>
      <c r="D146" s="43"/>
      <c r="E146" s="43"/>
      <c r="F146" s="43"/>
    </row>
    <row r="147" spans="1:6" ht="20.399999999999999" x14ac:dyDescent="0.3">
      <c r="A147" s="22"/>
      <c r="B147" s="5"/>
      <c r="C147" s="43"/>
      <c r="D147" s="43"/>
      <c r="E147" s="43"/>
      <c r="F147" s="43"/>
    </row>
    <row r="148" spans="1:6" ht="20.399999999999999" x14ac:dyDescent="0.3">
      <c r="A148" s="22"/>
      <c r="B148" s="5"/>
      <c r="C148" s="43"/>
      <c r="D148" s="43"/>
      <c r="E148" s="43"/>
      <c r="F148" s="43"/>
    </row>
    <row r="149" spans="1:6" ht="20.399999999999999" x14ac:dyDescent="0.3">
      <c r="A149" s="22"/>
      <c r="B149" s="5"/>
      <c r="C149" s="43"/>
      <c r="D149" s="43"/>
      <c r="E149" s="43"/>
      <c r="F149" s="43"/>
    </row>
    <row r="150" spans="1:6" ht="20.399999999999999" x14ac:dyDescent="0.3">
      <c r="A150" s="22"/>
      <c r="B150" s="5"/>
      <c r="C150" s="43"/>
      <c r="D150" s="43"/>
      <c r="E150" s="43"/>
      <c r="F150" s="43"/>
    </row>
    <row r="151" spans="1:6" ht="20.399999999999999" x14ac:dyDescent="0.3">
      <c r="A151" s="22"/>
      <c r="B151" s="5"/>
      <c r="C151" s="43"/>
      <c r="D151" s="43"/>
      <c r="E151" s="43"/>
      <c r="F151" s="43"/>
    </row>
    <row r="152" spans="1:6" ht="20.399999999999999" x14ac:dyDescent="0.3">
      <c r="A152" s="22"/>
      <c r="B152" s="5"/>
      <c r="C152" s="43"/>
      <c r="D152" s="43"/>
      <c r="E152" s="43"/>
      <c r="F152" s="43"/>
    </row>
    <row r="153" spans="1:6" ht="20.399999999999999" x14ac:dyDescent="0.3">
      <c r="A153" s="22"/>
      <c r="B153" s="5"/>
      <c r="C153" s="43"/>
      <c r="D153" s="43"/>
      <c r="E153" s="43"/>
      <c r="F153" s="43"/>
    </row>
    <row r="154" spans="1:6" ht="20.399999999999999" x14ac:dyDescent="0.3">
      <c r="A154" s="22"/>
      <c r="B154" s="5"/>
      <c r="C154" s="43"/>
      <c r="D154" s="43"/>
      <c r="E154" s="43"/>
      <c r="F154" s="43"/>
    </row>
    <row r="155" spans="1:6" ht="20.399999999999999" x14ac:dyDescent="0.3">
      <c r="A155" s="22"/>
      <c r="B155" s="5"/>
      <c r="C155" s="43"/>
      <c r="D155" s="43"/>
      <c r="E155" s="43"/>
      <c r="F155" s="43"/>
    </row>
    <row r="156" spans="1:6" ht="20.399999999999999" x14ac:dyDescent="0.3">
      <c r="A156" s="22"/>
      <c r="B156" s="5"/>
      <c r="C156" s="43"/>
      <c r="D156" s="43"/>
      <c r="E156" s="43"/>
      <c r="F156" s="43"/>
    </row>
    <row r="157" spans="1:6" ht="20.399999999999999" x14ac:dyDescent="0.3">
      <c r="A157" s="22"/>
      <c r="B157" s="5"/>
      <c r="C157" s="43"/>
      <c r="D157" s="43"/>
      <c r="E157" s="43"/>
      <c r="F157" s="43"/>
    </row>
    <row r="158" spans="1:6" ht="20.399999999999999" x14ac:dyDescent="0.3">
      <c r="A158" s="22"/>
      <c r="B158" s="5"/>
      <c r="C158" s="43"/>
      <c r="D158" s="43"/>
      <c r="E158" s="43"/>
      <c r="F158" s="43"/>
    </row>
    <row r="159" spans="1:6" ht="20.399999999999999" x14ac:dyDescent="0.3">
      <c r="A159" s="22"/>
      <c r="B159" s="5"/>
      <c r="C159" s="43"/>
      <c r="D159" s="43"/>
      <c r="E159" s="43"/>
      <c r="F159" s="43"/>
    </row>
    <row r="160" spans="1:6" ht="20.399999999999999" x14ac:dyDescent="0.3">
      <c r="A160" s="22"/>
      <c r="B160" s="5"/>
      <c r="C160" s="43"/>
      <c r="D160" s="43"/>
      <c r="E160" s="43"/>
      <c r="F160" s="43"/>
    </row>
    <row r="161" spans="1:6" ht="20.399999999999999" x14ac:dyDescent="0.3">
      <c r="A161" s="22"/>
      <c r="B161" s="5"/>
      <c r="C161" s="43"/>
      <c r="D161" s="43"/>
      <c r="E161" s="43"/>
      <c r="F161" s="43"/>
    </row>
    <row r="162" spans="1:6" ht="20.399999999999999" x14ac:dyDescent="0.3">
      <c r="A162" s="22"/>
      <c r="B162" s="5"/>
      <c r="C162" s="43"/>
      <c r="D162" s="43"/>
      <c r="E162" s="43"/>
      <c r="F162" s="43"/>
    </row>
    <row r="163" spans="1:6" ht="20.399999999999999" x14ac:dyDescent="0.3">
      <c r="A163" s="22"/>
      <c r="B163" s="5"/>
      <c r="C163" s="43"/>
      <c r="D163" s="43"/>
      <c r="E163" s="43"/>
      <c r="F163" s="43"/>
    </row>
    <row r="164" spans="1:6" ht="20.399999999999999" x14ac:dyDescent="0.3">
      <c r="A164" s="22"/>
      <c r="B164" s="5"/>
      <c r="C164" s="43"/>
      <c r="D164" s="43"/>
      <c r="E164" s="43"/>
      <c r="F164" s="43"/>
    </row>
    <row r="165" spans="1:6" ht="20.399999999999999" x14ac:dyDescent="0.3">
      <c r="A165" s="22"/>
      <c r="B165" s="5"/>
      <c r="C165" s="43"/>
      <c r="D165" s="43"/>
      <c r="E165" s="43"/>
      <c r="F165" s="43"/>
    </row>
    <row r="166" spans="1:6" ht="20.399999999999999" x14ac:dyDescent="0.3">
      <c r="A166" s="22"/>
      <c r="B166" s="5"/>
      <c r="C166" s="43"/>
      <c r="D166" s="43"/>
      <c r="E166" s="43"/>
      <c r="F166" s="43"/>
    </row>
    <row r="167" spans="1:6" ht="20.399999999999999" x14ac:dyDescent="0.3">
      <c r="A167" s="22"/>
      <c r="B167" s="5"/>
      <c r="C167" s="43"/>
      <c r="D167" s="43"/>
      <c r="E167" s="43"/>
      <c r="F167" s="43"/>
    </row>
    <row r="168" spans="1:6" ht="20.399999999999999" x14ac:dyDescent="0.3">
      <c r="A168" s="22"/>
      <c r="B168" s="5"/>
      <c r="C168" s="43"/>
      <c r="D168" s="43"/>
      <c r="E168" s="43"/>
      <c r="F168" s="43"/>
    </row>
    <row r="169" spans="1:6" ht="20.399999999999999" x14ac:dyDescent="0.3">
      <c r="A169" s="22"/>
      <c r="B169" s="5"/>
      <c r="C169" s="43"/>
      <c r="D169" s="43"/>
      <c r="E169" s="43"/>
      <c r="F169" s="43"/>
    </row>
    <row r="170" spans="1:6" ht="20.399999999999999" x14ac:dyDescent="0.3">
      <c r="A170" s="22"/>
      <c r="B170" s="5"/>
      <c r="C170" s="43"/>
      <c r="D170" s="43"/>
      <c r="E170" s="43"/>
      <c r="F170" s="43"/>
    </row>
    <row r="171" spans="1:6" ht="20.399999999999999" x14ac:dyDescent="0.3">
      <c r="A171" s="22"/>
      <c r="B171" s="5"/>
      <c r="C171" s="43"/>
      <c r="D171" s="43"/>
      <c r="E171" s="43"/>
      <c r="F171" s="43"/>
    </row>
    <row r="172" spans="1:6" ht="20.399999999999999" x14ac:dyDescent="0.3">
      <c r="A172" s="22"/>
      <c r="B172" s="5"/>
      <c r="C172" s="43"/>
      <c r="D172" s="43"/>
      <c r="E172" s="43"/>
      <c r="F172" s="43"/>
    </row>
    <row r="173" spans="1:6" ht="20.399999999999999" x14ac:dyDescent="0.3">
      <c r="A173" s="22"/>
      <c r="B173" s="5"/>
      <c r="C173" s="43"/>
      <c r="D173" s="43"/>
      <c r="E173" s="43"/>
      <c r="F173" s="43"/>
    </row>
    <row r="174" spans="1:6" ht="20.399999999999999" x14ac:dyDescent="0.3">
      <c r="A174" s="22"/>
      <c r="B174" s="5"/>
      <c r="C174" s="43"/>
      <c r="D174" s="43"/>
      <c r="E174" s="43"/>
      <c r="F174" s="43"/>
    </row>
    <row r="175" spans="1:6" ht="20.399999999999999" x14ac:dyDescent="0.3">
      <c r="A175" s="22"/>
      <c r="B175" s="5"/>
      <c r="C175" s="43"/>
      <c r="D175" s="43"/>
      <c r="E175" s="43"/>
      <c r="F175" s="43"/>
    </row>
    <row r="176" spans="1:6" ht="20.399999999999999" x14ac:dyDescent="0.3">
      <c r="A176" s="22"/>
      <c r="B176" s="5"/>
      <c r="C176" s="43"/>
      <c r="D176" s="43"/>
      <c r="E176" s="43"/>
      <c r="F176" s="43"/>
    </row>
    <row r="177" spans="1:6" ht="20.399999999999999" x14ac:dyDescent="0.3">
      <c r="A177" s="22"/>
      <c r="B177" s="5"/>
      <c r="C177" s="43"/>
      <c r="D177" s="43"/>
      <c r="E177" s="43"/>
      <c r="F177" s="43"/>
    </row>
    <row r="178" spans="1:6" ht="20.399999999999999" x14ac:dyDescent="0.3">
      <c r="A178" s="22"/>
      <c r="B178" s="5"/>
      <c r="C178" s="43"/>
      <c r="D178" s="43"/>
      <c r="E178" s="43"/>
      <c r="F178" s="43"/>
    </row>
    <row r="179" spans="1:6" ht="20.399999999999999" x14ac:dyDescent="0.3">
      <c r="A179" s="22"/>
      <c r="B179" s="5"/>
      <c r="C179" s="43"/>
      <c r="D179" s="43"/>
      <c r="E179" s="43"/>
      <c r="F179" s="43"/>
    </row>
    <row r="180" spans="1:6" ht="20.399999999999999" x14ac:dyDescent="0.3">
      <c r="A180" s="22"/>
      <c r="B180" s="5"/>
      <c r="C180" s="43"/>
      <c r="D180" s="43"/>
      <c r="E180" s="43"/>
      <c r="F180" s="43"/>
    </row>
    <row r="181" spans="1:6" ht="20.399999999999999" x14ac:dyDescent="0.3">
      <c r="A181" s="22"/>
      <c r="B181" s="5"/>
      <c r="C181" s="43"/>
      <c r="D181" s="43"/>
      <c r="E181" s="43"/>
      <c r="F181" s="43"/>
    </row>
    <row r="182" spans="1:6" ht="20.399999999999999" x14ac:dyDescent="0.3">
      <c r="A182" s="22"/>
      <c r="B182" s="5"/>
      <c r="C182" s="43"/>
      <c r="D182" s="43"/>
      <c r="E182" s="43"/>
      <c r="F182" s="43"/>
    </row>
    <row r="183" spans="1:6" ht="20.399999999999999" x14ac:dyDescent="0.3">
      <c r="A183" s="22"/>
      <c r="B183" s="5"/>
      <c r="C183" s="43"/>
      <c r="D183" s="43"/>
      <c r="E183" s="43"/>
      <c r="F183" s="43"/>
    </row>
    <row r="184" spans="1:6" ht="20.399999999999999" x14ac:dyDescent="0.3">
      <c r="A184" s="22"/>
      <c r="B184" s="5"/>
      <c r="C184" s="43"/>
      <c r="D184" s="43"/>
      <c r="E184" s="43"/>
      <c r="F184" s="43"/>
    </row>
    <row r="185" spans="1:6" ht="20.399999999999999" x14ac:dyDescent="0.3">
      <c r="A185" s="22"/>
      <c r="B185" s="5"/>
      <c r="C185" s="43"/>
      <c r="D185" s="43"/>
      <c r="E185" s="43"/>
      <c r="F185" s="43"/>
    </row>
    <row r="186" spans="1:6" ht="20.399999999999999" x14ac:dyDescent="0.3">
      <c r="A186" s="22"/>
      <c r="B186" s="5"/>
      <c r="C186" s="43"/>
      <c r="D186" s="43"/>
      <c r="E186" s="43"/>
      <c r="F186" s="43"/>
    </row>
    <row r="187" spans="1:6" ht="20.399999999999999" x14ac:dyDescent="0.3">
      <c r="A187" s="22"/>
      <c r="B187" s="5"/>
      <c r="C187" s="43"/>
      <c r="D187" s="43"/>
      <c r="E187" s="43"/>
      <c r="F187" s="43"/>
    </row>
    <row r="188" spans="1:6" ht="20.399999999999999" x14ac:dyDescent="0.3">
      <c r="A188" s="22"/>
      <c r="B188" s="5"/>
      <c r="C188" s="43"/>
      <c r="D188" s="43"/>
      <c r="E188" s="43"/>
      <c r="F188" s="43"/>
    </row>
    <row r="189" spans="1:6" ht="20.399999999999999" x14ac:dyDescent="0.3">
      <c r="A189" s="22"/>
      <c r="B189" s="5"/>
      <c r="C189" s="43"/>
      <c r="D189" s="43"/>
      <c r="E189" s="43"/>
      <c r="F189" s="43"/>
    </row>
    <row r="190" spans="1:6" ht="20.399999999999999" x14ac:dyDescent="0.3">
      <c r="A190" s="22"/>
      <c r="B190" s="5"/>
      <c r="C190" s="43"/>
      <c r="D190" s="43"/>
      <c r="E190" s="43"/>
      <c r="F190" s="43"/>
    </row>
    <row r="191" spans="1:6" ht="20.399999999999999" x14ac:dyDescent="0.3">
      <c r="A191" s="22"/>
      <c r="B191" s="5"/>
      <c r="C191" s="43"/>
      <c r="D191" s="43"/>
      <c r="E191" s="43"/>
      <c r="F191" s="43"/>
    </row>
    <row r="192" spans="1:6" ht="20.399999999999999" x14ac:dyDescent="0.3">
      <c r="A192" s="22"/>
      <c r="B192" s="5"/>
      <c r="C192" s="43"/>
      <c r="D192" s="43"/>
      <c r="E192" s="43"/>
      <c r="F192" s="43"/>
    </row>
    <row r="193" spans="1:7" ht="20.399999999999999" x14ac:dyDescent="0.3">
      <c r="A193" s="22"/>
      <c r="B193" s="5"/>
      <c r="C193" s="43"/>
      <c r="D193" s="43"/>
      <c r="E193" s="43"/>
      <c r="F193" s="43"/>
    </row>
    <row r="194" spans="1:7" ht="20.399999999999999" x14ac:dyDescent="0.3">
      <c r="A194" s="22"/>
      <c r="B194" s="5"/>
      <c r="C194" s="43"/>
      <c r="D194" s="43"/>
      <c r="E194" s="43"/>
      <c r="F194" s="43"/>
    </row>
    <row r="195" spans="1:7" ht="20.399999999999999" x14ac:dyDescent="0.3">
      <c r="A195" s="22"/>
      <c r="B195" s="5"/>
      <c r="C195" s="43"/>
      <c r="D195" s="43"/>
      <c r="E195" s="43"/>
      <c r="F195" s="43"/>
    </row>
    <row r="196" spans="1:7" ht="20.399999999999999" x14ac:dyDescent="0.3">
      <c r="A196" s="22"/>
      <c r="B196" s="5"/>
      <c r="C196" s="43"/>
      <c r="D196" s="43"/>
      <c r="E196" s="43"/>
      <c r="F196" s="43"/>
    </row>
    <row r="197" spans="1:7" ht="20.399999999999999" x14ac:dyDescent="0.3">
      <c r="A197" s="22"/>
      <c r="B197" s="5"/>
      <c r="C197" s="43"/>
      <c r="D197" s="43"/>
      <c r="E197" s="43"/>
      <c r="F197" s="43"/>
    </row>
    <row r="198" spans="1:7" ht="20.399999999999999" x14ac:dyDescent="0.3">
      <c r="A198" s="22"/>
      <c r="B198" s="5"/>
      <c r="C198" s="43"/>
      <c r="D198" s="43"/>
      <c r="E198" s="43"/>
      <c r="F198" s="43"/>
    </row>
    <row r="199" spans="1:7" ht="20.399999999999999" x14ac:dyDescent="0.3">
      <c r="A199" s="22"/>
      <c r="B199" s="5"/>
      <c r="C199" s="43"/>
      <c r="D199" s="43"/>
      <c r="E199" s="43"/>
      <c r="F199" s="43"/>
    </row>
    <row r="200" spans="1:7" ht="20.399999999999999" x14ac:dyDescent="0.3">
      <c r="A200" s="22"/>
      <c r="B200" s="5"/>
      <c r="C200" s="43"/>
      <c r="D200" s="43"/>
      <c r="E200" s="43"/>
      <c r="F200" s="43"/>
    </row>
    <row r="201" spans="1:7" ht="20.399999999999999" x14ac:dyDescent="0.3">
      <c r="A201" s="22"/>
      <c r="B201" s="5"/>
      <c r="C201" s="43"/>
      <c r="D201" s="43"/>
      <c r="E201" s="43"/>
      <c r="F201" s="43"/>
    </row>
    <row r="202" spans="1:7" ht="20.399999999999999" x14ac:dyDescent="0.3">
      <c r="A202" s="22"/>
      <c r="B202" s="5"/>
      <c r="C202" s="43"/>
      <c r="D202" s="43"/>
      <c r="E202" s="43"/>
      <c r="F202" s="43"/>
    </row>
    <row r="203" spans="1:7" ht="20.399999999999999" x14ac:dyDescent="0.3">
      <c r="A203" s="22"/>
      <c r="B203" s="5"/>
      <c r="C203" s="43"/>
      <c r="D203" s="43"/>
      <c r="E203" s="43"/>
      <c r="F203" s="43"/>
    </row>
    <row r="204" spans="1:7" ht="20.399999999999999" x14ac:dyDescent="0.3">
      <c r="A204" s="22"/>
      <c r="B204" s="5"/>
      <c r="C204" s="43"/>
      <c r="D204" s="43"/>
      <c r="E204" s="43"/>
      <c r="F204" s="43"/>
    </row>
    <row r="205" spans="1:7" ht="20.399999999999999" x14ac:dyDescent="0.3">
      <c r="A205" s="22"/>
      <c r="B205" s="5"/>
      <c r="C205" s="43"/>
      <c r="D205" s="43"/>
      <c r="E205" s="43"/>
      <c r="F205" s="43"/>
    </row>
    <row r="206" spans="1:7" ht="20.399999999999999" x14ac:dyDescent="0.3">
      <c r="A206" s="22"/>
      <c r="B206" s="5"/>
      <c r="C206" s="43"/>
      <c r="D206" s="43"/>
      <c r="E206" s="43"/>
      <c r="F206" s="43"/>
    </row>
    <row r="207" spans="1:7" x14ac:dyDescent="0.3">
      <c r="A207" s="8"/>
      <c r="B207" s="5"/>
      <c r="C207" s="5"/>
      <c r="D207" s="5"/>
      <c r="E207" s="5"/>
      <c r="F207" s="5"/>
    </row>
    <row r="208" spans="1:7" ht="20.399999999999999" x14ac:dyDescent="0.3">
      <c r="A208" s="8"/>
      <c r="B208" s="44" t="s">
        <v>72</v>
      </c>
      <c r="C208" s="44" t="s">
        <v>101</v>
      </c>
      <c r="D208" s="44"/>
      <c r="E208" s="44"/>
      <c r="F208" t="s">
        <v>72</v>
      </c>
      <c r="G208" t="s">
        <v>101</v>
      </c>
    </row>
    <row r="209" spans="1:10" ht="21" x14ac:dyDescent="0.4">
      <c r="A209" s="8"/>
      <c r="B209" s="45" t="s">
        <v>73</v>
      </c>
      <c r="C209" s="45" t="s">
        <v>45</v>
      </c>
      <c r="D209" s="45"/>
      <c r="E209" s="45"/>
      <c r="F209" t="s">
        <v>73</v>
      </c>
      <c r="H209" t="str">
        <f>IF(NOT(ISBLANK(F209)),F209,IF(NOT(ISBLANK(G209)),"     "&amp;G209,FALSE))</f>
        <v>Afectación Económica o presupuestal</v>
      </c>
      <c r="I209" t="s">
        <v>73</v>
      </c>
      <c r="J209" t="str">
        <f>IF(NOT(ISERROR(MATCH(I209,_xlfn.ANCHORARRAY(B220),0))),H222&amp;"Por favor no seleccionar los criterios de impacto",I209)</f>
        <v>❌Por favor no seleccionar los criterios de impacto</v>
      </c>
    </row>
    <row r="210" spans="1:10" ht="21" x14ac:dyDescent="0.4">
      <c r="A210" s="8"/>
      <c r="B210" s="45" t="s">
        <v>73</v>
      </c>
      <c r="C210" s="45" t="s">
        <v>74</v>
      </c>
      <c r="D210" s="45"/>
      <c r="E210" s="45"/>
      <c r="G210" t="s">
        <v>45</v>
      </c>
      <c r="H210" t="str">
        <f t="shared" ref="H210:H220" si="0">IF(NOT(ISBLANK(F210)),F210,IF(NOT(ISBLANK(G210)),"     "&amp;G210,FALSE))</f>
        <v xml:space="preserve">     Afectación menor a 10 SMLMV .</v>
      </c>
    </row>
    <row r="211" spans="1:10" ht="21" x14ac:dyDescent="0.4">
      <c r="A211" s="8"/>
      <c r="B211" s="45" t="s">
        <v>73</v>
      </c>
      <c r="C211" s="45" t="s">
        <v>75</v>
      </c>
      <c r="D211" s="45"/>
      <c r="E211" s="45"/>
      <c r="G211" t="s">
        <v>74</v>
      </c>
      <c r="H211" t="str">
        <f t="shared" si="0"/>
        <v xml:space="preserve">     Entre 10 y 50 SMLMV </v>
      </c>
    </row>
    <row r="212" spans="1:10" ht="21" x14ac:dyDescent="0.4">
      <c r="A212" s="8"/>
      <c r="B212" s="45" t="s">
        <v>73</v>
      </c>
      <c r="C212" s="45" t="s">
        <v>76</v>
      </c>
      <c r="D212" s="45"/>
      <c r="E212" s="45"/>
      <c r="G212" t="s">
        <v>75</v>
      </c>
      <c r="H212" t="str">
        <f t="shared" si="0"/>
        <v xml:space="preserve">     Entre 50 y 100 SMLMV </v>
      </c>
    </row>
    <row r="213" spans="1:10" ht="21" x14ac:dyDescent="0.4">
      <c r="A213" s="8"/>
      <c r="B213" s="45" t="s">
        <v>73</v>
      </c>
      <c r="C213" s="45" t="s">
        <v>77</v>
      </c>
      <c r="D213" s="45"/>
      <c r="E213" s="45"/>
      <c r="G213" t="s">
        <v>76</v>
      </c>
      <c r="H213" t="str">
        <f t="shared" si="0"/>
        <v xml:space="preserve">     Entre 100 y 500 SMLMV </v>
      </c>
    </row>
    <row r="214" spans="1:10" ht="21" x14ac:dyDescent="0.4">
      <c r="A214" s="8"/>
      <c r="B214" s="45" t="s">
        <v>44</v>
      </c>
      <c r="C214" s="45" t="s">
        <v>78</v>
      </c>
      <c r="D214" s="45"/>
      <c r="E214" s="45"/>
      <c r="G214" t="s">
        <v>77</v>
      </c>
      <c r="H214" t="str">
        <f t="shared" si="0"/>
        <v xml:space="preserve">     Mayor a 500 SMLMV </v>
      </c>
    </row>
    <row r="215" spans="1:10" ht="21" x14ac:dyDescent="0.4">
      <c r="A215" s="8"/>
      <c r="B215" s="45" t="s">
        <v>44</v>
      </c>
      <c r="C215" s="45" t="s">
        <v>79</v>
      </c>
      <c r="D215" s="45"/>
      <c r="E215" s="45"/>
      <c r="F215" t="s">
        <v>44</v>
      </c>
      <c r="H215" t="str">
        <f t="shared" si="0"/>
        <v>Pérdida Reputacional</v>
      </c>
    </row>
    <row r="216" spans="1:10" ht="21" x14ac:dyDescent="0.4">
      <c r="A216" s="8"/>
      <c r="B216" s="45" t="s">
        <v>44</v>
      </c>
      <c r="C216" s="45" t="s">
        <v>81</v>
      </c>
      <c r="D216" s="45"/>
      <c r="E216" s="45"/>
      <c r="G216" t="s">
        <v>78</v>
      </c>
      <c r="H216" t="str">
        <f t="shared" si="0"/>
        <v xml:space="preserve">     El riesgo afecta la imagen de alguna área de la organización</v>
      </c>
    </row>
    <row r="217" spans="1:10" ht="21" x14ac:dyDescent="0.4">
      <c r="A217" s="8"/>
      <c r="B217" s="45" t="s">
        <v>44</v>
      </c>
      <c r="C217" s="45" t="s">
        <v>80</v>
      </c>
      <c r="D217" s="45"/>
      <c r="E217" s="45"/>
      <c r="G217" t="s">
        <v>79</v>
      </c>
      <c r="H217" t="str">
        <f t="shared" si="0"/>
        <v xml:space="preserve">     El riesgo afecta la imagen de la entidad internamente, de conocimiento general, nivel interno, de junta dircetiva y accionistas y/o de provedores</v>
      </c>
    </row>
    <row r="218" spans="1:10" ht="21" x14ac:dyDescent="0.4">
      <c r="A218" s="8"/>
      <c r="B218" s="45" t="s">
        <v>44</v>
      </c>
      <c r="C218" s="45" t="s">
        <v>89</v>
      </c>
      <c r="D218" s="45"/>
      <c r="E218" s="45"/>
      <c r="G218" t="s">
        <v>81</v>
      </c>
      <c r="H218" t="str">
        <f t="shared" si="0"/>
        <v xml:space="preserve">     El riesgo afecta la imagen de la entidad con algunos usuarios de relevancia frente al logro de los objetivos</v>
      </c>
    </row>
    <row r="219" spans="1:10" x14ac:dyDescent="0.3">
      <c r="A219" s="8"/>
      <c r="B219" s="6"/>
      <c r="C219" s="6"/>
      <c r="D219" s="6"/>
      <c r="E219" s="6"/>
      <c r="G219" t="s">
        <v>80</v>
      </c>
      <c r="H219" t="str">
        <f t="shared" si="0"/>
        <v xml:space="preserve">     El riesgo afecta la imagen de de la entidad con efecto publicitario sostenido a nivel de sector administrativo, nivel departamental o municipal</v>
      </c>
    </row>
    <row r="220" spans="1:10" x14ac:dyDescent="0.3">
      <c r="A220" s="8"/>
      <c r="B220" s="6" t="str" cm="1">
        <f t="array" ref="B220:B222">_xlfn.UNIQUE(Tabla13[[#All],[Criterios]])</f>
        <v>Criterios</v>
      </c>
      <c r="C220" s="6"/>
      <c r="D220" s="6"/>
      <c r="E220" s="6"/>
      <c r="G220" t="s">
        <v>89</v>
      </c>
      <c r="H220" t="str">
        <f t="shared" si="0"/>
        <v xml:space="preserve">     El riesgo afecta la imagen de la entidad a nivel nacional, con efecto publicitarios sostenible a nivel país</v>
      </c>
    </row>
    <row r="221" spans="1:10" x14ac:dyDescent="0.3">
      <c r="A221" s="8"/>
      <c r="B221" s="6" t="str">
        <v>Afectación Económica o presupuestal</v>
      </c>
      <c r="C221" s="6"/>
      <c r="D221" s="6"/>
      <c r="E221" s="6"/>
    </row>
    <row r="222" spans="1:10" x14ac:dyDescent="0.3">
      <c r="B222" s="6" t="str">
        <v>Pérdida Reputacional</v>
      </c>
      <c r="C222" s="6"/>
      <c r="D222" s="6"/>
      <c r="E222" s="6"/>
      <c r="H222" s="7" t="s">
        <v>102</v>
      </c>
    </row>
    <row r="223" spans="1:10" x14ac:dyDescent="0.3">
      <c r="B223" s="4"/>
      <c r="C223" s="4"/>
      <c r="D223" s="4"/>
      <c r="E223" s="4"/>
      <c r="H223" s="7" t="s">
        <v>103</v>
      </c>
    </row>
    <row r="224" spans="1:10" x14ac:dyDescent="0.3">
      <c r="B224" s="4"/>
      <c r="C224" s="4"/>
      <c r="D224" s="4"/>
      <c r="E224" s="4"/>
    </row>
    <row r="225" spans="2:6" x14ac:dyDescent="0.3">
      <c r="B225" s="4"/>
      <c r="C225" s="4"/>
      <c r="D225" s="4"/>
      <c r="E225" s="4"/>
    </row>
    <row r="226" spans="2:6" x14ac:dyDescent="0.3">
      <c r="B226" s="4"/>
      <c r="C226" s="4"/>
      <c r="D226" s="4"/>
      <c r="E226" s="4"/>
      <c r="F226" s="4"/>
    </row>
    <row r="227" spans="2:6" x14ac:dyDescent="0.3">
      <c r="B227" s="4"/>
      <c r="C227" s="4"/>
      <c r="D227" s="4"/>
      <c r="E227" s="4"/>
      <c r="F227" s="4"/>
    </row>
    <row r="228" spans="2:6" x14ac:dyDescent="0.3">
      <c r="B228" s="4"/>
      <c r="C228" s="4"/>
      <c r="D228" s="4"/>
      <c r="E228" s="4"/>
      <c r="F228" s="4"/>
    </row>
    <row r="229" spans="2:6" x14ac:dyDescent="0.3">
      <c r="B229" s="4"/>
      <c r="C229" s="4"/>
      <c r="D229" s="4"/>
      <c r="E229" s="4"/>
      <c r="F229" s="4"/>
    </row>
    <row r="230" spans="2:6" x14ac:dyDescent="0.3">
      <c r="B230" s="4"/>
      <c r="C230" s="4"/>
      <c r="D230" s="4"/>
      <c r="E230" s="4"/>
      <c r="F230" s="4"/>
    </row>
    <row r="231" spans="2:6" x14ac:dyDescent="0.3">
      <c r="B231" s="4"/>
      <c r="C231" s="4"/>
      <c r="D231" s="4"/>
      <c r="E231" s="4"/>
      <c r="F231" s="4"/>
    </row>
  </sheetData>
  <mergeCells count="6">
    <mergeCell ref="B28:B33"/>
    <mergeCell ref="B1:C1"/>
    <mergeCell ref="B4:B9"/>
    <mergeCell ref="B10:B15"/>
    <mergeCell ref="B16:B21"/>
    <mergeCell ref="B22:B27"/>
  </mergeCells>
  <dataValidations count="1">
    <dataValidation type="list" allowBlank="1" showInputMessage="1" showErrorMessage="1" sqref="I209" xr:uid="{12CDEB05-1AE8-46D6-B633-E3EC0DBC5026}">
      <formula1>$H$209:$H$220</formula1>
    </dataValidation>
  </dataValidations>
  <pageMargins left="0.7" right="0.7" top="0.75" bottom="0.75" header="0.3" footer="0.3"/>
  <pageSetup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A13" sqref="A13:XFD13"/>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192" t="s">
        <v>64</v>
      </c>
      <c r="C1" s="193"/>
      <c r="D1" s="193"/>
      <c r="E1" s="193"/>
      <c r="F1" s="194"/>
    </row>
    <row r="2" spans="2:6" ht="16.2" thickBot="1" x14ac:dyDescent="0.35">
      <c r="B2" s="10"/>
      <c r="C2" s="10"/>
      <c r="D2" s="10"/>
      <c r="E2" s="10"/>
      <c r="F2" s="10"/>
    </row>
    <row r="3" spans="2:6" ht="16.2" thickBot="1" x14ac:dyDescent="0.35">
      <c r="B3" s="196" t="s">
        <v>50</v>
      </c>
      <c r="C3" s="197"/>
      <c r="D3" s="197"/>
      <c r="E3" s="46" t="s">
        <v>51</v>
      </c>
      <c r="F3" s="47" t="s">
        <v>52</v>
      </c>
    </row>
    <row r="4" spans="2:6" ht="31.2" x14ac:dyDescent="0.3">
      <c r="B4" s="198" t="s">
        <v>53</v>
      </c>
      <c r="C4" s="200" t="s">
        <v>12</v>
      </c>
      <c r="D4" s="11" t="s">
        <v>13</v>
      </c>
      <c r="E4" s="12" t="s">
        <v>54</v>
      </c>
      <c r="F4" s="13">
        <v>0.25</v>
      </c>
    </row>
    <row r="5" spans="2:6" ht="46.8" x14ac:dyDescent="0.3">
      <c r="B5" s="199"/>
      <c r="C5" s="201"/>
      <c r="D5" s="14" t="s">
        <v>14</v>
      </c>
      <c r="E5" s="15" t="s">
        <v>55</v>
      </c>
      <c r="F5" s="16">
        <v>0.15</v>
      </c>
    </row>
    <row r="6" spans="2:6" ht="46.8" x14ac:dyDescent="0.3">
      <c r="B6" s="199"/>
      <c r="C6" s="201"/>
      <c r="D6" s="14" t="s">
        <v>15</v>
      </c>
      <c r="E6" s="15" t="s">
        <v>56</v>
      </c>
      <c r="F6" s="16">
        <v>0.1</v>
      </c>
    </row>
    <row r="7" spans="2:6" ht="15.6" hidden="1" x14ac:dyDescent="0.3">
      <c r="B7" s="199"/>
      <c r="C7" s="14"/>
      <c r="D7" s="14" t="s">
        <v>165</v>
      </c>
      <c r="E7" s="15"/>
      <c r="F7" s="16"/>
    </row>
    <row r="8" spans="2:6" ht="62.4" x14ac:dyDescent="0.3">
      <c r="B8" s="199"/>
      <c r="C8" s="201" t="s">
        <v>16</v>
      </c>
      <c r="D8" s="14" t="s">
        <v>9</v>
      </c>
      <c r="E8" s="15" t="s">
        <v>57</v>
      </c>
      <c r="F8" s="16">
        <v>0.25</v>
      </c>
    </row>
    <row r="9" spans="2:6" ht="31.2" x14ac:dyDescent="0.3">
      <c r="B9" s="199"/>
      <c r="C9" s="201"/>
      <c r="D9" s="14" t="s">
        <v>8</v>
      </c>
      <c r="E9" s="15" t="s">
        <v>58</v>
      </c>
      <c r="F9" s="16">
        <v>0.15</v>
      </c>
    </row>
    <row r="10" spans="2:6" ht="15.6" hidden="1" x14ac:dyDescent="0.3">
      <c r="B10" s="31"/>
      <c r="C10" s="14"/>
      <c r="D10" s="14" t="s">
        <v>165</v>
      </c>
      <c r="E10" s="15"/>
      <c r="F10" s="16"/>
    </row>
    <row r="11" spans="2:6" ht="46.8" x14ac:dyDescent="0.3">
      <c r="B11" s="199" t="s">
        <v>110</v>
      </c>
      <c r="C11" s="201" t="s">
        <v>17</v>
      </c>
      <c r="D11" s="14" t="s">
        <v>18</v>
      </c>
      <c r="E11" s="15" t="s">
        <v>59</v>
      </c>
      <c r="F11" s="17" t="s">
        <v>60</v>
      </c>
    </row>
    <row r="12" spans="2:6" ht="46.8" x14ac:dyDescent="0.3">
      <c r="B12" s="199"/>
      <c r="C12" s="201"/>
      <c r="D12" s="14" t="s">
        <v>19</v>
      </c>
      <c r="E12" s="15" t="s">
        <v>61</v>
      </c>
      <c r="F12" s="17" t="s">
        <v>60</v>
      </c>
    </row>
    <row r="13" spans="2:6" ht="15.6" hidden="1" x14ac:dyDescent="0.3">
      <c r="B13" s="199"/>
      <c r="C13" s="14"/>
      <c r="D13" s="14" t="s">
        <v>165</v>
      </c>
      <c r="E13" s="15"/>
      <c r="F13" s="17"/>
    </row>
    <row r="14" spans="2:6" ht="46.8" x14ac:dyDescent="0.3">
      <c r="B14" s="199"/>
      <c r="C14" s="201" t="s">
        <v>20</v>
      </c>
      <c r="D14" s="14" t="s">
        <v>21</v>
      </c>
      <c r="E14" s="15" t="s">
        <v>62</v>
      </c>
      <c r="F14" s="17" t="s">
        <v>60</v>
      </c>
    </row>
    <row r="15" spans="2:6" ht="46.8" x14ac:dyDescent="0.3">
      <c r="B15" s="199"/>
      <c r="C15" s="201"/>
      <c r="D15" s="14" t="s">
        <v>22</v>
      </c>
      <c r="E15" s="15" t="s">
        <v>63</v>
      </c>
      <c r="F15" s="17" t="s">
        <v>60</v>
      </c>
    </row>
    <row r="16" spans="2:6" ht="15.6" hidden="1" x14ac:dyDescent="0.3">
      <c r="B16" s="199"/>
      <c r="C16" s="14"/>
      <c r="D16" s="14" t="s">
        <v>165</v>
      </c>
      <c r="E16" s="15"/>
      <c r="F16" s="17"/>
    </row>
    <row r="17" spans="2:6" ht="31.2" x14ac:dyDescent="0.3">
      <c r="B17" s="199"/>
      <c r="C17" s="201" t="s">
        <v>23</v>
      </c>
      <c r="D17" s="14" t="s">
        <v>90</v>
      </c>
      <c r="E17" s="15" t="s">
        <v>93</v>
      </c>
      <c r="F17" s="17" t="s">
        <v>60</v>
      </c>
    </row>
    <row r="18" spans="2:6" ht="16.2" thickBot="1" x14ac:dyDescent="0.35">
      <c r="B18" s="202"/>
      <c r="C18" s="203"/>
      <c r="D18" s="18" t="s">
        <v>91</v>
      </c>
      <c r="E18" s="19" t="s">
        <v>92</v>
      </c>
      <c r="F18" s="20" t="s">
        <v>60</v>
      </c>
    </row>
    <row r="19" spans="2:6" ht="15.6" hidden="1" x14ac:dyDescent="0.3">
      <c r="B19" s="58"/>
      <c r="C19" s="58"/>
      <c r="D19" s="14" t="s">
        <v>165</v>
      </c>
      <c r="E19" s="59"/>
      <c r="F19" s="60"/>
    </row>
    <row r="20" spans="2:6" ht="49.5" customHeight="1" x14ac:dyDescent="0.3">
      <c r="B20" s="195" t="s">
        <v>109</v>
      </c>
      <c r="C20" s="195"/>
      <c r="D20" s="195"/>
      <c r="E20" s="195"/>
      <c r="F20" s="195"/>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5"/>
  <sheetViews>
    <sheetView topLeftCell="A15" workbookViewId="0">
      <selection activeCell="B37" sqref="B37"/>
    </sheetView>
  </sheetViews>
  <sheetFormatPr baseColWidth="10" defaultRowHeight="14.4" x14ac:dyDescent="0.3"/>
  <cols>
    <col min="2" max="2" width="24" customWidth="1"/>
    <col min="3" max="3" width="23.44140625" customWidth="1"/>
    <col min="4" max="4" width="24.33203125" customWidth="1"/>
    <col min="5" max="6" width="16.88671875" customWidth="1"/>
  </cols>
  <sheetData>
    <row r="2" spans="2:6" x14ac:dyDescent="0.3">
      <c r="B2" t="s">
        <v>30</v>
      </c>
      <c r="E2" t="s">
        <v>95</v>
      </c>
    </row>
    <row r="3" spans="2:6" x14ac:dyDescent="0.3">
      <c r="B3" t="s">
        <v>31</v>
      </c>
      <c r="E3" t="s">
        <v>94</v>
      </c>
    </row>
    <row r="4" spans="2:6" x14ac:dyDescent="0.3">
      <c r="B4" t="s">
        <v>98</v>
      </c>
      <c r="E4" t="s">
        <v>96</v>
      </c>
    </row>
    <row r="5" spans="2:6" x14ac:dyDescent="0.3">
      <c r="B5" t="s">
        <v>97</v>
      </c>
    </row>
    <row r="8" spans="2:6" x14ac:dyDescent="0.3">
      <c r="B8" t="s">
        <v>71</v>
      </c>
      <c r="E8" t="s">
        <v>32</v>
      </c>
      <c r="F8" t="s">
        <v>122</v>
      </c>
    </row>
    <row r="9" spans="2:6" x14ac:dyDescent="0.3">
      <c r="B9" t="s">
        <v>33</v>
      </c>
      <c r="E9" t="s">
        <v>40</v>
      </c>
      <c r="F9" t="s">
        <v>123</v>
      </c>
    </row>
    <row r="10" spans="2:6" x14ac:dyDescent="0.3">
      <c r="B10" t="s">
        <v>34</v>
      </c>
      <c r="E10" t="s">
        <v>42</v>
      </c>
      <c r="F10" t="s">
        <v>69</v>
      </c>
    </row>
    <row r="11" spans="2:6" x14ac:dyDescent="0.3">
      <c r="E11" t="s">
        <v>88</v>
      </c>
      <c r="F11" t="s">
        <v>67</v>
      </c>
    </row>
    <row r="12" spans="2:6" x14ac:dyDescent="0.3">
      <c r="B12" t="s">
        <v>124</v>
      </c>
      <c r="E12" t="s">
        <v>5</v>
      </c>
      <c r="F12" t="s">
        <v>6</v>
      </c>
    </row>
    <row r="13" spans="2:6" x14ac:dyDescent="0.3">
      <c r="B13" s="28" t="s">
        <v>115</v>
      </c>
      <c r="E13" t="s">
        <v>43</v>
      </c>
      <c r="F13" t="s">
        <v>70</v>
      </c>
    </row>
    <row r="14" spans="2:6" x14ac:dyDescent="0.3">
      <c r="B14" s="28" t="s">
        <v>116</v>
      </c>
    </row>
    <row r="15" spans="2:6" x14ac:dyDescent="0.3">
      <c r="B15" s="28" t="s">
        <v>117</v>
      </c>
    </row>
    <row r="16" spans="2:6" x14ac:dyDescent="0.3">
      <c r="B16" s="28" t="s">
        <v>118</v>
      </c>
    </row>
    <row r="17" spans="2:2" x14ac:dyDescent="0.3">
      <c r="B17" s="28" t="s">
        <v>119</v>
      </c>
    </row>
    <row r="18" spans="2:2" x14ac:dyDescent="0.3">
      <c r="B18" s="28" t="s">
        <v>120</v>
      </c>
    </row>
    <row r="19" spans="2:2" x14ac:dyDescent="0.3">
      <c r="B19" s="28" t="s">
        <v>121</v>
      </c>
    </row>
    <row r="21" spans="2:2" x14ac:dyDescent="0.3">
      <c r="B21" s="28" t="s">
        <v>188</v>
      </c>
    </row>
    <row r="22" spans="2:2" x14ac:dyDescent="0.3">
      <c r="B22" t="s">
        <v>170</v>
      </c>
    </row>
    <row r="23" spans="2:2" x14ac:dyDescent="0.3">
      <c r="B23" t="s">
        <v>171</v>
      </c>
    </row>
    <row r="24" spans="2:2" x14ac:dyDescent="0.3">
      <c r="B24" t="s">
        <v>172</v>
      </c>
    </row>
    <row r="25" spans="2:2" x14ac:dyDescent="0.3">
      <c r="B25" t="s">
        <v>167</v>
      </c>
    </row>
    <row r="26" spans="2:2" x14ac:dyDescent="0.3">
      <c r="B26" t="s">
        <v>173</v>
      </c>
    </row>
    <row r="27" spans="2:2" x14ac:dyDescent="0.3">
      <c r="B27" t="s">
        <v>174</v>
      </c>
    </row>
    <row r="28" spans="2:2" x14ac:dyDescent="0.3">
      <c r="B28" t="s">
        <v>191</v>
      </c>
    </row>
    <row r="29" spans="2:2" x14ac:dyDescent="0.3">
      <c r="B29" t="s">
        <v>175</v>
      </c>
    </row>
    <row r="30" spans="2:2" x14ac:dyDescent="0.3">
      <c r="B30" t="s">
        <v>176</v>
      </c>
    </row>
    <row r="31" spans="2:2" x14ac:dyDescent="0.3">
      <c r="B31" t="s">
        <v>177</v>
      </c>
    </row>
    <row r="32" spans="2:2" x14ac:dyDescent="0.3">
      <c r="B32" t="s">
        <v>178</v>
      </c>
    </row>
    <row r="33" spans="2:2" x14ac:dyDescent="0.3">
      <c r="B33" t="s">
        <v>179</v>
      </c>
    </row>
    <row r="34" spans="2:2" x14ac:dyDescent="0.3">
      <c r="B34" t="s">
        <v>187</v>
      </c>
    </row>
    <row r="35" spans="2:2" x14ac:dyDescent="0.3">
      <c r="B35" t="s">
        <v>195</v>
      </c>
    </row>
  </sheetData>
  <sortState xmlns:xlrd2="http://schemas.microsoft.com/office/spreadsheetml/2017/richdata2" ref="B2:B5">
    <sortCondition ref="B2:B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13</v>
      </c>
    </row>
    <row r="4" spans="1:1" x14ac:dyDescent="0.3">
      <c r="A4" s="2" t="s">
        <v>14</v>
      </c>
    </row>
    <row r="5" spans="1:1" x14ac:dyDescent="0.3">
      <c r="A5" s="2" t="s">
        <v>15</v>
      </c>
    </row>
    <row r="6" spans="1:1" x14ac:dyDescent="0.3">
      <c r="A6" s="2" t="s">
        <v>9</v>
      </c>
    </row>
    <row r="7" spans="1:1" x14ac:dyDescent="0.3">
      <c r="A7" s="2" t="s">
        <v>8</v>
      </c>
    </row>
    <row r="8" spans="1:1" x14ac:dyDescent="0.3">
      <c r="A8" s="2" t="s">
        <v>18</v>
      </c>
    </row>
    <row r="9" spans="1:1" x14ac:dyDescent="0.3">
      <c r="A9" s="2" t="s">
        <v>19</v>
      </c>
    </row>
    <row r="10" spans="1:1" x14ac:dyDescent="0.3">
      <c r="A10" s="2" t="s">
        <v>21</v>
      </c>
    </row>
    <row r="11" spans="1:1" x14ac:dyDescent="0.3">
      <c r="A11" s="2" t="s">
        <v>22</v>
      </c>
    </row>
    <row r="12" spans="1:1" x14ac:dyDescent="0.3">
      <c r="A12" s="2" t="s">
        <v>24</v>
      </c>
    </row>
    <row r="13" spans="1:1" x14ac:dyDescent="0.3">
      <c r="A13" s="2" t="s">
        <v>25</v>
      </c>
    </row>
    <row r="14" spans="1:1" x14ac:dyDescent="0.3">
      <c r="A14" s="2" t="s">
        <v>26</v>
      </c>
    </row>
    <row r="16" spans="1:1" x14ac:dyDescent="0.3">
      <c r="A16" s="2" t="s">
        <v>29</v>
      </c>
    </row>
    <row r="17" spans="1:1" x14ac:dyDescent="0.3">
      <c r="A17" s="2" t="s">
        <v>30</v>
      </c>
    </row>
    <row r="18" spans="1:1" x14ac:dyDescent="0.3">
      <c r="A18" s="2" t="s">
        <v>31</v>
      </c>
    </row>
    <row r="20" spans="1:1" x14ac:dyDescent="0.3">
      <c r="A20" s="2" t="s">
        <v>33</v>
      </c>
    </row>
    <row r="21" spans="1:1" x14ac:dyDescent="0.3">
      <c r="A21" s="2"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5DF36A-F48E-40E6-80CA-0D0E1B8A0DA9}">
  <ds:schemaRefs>
    <ds:schemaRef ds:uri="http://schemas.microsoft.com/sharepoint/v3/contenttype/forms"/>
  </ds:schemaRefs>
</ds:datastoreItem>
</file>

<file path=customXml/itemProps2.xml><?xml version="1.0" encoding="utf-8"?>
<ds:datastoreItem xmlns:ds="http://schemas.openxmlformats.org/officeDocument/2006/customXml" ds:itemID="{9E73D7F9-6E4E-43B5-B4C1-32D629364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8D8C76-88BD-4F97-A7C2-7AF1CD397EB2}">
  <ds:schemaRefs>
    <ds:schemaRef ds:uri="http://schemas.microsoft.com/office/2006/metadata/properties"/>
    <ds:schemaRef ds:uri="http://schemas.microsoft.com/office/infopath/2007/PartnerControls"/>
    <ds:schemaRef ds:uri="48c77cfc-f926-4e40-878b-a2b4daa011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MATRIZ DE RIESGOS DE CORRUPCION</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Carlos Alberto Benitez Aguirre</cp:lastModifiedBy>
  <cp:lastPrinted>2020-05-13T01:12:22Z</cp:lastPrinted>
  <dcterms:created xsi:type="dcterms:W3CDTF">2020-03-24T23:12:47Z</dcterms:created>
  <dcterms:modified xsi:type="dcterms:W3CDTF">2026-07-29T15:48:21Z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