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2" documentId="8_{A6195538-5070-4541-82B4-F316BA4BE53F}" xr6:coauthVersionLast="47" xr6:coauthVersionMax="47" xr10:uidLastSave="{CA6C53A6-36B8-4EA5-B24C-D081434F7A34}"/>
  <bookViews>
    <workbookView xWindow="-108" yWindow="-108" windowWidth="23256" windowHeight="12456" tabRatio="881" activeTab="1" xr2:uid="{00000000-000D-0000-FFFF-FFFF00000000}"/>
  </bookViews>
  <sheets>
    <sheet name="1. ESTABLECIMIENTO CONTEXTO " sheetId="23" r:id="rId1"/>
    <sheet name="2. MATRIZ DE RIESGOS" sheetId="21" r:id="rId2"/>
    <sheet name="MAPA CALOR INHERENTE" sheetId="25" state="hidden" r:id="rId3"/>
    <sheet name="MAPA CALOR RESIDUAL" sheetId="26" state="hidden" r:id="rId4"/>
    <sheet name="3.MAPA CALOR INHEREN Y RESIDUAL" sheetId="27" r:id="rId5"/>
    <sheet name="4. PEFIL RIESGO DEL PROCESO" sheetId="28" r:id="rId6"/>
    <sheet name="Tabla probabilidad" sheetId="12" r:id="rId7"/>
    <sheet name="Tabla Impacto" sheetId="22" r:id="rId8"/>
    <sheet name="Tabla Valoración controles" sheetId="15" r:id="rId9"/>
    <sheet name="Opciones Tratamiento" sheetId="16" r:id="rId10"/>
    <sheet name="Hoja1" sheetId="11" state="hidden" r:id="rId11"/>
  </sheets>
  <definedNames>
    <definedName name="_xlnm._FilterDatabase" localSheetId="4" hidden="1">'3.MAPA CALOR INHEREN Y RESIDUAL'!$A$7:$AL$7</definedName>
    <definedName name="_xlnm._FilterDatabase" localSheetId="2" hidden="1">'MAPA CALOR INHERENTE'!$A$6:$AJ$6</definedName>
    <definedName name="_xlnm._FilterDatabase" localSheetId="3" hidden="1">'MAPA CALOR RESIDUAL'!$A$6:$AL$6</definedName>
    <definedName name="Afectación_Económica" localSheetId="5">#REF!</definedName>
    <definedName name="Afectación_Económica">#REF!</definedName>
    <definedName name="Definicion_tratamiento" localSheetId="5">#REF!</definedName>
    <definedName name="Definicion_tratamiento">#REF!</definedName>
    <definedName name="Ejecución_administración_de_procesos">#REF!</definedName>
    <definedName name="Fiscal_A" localSheetId="5">#REF!</definedName>
    <definedName name="Fiscal_A">#REF!</definedName>
    <definedName name="Fiscal_B" localSheetId="5">#REF!</definedName>
    <definedName name="Fiscal_B">#REF!</definedName>
    <definedName name="Gestiòn" localSheetId="5">#REF!</definedName>
    <definedName name="Gestiòn">#REF!</definedName>
    <definedName name="Gestión_A" localSheetId="5">#REF!</definedName>
    <definedName name="Gestión_A">#REF!</definedName>
    <definedName name="Gestión_B" localSheetId="5">#REF!</definedName>
    <definedName name="Gestión_B">#REF!</definedName>
    <definedName name="IMPACTO_PROCESOS" localSheetId="4">#REF!</definedName>
    <definedName name="IMPACTO_PROCESOS" localSheetId="5">#REF!</definedName>
    <definedName name="IMPACTO_PROCESOS" localSheetId="2">#REF!</definedName>
    <definedName name="IMPACTO_PROCESOS" localSheetId="3">#REF!</definedName>
    <definedName name="IntegridadPública_Corrupción" localSheetId="5">#REF!</definedName>
    <definedName name="IntegridadPública_Corrupción">#REF!</definedName>
    <definedName name="IntegridadPública_LA_FT_FP" localSheetId="5">#REF!</definedName>
    <definedName name="IntegridadPública_LA_FT_FP">#REF!</definedName>
    <definedName name="opciones" localSheetId="4">#REF!</definedName>
    <definedName name="opciones" localSheetId="5">#REF!</definedName>
    <definedName name="opciones" localSheetId="2">#REF!</definedName>
    <definedName name="opciones" localSheetId="3">#REF!</definedName>
    <definedName name="opciones2" localSheetId="4">#REF!</definedName>
    <definedName name="opciones2" localSheetId="5">#REF!</definedName>
    <definedName name="opciones2" localSheetId="2">#REF!</definedName>
    <definedName name="opciones2" localSheetId="3">#REF!</definedName>
    <definedName name="Plan_accion" localSheetId="5">#REF!</definedName>
    <definedName name="Plan_accion">#REF!</definedName>
    <definedName name="Plan_acción" localSheetId="5">#REF!</definedName>
    <definedName name="Plan_acción">#REF!</definedName>
    <definedName name="Plan_de_acción" localSheetId="5">#REF!</definedName>
    <definedName name="Plan_de_acción">#REF!</definedName>
    <definedName name="Posibilidad__de_efecto_dañoso_sobre_el_interes_patrimonial" localSheetId="5">#REF!</definedName>
    <definedName name="Posibilidad__de_efecto_dañoso_sobre_el_interes_patrimonial">#REF!</definedName>
    <definedName name="Posibilidad_de_pérdida_Económica" localSheetId="5">#REF!</definedName>
    <definedName name="Posibilidad_de_pérdida_Económica">#REF!</definedName>
    <definedName name="Proceso">#REF!</definedName>
    <definedName name="Quince_Cero" localSheetId="4">#REF!</definedName>
    <definedName name="Quince_Cero" localSheetId="5">#REF!</definedName>
    <definedName name="Quince_Cero" localSheetId="2">#REF!</definedName>
    <definedName name="Quince_Cero" localSheetId="3">#REF!</definedName>
    <definedName name="Rango_Calificacion_Ejecucion" localSheetId="4">#REF!</definedName>
    <definedName name="Rango_Calificacion_Ejecucion" localSheetId="5">#REF!</definedName>
    <definedName name="Rango_Calificacion_Ejecucion" localSheetId="2">#REF!</definedName>
    <definedName name="Rango_Calificacion_Ejecucion" localSheetId="3">#REF!</definedName>
    <definedName name="Reducir_mitigar_Transferir_Evitar" localSheetId="5">#REF!</definedName>
    <definedName name="Reducir_mitigar_Transferir_Evitar">#REF!</definedName>
    <definedName name="Reputacional" localSheetId="5">#REF!</definedName>
    <definedName name="Reputacional">#REF!</definedName>
    <definedName name="Requiere_Plan_de_Acción" localSheetId="5">#REF!</definedName>
    <definedName name="Requiere_Plan_de_Acción">#REF!</definedName>
    <definedName name="Seg.Información" localSheetId="5">#REF!</definedName>
    <definedName name="Seg.Información">#REF!</definedName>
    <definedName name="TIPO" localSheetId="4">#REF!</definedName>
    <definedName name="TIPO" localSheetId="5">#REF!</definedName>
    <definedName name="TIPO" localSheetId="2">#REF!</definedName>
    <definedName name="TIPO" localSheetId="3">#REF!</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26" l="1"/>
  <c r="C12" i="26"/>
  <c r="B12" i="26"/>
  <c r="A12" i="26"/>
  <c r="D11" i="26"/>
  <c r="C11" i="26"/>
  <c r="B11" i="26"/>
  <c r="A11" i="26"/>
  <c r="D10" i="26"/>
  <c r="C10" i="26"/>
  <c r="B10" i="26"/>
  <c r="A10" i="26"/>
  <c r="D9" i="26"/>
  <c r="C9" i="26"/>
  <c r="B9" i="26"/>
  <c r="A9" i="26"/>
  <c r="F12" i="26"/>
  <c r="E12" i="26"/>
  <c r="D8" i="26"/>
  <c r="C8" i="26"/>
  <c r="B8" i="26"/>
  <c r="A8" i="26"/>
  <c r="D12" i="25"/>
  <c r="C12" i="25"/>
  <c r="B12" i="25"/>
  <c r="A12" i="25"/>
  <c r="D11" i="25"/>
  <c r="C11" i="25"/>
  <c r="B11" i="25"/>
  <c r="A11" i="25"/>
  <c r="E12" i="25"/>
  <c r="E11" i="25"/>
  <c r="D10" i="25"/>
  <c r="C10" i="25"/>
  <c r="E10" i="25" s="1"/>
  <c r="B10" i="25"/>
  <c r="A10" i="25"/>
  <c r="D9" i="25"/>
  <c r="C9" i="25"/>
  <c r="E9" i="25" s="1"/>
  <c r="B9" i="25"/>
  <c r="A9" i="25"/>
  <c r="D8" i="25"/>
  <c r="C8" i="25"/>
  <c r="B8" i="25"/>
  <c r="A8" i="25"/>
  <c r="B4" i="28"/>
  <c r="B3" i="27"/>
  <c r="F10" i="26"/>
  <c r="E9" i="26"/>
  <c r="F8" i="26"/>
  <c r="E8" i="26"/>
  <c r="G8" i="26" s="1"/>
  <c r="D7" i="26"/>
  <c r="F7" i="26" s="1"/>
  <c r="C7" i="26"/>
  <c r="B7" i="26"/>
  <c r="A7" i="26"/>
  <c r="B3" i="26"/>
  <c r="D7" i="25"/>
  <c r="C7" i="25"/>
  <c r="J10" i="25" s="1"/>
  <c r="D11" i="27" s="1"/>
  <c r="B7" i="25"/>
  <c r="A7" i="25"/>
  <c r="B3" i="25"/>
  <c r="F26" i="26"/>
  <c r="E26" i="26"/>
  <c r="G26" i="26" s="1"/>
  <c r="G25" i="26"/>
  <c r="F25" i="26"/>
  <c r="E25" i="26"/>
  <c r="F24" i="26"/>
  <c r="E24" i="26"/>
  <c r="G24" i="26" s="1"/>
  <c r="F23" i="26"/>
  <c r="E23" i="26"/>
  <c r="G23" i="26" s="1"/>
  <c r="F22" i="26"/>
  <c r="E22" i="26"/>
  <c r="G22" i="26" s="1"/>
  <c r="G21" i="26"/>
  <c r="F21" i="26"/>
  <c r="E21" i="26"/>
  <c r="F20" i="26"/>
  <c r="E20" i="26"/>
  <c r="G20" i="26" s="1"/>
  <c r="F19" i="26"/>
  <c r="E19" i="26"/>
  <c r="G19" i="26" s="1"/>
  <c r="F18" i="26"/>
  <c r="E18" i="26"/>
  <c r="G18" i="26" s="1"/>
  <c r="G17" i="26"/>
  <c r="F17" i="26"/>
  <c r="E17" i="26"/>
  <c r="F16" i="26"/>
  <c r="E16" i="26"/>
  <c r="G16" i="26" s="1"/>
  <c r="F15" i="26"/>
  <c r="E15" i="26"/>
  <c r="G15" i="26" s="1"/>
  <c r="F14" i="26"/>
  <c r="E14" i="26"/>
  <c r="G14" i="26" s="1"/>
  <c r="G13" i="26"/>
  <c r="F13" i="26"/>
  <c r="E13" i="26"/>
  <c r="F11" i="26"/>
  <c r="E11" i="26"/>
  <c r="E10" i="26"/>
  <c r="G10" i="26" s="1"/>
  <c r="F9" i="26"/>
  <c r="E7" i="26"/>
  <c r="E26" i="25"/>
  <c r="E25" i="25"/>
  <c r="E24" i="25"/>
  <c r="E23" i="25"/>
  <c r="E22" i="25"/>
  <c r="E21" i="25"/>
  <c r="E20" i="25"/>
  <c r="E19" i="25"/>
  <c r="E18" i="25"/>
  <c r="E17" i="25"/>
  <c r="E16" i="25"/>
  <c r="E15" i="25"/>
  <c r="E14" i="25"/>
  <c r="E13" i="25"/>
  <c r="M11" i="25"/>
  <c r="G12" i="27" s="1"/>
  <c r="E8" i="25"/>
  <c r="T47" i="21"/>
  <c r="Q47" i="21"/>
  <c r="T46" i="21"/>
  <c r="Q46" i="21"/>
  <c r="T45" i="21"/>
  <c r="Q45" i="21"/>
  <c r="AC45" i="21" s="1"/>
  <c r="N45" i="21"/>
  <c r="M45" i="21"/>
  <c r="K45" i="21"/>
  <c r="T44" i="21"/>
  <c r="Q44" i="21"/>
  <c r="T43" i="21"/>
  <c r="Q43" i="21"/>
  <c r="T42" i="21"/>
  <c r="Q42" i="21"/>
  <c r="T41" i="21"/>
  <c r="Q41" i="21"/>
  <c r="T40" i="21"/>
  <c r="Q40" i="21"/>
  <c r="T39" i="21"/>
  <c r="Q39" i="21"/>
  <c r="T38" i="21"/>
  <c r="Q38" i="21"/>
  <c r="N38" i="21"/>
  <c r="M38" i="21"/>
  <c r="K38" i="21"/>
  <c r="T37" i="21"/>
  <c r="Q37" i="21"/>
  <c r="T36" i="21"/>
  <c r="Q36" i="21"/>
  <c r="T35" i="21"/>
  <c r="Q35" i="21"/>
  <c r="Y35" i="21" s="1"/>
  <c r="N35" i="21"/>
  <c r="M35" i="21"/>
  <c r="K35" i="21"/>
  <c r="T34" i="21"/>
  <c r="Q34" i="21"/>
  <c r="T33" i="21"/>
  <c r="Q33" i="21"/>
  <c r="T32" i="21"/>
  <c r="Q32" i="21"/>
  <c r="Y32" i="21" s="1"/>
  <c r="AA32" i="21" s="1"/>
  <c r="N32" i="21"/>
  <c r="M32" i="21"/>
  <c r="K32" i="21"/>
  <c r="AC38" i="21"/>
  <c r="AB38" i="21" s="1"/>
  <c r="T31" i="21"/>
  <c r="Q31" i="21"/>
  <c r="Q27" i="21"/>
  <c r="Q28" i="21"/>
  <c r="Q26" i="21"/>
  <c r="Q25" i="21"/>
  <c r="Q23" i="21"/>
  <c r="Q24" i="21"/>
  <c r="Q22" i="21"/>
  <c r="Q21" i="21"/>
  <c r="Q20" i="21"/>
  <c r="Q18" i="21"/>
  <c r="Q19" i="21"/>
  <c r="Q17" i="21"/>
  <c r="Q16" i="21"/>
  <c r="Q15" i="21"/>
  <c r="M15" i="21"/>
  <c r="T21" i="21"/>
  <c r="T26" i="21"/>
  <c r="T27" i="21"/>
  <c r="T28" i="21"/>
  <c r="K15" i="21"/>
  <c r="T15" i="21"/>
  <c r="T16" i="21"/>
  <c r="T17" i="21"/>
  <c r="T18" i="21"/>
  <c r="T19" i="21"/>
  <c r="T20" i="21"/>
  <c r="T22" i="21"/>
  <c r="T23" i="21"/>
  <c r="T24" i="21"/>
  <c r="T25" i="21"/>
  <c r="Q30" i="21"/>
  <c r="Q29" i="21"/>
  <c r="AC29" i="21" s="1"/>
  <c r="M29" i="21"/>
  <c r="K29" i="21"/>
  <c r="T29" i="21"/>
  <c r="T30" i="21"/>
  <c r="H189" i="22"/>
  <c r="B189" i="22" a="1"/>
  <c r="B189" i="22" s="1"/>
  <c r="J178" i="22" s="1"/>
  <c r="H188" i="22"/>
  <c r="H187" i="22"/>
  <c r="H186" i="22"/>
  <c r="H185" i="22"/>
  <c r="H184" i="22"/>
  <c r="H183" i="22"/>
  <c r="H182" i="22"/>
  <c r="H181" i="22"/>
  <c r="H180" i="22"/>
  <c r="H179" i="22"/>
  <c r="H178" i="22"/>
  <c r="N29" i="21"/>
  <c r="N15" i="21"/>
  <c r="G12" i="26" l="1"/>
  <c r="G11" i="26"/>
  <c r="G9" i="26"/>
  <c r="E7" i="25"/>
  <c r="L11" i="26"/>
  <c r="L12" i="27" s="1"/>
  <c r="K11" i="26"/>
  <c r="K12" i="27" s="1"/>
  <c r="O10" i="26"/>
  <c r="O11" i="27" s="1"/>
  <c r="O9" i="26"/>
  <c r="O10" i="27" s="1"/>
  <c r="O8" i="26"/>
  <c r="O9" i="27" s="1"/>
  <c r="O7" i="26"/>
  <c r="O8" i="27" s="1"/>
  <c r="N10" i="26"/>
  <c r="N11" i="27" s="1"/>
  <c r="N9" i="26"/>
  <c r="N10" i="27" s="1"/>
  <c r="N8" i="26"/>
  <c r="N9" i="27" s="1"/>
  <c r="N7" i="26"/>
  <c r="N8" i="27" s="1"/>
  <c r="M10" i="26"/>
  <c r="M11" i="27" s="1"/>
  <c r="M9" i="26"/>
  <c r="M10" i="27" s="1"/>
  <c r="M8" i="26"/>
  <c r="M9" i="27" s="1"/>
  <c r="M7" i="26"/>
  <c r="M8" i="27" s="1"/>
  <c r="L10" i="26"/>
  <c r="L11" i="27" s="1"/>
  <c r="L9" i="26"/>
  <c r="L10" i="27" s="1"/>
  <c r="L8" i="26"/>
  <c r="L9" i="27" s="1"/>
  <c r="L7" i="26"/>
  <c r="L8" i="27" s="1"/>
  <c r="K10" i="26"/>
  <c r="K11" i="27" s="1"/>
  <c r="K9" i="26"/>
  <c r="K10" i="27" s="1"/>
  <c r="K7" i="26"/>
  <c r="K8" i="27" s="1"/>
  <c r="N11" i="26"/>
  <c r="N12" i="27" s="1"/>
  <c r="G7" i="26"/>
  <c r="O11" i="26"/>
  <c r="O12" i="27" s="1"/>
  <c r="K8" i="26"/>
  <c r="K9" i="27" s="1"/>
  <c r="M11" i="26"/>
  <c r="M12" i="27" s="1"/>
  <c r="M7" i="25"/>
  <c r="G8" i="27" s="1"/>
  <c r="I9" i="25"/>
  <c r="C10" i="27" s="1"/>
  <c r="K10" i="25"/>
  <c r="E11" i="27" s="1"/>
  <c r="J9" i="25"/>
  <c r="D10" i="27" s="1"/>
  <c r="L10" i="25"/>
  <c r="F11" i="27" s="1"/>
  <c r="I8" i="25"/>
  <c r="C9" i="27" s="1"/>
  <c r="K9" i="25"/>
  <c r="E10" i="27" s="1"/>
  <c r="M10" i="25"/>
  <c r="G11" i="27" s="1"/>
  <c r="I7" i="25"/>
  <c r="C8" i="27" s="1"/>
  <c r="K8" i="25"/>
  <c r="E9" i="27" s="1"/>
  <c r="M9" i="25"/>
  <c r="G10" i="27" s="1"/>
  <c r="I11" i="25"/>
  <c r="C12" i="27" s="1"/>
  <c r="J7" i="25"/>
  <c r="D8" i="27" s="1"/>
  <c r="L8" i="25"/>
  <c r="F9" i="27" s="1"/>
  <c r="J11" i="25"/>
  <c r="D12" i="27" s="1"/>
  <c r="L9" i="25"/>
  <c r="F10" i="27" s="1"/>
  <c r="K7" i="25"/>
  <c r="E8" i="27" s="1"/>
  <c r="M8" i="25"/>
  <c r="G9" i="27" s="1"/>
  <c r="K11" i="25"/>
  <c r="E12" i="27" s="1"/>
  <c r="J8" i="25"/>
  <c r="D9" i="27" s="1"/>
  <c r="L7" i="25"/>
  <c r="F8" i="27" s="1"/>
  <c r="L11" i="25"/>
  <c r="F12" i="27" s="1"/>
  <c r="I10" i="25"/>
  <c r="AC31" i="21"/>
  <c r="AB31" i="21" s="1"/>
  <c r="Y38" i="21"/>
  <c r="AA38" i="21" s="1"/>
  <c r="Y39" i="21" s="1"/>
  <c r="Y15" i="21"/>
  <c r="AC35" i="21"/>
  <c r="AC36" i="21" s="1"/>
  <c r="AA35" i="21"/>
  <c r="Y36" i="21" s="1"/>
  <c r="Z36" i="21" s="1"/>
  <c r="Z35" i="21"/>
  <c r="AB29" i="21"/>
  <c r="AC30" i="21"/>
  <c r="AB30" i="21" s="1"/>
  <c r="Y29" i="21"/>
  <c r="AA29" i="21" s="1"/>
  <c r="Y30" i="21" s="1"/>
  <c r="AA30" i="21" s="1"/>
  <c r="Y31" i="21" s="1"/>
  <c r="AC15" i="21"/>
  <c r="AB15" i="21" s="1"/>
  <c r="Y33" i="21"/>
  <c r="AA33" i="21" s="1"/>
  <c r="Y34" i="21" s="1"/>
  <c r="AC39" i="21"/>
  <c r="AC40" i="21" s="1"/>
  <c r="AC37" i="21"/>
  <c r="AB37" i="21" s="1"/>
  <c r="AB39" i="21"/>
  <c r="Z15" i="21"/>
  <c r="AA15" i="21"/>
  <c r="Y16" i="21" s="1"/>
  <c r="AB45" i="21"/>
  <c r="AB36" i="21"/>
  <c r="Z32" i="21"/>
  <c r="Y45" i="21"/>
  <c r="AC32" i="21"/>
  <c r="AC16" i="21"/>
  <c r="AC46" i="21"/>
  <c r="AB46" i="21" s="1"/>
  <c r="D16" i="28" l="1"/>
  <c r="D15" i="28"/>
  <c r="D14" i="28"/>
  <c r="D13" i="28"/>
  <c r="B16" i="28"/>
  <c r="B13" i="28"/>
  <c r="B14" i="28"/>
  <c r="B15" i="28"/>
  <c r="AA31" i="21"/>
  <c r="Z31" i="21"/>
  <c r="AB35" i="21"/>
  <c r="Z29" i="21"/>
  <c r="Z38" i="21"/>
  <c r="AB40" i="21"/>
  <c r="AC41" i="21"/>
  <c r="AB41" i="21" s="1"/>
  <c r="AA36" i="21"/>
  <c r="Y37" i="21" s="1"/>
  <c r="AE35" i="21" s="1"/>
  <c r="AD35" i="21" s="1"/>
  <c r="AH35" i="21" s="1"/>
  <c r="Z33" i="21"/>
  <c r="Z30" i="21"/>
  <c r="AG35" i="21"/>
  <c r="AF35" i="21" s="1"/>
  <c r="AC17" i="21"/>
  <c r="AB16" i="21"/>
  <c r="Z45" i="21"/>
  <c r="AA45" i="21"/>
  <c r="AB32" i="21"/>
  <c r="AC33" i="21"/>
  <c r="AC47" i="21"/>
  <c r="AB47" i="21" s="1"/>
  <c r="Z34" i="21"/>
  <c r="AA34" i="21"/>
  <c r="AE32" i="21"/>
  <c r="AD32" i="21" s="1"/>
  <c r="Z16" i="21"/>
  <c r="AA16" i="21"/>
  <c r="Y17" i="21" s="1"/>
  <c r="AG29" i="21"/>
  <c r="AF29" i="21" s="1"/>
  <c r="AA39" i="21"/>
  <c r="Y40" i="21" s="1"/>
  <c r="Z39" i="21"/>
  <c r="B17" i="28" l="1"/>
  <c r="B20" i="28" s="1"/>
  <c r="E22" i="28"/>
  <c r="D17" i="28"/>
  <c r="Z37" i="21"/>
  <c r="AB17" i="21"/>
  <c r="AC18" i="21"/>
  <c r="AC42" i="21"/>
  <c r="AB42" i="21" s="1"/>
  <c r="AA37" i="21"/>
  <c r="AE29" i="21"/>
  <c r="AD29" i="21" s="1"/>
  <c r="AH29" i="21" s="1"/>
  <c r="Z40" i="21"/>
  <c r="AA40" i="21"/>
  <c r="Y41" i="21" s="1"/>
  <c r="Z17" i="21"/>
  <c r="AA17" i="21"/>
  <c r="Y18" i="21" s="1"/>
  <c r="Y46" i="21"/>
  <c r="Y47" i="21"/>
  <c r="AG45" i="21"/>
  <c r="AF45" i="21" s="1"/>
  <c r="AB33" i="21"/>
  <c r="AC34" i="21"/>
  <c r="AB34" i="21" s="1"/>
  <c r="E17" i="28" l="1"/>
  <c r="E14" i="28"/>
  <c r="D20" i="28"/>
  <c r="E15" i="28"/>
  <c r="E13" i="28"/>
  <c r="C17" i="28"/>
  <c r="C16" i="28"/>
  <c r="C13" i="28"/>
  <c r="C14" i="28"/>
  <c r="E16" i="28"/>
  <c r="C15" i="28"/>
  <c r="AB18" i="21"/>
  <c r="AC19" i="21"/>
  <c r="AA18" i="21"/>
  <c r="Y19" i="21" s="1"/>
  <c r="Z18" i="21"/>
  <c r="AC43" i="21"/>
  <c r="AB43" i="21" s="1"/>
  <c r="AG32" i="21"/>
  <c r="AF32" i="21" s="1"/>
  <c r="AH32" i="21" s="1"/>
  <c r="AA41" i="21"/>
  <c r="Y42" i="21" s="1"/>
  <c r="Z41" i="21"/>
  <c r="AA47" i="21"/>
  <c r="Z47" i="21"/>
  <c r="AA46" i="21"/>
  <c r="Z46" i="21"/>
  <c r="AE45" i="21"/>
  <c r="AD45" i="21" s="1"/>
  <c r="AH45" i="21" s="1"/>
  <c r="AC20" i="21" l="1"/>
  <c r="AB20" i="21" s="1"/>
  <c r="AB19" i="21"/>
  <c r="AC21" i="21"/>
  <c r="Z19" i="21"/>
  <c r="AA19" i="21"/>
  <c r="Y20" i="21" s="1"/>
  <c r="AC44" i="21"/>
  <c r="AB44" i="21" s="1"/>
  <c r="AA42" i="21"/>
  <c r="Y43" i="21" s="1"/>
  <c r="Z42" i="21"/>
  <c r="AB21" i="21" l="1"/>
  <c r="AC22" i="21"/>
  <c r="Z20" i="21"/>
  <c r="AA20" i="21"/>
  <c r="AG38" i="21"/>
  <c r="AF38" i="21" s="1"/>
  <c r="AA43" i="21"/>
  <c r="Y44" i="21" s="1"/>
  <c r="Z43" i="21"/>
  <c r="Y21" i="21" l="1"/>
  <c r="Y22" i="21"/>
  <c r="AC23" i="21"/>
  <c r="AB22" i="21"/>
  <c r="AA44" i="21"/>
  <c r="Z44" i="21"/>
  <c r="AE38" i="21"/>
  <c r="AD38" i="21" s="1"/>
  <c r="AH38" i="21" s="1"/>
  <c r="AA22" i="21" l="1"/>
  <c r="Y23" i="21" s="1"/>
  <c r="Z22" i="21"/>
  <c r="AB23" i="21"/>
  <c r="AC24" i="21"/>
  <c r="AA21" i="21"/>
  <c r="Z21" i="21"/>
  <c r="AC26" i="21" l="1"/>
  <c r="AB24" i="21"/>
  <c r="AC25" i="21"/>
  <c r="Z23" i="21"/>
  <c r="AA23" i="21"/>
  <c r="Y24" i="21" s="1"/>
  <c r="Z24" i="21" l="1"/>
  <c r="AA24" i="21"/>
  <c r="Y25" i="21" s="1"/>
  <c r="AB25" i="21"/>
  <c r="AB26" i="21"/>
  <c r="AC27" i="21"/>
  <c r="AA25" i="21" l="1"/>
  <c r="Y26" i="21" s="1"/>
  <c r="Z25" i="21"/>
  <c r="AB27" i="21"/>
  <c r="AC28" i="21"/>
  <c r="AB28" i="21" s="1"/>
  <c r="AG15" i="21" l="1"/>
  <c r="AF15" i="21" s="1"/>
  <c r="Z26" i="21"/>
  <c r="AA26" i="21"/>
  <c r="Y27" i="21" l="1"/>
  <c r="Y28" i="21"/>
  <c r="AA28" i="21" l="1"/>
  <c r="Z28" i="21"/>
  <c r="Z27" i="21"/>
  <c r="AA27" i="21"/>
  <c r="AE15" i="21"/>
  <c r="AD15" i="21" s="1"/>
  <c r="AH15"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69DDEFBD-7971-4B2B-8379-29103C4418F9}">
      <text>
        <r>
          <rPr>
            <b/>
            <sz val="9"/>
            <color indexed="81"/>
            <rFont val="Tahoma"/>
            <family val="2"/>
          </rPr>
          <t>Celdas parametrizadas no modificar.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07117499-7007-4514-8579-932C88223BD5}">
      <text>
        <r>
          <rPr>
            <b/>
            <sz val="9"/>
            <color indexed="81"/>
            <rFont val="Tahoma"/>
            <family val="2"/>
          </rPr>
          <t>Celdas parametrizadas NO modificar.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1BED935E-5AD1-4F71-98B7-C8F04D2A901A}">
      <text>
        <r>
          <rPr>
            <b/>
            <sz val="9"/>
            <color indexed="81"/>
            <rFont val="Tahoma"/>
            <family val="2"/>
          </rPr>
          <t>Celdas parametrizadas NO modificar.</t>
        </r>
        <r>
          <rPr>
            <sz val="9"/>
            <color indexed="81"/>
            <rFont val="Tahoma"/>
            <family val="2"/>
          </rPr>
          <t xml:space="preserve">
</t>
        </r>
      </text>
    </comment>
    <comment ref="D12" authorId="0" shapeId="0" xr:uid="{A54CB034-5A1A-42D4-ABA4-29AEB3952983}">
      <text>
        <r>
          <rPr>
            <b/>
            <sz val="9"/>
            <color indexed="81"/>
            <rFont val="Tahoma"/>
            <family val="2"/>
          </rPr>
          <t>Celdas parametrizadas NO modificar.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<sst xmlns="http://schemas.openxmlformats.org/spreadsheetml/2006/main" count="1013" uniqueCount="444">
  <si>
    <t xml:space="preserve">Referencia </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</si>
  <si>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</si>
  <si>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</si>
  <si>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</si>
  <si>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</si>
  <si>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</si>
  <si>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</si>
  <si>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</si>
  <si>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</si>
  <si>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</si>
  <si>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</si>
  <si>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</si>
  <si>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</si>
  <si>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</si>
  <si>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</si>
  <si>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</si>
  <si>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</si>
  <si>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</si>
  <si>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</si>
  <si>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</si>
  <si>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</si>
  <si>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</si>
  <si>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</si>
  <si>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</si>
  <si>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</si>
  <si>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</si>
  <si>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</si>
  <si>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</si>
  <si>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</si>
  <si>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</si>
  <si>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</si>
  <si>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</si>
  <si>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Finalizado</t>
  </si>
  <si>
    <t>En curso</t>
  </si>
  <si>
    <t>Impacto 
Inherente</t>
  </si>
  <si>
    <t>Probabilidad Residual Final</t>
  </si>
  <si>
    <t>Impacto Residual Final</t>
  </si>
  <si>
    <t>Zona de Riesgo Inherente</t>
  </si>
  <si>
    <t>Clasificación del Riesgo</t>
  </si>
  <si>
    <t>Muy Baja</t>
  </si>
  <si>
    <t>Frecuencia de la Actividad</t>
  </si>
  <si>
    <t>Baja</t>
  </si>
  <si>
    <t>Muy Alta</t>
  </si>
  <si>
    <t>Pérdida Reputacional</t>
  </si>
  <si>
    <t>Afectación menor a 10 SMLMV .</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</si>
  <si>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</si>
  <si>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</si>
  <si>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</si>
  <si>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</si>
  <si>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</si>
  <si>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</si>
  <si>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</si>
  <si>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</si>
  <si>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</si>
  <si>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</si>
  <si>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</si>
  <si>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</si>
  <si>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</si>
  <si>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</si>
  <si>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</si>
  <si>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</si>
  <si>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</si>
  <si>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</si>
  <si>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</si>
  <si>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Menor</t>
  </si>
  <si>
    <t>Catastrófico</t>
  </si>
  <si>
    <t>Plan de accion (solo para la opción reducir)</t>
  </si>
  <si>
    <t>Criterios</t>
  </si>
  <si>
    <t>Afectación Económica o presupuestal</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</si>
  <si>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</si>
  <si>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</si>
  <si>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</si>
  <si>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</si>
  <si>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</si>
  <si>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</si>
  <si>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</si>
  <si>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</si>
  <si>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</si>
  <si>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</si>
  <si>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</si>
  <si>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</si>
  <si>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</si>
  <si>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</si>
  <si>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</si>
  <si>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</si>
  <si>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</si>
  <si>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</si>
  <si>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</si>
  <si>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Reputacional</t>
  </si>
  <si>
    <t>Económico</t>
  </si>
  <si>
    <t>Económico y Reputacional</t>
  </si>
  <si>
    <t>Reducir (mitigar)</t>
  </si>
  <si>
    <t>Reducir (compartir)</t>
  </si>
  <si>
    <t>Probabilidad Residual</t>
  </si>
  <si>
    <t>Fuente:  Adaptado de Curso Riesgo Operativo Universidad del Rosario por Dirección de Gestión y Desempeño Institucional de Función Pública,  2020.</t>
  </si>
  <si>
    <t>Subcriterios</t>
  </si>
  <si>
    <t>❌</t>
  </si>
  <si>
    <t>✔</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</si>
  <si>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</si>
  <si>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</si>
  <si>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Temática / Linea de Acción</t>
  </si>
  <si>
    <t>Nombre de la evidencia</t>
  </si>
  <si>
    <t>Impacto Inherente</t>
  </si>
  <si>
    <t>Leve</t>
  </si>
  <si>
    <t>EVALUACION DE RIESGO INHERENTE</t>
  </si>
  <si>
    <t>EVALUACION DEL RIESGO RESIDUAL</t>
  </si>
  <si>
    <t xml:space="preserve">Probabilidad Residual </t>
  </si>
  <si>
    <t>Impacto Residual</t>
  </si>
  <si>
    <t>FORMULAR ACCIONES ESPECIFICAS</t>
  </si>
  <si>
    <t>VER ACCION #</t>
  </si>
  <si>
    <t>Objetivo / Requisto a cumplir</t>
  </si>
  <si>
    <t>N/A</t>
  </si>
  <si>
    <t>MAPA DE RIESGOS DE PROCESO</t>
  </si>
  <si>
    <t xml:space="preserve">4.2.1. ESTABLECIMIENTO DEL CONTEXTO </t>
  </si>
  <si>
    <t xml:space="preserve">PROCESO: </t>
  </si>
  <si>
    <t>Gestión de Atención al Usuario</t>
  </si>
  <si>
    <t>FECHA DE ELABORACIÓN O ACTUALIZACIÓN:</t>
  </si>
  <si>
    <t>RESPONSABLE (s) DE ELABORACIÓN O ACTUALIZACIÓN</t>
  </si>
  <si>
    <t>Gestión Estratégica</t>
  </si>
  <si>
    <t>Gestión Social</t>
  </si>
  <si>
    <t>Factor: Externo/Interno/Proceso</t>
  </si>
  <si>
    <t xml:space="preserve">Variable </t>
  </si>
  <si>
    <t xml:space="preserve">¿Cómo me puede afectar? </t>
  </si>
  <si>
    <t>Gestión de Desarrollo de Soluciones Habitacionales</t>
  </si>
  <si>
    <t>CARÁCTER: Positivo/negativo</t>
  </si>
  <si>
    <t>Breve análisis</t>
  </si>
  <si>
    <t>Factor Externo</t>
  </si>
  <si>
    <t>Gestión del Talento Humano</t>
  </si>
  <si>
    <t>Factor Interno</t>
  </si>
  <si>
    <t>Gestión de Comunicaciones</t>
  </si>
  <si>
    <t>Gestión de Infraestructura</t>
  </si>
  <si>
    <t>Gestión de TIC</t>
  </si>
  <si>
    <t>Gestión Documental</t>
  </si>
  <si>
    <t>Gestión Jurídica</t>
  </si>
  <si>
    <t>Gestión de Evaluación y  Mejora Continua</t>
  </si>
  <si>
    <t>4.2. IDENTIFICACION DEL RIESGO</t>
  </si>
  <si>
    <t>VALORACION DE CONTROLES</t>
  </si>
  <si>
    <t>4.3. EVALUACIÓN DEL RIESGO</t>
  </si>
  <si>
    <t>4.4. TRATAMIENTO DEL RIESGO</t>
  </si>
  <si>
    <t>PROCESO:</t>
  </si>
  <si>
    <t>OBJETIVO:</t>
  </si>
  <si>
    <t>ALCANCE:</t>
  </si>
  <si>
    <t>CÓDIGO: F-GM-29</t>
  </si>
  <si>
    <r>
      <t>CÓDIGO:</t>
    </r>
    <r>
      <rPr>
        <sz val="12"/>
        <rFont val="Arial Narrow"/>
        <family val="2"/>
      </rPr>
      <t xml:space="preserve"> F-GM-29</t>
    </r>
  </si>
  <si>
    <t>Gesión de Evaluación Indpendiente</t>
  </si>
  <si>
    <t>Procesos Institucionales</t>
  </si>
  <si>
    <t>Tabla Criterios para definir el nivel de probabilidad Inherente</t>
  </si>
  <si>
    <t>Tabla Criterios para definir el nivel de impacto Inherente</t>
  </si>
  <si>
    <t>Gestión Financiera</t>
  </si>
  <si>
    <t>Zona de Riesgo Residual Final</t>
  </si>
  <si>
    <t>Participación del mercado en procesos de adquisición de la entidad.</t>
  </si>
  <si>
    <t>Positivo</t>
  </si>
  <si>
    <t>Existe amplia oferta de bienes y servicios que pueden ser potenciales proveedores de la entidad, y a la vez esto conlleva a tener unos precios competitivos.</t>
  </si>
  <si>
    <t>Mal desempeño del producto y servicio adquirido</t>
  </si>
  <si>
    <t>Negativo</t>
  </si>
  <si>
    <t>Una vez se hace entrega del bien se evidencias fallas en el mismo o en la prestación de un servicio se cuenta con personal poco idóneo o sin la experiencia requerida.</t>
  </si>
  <si>
    <t>Baja participación en el proceso de estudio de mercado.</t>
  </si>
  <si>
    <t>En los procesos de estudio de mercado se cuenta con una baja participación y diligencia de los posibles proveedores, lo cual repercute en los procesos de contratación internos, sobrecostos, desabastecimiento y demora en la adquisición de bienes y servicios.</t>
  </si>
  <si>
    <t>Buenas relaciones con nuestros proveedores</t>
  </si>
  <si>
    <t>El Instituto cuenta con buenas relaciones con los proveedores existentes, lo que permite que no se interrumpa la presentación del servicio y se atiendan las contingencias.</t>
  </si>
  <si>
    <t>Invasión de los inmuebles de la entidad.</t>
  </si>
  <si>
    <t>Invasión de los inmuebles de la entidad, lo cual acarrea procesos legales y administrativos, asi como la interferencia para el desarrollo de procesos constructivos para el Instituto.</t>
  </si>
  <si>
    <t>Coordinación y planeación con entes públicos del municipio.</t>
  </si>
  <si>
    <t>Coordinación y articulación con los entes competentes para la solución de situaciones puntuales en temas de seguridad.</t>
  </si>
  <si>
    <t>Sentido de pertenencia de los integrantes del proceso hacia en cumplimiento del objetivo del proceso</t>
  </si>
  <si>
    <t xml:space="preserve">Los colaboradores que hacen parte del proceso se apropian del mismo, desarrollándolo de forma adecuada.
Alineación del proceso a los objetivos institucionales propiciando el cumplimiento de la operatividad del Instituto. </t>
  </si>
  <si>
    <t>Alta dependencia de otras áreas y procesos</t>
  </si>
  <si>
    <t>Alta dependencia de otras áreas y procesos para la gestión de los recursos de bienes y servicios. Lo cual puede generar una desarticulación en el desarrollo del proceso.</t>
  </si>
  <si>
    <t>Diseño de proceso</t>
  </si>
  <si>
    <t>Actualmente el proceso cuenta con una base documental que permite conocer al detalle cada una de las operaciones realizadas desde el mismo a los integrantes del proceso que lo apoyan.</t>
  </si>
  <si>
    <t>Falencias en la planeación para el suministro de bienes y servicios.</t>
  </si>
  <si>
    <t>Falta de planeación que conlleva a desabastecimientos, reprocesos, demora, déficit presupuestal, entre otros.</t>
  </si>
  <si>
    <t>Alta carga laboral en el desarrollo del rol supervisión de contratos del proceso</t>
  </si>
  <si>
    <t>Puede llevar a que se omita la apliación de algún control el cual puede repercutir en la adquisición de un bien o servicio defectuoso para el instituto.</t>
  </si>
  <si>
    <t>Estructura organizacional</t>
  </si>
  <si>
    <t>No se cuenta con la cantidad y el perfil con las competencias necesarias para apoyar el desarrollo del proceso.</t>
  </si>
  <si>
    <t>Liderazgo proactivo</t>
  </si>
  <si>
    <t>Los roles y responsabilidades que se asumen permiten la adecuada solución a los problemas, lo cual se alimenta con un estilo de liderazgo positivo.</t>
  </si>
  <si>
    <t>Indicadores del proceso</t>
  </si>
  <si>
    <t>Cantidad y calidad en los indicadores existentes del proceso, lo que permite un adecuado seguimiento y control del desarrollo de los mismos.</t>
  </si>
  <si>
    <t>Amplio conocimiento del flujo de trabajo de los procesos del instituto</t>
  </si>
  <si>
    <t>Desde el proceso se conserva información relevante que le permite atender de manera oportuna los diferentes requerimientos de bienes y servicios del instituto.</t>
  </si>
  <si>
    <t>Limitados recursos del proceso</t>
  </si>
  <si>
    <t>Los recursos (Financieros, talento humano, bienes y servicios) son limitados, afectando las necesidades reales del instituto así como también la oportunidad en su provisión.</t>
  </si>
  <si>
    <t>Insuficiencia Tecnológica</t>
  </si>
  <si>
    <t>Falta de una infraestructura tecnológica adecuada para el manejo de los procesos internos del área.</t>
  </si>
  <si>
    <t>Cultura de consumo</t>
  </si>
  <si>
    <t>Falta de cultura ligado al ahorro y la preservación de los recursos. Lo anterior, también se ve afectado debido a la alta rotación del personal contratista del instituto.</t>
  </si>
  <si>
    <t>Perdida de bienes</t>
  </si>
  <si>
    <t>Perdida de bienes de la entidad por falta de identificación y control de los mismos, afectando los activos y patrimonio del Instituto.</t>
  </si>
  <si>
    <t>Cambio de dirección y estilo de liderazgo</t>
  </si>
  <si>
    <t>La inestablidad en el personal que desempeñan los cargos de alta dirección, no permiten dar continuidad a temas operativos propios del proceso, generando la no satisfacción de las necesidades de la entidad.</t>
  </si>
  <si>
    <t>Diciembre de 2021</t>
  </si>
  <si>
    <t>Vanessa Maestre</t>
  </si>
  <si>
    <t>Gestionar tanto Administrativa como operativamente los servicios que se requieran para el cumplimiento de las diferetes actividades que se desarrollan al interior de la institución, garantizando a su vez la custodia de bienes y consumibles disponbles.</t>
  </si>
  <si>
    <t>El Proceso inicia con la planificación de necesidades de intervención de infraestructura, equipos e inventarios y termina con el  cumplimiento de los requerimientos de los diferentes procesos y control y seguimiento a inventarios de bienes muebles.</t>
  </si>
  <si>
    <t>2. Falta de estrategias para la promoción de adecuadas prácticas de consumo.</t>
  </si>
  <si>
    <t>3. Uso indebido de los bienes por parte de los funcionarios y contratistas del instituto.</t>
  </si>
  <si>
    <t>5. No existe control de los inventarios.</t>
  </si>
  <si>
    <t>6. Hurto, actos vandálicos y ocupación ilegal de predios</t>
  </si>
  <si>
    <t>7. Por avances tecnológicos los bienes dejan de ser usados y/o reemplazados.</t>
  </si>
  <si>
    <t>8. Incendio de los inmuebles de la entidad.</t>
  </si>
  <si>
    <t>Posibilidad de afectación económica del Instituto</t>
  </si>
  <si>
    <t>Gestión de infraestructura, bienes muebles, inmuebles y consumibles</t>
  </si>
  <si>
    <t>Solicitudes de mantenimiento de SIFI
Informe mensual del contratista de mantenimiento.</t>
  </si>
  <si>
    <t>Informes mensuales de supervisión</t>
  </si>
  <si>
    <t>Acta de Comité Ambiental.
Piezas comunicacionales</t>
  </si>
  <si>
    <t>Informe trimestral de Austeridad en el gasto</t>
  </si>
  <si>
    <t>Paz y salvo</t>
  </si>
  <si>
    <t>F-GI-01_Autorizacion_salida_entrada_y_prestamos_bienes.
Paz y salvo.</t>
  </si>
  <si>
    <t>Informe de supervisión del contrato de seguridad física.
Informes de ejecución por parte del contratista.</t>
  </si>
  <si>
    <t>Acta de Comité de Bienes.
Resoluciones de baja
Contrato para la disposición final de bienes e informes de supervisión del mismo</t>
  </si>
  <si>
    <t>Informes de supervisión de contratos de revisión y recarga de extintores y de mantenimiento de red contra incendios.
Soportes de mantenimiento</t>
  </si>
  <si>
    <t>Registros de control de inventario</t>
  </si>
  <si>
    <t>Cumplimiento de requisitos de productos y servicios adquiridos / contratados</t>
  </si>
  <si>
    <t>Posibilidad de afectación económica y reputacional del Instituto</t>
  </si>
  <si>
    <t>por mal desempeño institucional derivado del incumplimiento de metas, planes y servicios que presta el instituto</t>
  </si>
  <si>
    <t>2. No se establecen salvaguardas legales en las minutas de los contratos para el caso de presentarse mala calidad y desempeño de productos y servicios</t>
  </si>
  <si>
    <t>Informe Supervisión de cada contrato.
Correos a los proveedores informando sobre los incumplimientos, fallas o mal desempeño.
Evidencias de falla o mal desempeño.</t>
  </si>
  <si>
    <t>4. Traslados entre áreas y sedes sin hacer el debido proceso de autorización.</t>
  </si>
  <si>
    <t>por aumento en el gasto relacionado con reparaciones o reposiciones de los bienes
Multas y sanciones de los entes de control por Detrimento Patrimonial</t>
  </si>
  <si>
    <t>1. Inexistencia o Incumplimiento en la ejecución de Plan de mantenimiento de Infraestructura y equipos.</t>
  </si>
  <si>
    <t>El profesional encargado del proceso, ejerce la supervisión de los contratos relacionado con el plan de mantenimiento preventivo, para garantizar su cumplimiento.
Documentado en: Manual de Contratación.</t>
  </si>
  <si>
    <t>El equipo de mantenimiento realiza al inicio de cada vigencia una verificación del estado de los bienes para establecer su intervención durante el año.</t>
  </si>
  <si>
    <t>debido a la obsolescencia, deterioro, perdida y/o agotamiento de los bienes muebles y consumibles.
debido al deterioro acelerado de la Infraestructura relacionada con las sedes del Instituto, así como de los bienes inmuebles en custodia del mismo como consecuencia de actos vandálicos, hurto o incendio.</t>
  </si>
  <si>
    <t>Posibilidad de afectación económica por aumento en el gasto relacionado con reparaciones o reposiciones de los bienes, con posibles hallazgos por parte de los entes de control por detrimento patrimonial. Lo anterior, debido a la obsolescencia, deterioro, perdida y/o agotamiento de los bienes muebles y consumibles, así como como al deterioro acelerado de la Infraestructura relacionada con las sedes del Instituto, y/o de los bienes inmuebles en custodia de este, como consecuencia de actos vandálicos, hurto o incendio.</t>
  </si>
  <si>
    <t>GI8</t>
  </si>
  <si>
    <t>GI9</t>
  </si>
  <si>
    <t>El técnico administrativo recibe a través del módulo de SIFI las solicitudes para  las adecuaciones o reparaciones por parte del personal de la entidad. De esta manera también se identifican deterioros en la infraestructura.
Esta información se utiliza como insumo para programar los mantenimientos correctivos.
Documentado en: I-GI-01_INSTRUCTIVO_PARA_LA_GESTION_DE_SOLICITUDES_DE_MANTENIMIENTO_CORRECTIVO</t>
  </si>
  <si>
    <t>El profesional líder de infraestructura elabora el Plan de Mantenimiento Preventivo de Infraestructura y Equipos, y realiza verificación de su cumplimiento de manera trimestral.</t>
  </si>
  <si>
    <t>Plan de Mantenimiento publicado en SIFI.
Análisis de indicador de eficacia del Plan de Mantenimiento Preventivo en  SMO</t>
  </si>
  <si>
    <t>El área de infraestructura hace parte del Comité Ambiental de la Entidad donde se desarrollan campañas para promover el adecuado uso de los recursos.</t>
  </si>
  <si>
    <t>En el marco de la Resolución 223 de 2015, se adoptan medidas para la Austeridad en el gasto de la Entidad. (Servicios Públicos, papel, telefonía, vigilancia, transporte, entre otras)</t>
  </si>
  <si>
    <t>El técnico administrativo de Almacén entrega paz y salvo a los contratistas y funcionarios una vez terminan contrato o se retiran de cargo. En el caso bienes a cargo en mal estado no se entrega paz y salvo hasta que el funcionario realice reparación y reemplazo del bien, o en su defecto autorice la deducción del arreglo.
El profesional encargado de la tesorería verifica para efectos del último pago, la existencia del paz y salvo de contratistas y funcionarios con todas las formas requeridas.
Documentado en: Manual de Inventarios, M-GI-01.</t>
  </si>
  <si>
    <t>La vigilancia asignada a cada sede verifica que la salida y entrada de bienes cuente con el formato F-GI-01_Autorizacion_salida_entrada_y_prestamos_bienes, debidamente diligenciado.
Así mismo, los funcionarios que se retiran del cargo deben contar con los bienes cargados para efectos de expedición de Paz y Salvo.
Documentado en: Manual de Inventarios, M-GI-01.</t>
  </si>
  <si>
    <t>El técnico administrativo realiza el conteo de inventarios de consumibles de manera aleatoria y lo compara con los saldos de inventario en el sistema. 
El equipo de infraestructura realiza inventario de los bienes muebles de manera semestral.
Documentado en:  M-GI-01 - MANUAL DE INVENTARIOS
I-GI-05_INSTRUCTIVO_PARA_LA_ACTUALIZACION_DEL_INVENTARIO_DE_BIENES_MUEBLES</t>
  </si>
  <si>
    <t>6.1. Se realiza en cada vigencia contratación del servicio de vigilancia para la custodia de los bienes de la entidad y seguridad del personal.
La empresa de seguridad debe atender los lineamientos establecidos en los instructivos I-GI-03 - INSTRUCTIVO PARA LA GESTIÓN DE HURTO A LOS APARTAMENTOS O PREDIOS DEL INSTITUTO, I-GI-04 - INSTRUCTIVO PARA LA GESTIÓN DE INVASIONES O POSESIONES DE LOS PREDIOS DEL INSTITUTO.
El profesional líder de infraestructura con el profesional de apoyo a la seguridad verifica el cumplimiento de las obligaciones pactadas a través de la supervisión a este contrato de manera semanal.</t>
  </si>
  <si>
    <t>La empresa encargada de la vigilancia a través de medios tecnológicos vigila las condiciones de seguridad en las sedes del Instituto a través de sistema CCTV y alarmas.
En el caso de activación de alarmas, la empresa envía un técnico a verificar el origen. Las cámaras sirven como soporte en las investigaciones relacionadas con hurtos o actos vandálicos.
El profesional líder de infraestructura realiza supervisión a este contrato de manera semanal</t>
  </si>
  <si>
    <t>El Instituto cuenta con pólizas se seguro para los bienes muebles e inmuebles de la entidad con cobertura en daño parcial y total, y hurto.</t>
  </si>
  <si>
    <t>Pólizas de Seguro de bienes muebles e inmuebles</t>
  </si>
  <si>
    <t>El profesional líder del de TIC, verifica las condiciones de obsolescencia ya sea que cumplan con dichas características o sean reportados con daños o mal desempeño. Con este concepto técnico se procede a realizar la baja a través del Comité de Bienes y la disposición final. 
Documentado en: M-GI-01 - MANUAL DE INVENTARIOS, para el proceso de baja y de disposición final.</t>
  </si>
  <si>
    <t>El profesional líder de infraestructura realiza las contrataciones requeridas para los elementos y el sistema de protección contra incendios de la entidad en las sedes del Instituto y proyectos habitacionales donde las zonas comunes no han sido entregadas.
El mismo profesional verifica que los condiciones contractuales se cumplan a través de la supervisión correspondiente.
Documentado en: PL-GI-01 - PLAN DE MANTENIMIENTO PREVENTIVO DE INFRAESTRUCTURA Y EQUIPOS</t>
  </si>
  <si>
    <t>1. No se realiza la supervisión al cumplimiento del objeto y las obligaciones de los contratos para la adquisición de bienes y servicios</t>
  </si>
  <si>
    <t>El profesional líder de infraestructura verifica el cumplimiento de las obligaciones contractuales y el desempeño de los bienes adquiridos, en el marco de su rol como supervisor de los contratos respectivos.
En el caso de bien o servicio que no cumple con requisitos se realiza el requerimiento al proveedor para coordinar cambios que permitan el recibo a satisfacción.
Documentado en: M-GJ-01 - MANUAL DE CONTRATACION</t>
  </si>
  <si>
    <t>El profesional líder de infraestructura verifica que en la minuta de los contratos para la adquisición de bienes y servicios, se incluyan como obligaciones del contratista, el reemplazo de bienes adquiridos que evidencien mala calidad y desempeño. Así mismo, se solicitan para cada contrato pólizas con cubrimiento en calidad y correcto funcionamiento de los bienes y equipos por 2 años desde el recibo a satisfacción, y pólizas de calidad del servicio con cobertura por la vigencia del contrato y 6 meses más.</t>
  </si>
  <si>
    <t>Minutas de los contratos
Pólizas de seguro</t>
  </si>
  <si>
    <t>CONTROL DE CAMBIOS</t>
  </si>
  <si>
    <t>Riesgo No.</t>
  </si>
  <si>
    <t>Fecha Cambio</t>
  </si>
  <si>
    <t>Descripción del cambio</t>
  </si>
  <si>
    <r>
      <t xml:space="preserve">VERSIÓN: </t>
    </r>
    <r>
      <rPr>
        <sz val="12"/>
        <rFont val="Arial Narrow"/>
        <family val="2"/>
      </rPr>
      <t>05</t>
    </r>
  </si>
  <si>
    <r>
      <t xml:space="preserve">FECHA: </t>
    </r>
    <r>
      <rPr>
        <sz val="12"/>
        <rFont val="Arial Narrow"/>
        <family val="2"/>
      </rPr>
      <t>30/03/2022</t>
    </r>
  </si>
  <si>
    <r>
      <t xml:space="preserve">PÁGINA: </t>
    </r>
    <r>
      <rPr>
        <sz val="12"/>
        <rFont val="Arial Narrow"/>
        <family val="2"/>
      </rPr>
      <t>1 de 3</t>
    </r>
  </si>
  <si>
    <t>Informe de Supervisión
Reclamación al contratista / proveedor
Oficio remisorio a la Subdirección Jurídica informando sobre la naturaleza del incumplimiento.</t>
  </si>
  <si>
    <t>El supervisor, una vez detecta incumplimiento de las obligaciones contractuales por parte de un proveedor o contratista, en primera instancia realiza la reclamación al mismo, si persiste el incumplimiiento se remite el caso a la subdirección Jurídica para que active el respectivo proceso sancionatorio. 
En caso de que se presente mala calidad o desempeño de los bienes y servicios, en primera instancia se realiza la reclamación al proveedor o contratista, si persiste el perjuicio se remitirá el caso a la subdirección Jurídica con el fin de que se apliquen las pólizas correspondientes.</t>
  </si>
  <si>
    <t>Se incluye el control No. 5 de tipo correctivo con el propósito de disminuir el impacto residual.</t>
  </si>
  <si>
    <t>Se incluye el control No 3 de acuerdo a lo solicitado en el seguimiento del segundo trimestre de 2022. Este control de tipo detectivo reduce la probabilidad residual.</t>
  </si>
  <si>
    <t>1. QUE?</t>
  </si>
  <si>
    <t>2. COMO SE REFLEJA?</t>
  </si>
  <si>
    <t>3. POR QUE?
(Evento Potencial Principal)</t>
  </si>
  <si>
    <t>Causa
(Evento Potencial Intermedio)</t>
  </si>
  <si>
    <t>Descripción del Riesgo
(1+2+3)</t>
  </si>
  <si>
    <t>No aplica</t>
  </si>
  <si>
    <t>Requisitos NTC 6047</t>
  </si>
  <si>
    <t>Deficiencias en la infratructura para permitir la accecibilidad a las sedes del Instituto para personas con movilidad reducida. (rampas, pasamanos, elementos podotáctiles, etc)</t>
  </si>
  <si>
    <t>Deficiencias en el mobiliario para la atención al ciudadano (condiciones de zonas de espera, escritorios y silla)</t>
  </si>
  <si>
    <t>Deficiencias en las unidades sanitarias para personas con discapacidad (area, ubicación de elementos y apoyos)</t>
  </si>
  <si>
    <t>GI10</t>
  </si>
  <si>
    <t>Condiciones de Accesibilidad de la Infraestructura de acuerdo con la NTC 6047</t>
  </si>
  <si>
    <t>Descripción del Control
(Medias actuales)</t>
  </si>
  <si>
    <t>Plan de Matenimiento Preventivo
Solicitudes de servicios generales en SIFI
Evidencias de mantenimiento correctivo</t>
  </si>
  <si>
    <t>Realizar el cambio del mobiliario de atención al usuario del piso de 10 de Megacentro que se ajuste a los requisitos de la norma NTC 6047  identificando disponibilidad de recursos en el segundo semestre de la vigencia. En caso de no contar con recursos se debe incluir en el presupuesto del 2024. Fecha Límite: Dic 31 de 2023</t>
  </si>
  <si>
    <t>Evidencia de ejecución de actividades de mantenimiento y adecuación relacionadas al contrato de prestación de servicios de mantenimiento correctivo de infraestructura.</t>
  </si>
  <si>
    <t>Identificación de necesidades de mobiliario en estudios previos. 
Evidencia de ejecución de actividades de mantenimiento y adecuación relacionadas al contrato de prestación de servicios de mantenimiento correctivo de infraestructura.</t>
  </si>
  <si>
    <t>Posibilidad de afectación reputacional del Instituto</t>
  </si>
  <si>
    <t>reflejada en:
- manifestaciones de inconformidad por parte de la población en situación de discapacidad
- hallazgos de los entes de control por incumplimiento de la normatividad relacionada con la accesibilidad a espacios físicos para este tipo de población, en especial la relacionada en la ley 1712 de 2014 y sus decretos reglamentarios.</t>
  </si>
  <si>
    <t>Realizar la adecuación a las unidades sanitarias de movilidad reducida del piso 10 de Megacentro  de acuerdo con los requisitos de la NTC 6047. Fecha límite: 31  de diciembre de 2023.</t>
  </si>
  <si>
    <r>
      <t xml:space="preserve">La entidad cuenta con rampas de acceso que cumplen la NTC6047 para todas las sedes del Instituto.
Los pasamanos de doble altura están ubicados en zonas comunes de la sede Megacentro por lo que pueden ser intervenidas.
El profesional líder del proceso realiza inspecciones a la infraestructura para la elaboración del Plan Anual de Mantenimiento, el cual incluye la infraestructura relacionada con la accesibilidad.
En el caso de que haya lugar a la realización de mantenimiento correctivo se cuenta con personal que realiza las adecuaciones locativas.
</t>
    </r>
    <r>
      <rPr>
        <sz val="12"/>
        <color rgb="FFFF0000"/>
        <rFont val="Arial Narrow"/>
        <family val="2"/>
      </rPr>
      <t>Ver medidas a desarrollar en la columna AJ</t>
    </r>
    <r>
      <rPr>
        <sz val="12"/>
        <color indexed="8"/>
        <rFont val="Arial Narrow"/>
        <family val="2"/>
      </rPr>
      <t xml:space="preserve">
Documentado en: Instructivo para la gestión de solicitudes de mantenimiento correctivo, I-GI-01.</t>
    </r>
  </si>
  <si>
    <r>
      <t xml:space="preserve">La compra de mobiliario para adecuar las instalaciones del piso 12 de Megacentro cumple con los requisitos de la norma NTC 6047.
El profesional lider de infraestructura inspecciona las condiciones del mobiliario para identificar nuevas compras que permitan un mayor nivel de cumplimiento de los requisitos de la norma en mención o evaluar la posibilidad de adeucuaciones al mobiliario actual
</t>
    </r>
    <r>
      <rPr>
        <sz val="12"/>
        <color rgb="FFFF0000"/>
        <rFont val="Arial Narrow"/>
        <family val="2"/>
      </rPr>
      <t>Ver medidas a desarrollar en la columna AJ</t>
    </r>
  </si>
  <si>
    <r>
      <t xml:space="preserve">El profesional lider de infraestructura inspecciona las condiciones de las unidades sanitarias para identificar nuevas compras y adecuaciones conforme a la norma NTC 6047.
</t>
    </r>
    <r>
      <rPr>
        <sz val="12"/>
        <color rgb="FFFF0000"/>
        <rFont val="Arial Narrow"/>
        <family val="2"/>
      </rPr>
      <t>Ver medidas a desarrollar en la columna AJ</t>
    </r>
  </si>
  <si>
    <t>Se incluye el riesgo GI10 relacionado con la posibilidad de afectación reputacional del Instituto reflejada en manifestaciones de inconformidad por parte de la población en situación de discapacidad, así como en hallazgos de los entes de control, debido al incumplimiento de los requisitos de infraestructura para la accesibilidad y atención al ciudadano para  este tipo de  población,  establecidos en la norma técnica NTC 6047.</t>
  </si>
  <si>
    <t>debido al incumplimiento de los requisitos de infraestructura para la accesibilidad y atención al ciudadano para  la población en condiciones de discapacidad,  establecidos en la norma técnica NTC 6047</t>
  </si>
  <si>
    <t>Posibilidad de afectación reputacional del Instituto reflejada en manifestaciones de inconformidad por parte de la población en situación de discapacidad, así como en hallazgos de los entes de control, debido al incumplimiento de los requisitos de infraestructura para la accesibilidad y atención al ciudadano para  este tipo de  población,  establecidos en la norma técnica NTC 6047.</t>
  </si>
  <si>
    <t>Profesinal Líder de Infraestructura</t>
  </si>
  <si>
    <t>Administración de bienes</t>
  </si>
  <si>
    <t>Posiblidad de efecto dañoso sobre el patrimonio publico</t>
  </si>
  <si>
    <t>Por pérdida, extravío, hurto, daño, robo o declaratoria de bienes faltantes pertenecientes a la Entidad</t>
  </si>
  <si>
    <t>debido a la pérdida del reconocimiento de los bienes a través de las pólizas</t>
  </si>
  <si>
    <t>Posiblidad de efecto dañoso sobre el patrimonio publico, por pérdida, extravío, hurto, daño, robo o declaratoria de bienes faltantes pertenecientes a la Entidad. Lo anterior, debido a la pérdida del reconocimiento de los bienes por vencimiento de pólizas</t>
  </si>
  <si>
    <t>vencimiento de las pólizas</t>
  </si>
  <si>
    <t>A través del Distrito se conrtata un póliza colectiva que ampara los bines de todas las entidades del Conglomerado Pulbico del Distrito.
La Secretaria de Suministros realiza el monitoreo sobre el vencimiento de pólizas y gnera las alertas a las entidades para su respectiva renovación</t>
  </si>
  <si>
    <t>Correos electrónicos
Disponibilidad presupuestal
Compromisos presupuestales.
Pólizas renovadas</t>
  </si>
  <si>
    <t>Elaborar Instructivo para la gestión de polizas institucionales</t>
  </si>
  <si>
    <t>No se incluyen los bienes de la entidad en la actualización/renovación de las pólizas</t>
  </si>
  <si>
    <t>Cada que se compra un bien se envía la factura al encargado del manejo de pólizas de la Secretaría de Suminstros y Servicios del Distrito de Medellín y se solicita respusta de la inclusiónb del bien.</t>
  </si>
  <si>
    <t>Correo electrónico de remisión y de recibo
Facturas de nuevos bienes</t>
  </si>
  <si>
    <t>No se realiza la reclamación del bien amparado</t>
  </si>
  <si>
    <t>El profesional especializado de Infraestructura, realiza la actualizaicón semestral de los bienes muebles de la entidad en donde identifica el estado de los mismo y sobre cuales se deben realizar reclamaciones.
Documentado en:  M-GI-01 - MANUAL DE INVENTARIOS
I-GI-05_INSTRUCTIVO_PARA_LA_ACTUALIZACION_DEL_INVENTARIO_DE_BIENES_MUEBLES</t>
  </si>
  <si>
    <t>Gestionar los servicios que se requieran para el cumplimiento de las actividades que se desarrollan al interior de la institución, garantizando a su vez la custodia de todos los bienes.</t>
  </si>
  <si>
    <t>por daño o pérdida de la tenencia de bienes inmuebles de la Entidad</t>
  </si>
  <si>
    <t>debido a posesión ilegal, hurto, vandalismo, incendio, desastres naturales.</t>
  </si>
  <si>
    <t>Posiblidad de efecto dañoso sobre el patrimonio publico por daño o pérdida de la tenencia de bienes inmuebles de la Entidad. Lo anterior, debido a posesión ilegal, incendio odesastres naturales.</t>
  </si>
  <si>
    <t>1.1</t>
  </si>
  <si>
    <t>La entidad contrato el servicio de vigilancia para la custodía de sus bienes inmuebles.
El profesional especializado de infraestructura supervisa el contrato de vigilancia, de acuerdo a los lineamientos establcidos en el MANUAL DE SUPERVISIÓN E INTERVENTORÍA.</t>
  </si>
  <si>
    <t>manual</t>
  </si>
  <si>
    <t>Informe de supervision.
Actas de reuniones con las empresas de vigilancia (semana)</t>
  </si>
  <si>
    <t>1.2</t>
  </si>
  <si>
    <t>En el caso de invasión o posesión ilegal de los predios del instituito, se apica lo establecido en el INSTRUCTIVO PARA LA GESTIÓN DE INVASIONES O POSESIONES DE LOS PREDIOS DEL INSTITUTO, I-GI-04.</t>
  </si>
  <si>
    <t xml:space="preserve">Informe técnico de la presunta invasión
Copia del radicado de la denuncia, informes, declaración de infracción como evidencia de la gestión de la restitución de predios.
</t>
  </si>
  <si>
    <t>1.3</t>
  </si>
  <si>
    <t>En caso de hurto a los elementos internos de los bienes inmuebles, se aplica lo establecido en el INSTRUCTIVO PARA LA GESTIÓN DE HURTO A LOS APARTAMENTOS O PREDIOS DEL INSTITUTO, I-GI-03.</t>
  </si>
  <si>
    <t>Informe de la investigación y anexos
Acta entrega de elementos por parte de la empresa de vigilancia cuando se aplicable.</t>
  </si>
  <si>
    <t>2.1</t>
  </si>
  <si>
    <t>En los inmuebles propiedad de la entiddad se cuenta con elementos o sistemas contraincendios tales como extintores, sensores de humo y alarmas.</t>
  </si>
  <si>
    <t>Registro Fotográfico</t>
  </si>
  <si>
    <t>2.2</t>
  </si>
  <si>
    <t>En caso de pérdida total del inmueble por incendio, el profesional especializado de Infraestructura verifica que se realice la apicación de las pólizas respectivas.
Asi mismo de manera periódica, verifica que la totalidad de los inmuebles se encuetren incluidos en la cobertura de pólizas.</t>
  </si>
  <si>
    <t>Copia radicado de reclamación ante la aseguradora</t>
  </si>
  <si>
    <t>En caso de desastre natural, existe un plan de emergencias que se activa en las sedes Megacentro y Velódromo. El Comité de Emergencias verifica el cumplimiento del plan.</t>
  </si>
  <si>
    <t>Soportes de Plan del Emergencias</t>
  </si>
  <si>
    <t>En caso de pérdida total del inmueble por desastre natural, el profesional especializado de Infraestructura verifica que se realice la apicación de las pólizas respectivas.
Asi mismo de manera periódica, verifica que la totalidad de los inmuebles se encuetren incluidos en la cobertura de las pólizas.</t>
  </si>
  <si>
    <t>Gestión de Contratos</t>
  </si>
  <si>
    <t>Posiblidad de efecto dañoso sobre recursos públicos</t>
  </si>
  <si>
    <t xml:space="preserve">por sobrecostos derivados de la planeación y/o ejecución de los contratos </t>
  </si>
  <si>
    <t>debido a Bienes, servicios u obras inconclusos, infuncionales y/o que no brindan utilidad o beneficio.
Debido a autorización de facturas que no corresponden a las condiciones pactadas en los contratos.</t>
  </si>
  <si>
    <t>Posiblidad de efecto dañoso sobre recursos públicos por sobrecostos derivados de la planeación y/o ejecución de los contratos, debido a Bienes, servicios u obras inconclusos, infuncionales y/o que no brindan utilidad o beneficio, o a autorización de facturas que no corresponden a las condiciones pactadas en los contratos.</t>
  </si>
  <si>
    <t>Descripción de especificaciones técnicas insuficientes durante la etapa precontractual</t>
  </si>
  <si>
    <t>mayor</t>
  </si>
  <si>
    <t>El profesional especializado de infraestructura indentifica las necesidades de funcionamiento de la entidad y realiza estudio de mercado para identificar las especificaciones técnicas de los bienes y servicios que satisface tales necesidades.</t>
  </si>
  <si>
    <t>Estudios Previos
Estudios de mercado
Fichas técnicas
Cotizaciones</t>
  </si>
  <si>
    <t>Inccumplimiento del contrato por causales imputables al contratista</t>
  </si>
  <si>
    <t>El supervisor asignado de infraestructura realiza reclamación al contratista sobre los bienes y servicios con incumplimientos.
En caso de que no se subsanen los incumplimientos se remite el caso a la Subdirección Jurídica para que active el procedimiento administrativo sancionatorio.</t>
  </si>
  <si>
    <t>Informe de Supervisión y anexos.
Soportes del procedimiento administrativo sancionatorio</t>
  </si>
  <si>
    <t>Dar el recibo a satisfacción sin el cumplimiento de las obligaciones contractuales</t>
  </si>
  <si>
    <t>El supervisor asignado verifica los servicios y productos prestados / recibidos vs specificaciones técnicas de cada contrato.</t>
  </si>
  <si>
    <t>Informe de supervisión y anexos
Informe del contratista cuando sea aplicable.</t>
  </si>
  <si>
    <t>GI11</t>
  </si>
  <si>
    <t>GI12</t>
  </si>
  <si>
    <t>GI13</t>
  </si>
  <si>
    <t>GI11, GI12, GI13</t>
  </si>
  <si>
    <t>Se incluyen 3 riesgos fiscales</t>
  </si>
  <si>
    <r>
      <t xml:space="preserve">VERSIÓN: </t>
    </r>
    <r>
      <rPr>
        <sz val="12"/>
        <color theme="1"/>
        <rFont val="Arial Narrow"/>
        <family val="2"/>
      </rPr>
      <t>05</t>
    </r>
  </si>
  <si>
    <r>
      <t xml:space="preserve">FECHA: </t>
    </r>
    <r>
      <rPr>
        <sz val="12"/>
        <color theme="1"/>
        <rFont val="Arial Narrow"/>
        <family val="2"/>
      </rPr>
      <t>30/03/2022</t>
    </r>
  </si>
  <si>
    <r>
      <t xml:space="preserve">PÁGINA: </t>
    </r>
    <r>
      <rPr>
        <sz val="12"/>
        <color theme="1"/>
        <rFont val="Arial Narrow"/>
        <family val="2"/>
      </rPr>
      <t>3 de 3</t>
    </r>
  </si>
  <si>
    <r>
      <t xml:space="preserve">Instalar elementos podotáctiles en la sede Megacentro a través del contrato del area de comunicaciones relacionado con señalética institucional o por el contrato de Ferretería. Fecha Límite: 31  de diciembre
</t>
    </r>
    <r>
      <rPr>
        <sz val="12"/>
        <rFont val="Arial Narrow"/>
        <family val="2"/>
      </rPr>
      <t>Elaborar lista de chequeo de cumplimiento de requisitos de infraestructura para población en condición de discapacidad como insumo para la elaboración del Plan de Mantenimiento Preventivo de cada vigencia.</t>
    </r>
    <r>
      <rPr>
        <sz val="12"/>
        <color theme="1"/>
        <rFont val="Arial Narrow"/>
        <family val="2"/>
      </rPr>
      <t xml:space="preserve">
Fecha Límite: Dic 31 de 2023</t>
    </r>
  </si>
  <si>
    <r>
      <t xml:space="preserve">Posesión Ilegal, hurto y vandalismo.
</t>
    </r>
    <r>
      <rPr>
        <sz val="12"/>
        <color rgb="FF000000"/>
        <rFont val="Arial Narrow"/>
        <family val="2"/>
      </rPr>
      <t>1. Falta de Vigilancia</t>
    </r>
  </si>
  <si>
    <r>
      <rPr>
        <b/>
        <sz val="12"/>
        <color rgb="FF000000"/>
        <rFont val="Arial Narrow"/>
        <family val="2"/>
      </rPr>
      <t>Incendio</t>
    </r>
    <r>
      <rPr>
        <sz val="12"/>
        <color indexed="8"/>
        <rFont val="Arial Narrow"/>
        <family val="2"/>
      </rPr>
      <t xml:space="preserve">
2. No se identifican causales de gobernabilidad de la entidad</t>
    </r>
  </si>
  <si>
    <r>
      <rPr>
        <b/>
        <sz val="12"/>
        <color rgb="FF000000"/>
        <rFont val="Arial Narrow"/>
        <family val="2"/>
      </rPr>
      <t>Desastre natural</t>
    </r>
    <r>
      <rPr>
        <sz val="12"/>
        <color indexed="8"/>
        <rFont val="Arial Narrow"/>
        <family val="2"/>
      </rPr>
      <t xml:space="preserve">
3. Por ubicación de inmuebles cerca a laderas, cañadas y quebradas.</t>
    </r>
  </si>
  <si>
    <r>
      <rPr>
        <b/>
        <sz val="12"/>
        <color theme="9" tint="-0.249977111117893"/>
        <rFont val="Arial Narrow"/>
        <family val="2"/>
      </rPr>
      <t xml:space="preserve">*Nota: </t>
    </r>
    <r>
      <rPr>
        <sz val="12"/>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</si>
  <si>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 xml:space="preserve">Se eliminan los controles 3 y 4 del riesgo GI9 por cuanto el seguimiento del PAA pasa a ser responsabilidad del proceso de Gestión Jurídica, linea de acción de contratación. </t>
  </si>
  <si>
    <t>Se elimina el control 1.2 por cuanto el seguimiento del PAA pasa a ser responsabilidad del proceso de Gestión Jurídica, linea de acción de contratación.</t>
  </si>
  <si>
    <t>Actualizada septiembre de 2025</t>
  </si>
  <si>
    <t>Gestión de Infraestructura, bienes y servicios</t>
  </si>
  <si>
    <r>
      <t xml:space="preserve">Incluir como política de operación del proceso de </t>
    </r>
    <r>
      <rPr>
        <sz val="12"/>
        <color rgb="FFFF0000"/>
        <rFont val="Arial Narrow"/>
        <family val="2"/>
      </rPr>
      <t>Gestión de Infraestructura, Bienes y Servicios</t>
    </r>
    <r>
      <rPr>
        <sz val="12"/>
        <color theme="1"/>
        <rFont val="Arial Narrow"/>
        <family val="2"/>
      </rPr>
      <t>, el realizar un estudio de mercado previo de las necesidades a contratar para efectos de elaboración del Plan Anual de Adquisiciones, en aquellas contrataciones sobre las que no se cuente con experiencia.
Gestionar lo pertinente para socializar esta medida al personal y realizar verificación periódica a su implementación.</t>
    </r>
  </si>
  <si>
    <t>IMPACTO</t>
  </si>
  <si>
    <t>Nivel</t>
  </si>
  <si>
    <t>% Impacto</t>
  </si>
  <si>
    <t>Afectación_Económica</t>
  </si>
  <si>
    <t>Menor a 10 SMLMV</t>
  </si>
  <si>
    <t>El riesgo afecta la imagen de algún área de la organización.</t>
  </si>
  <si>
    <t>Entre 10 y 50 SMLMV</t>
  </si>
  <si>
    <t>El riesgo afecta la imagen de la entidad internamente, de conocimiento general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</si>
  <si>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</si>
  <si>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</si>
  <si>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</si>
  <si>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con efecto publicitario sostenido a nivel de sector administrativo, nivel departamental o municipal.</t>
  </si>
  <si>
    <t>Mayor a 500 SMLMV</t>
  </si>
  <si>
    <t>El riesgo afecta la imagen de la entidad a nivel nacional, con efecto publicitario sostenido a nivel país</t>
  </si>
  <si>
    <t>TIPOLOGÍA</t>
  </si>
  <si>
    <t>Gestión</t>
  </si>
  <si>
    <t>Fiscal</t>
  </si>
  <si>
    <t>Seg. de la Información</t>
  </si>
  <si>
    <t>Integridad Pùblica - Corrupción</t>
  </si>
  <si>
    <t>Integridad Pùblica - LA/FT/FP</t>
  </si>
  <si>
    <t>1.4</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</si>
  <si>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</si>
  <si>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</si>
  <si>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</si>
  <si>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</si>
  <si>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SEGUIMIENTO TRIMESTRE 4 DE 2026</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</si>
  <si>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</si>
  <si>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r>
      <t xml:space="preserve">
Se materializó el Riesgo?  (Ver evento potencial principal en Columna F. Relacionar detalles de la materialización - que, como, cuando, donde): N</t>
    </r>
    <r>
      <rPr>
        <b/>
        <sz val="14"/>
        <color theme="1"/>
        <rFont val="Arial"/>
        <family val="2"/>
      </rPr>
      <t>o se materializó.</t>
    </r>
    <r>
      <rPr>
        <sz val="14"/>
        <color theme="1"/>
        <rFont val="Arial"/>
        <family val="2"/>
      </rPr>
      <t xml:space="preserve">
Los Controles están bien  diseñados, se aplican de acuerdo al diseño  y son efectivos? (Ver controles en la columna P / Concluir frente a cada control)
1. El Plan de Mantenimiento Preventivo de Infraestructura y Equipos del 1er trimestre 2026 se encuentra en proceso de contratación en la etapa solicitud de cotizaciones.  
2. Así mismo se realizaron los mantenimientos preventivos y correctivos internos de las sedes del Instituto a fin de garantizar el buen estado y la conservación de la infraestructura de las sedes.  Para tal fin, al inicio de año se realizó el cronograma de requerimientos de mantenimiento, dichas actividades se ingresaron al módulo Requerimientos Mantenimientos del Sifi.  De igual manera se revisaron las solicitudes realizadas por los usuiarios internos del Instituto, las cuales fueron atendidas satisfactoriamente.  La efectividad se refleja en el cumplimiento del indicador Cumplimiento de Requerimientos de Mantenimiento.
3. Desde el área de Infraestructura se asistió a los comités de sostenibilidad y se entregó la información con respecto al consumo de hojas, cantidad de impresiones, austeridad en el gasto y manejo de residuos.
4. Se realizó el control de impresiones, servicios públicos, uso del transporte, se revisó semanalmente los esquemas de seguridad y se tomaron medidas de austeridad en cada caso.
5. La vigilancia verifica la salida y entrada de bienes, contando con la autorización.
 de salida la cual reposa en la bitácora de la vigilancia.
6. Durante el periodo evaluado no hubo faltantes en los inventarios de la entidad.
7. Desde el almaçén se entregaron los paz y salvos de bienes al momento de revisar la devolución de bienes por parte de los fucnionarios que termianron su contrato con la entidad.
7. Durante el periodo evaluado no hubo hurtos y actos vandálicos en los predios de la entidad, se realizaron reuniones semanales de seguimiento a la prestación del servicio de vigilancia, se elaboran informes de supervisión de dicho contrato y se tienen pólizas para asegurar los bienes muebles y sedes de la entidad (póliza No. 9831  todo riesgo daño material Axa Colpatria y la póliza No. 848 55 994000000086 de Incendio Aseguradora Solidaria).
6. Durante el periodo evaluado se realizó comité de bienes muebles el día 29 de enero de 2026.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realiza seguimiento a todas las actividades las cuales se socializan en el comité de infraestructura, se revisan los pendientes antes de finalizar cada mes.
</t>
    </r>
  </si>
  <si>
    <r>
      <t xml:space="preserve">
Se materializó el Riesgo?  (Ver evento potencial principal en Columna F. Relacionar detalles de la materialización - que, como, cuando, donde): </t>
    </r>
    <r>
      <rPr>
        <b/>
        <sz val="14"/>
        <color theme="1"/>
        <rFont val="Arial"/>
        <family val="2"/>
      </rPr>
      <t>No se materializó.</t>
    </r>
    <r>
      <rPr>
        <sz val="14"/>
        <color theme="1"/>
        <rFont val="Arial"/>
        <family val="2"/>
      </rPr>
      <t xml:space="preserve">
Los Controles están bien  diseñados, se aplican de acuerdo al diseño  y son efectivos? (Ver controles en la columna P / Concluir frente a cada control) 
1. Durante el 1er trimestre se realizó la contratación del servicio de aseo y cafetería, así como el contrato para el servicio de impresiones, fotocopias y escáner.  Para lo cual se analizaron detalladamente las especificaciones técnicas de los bienes y servicios a adquirir a fin de realizar las revisiones pertinentes al momento de recibirlos.  Igualmente se revisaron los documentos de los proponentes y se revisaron las respectivas pólizas.
Con respecto a los contratos para el matenimiento de vehículo, aires acondicionados, dispensadores, mantenimiento de equipo propios, mantenimiento de red contra incendio, calibración de equipos, y los contratos de servicio como  fumigación, suministrto de combustible y gas vehicular, transporte, vigilancia, mensajería, rocería, custodía de archivo documental, de acuerdo al cronograma del plan de mantenimiento vigencia 2026, se iniciará con el proceso de contratación.
2. Durante el periodo evaluado no hubo mal desempeño o mala calidad en los productos y servicios adquiridos.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debe realizar el seguimiento al proceso de contratación de manera exhaustiva y analizar las características de cada proceso mediante el análisis de qué se está contratando y para qué se está contratando, analizar que sí se esté cumpliendo el objetivo de la respectiva contratación o compra.</t>
    </r>
  </si>
  <si>
    <t>Secop II
Personal de Infraestructura
Personal de Subdirección Jurídica
Estudios de mercado bien definidos</t>
  </si>
  <si>
    <r>
      <t xml:space="preserve">Se materializó el Riesgo?  (Ver evento potencial principal en Columna F. Relacionar detalles de la materialización - que, como, cuando, donde): </t>
    </r>
    <r>
      <rPr>
        <b/>
        <sz val="14"/>
        <color theme="1"/>
        <rFont val="Arial"/>
        <family val="2"/>
      </rPr>
      <t>No se materializó</t>
    </r>
    <r>
      <rPr>
        <sz val="14"/>
        <color theme="1"/>
        <rFont val="Arial"/>
        <family val="2"/>
      </rPr>
      <t xml:space="preserve">
Los Controles están bien  diseñados, se aplican de acuerdo al diseño  y son efectivos? (Ver controles en la columna P / Concluir frente a cada control):   
Se cumple con los requisitos de infraestructura según NTC 6047 en la sede Megacentro (sede principal de ISVIMED).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La sede del Instituto cuenta con las condiciones adecuadas para el acceso por parte de personas con movilidad reducida. (rampas, pasamanos, elementos podotáctiles, etc)
En la sala de espera de atención al usuario se cuenta con el mobiliario adecuado.
Se tiene el baño adecuado para personas con movilidad reducida, cumpliendo así con la norma.</t>
    </r>
  </si>
  <si>
    <r>
      <t xml:space="preserve">
</t>
    </r>
    <r>
      <rPr>
        <b/>
        <sz val="14"/>
        <color theme="1"/>
        <rFont val="Arial"/>
        <family val="2"/>
      </rPr>
      <t xml:space="preserve">
</t>
    </r>
    <r>
      <rPr>
        <sz val="14"/>
        <color theme="1"/>
        <rFont val="Arial"/>
        <family val="2"/>
      </rPr>
      <t xml:space="preserve">Se materializó el Riesgo?  (Ver evento potencial principal en Columna F. Relacionar detalles de la materialización - que, como, cuando, donde): No se materializó.
Los Controles están bien  diseñados, se aplican de acuerdo al diseño  y son efectivos? (Ver controles en la columna P / Concluir frente a cada control)
1. Las pólizas que amparan los bienes de la entidad se encuentran actualizadas hasta noviembre de 2026.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1. Los bienes se encuentran actualizados. Cada que se adquiere un bien, se envía la información para su actualización en las pólizas.
2. Durante el periodo no hubo reclamaciones a la póliza.
</t>
    </r>
  </si>
  <si>
    <r>
      <t xml:space="preserve">
Se materializó el Riesgo?  (Ver evento potencial principal en Columna F. Relacionar detalles de la materialización - que, como, cuando, donde): </t>
    </r>
    <r>
      <rPr>
        <b/>
        <sz val="14"/>
        <color theme="1"/>
        <rFont val="Arial"/>
        <family val="2"/>
      </rPr>
      <t xml:space="preserve"> </t>
    </r>
    <r>
      <rPr>
        <sz val="14"/>
        <color theme="1"/>
        <rFont val="Arial"/>
        <family val="2"/>
      </rPr>
      <t xml:space="preserve">No se materializó
Los Controles están bien  diseñados, se aplican de acuerdo al diseño  y son efectivos? (Ver controles en la columna P / Concluir frente a cada control)
1. la entidad cuenta con el contrato No. 196 de 2025 vigente para el servicio de vigilancia a las sedes, proyectos y lotes de la entidad. Se realizan reuniones semanales de seguimiento y se aplican los instructivos relacionados, siendo el caso. Se elaboran los informes de supervisión requeridos.
2. Las sedes y proyectos cuentan con sistemas de red contra incendios y elementos de emergencias relacionados. Los bienes se encuentran amparados con polizas hasta noviembre de 2026.
3. En caso de desastre natural existe un plan de emergencias y un comité de emergencias. Los bienes se encuentran amparados con polizas hasta noviembre de 2026.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revisa periódicamente la vigencia de pólizas, se realiza de manera semanal reunión con la empresa de seguridad en la cual se exponen las alertas y la forma de minimizar situaciones de riesgo.
</t>
    </r>
  </si>
  <si>
    <t xml:space="preserve">
Se materializó el Riesgo?  (Ver evento potencial principal en Columna F. Relacionar detalles de la materialización - que, como, cuando, donde):  No se materializó.
Los Controles están bien  diseñados, se aplican de acuerdo al diseño  y son efectivos? (Ver controles en la columna P / Concluir frente a cada control)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1. Se realiza una adecuada supervisión a los contratos que gradualmente se han venido celebrando, dejando evidencias del cumplimiento de las obligaciones contractuales. 
2. Se elaborarán los informes de supervisión que dan cuenta del recibo a satisfacción de los bienes y servicios contratados al momento de efectuar el primer pago.
3.Se revisan las características de los bienes al momento de recibirlos de forma detallada teniendo en cuenta las especificaciones técnicas solicitadas.</t>
  </si>
  <si>
    <t>Profesional y Técnico de Infraestructura - Personal de Contratación de la Subdirección Jurídica.
Estudios previos, fichas técnicas, contratos, custodia de bienes - Inventarios</t>
  </si>
  <si>
    <t>Personal de Infraestructura, Personal Subdirección Administrativa y Financiera.  
Pólizas actualizadas, ingreso del bien al módulo de activos, actas de entrega del bien, custodia del bien.</t>
  </si>
  <si>
    <t>Personal de Infraestructura, Personal Subdirección Administrativa y Financiera. Actas comité de bienes, Plan de mantenimiento, actas comité de sostenibilidad, informe de austeridad, inventarios, actas de entrega, Sifi</t>
  </si>
  <si>
    <t>debido a que los productos y servicios adquiridos/contratados no cumplen con los requisitos establecidos.</t>
  </si>
  <si>
    <t>Posibilidad de Afectación económica y reputacional del Instituto por incumplimiento de metas y planes, debido a que los productos y servicios adquiridos/contratados no cumplen con los requisitos establecidos.</t>
  </si>
  <si>
    <t>MAPA DE CALOR INHERENTE (ANTES DE CONTROLES)</t>
  </si>
  <si>
    <t>MAPA DE CALOR RIESGO INHERENTE</t>
  </si>
  <si>
    <t>CALIFICACIÓN RIESGO INHERENTE</t>
  </si>
  <si>
    <t>No. DEL RIESGO</t>
  </si>
  <si>
    <t>RIESGO</t>
  </si>
  <si>
    <t>PROBABILIDAD</t>
  </si>
  <si>
    <t>SEVERIDAD (NIVEL DE RIESGO)</t>
  </si>
  <si>
    <t/>
  </si>
  <si>
    <t>R7</t>
  </si>
  <si>
    <t>NIVELES DE RIESGO</t>
  </si>
  <si>
    <t>R8</t>
  </si>
  <si>
    <t>R9</t>
  </si>
  <si>
    <t>R10</t>
  </si>
  <si>
    <t>R11</t>
  </si>
  <si>
    <t>R12</t>
  </si>
  <si>
    <t>R13</t>
  </si>
  <si>
    <t>R14</t>
  </si>
  <si>
    <t>R15</t>
  </si>
  <si>
    <t>R16</t>
  </si>
  <si>
    <t>R17</t>
  </si>
  <si>
    <t>R18</t>
  </si>
  <si>
    <t>R19</t>
  </si>
  <si>
    <t>R20</t>
  </si>
  <si>
    <t>MAPA DE CALOR RESIDUAL (DESPUES DE CONTROLES)</t>
  </si>
  <si>
    <t>MAPA DE CALOR RIESGO RESIDUAL</t>
  </si>
  <si>
    <t>CALIFICACIÓN RIESGO RESIDUAL</t>
  </si>
  <si>
    <t>No. Riesgo</t>
  </si>
  <si>
    <t>Severidad 
(Nivel de Riesgo)</t>
  </si>
  <si>
    <t>MAPA DE CALOR INHERENTE Y RESIDUAL</t>
  </si>
  <si>
    <t xml:space="preserve">                   </t>
  </si>
  <si>
    <t>PERFIL DE RIESGO DEL PROCESO</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</si>
  <si>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</si>
  <si>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</si>
  <si>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</si>
  <si>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</si>
  <si>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</si>
  <si>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</si>
  <si>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</si>
  <si>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</si>
  <si>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</si>
  <si>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</si>
  <si>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</si>
  <si>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</si>
  <si>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Total Riesgos Críticos</t>
  </si>
  <si>
    <r>
      <t xml:space="preserve">Se materializó el Riesgo?  (Ver evento potencial principal en Columna F. Relacionar detalles de la materialización - que, como, cuando, donde): 
</t>
    </r>
    <r>
      <rPr>
        <b/>
        <sz val="14"/>
        <color theme="1"/>
        <rFont val="Arial"/>
        <family val="2"/>
      </rPr>
      <t>No se materializo</t>
    </r>
    <r>
      <rPr>
        <sz val="14"/>
        <color theme="1"/>
        <rFont val="Arial"/>
        <family val="2"/>
      </rPr>
      <t xml:space="preserve">
Los Controles están bien  diseñados, se aplican de acuerdo al diseño  y son efectivos? (Ver controles en la columna P / Concluir frente a cada control)
</t>
    </r>
    <r>
      <rPr>
        <b/>
        <sz val="14"/>
        <color theme="1"/>
        <rFont val="Arial"/>
        <family val="2"/>
      </rPr>
      <t xml:space="preserve">1. Para el segundo trimestre el plan de mantenimiento inicio su ejecución con los mantenimientos internos los cuales se han cumplido a cabalidad como se evidencia en el indicador que se encuentra en calidad EFICACIA EN EL CUMPLIMIENTO DEL PLAN DE MANTENIMIENTO PREVENTIVO DE INFRAESTRUCTURA Y EQUIPOS, en cuanto a los mantenimientos externos se hizo un estudio de las necesidades que fueron plasmadas en el plan de mantenimiento, para dar inicio  a la contratación mencionada y se han solicitado las cotizaciones para darle inicio a la contratación.
De los contratos que deben salir en el segundo trimestre según el plan de mantenimiento, solo se ha dado inicio al contrato de mantenimiento del vehiculo, los demas continuan en proceso y son: 
- Aires acondicionados
- Dispensadores
- Mantenimiento de equipo propios
- Fumigación
- Rocería
- Calibración de equipos de medición ambiental
2. Al recibir los requerimientos por el SIFI estos se programan según la necesidad y se analizan según la clasificación de la urgencia (alta, media o baja) para darles atención, y en el segundo trimestre se realizaron todos los mantenimientos solicitados externamente y los internos que debian cumplir con el plan de mantenimiento programado, donde estas fueron calificadas a entera satisfacción tal como se evidencia en el indicador que se sube mes a mes.
3. Según el indicador cargado se ha evidenciado que el plan de mantenimiento se ha cumplido a cabalidad.
4. Se ha brindado el apoyo a los contratos vigentes que han sido ampliados de la vigencia 2025, y del plan de mantenimiento 2026 el unico contrato que ha iniciado del plan de mantenimiento es el de el mantenimiento del vehículo en el mes de junio, los demas se encuentran en contratación. </t>
    </r>
    <r>
      <rPr>
        <sz val="14"/>
        <color theme="1"/>
        <rFont val="Arial"/>
        <family val="2"/>
      </rPr>
      <t xml:space="preserve">
</t>
    </r>
    <r>
      <rPr>
        <b/>
        <sz val="14"/>
        <color theme="1"/>
        <rFont val="Arial"/>
        <family val="2"/>
      </rPr>
      <t xml:space="preserve">5. Se ha asistido al comite de sostenibilidad y se entrega un informe mes a mes para que se realicen los informes de austeridad, los informes son consumo de papel y consumo se servicios públicos.
6. En cuanto a las medidas de austeridad se dan charlas constantes para concientizar a las personas de ser más concientes del uso de los recursos que facilita la entidad para el buen desarrollo de las actividades de cada uno.
7. Hay unas coyunturas al finalizar la contratación tanto de contratsitas como de funcionarios, donde se deben entregar los paz y salvos a la terminación del contrato, donde antes se verifican los bienes que cada uno tiene a cargo, que sean devueltos en buen estado, de lo contratio hasta que no se entregue en el estado en que lo recibio no se enrrega paz y salvo, este paz y salvo se envia por correo electronico y deben firmar y devolver por el mismo medio. A la fecha se ha cumplido con todos los paz y salvos solicitados y no ha habido ninguna dificultad al recibirlos porque estan en buen estado.
8. La vigilancia verifica la entrada y salida de los bienes de la entidad según el formato de aurtorización de entrada y salida.
9. El conteo de inventario se realiza semestral, el cual ya se ha sido realizado, esto con el fin de proceder a entregar los paz y salvos del personal que esta proximo a salir por terminación de contrato. Igualmente se realiza el conteo de invetario de bienes consumibles y no habido faltantes de invetario.
10. Durantes el trismestre evaluado no hubo hurtos, ni actos vandalicos en los predios de la entidad que son custodiadas por el servicio de vigilancia presencial con que cuenta la entidad, igualmente se presta el servicio de vigilancia a traves de sistemas CCTV y alarmas que permite tener un soporte para cualquier investigacion, tambien se realizan reuniones semanales donde se informan los acontecimimientos y actividades realizadas y las labores a realizar.
11. La entidad en el mes de noviembre del 2025 adquirió las polizas entre ellas la poliza para asegurar los bienes muebles, la cual tiene vigencia hasta noviembre de 2026.
12. Durante el segundo trimestre se ha realizado comite de bienes para proceder a darle de baja a los bienes que se han identificado tanto de muebles como de equipos tecnologicos por parte de TICS, esto con el fin de darle disposición final a estos. 
13. El contrato para el mantenimiento de la red contraincendios se tiene programado para contratar en el cuarto trimestre.
</t>
    </r>
    <r>
      <rPr>
        <sz val="14"/>
        <color theme="1"/>
        <rFont val="Arial"/>
        <family val="2"/>
      </rPr>
      <t xml:space="preserve">Que acciones propones o se están llevando a cabo para gestionar el riesgo que se materializó? (Si no aplica colocar N/A) </t>
    </r>
    <r>
      <rPr>
        <b/>
        <sz val="14"/>
        <color theme="1"/>
        <rFont val="Arial"/>
        <family val="2"/>
      </rPr>
      <t>No aplica</t>
    </r>
    <r>
      <rPr>
        <sz val="14"/>
        <color theme="1"/>
        <rFont val="Arial"/>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b/>
        <sz val="14"/>
        <color theme="1"/>
        <rFont val="Arial"/>
        <family val="2"/>
      </rPr>
      <t>Se hace seguimiento al plan de mantenimiento mensual en las reuniones convocadas en el equipo de infraestructura y se evidencia y verifica el cumplimiento del plan.</t>
    </r>
    <r>
      <rPr>
        <sz val="14"/>
        <color theme="1"/>
        <rFont val="Arial"/>
        <family val="2"/>
      </rPr>
      <t xml:space="preserve">
</t>
    </r>
    <r>
      <rPr>
        <b/>
        <sz val="14"/>
        <color theme="1"/>
        <rFont val="Arial"/>
        <family val="2"/>
      </rPr>
      <t xml:space="preserve">
</t>
    </r>
  </si>
  <si>
    <r>
      <t xml:space="preserve">Se materializó el Riesgo?  (Ver evento potencial principal en Columna F. Relacionar detalles de la materialización - que, como, cuando, donde):
</t>
    </r>
    <r>
      <rPr>
        <b/>
        <sz val="14"/>
        <color theme="1"/>
        <rFont val="Arial"/>
        <family val="2"/>
      </rPr>
      <t>No se materializo</t>
    </r>
    <r>
      <rPr>
        <sz val="14"/>
        <color theme="1"/>
        <rFont val="Arial"/>
        <family val="2"/>
      </rPr>
      <t xml:space="preserve">
Los Controles están bien  diseñados, se aplican de acuerdo al diseño  y son efectivos? (Ver controles en la columna P / Concluir frente a cada control)
</t>
    </r>
    <r>
      <rPr>
        <b/>
        <sz val="14"/>
        <color theme="1"/>
        <rFont val="Arial"/>
        <family val="2"/>
      </rPr>
      <t>1. A la fecha la entidad ha adquirido unas tablets, las cuales ya fueron revisadas por TICS y por la persona encargada dela custodia de los bienes, los cuales se encargaron de realziar pruebas  para vetificar  el buen funcionamiento y el cumplimiento de las especificaciones tecnicas.
2. Estos equipos adquiridos no fue necesario solicitar el cambio por otros ya que cumplieron con sus especificaciones solicitadas al inicio del contrato.
3. No hubo ningún incumplimiento de contrato.</t>
    </r>
    <r>
      <rPr>
        <sz val="14"/>
        <color theme="1"/>
        <rFont val="Arial"/>
        <family val="2"/>
      </rPr>
      <t xml:space="preserve">
Que acciones propones o se están llevando a cabo para gestionar el riesgo que se materializó? (Si no aplica colocar N/A)
</t>
    </r>
    <r>
      <rPr>
        <b/>
        <sz val="14"/>
        <color theme="1"/>
        <rFont val="Arial"/>
        <family val="2"/>
      </rPr>
      <t>No aplica</t>
    </r>
    <r>
      <rPr>
        <sz val="14"/>
        <color theme="1"/>
        <rFont val="Arial"/>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b/>
        <sz val="14"/>
        <color theme="1"/>
        <rFont val="Arial"/>
        <family val="2"/>
      </rPr>
      <t>No aplica</t>
    </r>
  </si>
  <si>
    <r>
      <t xml:space="preserve">Se materializó el Riesgo?  (Ver evento potencial principal en Columna F. Relacionar detalles de la materialización - que, como, cuando, donde): </t>
    </r>
    <r>
      <rPr>
        <b/>
        <sz val="14"/>
        <color theme="1"/>
        <rFont val="Arial"/>
        <family val="2"/>
      </rPr>
      <t>No se materializo</t>
    </r>
    <r>
      <rPr>
        <sz val="14"/>
        <color theme="1"/>
        <rFont val="Arial"/>
        <family val="2"/>
      </rPr>
      <t xml:space="preserve">
Los Controles están bien  diseñados, se aplican de acuerdo al diseño  y son efectivos? (Ver controles en la columna P / Concluir frente a cada control)
</t>
    </r>
    <r>
      <rPr>
        <b/>
        <sz val="14"/>
        <color theme="1"/>
        <rFont val="Arial"/>
        <family val="2"/>
      </rPr>
      <t>1. los podotactiles fueron instalados en la seede megacentro cumpliendo asi con la NTC6047, en cuanto a las sillas de atencion al usuario se debe realizar un proceso para su compra, esto es lo que a infraestructura fisica se requiere, y en relacion al braille es una responsabilidad de comunicaciones, ya que debe cumplir con las normas de diseño emitidas por la alcaldia de medellín.</t>
    </r>
    <r>
      <rPr>
        <sz val="14"/>
        <color theme="1"/>
        <rFont val="Arial"/>
        <family val="2"/>
      </rPr>
      <t xml:space="preserve">
Que acciones propones o se están llevando a cabo para gestionar el riesgo que se materializó? (Si no aplica colocar N/A) </t>
    </r>
    <r>
      <rPr>
        <b/>
        <sz val="14"/>
        <color theme="1"/>
        <rFont val="Arial"/>
        <family val="2"/>
      </rPr>
      <t>No aplica</t>
    </r>
    <r>
      <rPr>
        <sz val="14"/>
        <color theme="1"/>
        <rFont val="Arial"/>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b/>
        <sz val="14"/>
        <color theme="1"/>
        <rFont val="Arial"/>
        <family val="2"/>
      </rPr>
      <t>La entidad a hoy cuenta con condiciones adecuadas para el acceso a las personas tanto de movilidad reducida como visual (pasamanos, podotactiles, espacio para movilidad reducida etc</t>
    </r>
  </si>
  <si>
    <t>Contratista encargado seguridad:  Miguel Larrea  Empresa de seguridad, actas de reuniones, Pólizas vigentes.</t>
  </si>
  <si>
    <r>
      <t xml:space="preserve">Se materializó el Riesgo?  (Ver evento potencial principal en Columna F. Relacionar detalles de la materialización - que, como, cuando, donde): </t>
    </r>
    <r>
      <rPr>
        <b/>
        <sz val="14"/>
        <color theme="1"/>
        <rFont val="Arial"/>
        <family val="2"/>
      </rPr>
      <t>No se materializó</t>
    </r>
    <r>
      <rPr>
        <sz val="14"/>
        <color theme="1"/>
        <rFont val="Arial"/>
        <family val="2"/>
      </rPr>
      <t xml:space="preserve">
Los Controles están bien  diseñados, se aplican de acuerdo al diseño  y son efectivos? (Ver controles en la columna P / Concluir frente a cada control)
</t>
    </r>
    <r>
      <rPr>
        <b/>
        <sz val="14"/>
        <color theme="1"/>
        <rFont val="Arial"/>
        <family val="2"/>
      </rPr>
      <t>1.Las necesidades de la entidad se identifican y se realiza un estudio de mercado conociendo ya las especificacines tecnicas de cada bien o servicio a adquirir y se solicitan las cotizaciones para darle inicio al proceso de contratación.
2. A la fecha no ha sido necesario realziar reclamaciones por mal servicio o producto que no cumpla con las especificaciones tecnicas.
3. a la fecha se estan realizando las contrataciones.</t>
    </r>
    <r>
      <rPr>
        <sz val="14"/>
        <color theme="1"/>
        <rFont val="Arial"/>
        <family val="2"/>
      </rPr>
      <t xml:space="preserve">
Que acciones propones o se están llevando a cabo para gestionar el riesgo que se materializó? (Si no aplica colocar N/A) </t>
    </r>
    <r>
      <rPr>
        <b/>
        <sz val="14"/>
        <color theme="1"/>
        <rFont val="Arial"/>
        <family val="2"/>
      </rPr>
      <t>No Aplica</t>
    </r>
    <r>
      <rPr>
        <sz val="14"/>
        <color theme="1"/>
        <rFont val="Arial"/>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b/>
        <sz val="14"/>
        <color theme="1"/>
        <rFont val="Arial"/>
        <family val="2"/>
      </rPr>
      <t>Desde el inicio del contrato se exigen las especificaciones tecnicas que sean bien evaluadas por el proveedor, y se le informa que de no contar con ellas el bien o servicio no será recibido.</t>
    </r>
  </si>
  <si>
    <r>
      <t>Se materializó el Riesgo?  (Ver evento potencial principal en Columna F. Relacionar detalles de la materialización - que, como, cuando, donde):</t>
    </r>
    <r>
      <rPr>
        <b/>
        <sz val="14"/>
        <color theme="1"/>
        <rFont val="Arial"/>
        <family val="2"/>
      </rPr>
      <t xml:space="preserve"> No se materializo</t>
    </r>
    <r>
      <rPr>
        <sz val="14"/>
        <color theme="1"/>
        <rFont val="Arial"/>
        <family val="2"/>
      </rPr>
      <t xml:space="preserve">
Los Controles están bien  diseñados, se aplican de acuerdo al diseño  y son efectivos? (Ver controles en la columna P / Concluir frente a cada control)
</t>
    </r>
    <r>
      <rPr>
        <b/>
        <sz val="14"/>
        <color theme="1"/>
        <rFont val="Arial"/>
        <family val="2"/>
      </rPr>
      <t xml:space="preserve">Las polizas que amparan los bienes de la entidad se encuentran vigentes y van de noviembre de 2025 a noviembre de 2026.
Se ha realizado el inventario de bienes muebles y no se han identificado daños que debamos afectar la poliza.
En el mes de Junio se realizo la compra de unas tablet, esta factura se hara llegar a la aseguradora paa que sea incluida en el listado de bienes muebles de la entidad
</t>
    </r>
    <r>
      <rPr>
        <sz val="14"/>
        <color theme="1"/>
        <rFont val="Arial"/>
        <family val="2"/>
      </rPr>
      <t xml:space="preserve">Que acciones propones o se están llevando a cabo para gestionar el riesgo que se materializó? (Si no aplica colocar N/A)
</t>
    </r>
    <r>
      <rPr>
        <b/>
        <sz val="14"/>
        <color theme="1"/>
        <rFont val="Arial"/>
        <family val="2"/>
      </rPr>
      <t>No aplica</t>
    </r>
    <r>
      <rPr>
        <sz val="14"/>
        <color theme="1"/>
        <rFont val="Arial"/>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b/>
        <sz val="14"/>
        <color theme="1"/>
        <rFont val="Arial"/>
        <family val="2"/>
      </rPr>
      <t>1. Los bienes se encuentran actualizados</t>
    </r>
    <r>
      <rPr>
        <b/>
        <sz val="14"/>
        <color rgb="FFFF0000"/>
        <rFont val="Arial"/>
        <family val="2"/>
      </rPr>
      <t xml:space="preserve">
</t>
    </r>
    <r>
      <rPr>
        <b/>
        <sz val="14"/>
        <color theme="1"/>
        <rFont val="Arial"/>
        <family val="2"/>
      </rPr>
      <t xml:space="preserve">
2. No se han hecho en este trimestre reclamaciones por la aseguradora.</t>
    </r>
  </si>
  <si>
    <r>
      <t xml:space="preserve">Se materializó el Riesgo?  (Ver evento potencial principal en Columna F. Relacionar detalles de la materialización - que, como, cuando, donde): </t>
    </r>
    <r>
      <rPr>
        <b/>
        <sz val="14"/>
        <color theme="1"/>
        <rFont val="Arial"/>
        <family val="2"/>
      </rPr>
      <t xml:space="preserve">No se ha materializado
</t>
    </r>
    <r>
      <rPr>
        <sz val="14"/>
        <color theme="1"/>
        <rFont val="Arial"/>
        <family val="2"/>
      </rPr>
      <t xml:space="preserve">
Los Controles están bien  diseñados, se aplican de acuerdo al diseño  y son efectivos? (Ver controles en la columna P / Concluir frente a cada control)
</t>
    </r>
    <r>
      <rPr>
        <b/>
        <sz val="14"/>
        <color theme="1"/>
        <rFont val="Arial"/>
        <family val="2"/>
      </rPr>
      <t>1. La entidad cuenta con un contrato vigente que es el 196 de 2025, el caul tiene como objeto prestar el servicio de vigilancia a las sedes, proyectos y lotes con que cuena la entidad; las reuniones se realizan semanalmente para hacer seguimiento y establecer controles de ser necesarios.
2. Se elaboran las actas correspondiente a cada reunion realizada.</t>
    </r>
    <r>
      <rPr>
        <sz val="14"/>
        <color theme="1"/>
        <rFont val="Arial"/>
        <family val="2"/>
      </rPr>
      <t xml:space="preserve">
Que acciones propones o se están llevando a cabo para gestionar el riesgo que se materializó? (Si no aplica colocar N/A)</t>
    </r>
    <r>
      <rPr>
        <b/>
        <sz val="14"/>
        <color theme="1"/>
        <rFont val="Arial"/>
        <family val="2"/>
      </rPr>
      <t xml:space="preserve"> No aplica</t>
    </r>
    <r>
      <rPr>
        <sz val="14"/>
        <color theme="1"/>
        <rFont val="Arial"/>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b/>
        <sz val="14"/>
        <color theme="1"/>
        <rFont val="Arial"/>
        <family val="2"/>
      </rPr>
      <t xml:space="preserve">La entidad cuenta con las polizas vigentes paa cualquier reclamación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</si>
</sst>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3" x14ac:knownFonts="1">
    <font>
      <sz val="11"/>
      <color theme="1"/>
      <name val="Calibri"/>
      <family val="2"/>
      <scheme val="minor"/>
    </font>
    <font>
      <sz val="10"/>
      <color rgb="FF000000"/>
      <name val="Arial Narrow"/>
      <family val="2"/>
    </font>
    <font>
      <b/>
      <sz val="11"/>
      <color theme="1"/>
      <name val="Arial Narrow"/>
      <family val="2"/>
    </font>
    <font>
      <sz val="10"/>
      <color theme="1"/>
      <name val="Calibri"/>
      <family val="2"/>
      <scheme val="minor"/>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0"/>
      <name val="Arial Narrow"/>
      <family val="2"/>
    </font>
    <font>
      <sz val="12"/>
      <color indexed="8"/>
      <name val="Arial"/>
      <family val="2"/>
    </font>
    <font>
      <sz val="12"/>
      <color theme="1"/>
      <name val="Arial"/>
      <family val="2"/>
    </font>
    <font>
      <sz val="12"/>
      <color rgb="FFFF0000"/>
      <name val="Arial Narrow"/>
      <family val="2"/>
    </font>
    <font>
      <b/>
      <sz val="12"/>
      <color theme="0"/>
      <name val="Arial Narrow"/>
      <family val="2"/>
    </font>
    <font>
      <b/>
      <sz val="12"/>
      <color theme="1" tint="4.9989318521683403E-2"/>
      <name val="Arial Narrow"/>
      <family val="2"/>
    </font>
    <font>
      <sz val="14"/>
      <color theme="1"/>
      <name val="Arial"/>
      <family val="2"/>
    </font>
    <font>
      <b/>
      <sz val="12"/>
      <color theme="1"/>
      <name val="Arial"/>
      <family val="2"/>
    </font>
    <font>
      <b/>
      <sz val="10"/>
      <color theme="1"/>
      <name val="Arial"/>
      <family val="2"/>
    </font>
    <font>
      <sz val="10"/>
      <color theme="1"/>
      <name val="Arial"/>
      <family val="2"/>
    </font>
    <font>
      <b/>
      <sz val="10"/>
      <color rgb="FFFF0000"/>
      <name val="Arial Narrow"/>
      <family val="2"/>
    </font>
    <font>
      <b/>
      <sz val="10"/>
      <color theme="1"/>
      <name val="Arial Narrow"/>
      <family val="2"/>
    </font>
    <font>
      <b/>
      <sz val="10"/>
      <name val="Arial Narrow"/>
      <family val="2"/>
    </font>
    <font>
      <b/>
      <sz val="14"/>
      <color theme="1"/>
      <name val="Arial"/>
      <family val="2"/>
    </font>
    <font>
      <b/>
      <sz val="11"/>
      <color theme="1"/>
      <name val="Calibri"/>
      <family val="2"/>
      <scheme val="minor"/>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9"/>
      <color indexed="81"/>
      <name val="Tahoma"/>
      <family val="2"/>
    </font>
    <font>
      <sz val="9"/>
      <color indexed="81"/>
      <name val="Tahoma"/>
      <family val="2"/>
    </font>
    <font>
      <b/>
      <sz val="24"/>
      <name val="Arial"/>
      <family val="2"/>
    </font>
    <font>
      <b/>
      <sz val="12"/>
      <name val="Tahoma"/>
      <family val="2"/>
    </font>
    <font>
      <b/>
      <sz val="11"/>
      <name val="Tahoma"/>
      <family val="2"/>
    </font>
    <font>
      <sz val="11"/>
      <name val="Tahoma"/>
      <family val="2"/>
    </font>
    <font>
      <b/>
      <sz val="11"/>
      <name val="Calibri"/>
      <family val="2"/>
      <scheme val="minor"/>
    </font>
    <font>
      <b/>
      <sz val="14"/>
      <color theme="1"/>
      <name val="Calibri"/>
      <family val="2"/>
      <scheme val="minor"/>
    </font>
    <font>
      <sz val="14"/>
      <color theme="1"/>
      <name val="Calibri"/>
      <family val="2"/>
      <scheme val="minor"/>
    </font>
    <font>
      <b/>
      <sz val="14"/>
      <color rgb="FFFF0000"/>
      <name val="Arial"/>
      <family val="2"/>
    </font>
  </fonts>
  <fills count="21">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indexed="9"/>
        <bgColor indexed="64"/>
      </patternFill>
    </fill>
    <fill>
      <patternFill patternType="solid">
        <fgColor rgb="FFFF6600"/>
        <bgColor indexed="64"/>
      </patternFill>
    </fill>
  </fills>
  <borders count="48">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7">
    <xf numFmtId="0" fontId="0" fillId="0" borderId="0"/>
    <xf numFmtId="9" fontId="10" fillId="0" borderId="0" applyFont="0" applyFill="0" applyBorder="0" applyAlignment="0" applyProtection="0"/>
    <xf numFmtId="0" fontId="27" fillId="0" borderId="0"/>
    <xf numFmtId="0" fontId="28" fillId="0" borderId="0"/>
    <xf numFmtId="0" fontId="3" fillId="0" borderId="0"/>
    <xf numFmtId="0" fontId="27" fillId="0" borderId="0"/>
    <xf numFmtId="0" fontId="57" fillId="0" borderId="0"/>
  </cellStyleXfs>
  <cellXfs count="419">
    <xf numFmtId="0" fontId="0" fillId="0" borderId="0" xfId="0"/>
    <xf numFmtId="0" fontId="3" fillId="0" borderId="0" xfId="0" applyFont="1"/>
    <xf numFmtId="0" fontId="1" fillId="0" borderId="1" xfId="0" applyFont="1" applyBorder="1" applyAlignment="1">
      <alignment horizontal="left" vertical="center" wrapText="1" indent="1" readingOrder="1"/>
    </xf>
    <xf numFmtId="0" fontId="4" fillId="0" borderId="0" xfId="0" applyFont="1" applyAlignment="1">
      <alignment horizontal="center" vertical="center" wrapText="1"/>
    </xf>
    <xf numFmtId="0" fontId="11" fillId="0" borderId="0" xfId="0" applyFont="1"/>
    <xf numFmtId="0" fontId="9" fillId="0" borderId="0" xfId="0" applyFont="1"/>
    <xf numFmtId="0" fontId="14" fillId="0" borderId="0" xfId="0" applyFont="1"/>
    <xf numFmtId="0" fontId="17" fillId="0" borderId="0" xfId="0" applyFont="1"/>
    <xf numFmtId="0" fontId="0" fillId="3" borderId="0" xfId="0" applyFill="1"/>
    <xf numFmtId="0" fontId="3" fillId="3" borderId="0" xfId="0" applyFont="1" applyFill="1"/>
    <xf numFmtId="0" fontId="19" fillId="3" borderId="0" xfId="0" applyFont="1" applyFill="1"/>
    <xf numFmtId="0" fontId="20" fillId="3" borderId="11" xfId="0" applyFont="1" applyFill="1" applyBorder="1" applyAlignment="1">
      <alignment horizontal="center" vertical="center" wrapText="1" readingOrder="1"/>
    </xf>
    <xf numFmtId="0" fontId="21" fillId="3" borderId="11" xfId="0" applyFont="1" applyFill="1" applyBorder="1" applyAlignment="1">
      <alignment horizontal="justify" vertical="center" wrapText="1" readingOrder="1"/>
    </xf>
    <xf numFmtId="9" fontId="20" fillId="3" borderId="20" xfId="0" applyNumberFormat="1" applyFont="1" applyFill="1" applyBorder="1" applyAlignment="1">
      <alignment horizontal="center" vertical="center" wrapText="1" readingOrder="1"/>
    </xf>
    <xf numFmtId="0" fontId="20" fillId="3" borderId="10" xfId="0" applyFont="1" applyFill="1" applyBorder="1" applyAlignment="1">
      <alignment horizontal="center" vertical="center" wrapText="1" readingOrder="1"/>
    </xf>
    <xf numFmtId="0" fontId="21" fillId="3" borderId="10" xfId="0" applyFont="1" applyFill="1" applyBorder="1" applyAlignment="1">
      <alignment horizontal="justify" vertical="center" wrapText="1" readingOrder="1"/>
    </xf>
    <xf numFmtId="9" fontId="20" fillId="3" borderId="15" xfId="0" applyNumberFormat="1" applyFont="1" applyFill="1" applyBorder="1" applyAlignment="1">
      <alignment horizontal="center" vertical="center" wrapText="1" readingOrder="1"/>
    </xf>
    <xf numFmtId="0" fontId="21" fillId="3" borderId="15" xfId="0" applyFont="1" applyFill="1" applyBorder="1" applyAlignment="1">
      <alignment horizontal="center" vertical="center" wrapText="1" readingOrder="1"/>
    </xf>
    <xf numFmtId="0" fontId="20" fillId="3" borderId="17" xfId="0" applyFont="1" applyFill="1" applyBorder="1" applyAlignment="1">
      <alignment horizontal="center" vertical="center" wrapText="1" readingOrder="1"/>
    </xf>
    <xf numFmtId="0" fontId="21" fillId="3" borderId="17" xfId="0" applyFont="1" applyFill="1" applyBorder="1" applyAlignment="1">
      <alignment horizontal="justify" vertical="center" wrapText="1" readingOrder="1"/>
    </xf>
    <xf numFmtId="0" fontId="21" fillId="3" borderId="18" xfId="0" applyFont="1" applyFill="1" applyBorder="1" applyAlignment="1">
      <alignment horizontal="center" vertical="center" wrapText="1" readingOrder="1"/>
    </xf>
    <xf numFmtId="0" fontId="26" fillId="3" borderId="0" xfId="0" applyFont="1" applyFill="1"/>
    <xf numFmtId="0" fontId="9" fillId="3" borderId="0" xfId="0" applyFont="1" applyFill="1"/>
    <xf numFmtId="0" fontId="11" fillId="3" borderId="0" xfId="0" applyFont="1" applyFill="1"/>
    <xf numFmtId="0" fontId="2" fillId="3" borderId="0" xfId="0" applyFont="1" applyFill="1" applyAlignment="1">
      <alignment horizontal="left" vertical="center"/>
    </xf>
    <xf numFmtId="0" fontId="0" fillId="0" borderId="0" xfId="0" applyAlignment="1">
      <alignment horizontal="center" wrapText="1"/>
    </xf>
    <xf numFmtId="0" fontId="25" fillId="0" borderId="0" xfId="0" applyFont="1" applyAlignment="1">
      <alignment horizontal="center" vertical="center"/>
    </xf>
    <xf numFmtId="0" fontId="20" fillId="3" borderId="14" xfId="0" applyFont="1" applyFill="1" applyBorder="1" applyAlignment="1">
      <alignment horizontal="center" vertical="center" wrapText="1" readingOrder="1"/>
    </xf>
    <xf numFmtId="0" fontId="25" fillId="0" borderId="0" xfId="0" applyFont="1" applyAlignment="1">
      <alignment vertical="center"/>
    </xf>
    <xf numFmtId="0" fontId="8" fillId="3" borderId="0" xfId="0" applyFont="1" applyFill="1" applyAlignment="1">
      <alignment horizontal="justify" vertical="center" wrapText="1" readingOrder="1"/>
    </xf>
    <xf numFmtId="0" fontId="8" fillId="0" borderId="0" xfId="0" applyFont="1" applyAlignment="1">
      <alignment horizontal="justify" vertical="center" wrapText="1" readingOrder="1"/>
    </xf>
    <xf numFmtId="0" fontId="15" fillId="0" borderId="0" xfId="0" applyFont="1" applyAlignment="1">
      <alignment vertical="center"/>
    </xf>
    <xf numFmtId="0" fontId="16" fillId="0" borderId="0" xfId="0" applyFont="1"/>
    <xf numFmtId="0" fontId="20" fillId="11" borderId="22" xfId="0" applyFont="1" applyFill="1" applyBorder="1" applyAlignment="1">
      <alignment horizontal="center" vertical="center" wrapText="1" readingOrder="1"/>
    </xf>
    <xf numFmtId="0" fontId="20" fillId="11" borderId="23" xfId="0" applyFont="1" applyFill="1" applyBorder="1" applyAlignment="1">
      <alignment horizontal="center" vertical="center" wrapText="1" readingOrder="1"/>
    </xf>
    <xf numFmtId="0" fontId="5" fillId="6" borderId="10" xfId="0" applyFont="1" applyFill="1" applyBorder="1" applyAlignment="1">
      <alignment horizontal="center" vertical="center" wrapText="1" readingOrder="1"/>
    </xf>
    <xf numFmtId="0" fontId="6" fillId="0" borderId="10" xfId="0" applyFont="1" applyBorder="1" applyAlignment="1">
      <alignment horizontal="justify" vertical="center" wrapText="1" readingOrder="1"/>
    </xf>
    <xf numFmtId="9" fontId="6" fillId="0" borderId="10" xfId="0" applyNumberFormat="1" applyFont="1" applyBorder="1" applyAlignment="1">
      <alignment horizontal="center" vertical="center" wrapText="1" readingOrder="1"/>
    </xf>
    <xf numFmtId="0" fontId="6" fillId="5" borderId="10" xfId="0" applyFont="1" applyFill="1" applyBorder="1" applyAlignment="1">
      <alignment horizontal="center" vertical="center" wrapText="1" readingOrder="1"/>
    </xf>
    <xf numFmtId="0" fontId="6" fillId="7" borderId="10" xfId="0" applyFont="1" applyFill="1" applyBorder="1" applyAlignment="1">
      <alignment horizontal="center" vertical="center" wrapText="1" readingOrder="1"/>
    </xf>
    <xf numFmtId="0" fontId="6" fillId="4" borderId="10" xfId="0" applyFont="1" applyFill="1" applyBorder="1" applyAlignment="1">
      <alignment horizontal="center" vertical="center" wrapText="1" readingOrder="1"/>
    </xf>
    <xf numFmtId="0" fontId="6" fillId="8" borderId="10" xfId="0" applyFont="1" applyFill="1" applyBorder="1" applyAlignment="1">
      <alignment horizontal="center" vertical="center" wrapText="1" readingOrder="1"/>
    </xf>
    <xf numFmtId="0" fontId="7" fillId="9" borderId="10" xfId="0" applyFont="1" applyFill="1" applyBorder="1" applyAlignment="1">
      <alignment horizontal="center" vertical="center" wrapText="1" readingOrder="1"/>
    </xf>
    <xf numFmtId="0" fontId="20" fillId="3" borderId="0" xfId="0" applyFont="1" applyFill="1" applyAlignment="1">
      <alignment horizontal="center" vertical="center" wrapText="1" readingOrder="1"/>
    </xf>
    <xf numFmtId="0" fontId="21" fillId="3" borderId="0" xfId="0" applyFont="1" applyFill="1" applyAlignment="1">
      <alignment horizontal="justify" vertical="center" wrapText="1" readingOrder="1"/>
    </xf>
    <xf numFmtId="0" fontId="21" fillId="3" borderId="0" xfId="0" applyFont="1" applyFill="1" applyAlignment="1">
      <alignment horizontal="center" vertical="center" wrapText="1" readingOrder="1"/>
    </xf>
    <xf numFmtId="0" fontId="32" fillId="3" borderId="0" xfId="0" applyFont="1" applyFill="1" applyAlignment="1">
      <alignment horizontal="center" vertical="center"/>
    </xf>
    <xf numFmtId="0" fontId="29" fillId="0" borderId="0" xfId="0" applyFont="1"/>
    <xf numFmtId="0" fontId="32" fillId="11" borderId="10" xfId="0" applyFont="1" applyFill="1" applyBorder="1" applyAlignment="1">
      <alignment horizontal="left" vertical="center"/>
    </xf>
    <xf numFmtId="0" fontId="35" fillId="12" borderId="10" xfId="0" applyFont="1" applyFill="1" applyBorder="1" applyAlignment="1">
      <alignment horizontal="center" vertical="center"/>
    </xf>
    <xf numFmtId="0" fontId="35" fillId="12" borderId="10" xfId="0" applyFont="1" applyFill="1" applyBorder="1" applyAlignment="1">
      <alignment horizontal="center" vertical="center" wrapText="1"/>
    </xf>
    <xf numFmtId="0" fontId="32" fillId="3" borderId="10" xfId="0" applyFont="1" applyFill="1" applyBorder="1" applyAlignment="1">
      <alignment horizontal="center" vertical="center"/>
    </xf>
    <xf numFmtId="0" fontId="36" fillId="3" borderId="29" xfId="0" applyFont="1" applyFill="1" applyBorder="1" applyAlignment="1">
      <alignment horizontal="center" vertical="center"/>
    </xf>
    <xf numFmtId="0" fontId="36" fillId="3" borderId="30" xfId="0" applyFont="1" applyFill="1" applyBorder="1" applyAlignment="1">
      <alignment horizontal="center" vertical="center" wrapText="1"/>
    </xf>
    <xf numFmtId="0" fontId="36" fillId="3" borderId="28" xfId="0" applyFont="1" applyFill="1" applyBorder="1" applyAlignment="1">
      <alignment horizontal="center" vertical="center"/>
    </xf>
    <xf numFmtId="0" fontId="36" fillId="3" borderId="0" xfId="0" applyFont="1" applyFill="1" applyAlignment="1">
      <alignment horizontal="center" vertical="center"/>
    </xf>
    <xf numFmtId="0" fontId="36" fillId="3" borderId="30" xfId="0" applyFont="1" applyFill="1" applyBorder="1" applyAlignment="1">
      <alignment horizontal="center" vertical="center"/>
    </xf>
    <xf numFmtId="0" fontId="36" fillId="3" borderId="11" xfId="0" applyFont="1" applyFill="1" applyBorder="1" applyAlignment="1" applyProtection="1">
      <alignment horizontal="center" vertical="center" wrapText="1"/>
      <protection hidden="1"/>
    </xf>
    <xf numFmtId="0" fontId="32" fillId="3" borderId="10" xfId="0" applyFont="1" applyFill="1" applyBorder="1" applyAlignment="1" applyProtection="1">
      <alignment horizontal="left" vertical="center" wrapText="1"/>
      <protection hidden="1"/>
    </xf>
    <xf numFmtId="0" fontId="36" fillId="3" borderId="26" xfId="0" applyFont="1" applyFill="1" applyBorder="1" applyAlignment="1" applyProtection="1">
      <alignment horizontal="center" vertical="center" wrapText="1"/>
      <protection hidden="1"/>
    </xf>
    <xf numFmtId="0" fontId="34" fillId="10" borderId="10" xfId="0" applyFont="1" applyFill="1" applyBorder="1" applyAlignment="1" applyProtection="1">
      <alignment horizontal="center" vertical="center"/>
      <protection hidden="1"/>
    </xf>
    <xf numFmtId="0" fontId="18" fillId="3" borderId="0" xfId="0" applyFont="1" applyFill="1" applyProtection="1">
      <protection hidden="1"/>
    </xf>
    <xf numFmtId="0" fontId="18" fillId="0" borderId="0" xfId="0" applyFont="1" applyProtection="1">
      <protection hidden="1"/>
    </xf>
    <xf numFmtId="0" fontId="18" fillId="3" borderId="0" xfId="0" applyFont="1" applyFill="1" applyAlignment="1" applyProtection="1">
      <alignment horizontal="center" vertical="center"/>
      <protection hidden="1"/>
    </xf>
    <xf numFmtId="0" fontId="18" fillId="3" borderId="0" xfId="0" applyFont="1" applyFill="1" applyAlignment="1" applyProtection="1">
      <alignment horizontal="left" vertical="center"/>
      <protection hidden="1"/>
    </xf>
    <xf numFmtId="0" fontId="18" fillId="3" borderId="0" xfId="0" applyFont="1" applyFill="1" applyAlignment="1" applyProtection="1">
      <alignment horizontal="center"/>
      <protection hidden="1"/>
    </xf>
    <xf numFmtId="0" fontId="34" fillId="0" borderId="0" xfId="0" applyFont="1" applyAlignment="1" applyProtection="1">
      <alignment vertical="center"/>
      <protection hidden="1"/>
    </xf>
    <xf numFmtId="0" fontId="34" fillId="0" borderId="29" xfId="0" applyFont="1" applyBorder="1" applyAlignment="1" applyProtection="1">
      <alignment vertical="center"/>
      <protection hidden="1"/>
    </xf>
    <xf numFmtId="0" fontId="34" fillId="10" borderId="10" xfId="0" applyFont="1" applyFill="1" applyBorder="1" applyAlignment="1" applyProtection="1">
      <alignment horizontal="center" vertical="center" textRotation="90"/>
      <protection hidden="1"/>
    </xf>
    <xf numFmtId="0" fontId="18" fillId="10" borderId="0" xfId="0" applyFont="1" applyFill="1" applyProtection="1">
      <protection hidden="1"/>
    </xf>
    <xf numFmtId="0" fontId="40" fillId="10" borderId="28" xfId="0" applyFont="1" applyFill="1" applyBorder="1" applyAlignment="1" applyProtection="1">
      <alignment horizontal="center" vertical="center" wrapText="1"/>
      <protection hidden="1"/>
    </xf>
    <xf numFmtId="0" fontId="34" fillId="3" borderId="0" xfId="0" applyFont="1" applyFill="1" applyAlignment="1" applyProtection="1">
      <alignment horizontal="center" vertical="center"/>
      <protection hidden="1"/>
    </xf>
    <xf numFmtId="0" fontId="34" fillId="2" borderId="0" xfId="0" applyFont="1" applyFill="1" applyAlignment="1" applyProtection="1">
      <alignment horizontal="center" vertical="center"/>
      <protection hidden="1"/>
    </xf>
    <xf numFmtId="0" fontId="18" fillId="0" borderId="10" xfId="0" applyFont="1" applyBorder="1" applyAlignment="1" applyProtection="1">
      <alignment horizontal="center" vertical="center" textRotation="90"/>
      <protection hidden="1"/>
    </xf>
    <xf numFmtId="0" fontId="18" fillId="0" borderId="10" xfId="0" applyFont="1" applyBorder="1" applyAlignment="1" applyProtection="1">
      <alignment horizontal="center" vertical="center"/>
      <protection hidden="1"/>
    </xf>
    <xf numFmtId="9" fontId="18" fillId="0" borderId="10" xfId="0" applyNumberFormat="1" applyFont="1" applyBorder="1" applyAlignment="1" applyProtection="1">
      <alignment horizontal="center" vertical="center"/>
      <protection hidden="1"/>
    </xf>
    <xf numFmtId="164" fontId="18" fillId="0" borderId="10" xfId="1" applyNumberFormat="1" applyFont="1" applyBorder="1" applyAlignment="1" applyProtection="1">
      <alignment horizontal="center" vertical="center"/>
      <protection hidden="1"/>
    </xf>
    <xf numFmtId="0" fontId="34" fillId="0" borderId="10" xfId="0" applyFont="1" applyBorder="1" applyAlignment="1" applyProtection="1">
      <alignment horizontal="center" vertical="center" textRotation="90" wrapText="1"/>
      <protection hidden="1"/>
    </xf>
    <xf numFmtId="164" fontId="18" fillId="0" borderId="10" xfId="0" applyNumberFormat="1" applyFont="1" applyBorder="1" applyAlignment="1" applyProtection="1">
      <alignment horizontal="center" vertical="center"/>
      <protection hidden="1"/>
    </xf>
    <xf numFmtId="0" fontId="18" fillId="3" borderId="0" xfId="0" applyFont="1" applyFill="1" applyAlignment="1" applyProtection="1">
      <alignment vertical="center"/>
      <protection hidden="1"/>
    </xf>
    <xf numFmtId="0" fontId="18" fillId="0" borderId="0" xfId="0" applyFont="1" applyAlignment="1" applyProtection="1">
      <alignment vertical="center"/>
      <protection hidden="1"/>
    </xf>
    <xf numFmtId="0" fontId="32" fillId="0" borderId="11" xfId="0" applyFont="1" applyBorder="1" applyAlignment="1" applyProtection="1">
      <alignment horizontal="left" vertical="center" wrapText="1"/>
      <protection hidden="1"/>
    </xf>
    <xf numFmtId="0" fontId="32" fillId="0" borderId="10" xfId="0" applyFont="1" applyBorder="1" applyAlignment="1" applyProtection="1">
      <alignment horizontal="left" vertical="center" wrapText="1"/>
      <protection hidden="1"/>
    </xf>
    <xf numFmtId="0" fontId="32" fillId="3" borderId="0" xfId="0" applyFont="1" applyFill="1" applyAlignment="1" applyProtection="1">
      <alignment horizontal="left" vertical="center" wrapText="1"/>
      <protection hidden="1"/>
    </xf>
    <xf numFmtId="0" fontId="32" fillId="3" borderId="11" xfId="0" applyFont="1" applyFill="1" applyBorder="1" applyAlignment="1" applyProtection="1">
      <alignment horizontal="center" vertical="center" wrapText="1"/>
      <protection hidden="1"/>
    </xf>
    <xf numFmtId="0" fontId="18" fillId="0" borderId="10" xfId="0" applyFont="1" applyBorder="1" applyAlignment="1" applyProtection="1">
      <alignment horizontal="center" vertical="center" wrapText="1"/>
      <protection hidden="1"/>
    </xf>
    <xf numFmtId="0" fontId="31" fillId="0" borderId="10" xfId="0" applyFont="1" applyBorder="1" applyAlignment="1" applyProtection="1">
      <alignment horizontal="center" vertical="center" wrapText="1"/>
      <protection hidden="1"/>
    </xf>
    <xf numFmtId="0" fontId="18" fillId="3" borderId="10" xfId="0" applyFont="1" applyFill="1" applyBorder="1" applyAlignment="1" applyProtection="1">
      <alignment horizontal="center" vertical="center" wrapText="1"/>
      <protection hidden="1"/>
    </xf>
    <xf numFmtId="0" fontId="34" fillId="0" borderId="0" xfId="0" applyFont="1" applyAlignment="1" applyProtection="1">
      <alignment horizontal="left" vertical="center"/>
      <protection hidden="1"/>
    </xf>
    <xf numFmtId="0" fontId="18" fillId="0" borderId="0" xfId="0" applyFont="1" applyAlignment="1" applyProtection="1">
      <alignment horizontal="center" vertical="center"/>
      <protection hidden="1"/>
    </xf>
    <xf numFmtId="0" fontId="18" fillId="0" borderId="0" xfId="0" applyFont="1" applyAlignment="1" applyProtection="1">
      <alignment horizontal="center"/>
      <protection hidden="1"/>
    </xf>
    <xf numFmtId="0" fontId="32" fillId="3" borderId="10" xfId="0" applyFont="1" applyFill="1" applyBorder="1" applyAlignment="1" applyProtection="1">
      <alignment vertical="center" wrapText="1"/>
      <protection hidden="1"/>
    </xf>
    <xf numFmtId="0" fontId="18" fillId="0" borderId="10" xfId="0" applyFont="1" applyBorder="1" applyAlignment="1" applyProtection="1">
      <alignment vertical="center" wrapText="1"/>
      <protection hidden="1"/>
    </xf>
    <xf numFmtId="0" fontId="32" fillId="3" borderId="10" xfId="0" applyFont="1" applyFill="1" applyBorder="1" applyAlignment="1" applyProtection="1">
      <alignment horizontal="center" vertical="center" wrapText="1"/>
      <protection hidden="1"/>
    </xf>
    <xf numFmtId="0" fontId="31" fillId="0" borderId="10" xfId="0" applyFont="1" applyBorder="1" applyAlignment="1" applyProtection="1">
      <alignment vertical="center" wrapText="1"/>
      <protection hidden="1"/>
    </xf>
    <xf numFmtId="0" fontId="18" fillId="10" borderId="10" xfId="0" applyFont="1" applyFill="1" applyBorder="1" applyAlignment="1" applyProtection="1">
      <alignment horizontal="center"/>
      <protection hidden="1"/>
    </xf>
    <xf numFmtId="0" fontId="18" fillId="10" borderId="10" xfId="0" applyFont="1" applyFill="1" applyBorder="1" applyAlignment="1" applyProtection="1">
      <alignment horizontal="center" vertical="center"/>
      <protection hidden="1"/>
    </xf>
    <xf numFmtId="14" fontId="18" fillId="0" borderId="10" xfId="0" applyNumberFormat="1" applyFont="1" applyBorder="1" applyAlignment="1" applyProtection="1">
      <alignment horizontal="center" vertical="center" wrapText="1"/>
      <protection hidden="1"/>
    </xf>
    <xf numFmtId="0" fontId="42" fillId="0" borderId="14" xfId="0" applyFont="1" applyBorder="1" applyAlignment="1">
      <alignment horizontal="center" vertical="center" wrapText="1"/>
    </xf>
    <xf numFmtId="0" fontId="42" fillId="0" borderId="10" xfId="0" applyFont="1" applyBorder="1" applyAlignment="1">
      <alignment horizontal="center" vertical="center" wrapText="1"/>
    </xf>
    <xf numFmtId="0" fontId="42" fillId="0" borderId="15" xfId="0" applyFont="1" applyBorder="1" applyAlignment="1">
      <alignment horizontal="center" vertical="center" wrapText="1"/>
    </xf>
    <xf numFmtId="0" fontId="37" fillId="15" borderId="14" xfId="0" applyFont="1" applyFill="1" applyBorder="1" applyAlignment="1">
      <alignment horizontal="center" vertical="center" wrapText="1"/>
    </xf>
    <xf numFmtId="9" fontId="37" fillId="0" borderId="10" xfId="0" applyNumberFormat="1" applyFont="1" applyBorder="1" applyAlignment="1">
      <alignment horizontal="center" vertical="center" wrapText="1"/>
    </xf>
    <xf numFmtId="0" fontId="37" fillId="0" borderId="10" xfId="0" applyFont="1" applyBorder="1" applyAlignment="1">
      <alignment vertical="center" wrapText="1"/>
    </xf>
    <xf numFmtId="0" fontId="37" fillId="0" borderId="20" xfId="0" applyFont="1" applyBorder="1" applyAlignment="1">
      <alignment vertical="center" wrapText="1"/>
    </xf>
    <xf numFmtId="0" fontId="37" fillId="16" borderId="14" xfId="0" applyFont="1" applyFill="1" applyBorder="1" applyAlignment="1">
      <alignment horizontal="center" vertical="center" wrapText="1"/>
    </xf>
    <xf numFmtId="0" fontId="37" fillId="0" borderId="10" xfId="0" applyFont="1" applyBorder="1" applyAlignment="1">
      <alignment horizontal="justify" vertical="center" wrapText="1"/>
    </xf>
    <xf numFmtId="0" fontId="37" fillId="0" borderId="15" xfId="0" applyFont="1" applyBorder="1" applyAlignment="1">
      <alignment vertical="center" wrapText="1"/>
    </xf>
    <xf numFmtId="0" fontId="37" fillId="17" borderId="14" xfId="0" applyFont="1" applyFill="1" applyBorder="1" applyAlignment="1">
      <alignment horizontal="center" vertical="center" wrapText="1"/>
    </xf>
    <xf numFmtId="0" fontId="37" fillId="8" borderId="14" xfId="0" applyFont="1" applyFill="1" applyBorder="1" applyAlignment="1">
      <alignment horizontal="center" vertical="center" wrapText="1"/>
    </xf>
    <xf numFmtId="0" fontId="37" fillId="18" borderId="14" xfId="0" applyFont="1" applyFill="1" applyBorder="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vertical="center" wrapText="1"/>
    </xf>
    <xf numFmtId="0" fontId="50" fillId="0" borderId="0" xfId="5" applyFont="1" applyAlignment="1">
      <alignment horizontal="center" vertical="center"/>
    </xf>
    <xf numFmtId="0" fontId="51" fillId="19" borderId="0" xfId="5" applyFont="1" applyFill="1"/>
    <xf numFmtId="0" fontId="52" fillId="19" borderId="0" xfId="5" applyFont="1" applyFill="1" applyAlignment="1">
      <alignment vertical="center" wrapText="1"/>
    </xf>
    <xf numFmtId="14" fontId="27" fillId="0" borderId="0" xfId="0" applyNumberFormat="1" applyFont="1" applyAlignment="1">
      <alignment horizontal="right" vertical="center" wrapText="1"/>
    </xf>
    <xf numFmtId="9" fontId="27" fillId="0" borderId="0" xfId="0" applyNumberFormat="1" applyFont="1" applyAlignment="1">
      <alignment horizontal="left" vertical="center" wrapText="1"/>
    </xf>
    <xf numFmtId="0" fontId="50" fillId="0" borderId="0" xfId="5" applyFont="1" applyAlignment="1">
      <alignment vertical="center"/>
    </xf>
    <xf numFmtId="0" fontId="27" fillId="19" borderId="0" xfId="5" applyFill="1"/>
    <xf numFmtId="0" fontId="27" fillId="19" borderId="0" xfId="5" applyFill="1" applyAlignment="1">
      <alignment horizontal="center" vertical="center"/>
    </xf>
    <xf numFmtId="0" fontId="27" fillId="19" borderId="0" xfId="5" applyFill="1" applyAlignment="1">
      <alignment horizontal="center"/>
    </xf>
    <xf numFmtId="0" fontId="50" fillId="0" borderId="0" xfId="0" applyFont="1" applyAlignment="1">
      <alignment horizontal="left" vertical="center" wrapText="1"/>
    </xf>
    <xf numFmtId="0" fontId="50" fillId="0" borderId="0" xfId="0" applyFont="1" applyAlignment="1">
      <alignment vertical="center" wrapText="1"/>
    </xf>
    <xf numFmtId="14" fontId="27" fillId="0" borderId="0" xfId="0" applyNumberFormat="1" applyFont="1" applyAlignment="1">
      <alignment vertical="center" wrapText="1"/>
    </xf>
    <xf numFmtId="14" fontId="50" fillId="0" borderId="0" xfId="0" applyNumberFormat="1" applyFont="1" applyAlignment="1">
      <alignment horizontal="center" vertical="center" wrapText="1"/>
    </xf>
    <xf numFmtId="14" fontId="27" fillId="0" borderId="0" xfId="0" applyNumberFormat="1" applyFont="1" applyAlignment="1">
      <alignment horizontal="left" vertical="center" wrapText="1"/>
    </xf>
    <xf numFmtId="0" fontId="53" fillId="0" borderId="10" xfId="5" applyFont="1" applyBorder="1" applyAlignment="1">
      <alignment vertical="center" wrapText="1"/>
    </xf>
    <xf numFmtId="0" fontId="53" fillId="0" borderId="0" xfId="5" applyFont="1" applyAlignment="1">
      <alignment vertical="center" wrapText="1"/>
    </xf>
    <xf numFmtId="0" fontId="54" fillId="3" borderId="0" xfId="5" applyFont="1" applyFill="1" applyAlignment="1">
      <alignment horizontal="left" vertical="center" wrapText="1"/>
    </xf>
    <xf numFmtId="0" fontId="27" fillId="19" borderId="2" xfId="5" applyFill="1" applyBorder="1"/>
    <xf numFmtId="0" fontId="27" fillId="19" borderId="9" xfId="5" applyFill="1" applyBorder="1"/>
    <xf numFmtId="0" fontId="50" fillId="0" borderId="19" xfId="5" applyFont="1" applyBorder="1" applyAlignment="1">
      <alignment vertical="center" wrapText="1"/>
    </xf>
    <xf numFmtId="0" fontId="50" fillId="0" borderId="11" xfId="5" applyFont="1" applyBorder="1" applyAlignment="1">
      <alignment vertical="center" wrapText="1"/>
    </xf>
    <xf numFmtId="0" fontId="50" fillId="0" borderId="10" xfId="5" applyFont="1" applyBorder="1" applyAlignment="1">
      <alignment horizontal="center" vertical="center" wrapText="1"/>
    </xf>
    <xf numFmtId="0" fontId="50" fillId="0" borderId="0" xfId="5" applyFont="1" applyAlignment="1">
      <alignment horizontal="center" vertical="center" wrapText="1"/>
    </xf>
    <xf numFmtId="0" fontId="27" fillId="0" borderId="2" xfId="5" applyBorder="1" applyAlignment="1">
      <alignment vertical="center" wrapText="1"/>
    </xf>
    <xf numFmtId="0" fontId="27" fillId="0" borderId="9" xfId="5" applyBorder="1" applyAlignment="1">
      <alignment vertical="center" wrapText="1"/>
    </xf>
    <xf numFmtId="0" fontId="27" fillId="0" borderId="4" xfId="5" applyBorder="1" applyAlignment="1">
      <alignment vertical="center" wrapText="1"/>
    </xf>
    <xf numFmtId="0" fontId="27" fillId="0" borderId="0" xfId="5" applyAlignment="1">
      <alignment vertical="center" wrapText="1"/>
    </xf>
    <xf numFmtId="9" fontId="27" fillId="0" borderId="10" xfId="5" applyNumberFormat="1" applyBorder="1" applyAlignment="1">
      <alignment horizontal="center" vertical="center" wrapText="1"/>
    </xf>
    <xf numFmtId="9" fontId="27" fillId="0" borderId="15" xfId="5" applyNumberFormat="1" applyBorder="1" applyAlignment="1">
      <alignment horizontal="center" vertical="center" wrapText="1"/>
    </xf>
    <xf numFmtId="0" fontId="55" fillId="0" borderId="0" xfId="5" applyFont="1" applyAlignment="1">
      <alignment vertical="center" wrapText="1"/>
    </xf>
    <xf numFmtId="0" fontId="27" fillId="0" borderId="0" xfId="5" applyAlignment="1">
      <alignment horizontal="center" vertical="center" wrapText="1"/>
    </xf>
    <xf numFmtId="0" fontId="50" fillId="0" borderId="19" xfId="5" applyFont="1" applyBorder="1" applyAlignment="1">
      <alignment horizontal="center" vertical="center" wrapText="1"/>
    </xf>
    <xf numFmtId="0" fontId="50" fillId="0" borderId="11" xfId="5" applyFont="1" applyBorder="1" applyAlignment="1">
      <alignment horizontal="center" vertical="center" wrapText="1"/>
    </xf>
    <xf numFmtId="0" fontId="50" fillId="0" borderId="28" xfId="5" applyFont="1" applyBorder="1" applyAlignment="1">
      <alignment horizontal="center" vertical="center" wrapText="1"/>
    </xf>
    <xf numFmtId="0" fontId="50" fillId="0" borderId="10" xfId="5" applyFont="1" applyBorder="1" applyAlignment="1">
      <alignment vertical="center" wrapText="1"/>
    </xf>
    <xf numFmtId="0" fontId="56" fillId="0" borderId="10" xfId="0" applyFont="1" applyBorder="1" applyAlignment="1">
      <alignment horizontal="center" vertical="center" wrapText="1" readingOrder="1"/>
    </xf>
    <xf numFmtId="0" fontId="56" fillId="0" borderId="15" xfId="0" applyFont="1" applyBorder="1" applyAlignment="1">
      <alignment horizontal="center" vertical="center" wrapText="1" readingOrder="1"/>
    </xf>
    <xf numFmtId="0" fontId="27" fillId="0" borderId="10" xfId="5" applyBorder="1" applyAlignment="1">
      <alignment vertical="center" wrapText="1"/>
    </xf>
    <xf numFmtId="0" fontId="27" fillId="0" borderId="10" xfId="0" applyFont="1" applyBorder="1" applyAlignment="1">
      <alignment horizontal="center" vertical="center" wrapText="1" readingOrder="1"/>
    </xf>
    <xf numFmtId="0" fontId="27" fillId="0" borderId="15" xfId="0" applyFont="1" applyBorder="1" applyAlignment="1">
      <alignment horizontal="center" vertical="center" wrapText="1" readingOrder="1"/>
    </xf>
    <xf numFmtId="0" fontId="58" fillId="0" borderId="0" xfId="6" applyFont="1"/>
    <xf numFmtId="0" fontId="27" fillId="0" borderId="14" xfId="5" applyBorder="1" applyAlignment="1">
      <alignment horizontal="center" vertical="center" wrapText="1"/>
    </xf>
    <xf numFmtId="0" fontId="27" fillId="0" borderId="10" xfId="5" applyBorder="1" applyAlignment="1">
      <alignment horizontal="justify" vertical="center" wrapText="1"/>
    </xf>
    <xf numFmtId="9" fontId="44" fillId="0" borderId="11" xfId="0" applyNumberFormat="1" applyFont="1" applyBorder="1" applyAlignment="1">
      <alignment horizontal="center" vertical="center" wrapText="1"/>
    </xf>
    <xf numFmtId="0" fontId="27" fillId="0" borderId="0" xfId="5" applyAlignment="1">
      <alignment horizontal="justify" vertical="center" wrapText="1"/>
    </xf>
    <xf numFmtId="0" fontId="59" fillId="20" borderId="10" xfId="0" applyFont="1" applyFill="1" applyBorder="1" applyAlignment="1">
      <alignment horizontal="center" vertical="center" wrapText="1" readingOrder="1"/>
    </xf>
    <xf numFmtId="0" fontId="27" fillId="9" borderId="15" xfId="0" applyFont="1" applyFill="1" applyBorder="1" applyAlignment="1">
      <alignment horizontal="center" vertical="center" wrapText="1" readingOrder="1"/>
    </xf>
    <xf numFmtId="9" fontId="27" fillId="0" borderId="14" xfId="5" applyNumberFormat="1" applyBorder="1" applyAlignment="1">
      <alignment horizontal="center" vertical="center" wrapText="1"/>
    </xf>
    <xf numFmtId="0" fontId="58" fillId="0" borderId="0" xfId="6" applyFont="1" applyAlignment="1">
      <alignment horizontal="center" vertical="center"/>
    </xf>
    <xf numFmtId="0" fontId="59" fillId="4" borderId="10" xfId="0" applyFont="1" applyFill="1" applyBorder="1" applyAlignment="1">
      <alignment horizontal="center" vertical="center" wrapText="1" readingOrder="1"/>
    </xf>
    <xf numFmtId="0" fontId="60" fillId="0" borderId="0" xfId="6" applyFont="1" applyAlignment="1">
      <alignment vertical="center" textRotation="90" wrapText="1"/>
    </xf>
    <xf numFmtId="0" fontId="61" fillId="0" borderId="0" xfId="6" applyFont="1" applyAlignment="1">
      <alignment horizontal="center" vertical="center" wrapText="1"/>
    </xf>
    <xf numFmtId="0" fontId="58" fillId="0" borderId="0" xfId="6" applyFont="1" applyAlignment="1">
      <alignment horizontal="center" vertical="center" wrapText="1"/>
    </xf>
    <xf numFmtId="0" fontId="59" fillId="5" borderId="10" xfId="0" applyFont="1" applyFill="1" applyBorder="1" applyAlignment="1">
      <alignment horizontal="center" vertical="center" wrapText="1" readingOrder="1"/>
    </xf>
    <xf numFmtId="0" fontId="56" fillId="0" borderId="17" xfId="0" applyFont="1" applyBorder="1" applyAlignment="1">
      <alignment horizontal="center" vertical="center" wrapText="1" readingOrder="1"/>
    </xf>
    <xf numFmtId="0" fontId="59" fillId="5" borderId="17" xfId="0" applyFont="1" applyFill="1" applyBorder="1" applyAlignment="1">
      <alignment horizontal="center" vertical="center" wrapText="1" readingOrder="1"/>
    </xf>
    <xf numFmtId="0" fontId="59" fillId="4" borderId="17" xfId="0" applyFont="1" applyFill="1" applyBorder="1" applyAlignment="1">
      <alignment horizontal="center" vertical="center" wrapText="1" readingOrder="1"/>
    </xf>
    <xf numFmtId="0" fontId="59" fillId="20" borderId="17" xfId="0" applyFont="1" applyFill="1" applyBorder="1" applyAlignment="1">
      <alignment horizontal="center" vertical="center" wrapText="1" readingOrder="1"/>
    </xf>
    <xf numFmtId="0" fontId="27" fillId="9" borderId="18" xfId="0" applyFont="1" applyFill="1" applyBorder="1" applyAlignment="1">
      <alignment horizontal="center" vertical="center" wrapText="1" readingOrder="1"/>
    </xf>
    <xf numFmtId="9" fontId="27" fillId="0" borderId="16" xfId="5" applyNumberFormat="1" applyBorder="1" applyAlignment="1">
      <alignment horizontal="center" vertical="center" wrapText="1"/>
    </xf>
    <xf numFmtId="0" fontId="27" fillId="0" borderId="17" xfId="0" applyFont="1" applyBorder="1" applyAlignment="1">
      <alignment horizontal="center" vertical="center" wrapText="1" readingOrder="1"/>
    </xf>
    <xf numFmtId="0" fontId="58" fillId="0" borderId="0" xfId="6" applyFont="1" applyAlignment="1">
      <alignment vertical="center"/>
    </xf>
    <xf numFmtId="0" fontId="27" fillId="9" borderId="10" xfId="0" applyFont="1" applyFill="1" applyBorder="1" applyAlignment="1">
      <alignment horizontal="center" vertical="center" wrapText="1" readingOrder="1"/>
    </xf>
    <xf numFmtId="0" fontId="55" fillId="0" borderId="0" xfId="0" applyFont="1" applyAlignment="1">
      <alignment vertical="center" readingOrder="1"/>
    </xf>
    <xf numFmtId="0" fontId="62" fillId="0" borderId="0" xfId="6" applyFont="1"/>
    <xf numFmtId="0" fontId="27" fillId="0" borderId="0" xfId="0" applyFont="1" applyAlignment="1">
      <alignment vertical="center"/>
    </xf>
    <xf numFmtId="0" fontId="27" fillId="0" borderId="0" xfId="0" applyFont="1" applyAlignment="1">
      <alignment vertical="center" readingOrder="1"/>
    </xf>
    <xf numFmtId="0" fontId="27" fillId="0" borderId="0" xfId="6" applyFont="1" applyAlignment="1">
      <alignment vertical="center"/>
    </xf>
    <xf numFmtId="0" fontId="27" fillId="19" borderId="0" xfId="5" applyFill="1" applyAlignment="1">
      <alignment horizontal="left"/>
    </xf>
    <xf numFmtId="0" fontId="50" fillId="0" borderId="0" xfId="0" applyFont="1" applyAlignment="1">
      <alignment horizontal="center" vertical="center" wrapText="1"/>
    </xf>
    <xf numFmtId="0" fontId="50" fillId="0" borderId="0" xfId="0" applyFont="1" applyAlignment="1">
      <alignment horizontal="right" vertical="center" wrapText="1"/>
    </xf>
    <xf numFmtId="0" fontId="54" fillId="3" borderId="0" xfId="5" applyFont="1" applyFill="1" applyAlignment="1">
      <alignment vertical="center" wrapText="1"/>
    </xf>
    <xf numFmtId="0" fontId="50" fillId="0" borderId="0" xfId="5" applyFont="1" applyAlignment="1">
      <alignment horizontal="left" vertical="center"/>
    </xf>
    <xf numFmtId="0" fontId="50" fillId="0" borderId="0" xfId="5" applyFont="1" applyAlignment="1">
      <alignment vertical="center" wrapText="1"/>
    </xf>
    <xf numFmtId="9" fontId="27" fillId="0" borderId="11" xfId="5" applyNumberFormat="1" applyBorder="1" applyAlignment="1">
      <alignment horizontal="center" vertical="center" wrapText="1"/>
    </xf>
    <xf numFmtId="9" fontId="44" fillId="0" borderId="11" xfId="0" applyNumberFormat="1" applyFont="1" applyBorder="1" applyAlignment="1">
      <alignment horizontal="left" vertical="center" wrapText="1"/>
    </xf>
    <xf numFmtId="0" fontId="27" fillId="0" borderId="0" xfId="5" applyAlignment="1">
      <alignment horizontal="left" vertical="center" wrapText="1"/>
    </xf>
    <xf numFmtId="0" fontId="53" fillId="0" borderId="0" xfId="5" applyFont="1" applyAlignment="1">
      <alignment horizontal="left" vertical="center" wrapText="1"/>
    </xf>
    <xf numFmtId="9" fontId="27" fillId="0" borderId="0" xfId="5" applyNumberFormat="1" applyAlignment="1">
      <alignment horizontal="center" vertical="center" wrapText="1"/>
    </xf>
    <xf numFmtId="9" fontId="44" fillId="0" borderId="0" xfId="0" applyNumberFormat="1" applyFont="1" applyAlignment="1">
      <alignment horizontal="center" vertical="center" wrapText="1"/>
    </xf>
    <xf numFmtId="9" fontId="44" fillId="0" borderId="0" xfId="0" applyNumberFormat="1" applyFont="1" applyAlignment="1">
      <alignment horizontal="left" vertical="center" wrapText="1"/>
    </xf>
    <xf numFmtId="0" fontId="66" fillId="0" borderId="0" xfId="5" applyFont="1" applyAlignment="1">
      <alignment horizontal="center" vertical="center"/>
    </xf>
    <xf numFmtId="0" fontId="66" fillId="0" borderId="0" xfId="5" applyFont="1" applyAlignment="1">
      <alignment vertical="center"/>
    </xf>
    <xf numFmtId="0" fontId="68" fillId="3" borderId="0" xfId="5" applyFont="1" applyFill="1" applyAlignment="1">
      <alignment vertical="center" wrapText="1"/>
    </xf>
    <xf numFmtId="0" fontId="67" fillId="3" borderId="0" xfId="5" applyFont="1" applyFill="1" applyAlignment="1">
      <alignment vertical="center" wrapText="1"/>
    </xf>
    <xf numFmtId="0" fontId="68" fillId="0" borderId="0" xfId="5" applyFont="1" applyAlignment="1">
      <alignment vertical="center" wrapText="1"/>
    </xf>
    <xf numFmtId="0" fontId="67" fillId="0" borderId="29" xfId="5" applyFont="1" applyBorder="1" applyAlignment="1">
      <alignment vertical="center" wrapText="1"/>
    </xf>
    <xf numFmtId="0" fontId="54" fillId="3" borderId="29" xfId="5" applyFont="1" applyFill="1" applyBorder="1" applyAlignment="1">
      <alignment horizontal="left" vertical="center" wrapText="1"/>
    </xf>
    <xf numFmtId="0" fontId="67" fillId="0" borderId="10" xfId="5" applyFont="1" applyBorder="1" applyAlignment="1">
      <alignment vertical="center" wrapText="1"/>
    </xf>
    <xf numFmtId="0" fontId="0" fillId="3" borderId="0" xfId="0" applyFill="1" applyAlignment="1">
      <alignment vertical="top" wrapText="1"/>
    </xf>
    <xf numFmtId="0" fontId="49" fillId="0" borderId="10" xfId="0" applyFont="1" applyBorder="1"/>
    <xf numFmtId="0" fontId="49" fillId="0" borderId="0" xfId="0" applyFont="1"/>
    <xf numFmtId="0" fontId="0" fillId="0" borderId="10" xfId="0" applyBorder="1"/>
    <xf numFmtId="0" fontId="0" fillId="0" borderId="10" xfId="0" applyBorder="1" applyAlignment="1">
      <alignment horizontal="center"/>
    </xf>
    <xf numFmtId="9" fontId="0" fillId="0" borderId="10" xfId="0" applyNumberFormat="1" applyBorder="1" applyAlignment="1">
      <alignment horizontal="center"/>
    </xf>
    <xf numFmtId="0" fontId="0" fillId="0" borderId="0" xfId="0" applyAlignment="1">
      <alignment horizontal="center" vertical="center"/>
    </xf>
    <xf numFmtId="0" fontId="49" fillId="0" borderId="10" xfId="0" applyFont="1" applyBorder="1" applyAlignment="1">
      <alignment horizontal="center" vertical="center"/>
    </xf>
    <xf numFmtId="0" fontId="12" fillId="0" borderId="10" xfId="0" applyFont="1" applyBorder="1" applyAlignment="1">
      <alignment horizontal="center" vertical="center"/>
    </xf>
    <xf numFmtId="0" fontId="70" fillId="0" borderId="10" xfId="0" applyFont="1" applyBorder="1" applyAlignment="1">
      <alignment horizontal="center" vertical="center"/>
    </xf>
    <xf numFmtId="0" fontId="71" fillId="0" borderId="10" xfId="0" applyFont="1" applyBorder="1" applyAlignment="1">
      <alignment horizontal="center"/>
    </xf>
    <xf numFmtId="0" fontId="49" fillId="0" borderId="0" xfId="0" applyFont="1" applyAlignment="1">
      <alignment horizontal="center" vertical="center"/>
    </xf>
    <xf numFmtId="0" fontId="0" fillId="0" borderId="0" xfId="0" applyAlignment="1">
      <alignment horizontal="center"/>
    </xf>
    <xf numFmtId="0" fontId="31" fillId="0" borderId="36" xfId="0" applyFont="1" applyBorder="1" applyAlignment="1">
      <alignment horizontal="center" vertical="center"/>
    </xf>
    <xf numFmtId="0" fontId="31" fillId="0" borderId="32" xfId="0" applyFont="1" applyBorder="1" applyAlignment="1">
      <alignment horizontal="center" vertical="center"/>
    </xf>
    <xf numFmtId="0" fontId="31" fillId="0" borderId="37" xfId="0" applyFont="1" applyBorder="1" applyAlignment="1">
      <alignment horizontal="center" vertical="center"/>
    </xf>
    <xf numFmtId="0" fontId="30" fillId="0" borderId="36" xfId="0" applyFont="1" applyBorder="1" applyAlignment="1">
      <alignment horizontal="center" vertical="center"/>
    </xf>
    <xf numFmtId="0" fontId="30" fillId="0" borderId="25" xfId="0" applyFont="1" applyBorder="1" applyAlignment="1">
      <alignment horizontal="center" vertical="center"/>
    </xf>
    <xf numFmtId="0" fontId="30" fillId="0" borderId="33" xfId="0" applyFont="1" applyBorder="1" applyAlignment="1">
      <alignment horizontal="center" vertical="center"/>
    </xf>
    <xf numFmtId="0" fontId="30" fillId="0" borderId="32" xfId="0" applyFont="1" applyBorder="1" applyAlignment="1">
      <alignment horizontal="center" vertical="center"/>
    </xf>
    <xf numFmtId="0" fontId="30" fillId="0" borderId="0" xfId="0" applyFont="1" applyAlignment="1">
      <alignment horizontal="center" vertical="center"/>
    </xf>
    <xf numFmtId="0" fontId="30" fillId="0" borderId="34" xfId="0" applyFont="1" applyBorder="1" applyAlignment="1">
      <alignment horizontal="center" vertical="center"/>
    </xf>
    <xf numFmtId="0" fontId="30" fillId="0" borderId="37" xfId="0" applyFont="1" applyBorder="1" applyAlignment="1">
      <alignment horizontal="center" vertical="center"/>
    </xf>
    <xf numFmtId="0" fontId="30" fillId="0" borderId="26" xfId="0" applyFont="1" applyBorder="1" applyAlignment="1">
      <alignment horizontal="center" vertical="center"/>
    </xf>
    <xf numFmtId="0" fontId="30" fillId="0" borderId="35" xfId="0" applyFont="1" applyBorder="1" applyAlignment="1">
      <alignment horizontal="center" vertical="center"/>
    </xf>
    <xf numFmtId="0" fontId="24" fillId="0" borderId="10" xfId="0" applyFont="1" applyBorder="1" applyAlignment="1">
      <alignment horizontal="left" vertical="center"/>
    </xf>
    <xf numFmtId="0" fontId="35" fillId="12" borderId="10" xfId="0" applyFont="1" applyFill="1" applyBorder="1" applyAlignment="1">
      <alignment horizontal="center" vertical="center" wrapText="1"/>
    </xf>
    <xf numFmtId="0" fontId="35" fillId="12" borderId="10" xfId="0" applyFont="1" applyFill="1" applyBorder="1" applyAlignment="1">
      <alignment horizontal="center" vertical="center"/>
    </xf>
    <xf numFmtId="0" fontId="36" fillId="3" borderId="28" xfId="0" applyFont="1" applyFill="1" applyBorder="1" applyAlignment="1">
      <alignment horizontal="center" vertical="center"/>
    </xf>
    <xf numFmtId="0" fontId="36" fillId="3" borderId="30" xfId="0" applyFont="1" applyFill="1" applyBorder="1" applyAlignment="1">
      <alignment horizontal="center" vertical="center"/>
    </xf>
    <xf numFmtId="0" fontId="36" fillId="3" borderId="28" xfId="0" applyFont="1" applyFill="1" applyBorder="1" applyAlignment="1">
      <alignment horizontal="center" vertical="center" wrapText="1"/>
    </xf>
    <xf numFmtId="0" fontId="36" fillId="3" borderId="29" xfId="0" applyFont="1" applyFill="1" applyBorder="1" applyAlignment="1">
      <alignment horizontal="center" vertical="center" wrapText="1"/>
    </xf>
    <xf numFmtId="0" fontId="36" fillId="3" borderId="30" xfId="0" applyFont="1" applyFill="1" applyBorder="1" applyAlignment="1">
      <alignment horizontal="center" vertical="center" wrapText="1"/>
    </xf>
    <xf numFmtId="0" fontId="36" fillId="3" borderId="29" xfId="0" applyFont="1" applyFill="1" applyBorder="1" applyAlignment="1">
      <alignment horizontal="center" vertical="center"/>
    </xf>
    <xf numFmtId="0" fontId="33" fillId="12" borderId="0" xfId="0" applyFont="1" applyFill="1" applyAlignment="1">
      <alignment horizontal="center" vertical="center"/>
    </xf>
    <xf numFmtId="0" fontId="32" fillId="11" borderId="10" xfId="0" applyFont="1" applyFill="1" applyBorder="1" applyAlignment="1">
      <alignment horizontal="left" vertical="center"/>
    </xf>
    <xf numFmtId="0" fontId="32" fillId="3" borderId="10" xfId="0" applyFont="1" applyFill="1" applyBorder="1" applyAlignment="1">
      <alignment horizontal="center" vertical="center"/>
    </xf>
    <xf numFmtId="0" fontId="32" fillId="11" borderId="11" xfId="0" applyFont="1" applyFill="1" applyBorder="1" applyAlignment="1">
      <alignment horizontal="left" vertical="center"/>
    </xf>
    <xf numFmtId="0" fontId="32" fillId="3" borderId="28" xfId="0" applyFont="1" applyFill="1" applyBorder="1" applyAlignment="1">
      <alignment horizontal="center" vertical="center"/>
    </xf>
    <xf numFmtId="0" fontId="32" fillId="3" borderId="30" xfId="0" applyFont="1" applyFill="1" applyBorder="1" applyAlignment="1">
      <alignment horizontal="center" vertical="center"/>
    </xf>
    <xf numFmtId="0" fontId="32" fillId="3" borderId="29" xfId="0" applyFont="1" applyFill="1" applyBorder="1" applyAlignment="1">
      <alignment horizontal="center" vertical="center"/>
    </xf>
    <xf numFmtId="0" fontId="41" fillId="0" borderId="27" xfId="0" applyFont="1" applyBorder="1" applyAlignment="1" applyProtection="1">
      <alignment horizontal="left" vertical="top" wrapText="1"/>
      <protection locked="0"/>
    </xf>
    <xf numFmtId="0" fontId="41" fillId="0" borderId="31" xfId="0" applyFont="1" applyBorder="1" applyAlignment="1" applyProtection="1">
      <alignment horizontal="left" vertical="top" wrapText="1"/>
      <protection locked="0"/>
    </xf>
    <xf numFmtId="0" fontId="41" fillId="0" borderId="11" xfId="0" applyFont="1" applyBorder="1" applyAlignment="1" applyProtection="1">
      <alignment horizontal="left" vertical="top" wrapText="1"/>
      <protection locked="0"/>
    </xf>
    <xf numFmtId="0" fontId="41" fillId="0" borderId="27" xfId="0" applyFont="1" applyBorder="1" applyAlignment="1" applyProtection="1">
      <alignment horizontal="center" vertical="center" wrapText="1"/>
      <protection locked="0"/>
    </xf>
    <xf numFmtId="0" fontId="41" fillId="0" borderId="31" xfId="0" applyFont="1" applyBorder="1" applyAlignment="1" applyProtection="1">
      <alignment horizontal="center" vertical="center" wrapText="1"/>
      <protection locked="0"/>
    </xf>
    <xf numFmtId="0" fontId="41" fillId="0" borderId="11" xfId="0" applyFont="1" applyBorder="1" applyAlignment="1" applyProtection="1">
      <alignment horizontal="center" vertical="center" wrapText="1"/>
      <protection locked="0"/>
    </xf>
    <xf numFmtId="0" fontId="41" fillId="0" borderId="10" xfId="0" applyFont="1" applyBorder="1" applyAlignment="1" applyProtection="1">
      <alignment horizontal="left" vertical="top" wrapText="1"/>
      <protection locked="0"/>
    </xf>
    <xf numFmtId="0" fontId="41" fillId="0" borderId="10" xfId="0" applyFont="1" applyBorder="1" applyAlignment="1" applyProtection="1">
      <alignment horizontal="left" vertical="top"/>
      <protection locked="0"/>
    </xf>
    <xf numFmtId="0" fontId="41" fillId="0" borderId="10" xfId="0" applyFont="1" applyBorder="1" applyAlignment="1" applyProtection="1">
      <alignment horizontal="center" vertical="center" wrapText="1"/>
      <protection locked="0"/>
    </xf>
    <xf numFmtId="0" fontId="41" fillId="0" borderId="10" xfId="0" applyFont="1" applyBorder="1" applyAlignment="1" applyProtection="1">
      <alignment horizontal="center" vertical="center"/>
      <protection locked="0"/>
    </xf>
    <xf numFmtId="0" fontId="2" fillId="10" borderId="27" xfId="0" applyFont="1" applyFill="1" applyBorder="1" applyAlignment="1" applyProtection="1">
      <alignment horizontal="center" vertical="center" wrapText="1"/>
      <protection locked="0"/>
    </xf>
    <xf numFmtId="0" fontId="2" fillId="10" borderId="31" xfId="0" applyFont="1" applyFill="1" applyBorder="1" applyAlignment="1" applyProtection="1">
      <alignment horizontal="center" vertical="center" wrapText="1"/>
      <protection locked="0"/>
    </xf>
    <xf numFmtId="0" fontId="2" fillId="10" borderId="11" xfId="0" applyFont="1" applyFill="1" applyBorder="1" applyAlignment="1" applyProtection="1">
      <alignment horizontal="center" vertical="center" wrapText="1"/>
      <protection locked="0"/>
    </xf>
    <xf numFmtId="0" fontId="41" fillId="3" borderId="10" xfId="0" applyFont="1" applyFill="1" applyBorder="1" applyAlignment="1" applyProtection="1">
      <alignment horizontal="left" vertical="top" wrapText="1"/>
      <protection locked="0"/>
    </xf>
    <xf numFmtId="0" fontId="41" fillId="3" borderId="10" xfId="0" applyFont="1" applyFill="1" applyBorder="1" applyAlignment="1" applyProtection="1">
      <alignment horizontal="left" vertical="top"/>
      <protection locked="0"/>
    </xf>
    <xf numFmtId="0" fontId="41" fillId="3" borderId="10" xfId="0" applyFont="1" applyFill="1" applyBorder="1" applyAlignment="1" applyProtection="1">
      <alignment horizontal="center" vertical="center" wrapText="1"/>
      <protection locked="0"/>
    </xf>
    <xf numFmtId="0" fontId="41" fillId="3" borderId="10" xfId="0" applyFont="1" applyFill="1" applyBorder="1" applyAlignment="1" applyProtection="1">
      <alignment horizontal="center" vertical="center"/>
      <protection locked="0"/>
    </xf>
    <xf numFmtId="0" fontId="18" fillId="0" borderId="10" xfId="0" applyFont="1" applyBorder="1" applyAlignment="1" applyProtection="1">
      <alignment horizontal="left" vertical="top"/>
      <protection hidden="1"/>
    </xf>
    <xf numFmtId="0" fontId="18" fillId="0" borderId="10" xfId="0" applyFont="1" applyBorder="1" applyAlignment="1" applyProtection="1">
      <alignment horizontal="center" vertical="center"/>
      <protection hidden="1"/>
    </xf>
    <xf numFmtId="0" fontId="18" fillId="0" borderId="10" xfId="0" applyFont="1" applyBorder="1" applyAlignment="1" applyProtection="1">
      <alignment horizontal="center"/>
      <protection hidden="1"/>
    </xf>
    <xf numFmtId="0" fontId="18" fillId="0" borderId="27" xfId="0" applyFont="1" applyBorder="1" applyAlignment="1" applyProtection="1">
      <alignment horizontal="center" vertical="center" textRotation="90"/>
      <protection hidden="1"/>
    </xf>
    <xf numFmtId="0" fontId="18" fillId="0" borderId="31" xfId="0" applyFont="1" applyBorder="1" applyAlignment="1" applyProtection="1">
      <alignment horizontal="center" vertical="center" textRotation="90"/>
      <protection hidden="1"/>
    </xf>
    <xf numFmtId="0" fontId="32" fillId="3" borderId="27" xfId="0" applyFont="1" applyFill="1" applyBorder="1" applyAlignment="1" applyProtection="1">
      <alignment horizontal="center" vertical="center" wrapText="1"/>
      <protection hidden="1"/>
    </xf>
    <xf numFmtId="0" fontId="32" fillId="3" borderId="11" xfId="0" applyFont="1" applyFill="1" applyBorder="1" applyAlignment="1" applyProtection="1">
      <alignment horizontal="center" vertical="center" wrapText="1"/>
      <protection hidden="1"/>
    </xf>
    <xf numFmtId="0" fontId="18" fillId="0" borderId="10" xfId="0" applyFont="1" applyBorder="1" applyAlignment="1" applyProtection="1">
      <alignment horizontal="center" vertical="center" textRotation="90"/>
      <protection hidden="1"/>
    </xf>
    <xf numFmtId="0" fontId="32" fillId="3" borderId="31" xfId="0" applyFont="1" applyFill="1" applyBorder="1" applyAlignment="1" applyProtection="1">
      <alignment horizontal="center" vertical="center" wrapText="1"/>
      <protection hidden="1"/>
    </xf>
    <xf numFmtId="0" fontId="18" fillId="0" borderId="27" xfId="0" applyFont="1" applyBorder="1" applyAlignment="1" applyProtection="1">
      <alignment horizontal="center" vertical="center" wrapText="1"/>
      <protection hidden="1"/>
    </xf>
    <xf numFmtId="0" fontId="18" fillId="0" borderId="31" xfId="0" applyFont="1" applyBorder="1" applyAlignment="1" applyProtection="1">
      <alignment horizontal="center" vertical="center" wrapText="1"/>
      <protection hidden="1"/>
    </xf>
    <xf numFmtId="0" fontId="34" fillId="0" borderId="27" xfId="0" applyFont="1" applyBorder="1" applyAlignment="1" applyProtection="1">
      <alignment horizontal="center" vertical="center" textRotation="90" wrapText="1"/>
      <protection hidden="1"/>
    </xf>
    <xf numFmtId="0" fontId="34" fillId="0" borderId="31" xfId="0" applyFont="1" applyBorder="1" applyAlignment="1" applyProtection="1">
      <alignment horizontal="center" vertical="center" textRotation="90" wrapText="1"/>
      <protection hidden="1"/>
    </xf>
    <xf numFmtId="9" fontId="18" fillId="0" borderId="10" xfId="0" applyNumberFormat="1" applyFont="1" applyBorder="1" applyAlignment="1" applyProtection="1">
      <alignment horizontal="center" vertical="center" wrapText="1"/>
      <protection hidden="1"/>
    </xf>
    <xf numFmtId="0" fontId="34" fillId="0" borderId="10" xfId="0" applyFont="1" applyBorder="1" applyAlignment="1" applyProtection="1">
      <alignment horizontal="center" vertical="center" textRotation="90"/>
      <protection hidden="1"/>
    </xf>
    <xf numFmtId="164" fontId="18" fillId="0" borderId="27" xfId="1" applyNumberFormat="1" applyFont="1" applyBorder="1" applyAlignment="1" applyProtection="1">
      <alignment horizontal="center" vertical="center"/>
      <protection hidden="1"/>
    </xf>
    <xf numFmtId="164" fontId="18" fillId="0" borderId="31" xfId="1" applyNumberFormat="1" applyFont="1" applyBorder="1" applyAlignment="1" applyProtection="1">
      <alignment horizontal="center" vertical="center"/>
      <protection hidden="1"/>
    </xf>
    <xf numFmtId="0" fontId="34" fillId="0" borderId="27" xfId="0" applyFont="1" applyBorder="1" applyAlignment="1" applyProtection="1">
      <alignment horizontal="center" vertical="center" textRotation="90"/>
      <protection hidden="1"/>
    </xf>
    <xf numFmtId="0" fontId="34" fillId="0" borderId="31" xfId="0" applyFont="1" applyBorder="1" applyAlignment="1" applyProtection="1">
      <alignment horizontal="center" vertical="center" textRotation="90"/>
      <protection hidden="1"/>
    </xf>
    <xf numFmtId="0" fontId="18" fillId="0" borderId="10" xfId="0" applyFont="1" applyBorder="1" applyAlignment="1" applyProtection="1">
      <alignment horizontal="center" vertical="center" wrapText="1"/>
      <protection hidden="1"/>
    </xf>
    <xf numFmtId="0" fontId="20" fillId="3" borderId="27" xfId="0" applyFont="1" applyFill="1" applyBorder="1" applyAlignment="1" applyProtection="1">
      <alignment horizontal="center" vertical="center" wrapText="1"/>
      <protection hidden="1"/>
    </xf>
    <xf numFmtId="0" fontId="20" fillId="3" borderId="31" xfId="0" applyFont="1" applyFill="1" applyBorder="1" applyAlignment="1" applyProtection="1">
      <alignment horizontal="center" vertical="center" wrapText="1"/>
      <protection hidden="1"/>
    </xf>
    <xf numFmtId="0" fontId="20" fillId="3" borderId="11" xfId="0" applyFont="1" applyFill="1" applyBorder="1" applyAlignment="1" applyProtection="1">
      <alignment horizontal="center" vertical="center" wrapText="1"/>
      <protection hidden="1"/>
    </xf>
    <xf numFmtId="0" fontId="18" fillId="0" borderId="11" xfId="0" applyFont="1" applyBorder="1" applyAlignment="1" applyProtection="1">
      <alignment horizontal="center" vertical="center" wrapText="1"/>
      <protection hidden="1"/>
    </xf>
    <xf numFmtId="0" fontId="34" fillId="0" borderId="11" xfId="0" applyFont="1" applyBorder="1" applyAlignment="1" applyProtection="1">
      <alignment horizontal="center" vertical="center" textRotation="90" wrapText="1"/>
      <protection hidden="1"/>
    </xf>
    <xf numFmtId="9" fontId="18" fillId="0" borderId="27" xfId="0" applyNumberFormat="1" applyFont="1" applyBorder="1" applyAlignment="1" applyProtection="1">
      <alignment horizontal="center" vertical="center" wrapText="1"/>
      <protection hidden="1"/>
    </xf>
    <xf numFmtId="9" fontId="18" fillId="0" borderId="31" xfId="0" applyNumberFormat="1" applyFont="1" applyBorder="1" applyAlignment="1" applyProtection="1">
      <alignment horizontal="center" vertical="center" wrapText="1"/>
      <protection hidden="1"/>
    </xf>
    <xf numFmtId="9" fontId="18" fillId="0" borderId="11" xfId="0" applyNumberFormat="1" applyFont="1" applyBorder="1" applyAlignment="1" applyProtection="1">
      <alignment horizontal="center" vertical="center" wrapText="1"/>
      <protection hidden="1"/>
    </xf>
    <xf numFmtId="0" fontId="34" fillId="0" borderId="11" xfId="0" applyFont="1" applyBorder="1" applyAlignment="1" applyProtection="1">
      <alignment horizontal="center" vertical="center" textRotation="90"/>
      <protection hidden="1"/>
    </xf>
    <xf numFmtId="0" fontId="34" fillId="10" borderId="10" xfId="0" applyFont="1" applyFill="1" applyBorder="1" applyAlignment="1" applyProtection="1">
      <alignment horizontal="center" vertical="center" textRotation="90" wrapText="1"/>
      <protection hidden="1"/>
    </xf>
    <xf numFmtId="0" fontId="31" fillId="3" borderId="27" xfId="0" applyFont="1" applyFill="1" applyBorder="1" applyAlignment="1" applyProtection="1">
      <alignment horizontal="center" vertical="center" wrapText="1"/>
      <protection hidden="1"/>
    </xf>
    <xf numFmtId="0" fontId="31" fillId="3" borderId="31" xfId="0" applyFont="1" applyFill="1" applyBorder="1" applyAlignment="1" applyProtection="1">
      <alignment horizontal="center" vertical="center" wrapText="1"/>
      <protection hidden="1"/>
    </xf>
    <xf numFmtId="0" fontId="40" fillId="10" borderId="27" xfId="0" applyFont="1" applyFill="1" applyBorder="1" applyAlignment="1" applyProtection="1">
      <alignment horizontal="center" vertical="center" wrapText="1"/>
      <protection hidden="1"/>
    </xf>
    <xf numFmtId="0" fontId="40" fillId="10" borderId="11" xfId="0" applyFont="1" applyFill="1" applyBorder="1" applyAlignment="1" applyProtection="1">
      <alignment horizontal="center" vertical="center" wrapText="1"/>
      <protection hidden="1"/>
    </xf>
    <xf numFmtId="0" fontId="34" fillId="10" borderId="27" xfId="0" applyFont="1" applyFill="1" applyBorder="1" applyAlignment="1" applyProtection="1">
      <alignment horizontal="center" vertical="center" textRotation="90" wrapText="1"/>
      <protection hidden="1"/>
    </xf>
    <xf numFmtId="0" fontId="34" fillId="10" borderId="11" xfId="0" applyFont="1" applyFill="1" applyBorder="1" applyAlignment="1" applyProtection="1">
      <alignment horizontal="center" vertical="center" textRotation="90" wrapText="1"/>
      <protection hidden="1"/>
    </xf>
    <xf numFmtId="0" fontId="18" fillId="10" borderId="10" xfId="0" applyFont="1" applyFill="1" applyBorder="1" applyAlignment="1" applyProtection="1">
      <alignment horizontal="center" vertical="center"/>
      <protection hidden="1"/>
    </xf>
    <xf numFmtId="0" fontId="18" fillId="0" borderId="10" xfId="0" applyFont="1" applyBorder="1" applyAlignment="1" applyProtection="1">
      <alignment horizontal="left" vertical="top" wrapText="1"/>
      <protection hidden="1"/>
    </xf>
    <xf numFmtId="0" fontId="18" fillId="0" borderId="28" xfId="0" applyFont="1" applyBorder="1" applyAlignment="1" applyProtection="1">
      <alignment horizontal="left" vertical="center" wrapText="1"/>
      <protection hidden="1"/>
    </xf>
    <xf numFmtId="0" fontId="18" fillId="0" borderId="29" xfId="0" applyFont="1" applyBorder="1" applyAlignment="1" applyProtection="1">
      <alignment horizontal="left" vertical="center" wrapText="1"/>
      <protection hidden="1"/>
    </xf>
    <xf numFmtId="0" fontId="18" fillId="0" borderId="30" xfId="0" applyFont="1" applyBorder="1" applyAlignment="1" applyProtection="1">
      <alignment horizontal="left" vertical="center" wrapText="1"/>
      <protection hidden="1"/>
    </xf>
    <xf numFmtId="0" fontId="34" fillId="14" borderId="27" xfId="0" applyFont="1" applyFill="1" applyBorder="1" applyAlignment="1" applyProtection="1">
      <alignment horizontal="center" vertical="center" textRotation="90" wrapText="1"/>
      <protection hidden="1"/>
    </xf>
    <xf numFmtId="0" fontId="34" fillId="14" borderId="11" xfId="0" applyFont="1" applyFill="1" applyBorder="1" applyAlignment="1" applyProtection="1">
      <alignment horizontal="center" vertical="center" textRotation="90" wrapText="1"/>
      <protection hidden="1"/>
    </xf>
    <xf numFmtId="0" fontId="34" fillId="10" borderId="27" xfId="0" applyFont="1" applyFill="1" applyBorder="1" applyAlignment="1" applyProtection="1">
      <alignment horizontal="center" vertical="center" wrapText="1"/>
      <protection hidden="1"/>
    </xf>
    <xf numFmtId="0" fontId="34" fillId="10" borderId="11" xfId="0" applyFont="1" applyFill="1" applyBorder="1" applyAlignment="1" applyProtection="1">
      <alignment horizontal="center" vertical="center" wrapText="1"/>
      <protection hidden="1"/>
    </xf>
    <xf numFmtId="0" fontId="18" fillId="0" borderId="10" xfId="0" applyFont="1" applyBorder="1" applyAlignment="1" applyProtection="1">
      <alignment horizontal="left" vertical="center" wrapText="1"/>
      <protection hidden="1"/>
    </xf>
    <xf numFmtId="0" fontId="34" fillId="10" borderId="28" xfId="0" applyFont="1" applyFill="1" applyBorder="1" applyAlignment="1" applyProtection="1">
      <alignment horizontal="center" vertical="center" wrapText="1"/>
      <protection hidden="1"/>
    </xf>
    <xf numFmtId="0" fontId="34" fillId="10" borderId="29" xfId="0" applyFont="1" applyFill="1" applyBorder="1" applyAlignment="1" applyProtection="1">
      <alignment horizontal="center" vertical="center" wrapText="1"/>
      <protection hidden="1"/>
    </xf>
    <xf numFmtId="0" fontId="34" fillId="10" borderId="30" xfId="0" applyFont="1" applyFill="1" applyBorder="1" applyAlignment="1" applyProtection="1">
      <alignment horizontal="center" vertical="center" wrapText="1"/>
      <protection hidden="1"/>
    </xf>
    <xf numFmtId="0" fontId="34" fillId="10" borderId="10" xfId="0" applyFont="1" applyFill="1" applyBorder="1" applyAlignment="1" applyProtection="1">
      <alignment horizontal="center" vertical="center" textRotation="90"/>
      <protection hidden="1"/>
    </xf>
    <xf numFmtId="0" fontId="34" fillId="10" borderId="10" xfId="0" applyFont="1" applyFill="1" applyBorder="1" applyAlignment="1" applyProtection="1">
      <alignment horizontal="center" vertical="center" wrapText="1"/>
      <protection hidden="1"/>
    </xf>
    <xf numFmtId="0" fontId="34" fillId="10" borderId="31" xfId="0" applyFont="1" applyFill="1" applyBorder="1" applyAlignment="1" applyProtection="1">
      <alignment horizontal="center" vertical="center" wrapText="1"/>
      <protection hidden="1"/>
    </xf>
    <xf numFmtId="0" fontId="34" fillId="10" borderId="31" xfId="0" applyFont="1" applyFill="1" applyBorder="1" applyAlignment="1" applyProtection="1">
      <alignment horizontal="center" vertical="center"/>
      <protection hidden="1"/>
    </xf>
    <xf numFmtId="0" fontId="34" fillId="10" borderId="11" xfId="0" applyFont="1" applyFill="1" applyBorder="1" applyAlignment="1" applyProtection="1">
      <alignment horizontal="center" vertical="center"/>
      <protection hidden="1"/>
    </xf>
    <xf numFmtId="0" fontId="34" fillId="14" borderId="10" xfId="0" applyFont="1" applyFill="1" applyBorder="1" applyAlignment="1" applyProtection="1">
      <alignment horizontal="center" vertical="center"/>
      <protection hidden="1"/>
    </xf>
    <xf numFmtId="0" fontId="34" fillId="10" borderId="29" xfId="0" applyFont="1" applyFill="1" applyBorder="1" applyAlignment="1" applyProtection="1">
      <alignment horizontal="center"/>
      <protection hidden="1"/>
    </xf>
    <xf numFmtId="0" fontId="34" fillId="0" borderId="28" xfId="0" applyFont="1" applyBorder="1" applyAlignment="1" applyProtection="1">
      <alignment horizontal="left" vertical="center"/>
      <protection hidden="1"/>
    </xf>
    <xf numFmtId="0" fontId="34" fillId="0" borderId="29" xfId="0" applyFont="1" applyBorder="1" applyAlignment="1" applyProtection="1">
      <alignment horizontal="left" vertical="center"/>
      <protection hidden="1"/>
    </xf>
    <xf numFmtId="0" fontId="34" fillId="0" borderId="30" xfId="0" applyFont="1" applyBorder="1" applyAlignment="1" applyProtection="1">
      <alignment horizontal="left" vertical="center"/>
      <protection hidden="1"/>
    </xf>
    <xf numFmtId="0" fontId="34" fillId="10" borderId="29" xfId="0" applyFont="1" applyFill="1" applyBorder="1" applyAlignment="1" applyProtection="1">
      <alignment horizontal="center" vertical="center"/>
      <protection hidden="1"/>
    </xf>
    <xf numFmtId="0" fontId="32" fillId="0" borderId="27" xfId="0" applyFont="1" applyBorder="1" applyAlignment="1" applyProtection="1">
      <alignment horizontal="center" vertical="center" wrapText="1"/>
      <protection hidden="1"/>
    </xf>
    <xf numFmtId="0" fontId="32" fillId="0" borderId="31" xfId="0" applyFont="1" applyBorder="1" applyAlignment="1" applyProtection="1">
      <alignment horizontal="center" vertical="center" wrapText="1"/>
      <protection hidden="1"/>
    </xf>
    <xf numFmtId="0" fontId="18" fillId="0" borderId="36" xfId="0" applyFont="1" applyBorder="1" applyAlignment="1" applyProtection="1">
      <alignment horizontal="left" vertical="center" wrapText="1"/>
      <protection hidden="1"/>
    </xf>
    <xf numFmtId="0" fontId="18" fillId="0" borderId="33" xfId="0" applyFont="1" applyBorder="1" applyAlignment="1" applyProtection="1">
      <alignment horizontal="left" vertical="center" wrapText="1"/>
      <protection hidden="1"/>
    </xf>
    <xf numFmtId="0" fontId="18" fillId="0" borderId="37" xfId="0" applyFont="1" applyBorder="1" applyAlignment="1" applyProtection="1">
      <alignment horizontal="left" vertical="center" wrapText="1"/>
      <protection hidden="1"/>
    </xf>
    <xf numFmtId="0" fontId="18" fillId="0" borderId="35" xfId="0" applyFont="1" applyBorder="1" applyAlignment="1" applyProtection="1">
      <alignment horizontal="left" vertical="center" wrapText="1"/>
      <protection hidden="1"/>
    </xf>
    <xf numFmtId="0" fontId="39" fillId="13" borderId="28" xfId="0" applyFont="1" applyFill="1" applyBorder="1" applyAlignment="1" applyProtection="1">
      <alignment horizontal="center" vertical="center"/>
      <protection hidden="1"/>
    </xf>
    <xf numFmtId="0" fontId="39" fillId="13" borderId="30" xfId="0" applyFont="1" applyFill="1" applyBorder="1" applyAlignment="1" applyProtection="1">
      <alignment horizontal="center" vertical="center"/>
      <protection hidden="1"/>
    </xf>
    <xf numFmtId="0" fontId="34" fillId="0" borderId="36" xfId="0" applyFont="1" applyBorder="1" applyAlignment="1" applyProtection="1">
      <alignment horizontal="center" vertical="center"/>
      <protection hidden="1"/>
    </xf>
    <xf numFmtId="0" fontId="34" fillId="0" borderId="25" xfId="0" applyFont="1" applyBorder="1" applyAlignment="1" applyProtection="1">
      <alignment horizontal="center" vertical="center"/>
      <protection hidden="1"/>
    </xf>
    <xf numFmtId="0" fontId="34" fillId="0" borderId="33" xfId="0" applyFont="1" applyBorder="1" applyAlignment="1" applyProtection="1">
      <alignment horizontal="center" vertical="center"/>
      <protection hidden="1"/>
    </xf>
    <xf numFmtId="0" fontId="34" fillId="0" borderId="32" xfId="0" applyFont="1" applyBorder="1" applyAlignment="1" applyProtection="1">
      <alignment horizontal="center" vertical="center"/>
      <protection hidden="1"/>
    </xf>
    <xf numFmtId="0" fontId="34" fillId="0" borderId="0" xfId="0" applyFont="1" applyAlignment="1" applyProtection="1">
      <alignment horizontal="center" vertical="center"/>
      <protection hidden="1"/>
    </xf>
    <xf numFmtId="0" fontId="34" fillId="0" borderId="34" xfId="0" applyFont="1" applyBorder="1" applyAlignment="1" applyProtection="1">
      <alignment horizontal="center" vertical="center"/>
      <protection hidden="1"/>
    </xf>
    <xf numFmtId="0" fontId="34" fillId="0" borderId="37" xfId="0" applyFont="1" applyBorder="1" applyAlignment="1" applyProtection="1">
      <alignment horizontal="center" vertical="center"/>
      <protection hidden="1"/>
    </xf>
    <xf numFmtId="0" fontId="34" fillId="0" borderId="26" xfId="0" applyFont="1" applyBorder="1" applyAlignment="1" applyProtection="1">
      <alignment horizontal="center" vertical="center"/>
      <protection hidden="1"/>
    </xf>
    <xf numFmtId="0" fontId="34" fillId="0" borderId="35" xfId="0" applyFont="1" applyBorder="1" applyAlignment="1" applyProtection="1">
      <alignment horizontal="center" vertical="center"/>
      <protection hidden="1"/>
    </xf>
    <xf numFmtId="0" fontId="34" fillId="10" borderId="28" xfId="0" applyFont="1" applyFill="1" applyBorder="1" applyAlignment="1" applyProtection="1">
      <alignment horizontal="center" vertical="center"/>
      <protection hidden="1"/>
    </xf>
    <xf numFmtId="0" fontId="34" fillId="10" borderId="30" xfId="0" applyFont="1" applyFill="1" applyBorder="1" applyAlignment="1" applyProtection="1">
      <alignment horizontal="center" vertical="center"/>
      <protection hidden="1"/>
    </xf>
    <xf numFmtId="0" fontId="18" fillId="0" borderId="28" xfId="0" applyFont="1" applyBorder="1" applyAlignment="1" applyProtection="1">
      <alignment horizontal="center" vertical="center" wrapText="1"/>
      <protection hidden="1"/>
    </xf>
    <xf numFmtId="0" fontId="18" fillId="0" borderId="30" xfId="0" applyFont="1" applyBorder="1" applyAlignment="1" applyProtection="1">
      <alignment horizontal="center" vertical="center" wrapText="1"/>
      <protection hidden="1"/>
    </xf>
    <xf numFmtId="0" fontId="34" fillId="10" borderId="10" xfId="0" applyFont="1" applyFill="1" applyBorder="1" applyAlignment="1" applyProtection="1">
      <alignment horizontal="center" vertical="center"/>
      <protection hidden="1"/>
    </xf>
    <xf numFmtId="0" fontId="34" fillId="10" borderId="25" xfId="0" applyFont="1" applyFill="1" applyBorder="1" applyAlignment="1" applyProtection="1">
      <alignment horizontal="center" vertical="center"/>
      <protection hidden="1"/>
    </xf>
    <xf numFmtId="0" fontId="34" fillId="10" borderId="33" xfId="0" applyFont="1" applyFill="1" applyBorder="1" applyAlignment="1" applyProtection="1">
      <alignment horizontal="center" vertical="center"/>
      <protection hidden="1"/>
    </xf>
    <xf numFmtId="0" fontId="34" fillId="10" borderId="26" xfId="0" applyFont="1" applyFill="1" applyBorder="1" applyAlignment="1" applyProtection="1">
      <alignment horizontal="center" vertical="center"/>
      <protection hidden="1"/>
    </xf>
    <xf numFmtId="0" fontId="34" fillId="10" borderId="35" xfId="0" applyFont="1" applyFill="1" applyBorder="1" applyAlignment="1" applyProtection="1">
      <alignment horizontal="center" vertical="center"/>
      <protection hidden="1"/>
    </xf>
    <xf numFmtId="0" fontId="39" fillId="13" borderId="29" xfId="0" applyFont="1" applyFill="1" applyBorder="1" applyAlignment="1" applyProtection="1">
      <alignment horizontal="center" vertical="center"/>
      <protection hidden="1"/>
    </xf>
    <xf numFmtId="0" fontId="31" fillId="0" borderId="27" xfId="0" applyFont="1" applyBorder="1" applyAlignment="1" applyProtection="1">
      <alignment horizontal="center" vertical="center" wrapText="1"/>
      <protection hidden="1"/>
    </xf>
    <xf numFmtId="0" fontId="31" fillId="0" borderId="31" xfId="0" applyFont="1" applyBorder="1" applyAlignment="1" applyProtection="1">
      <alignment horizontal="center" vertical="center" wrapText="1"/>
      <protection hidden="1"/>
    </xf>
    <xf numFmtId="0" fontId="32" fillId="0" borderId="27" xfId="0" applyFont="1" applyBorder="1" applyAlignment="1" applyProtection="1">
      <alignment horizontal="left" vertical="center" wrapText="1"/>
      <protection hidden="1"/>
    </xf>
    <xf numFmtId="0" fontId="32" fillId="0" borderId="31" xfId="0" applyFont="1" applyBorder="1" applyAlignment="1" applyProtection="1">
      <alignment horizontal="left" vertical="center" wrapText="1"/>
      <protection hidden="1"/>
    </xf>
    <xf numFmtId="0" fontId="32" fillId="0" borderId="11" xfId="0" applyFont="1" applyBorder="1" applyAlignment="1" applyProtection="1">
      <alignment horizontal="left" vertical="center" wrapText="1"/>
      <protection hidden="1"/>
    </xf>
    <xf numFmtId="0" fontId="32" fillId="0" borderId="10" xfId="0" applyFont="1" applyBorder="1" applyAlignment="1" applyProtection="1">
      <alignment horizontal="left" vertical="center" wrapText="1"/>
      <protection hidden="1"/>
    </xf>
    <xf numFmtId="0" fontId="18" fillId="3" borderId="10" xfId="0" applyFont="1" applyFill="1" applyBorder="1" applyAlignment="1" applyProtection="1">
      <alignment horizontal="center" vertical="center" wrapText="1"/>
      <protection hidden="1"/>
    </xf>
    <xf numFmtId="0" fontId="18" fillId="3" borderId="10" xfId="0" applyFont="1" applyFill="1" applyBorder="1" applyAlignment="1" applyProtection="1">
      <alignment horizontal="center" vertical="center"/>
      <protection hidden="1"/>
    </xf>
    <xf numFmtId="0" fontId="50" fillId="0" borderId="14" xfId="5" applyFont="1" applyBorder="1" applyAlignment="1">
      <alignment horizontal="center" vertical="center" textRotation="90" wrapText="1"/>
    </xf>
    <xf numFmtId="0" fontId="50" fillId="0" borderId="16" xfId="5" applyFont="1" applyBorder="1" applyAlignment="1">
      <alignment horizontal="center" vertical="center" textRotation="90" wrapText="1"/>
    </xf>
    <xf numFmtId="0" fontId="50" fillId="0" borderId="43" xfId="5" applyFont="1" applyBorder="1" applyAlignment="1">
      <alignment horizontal="center" vertical="center" textRotation="90" wrapText="1"/>
    </xf>
    <xf numFmtId="0" fontId="50" fillId="0" borderId="44" xfId="5" applyFont="1" applyBorder="1" applyAlignment="1">
      <alignment horizontal="center" vertical="center" textRotation="90" wrapText="1"/>
    </xf>
    <xf numFmtId="0" fontId="50" fillId="0" borderId="10" xfId="5" applyFont="1" applyBorder="1" applyAlignment="1">
      <alignment horizontal="center" vertical="center"/>
    </xf>
    <xf numFmtId="0" fontId="54" fillId="3" borderId="10" xfId="5" applyFont="1" applyFill="1" applyBorder="1" applyAlignment="1">
      <alignment horizontal="left" vertical="center" wrapText="1"/>
    </xf>
    <xf numFmtId="0" fontId="50" fillId="19" borderId="12" xfId="5" applyFont="1" applyFill="1" applyBorder="1" applyAlignment="1">
      <alignment horizontal="center"/>
    </xf>
    <xf numFmtId="0" fontId="50" fillId="19" borderId="13" xfId="5" applyFont="1" applyFill="1" applyBorder="1" applyAlignment="1">
      <alignment horizontal="center"/>
    </xf>
    <xf numFmtId="0" fontId="50" fillId="19" borderId="24" xfId="5" applyFont="1" applyFill="1" applyBorder="1" applyAlignment="1">
      <alignment horizontal="center"/>
    </xf>
    <xf numFmtId="0" fontId="50" fillId="0" borderId="41" xfId="5" applyFont="1" applyBorder="1" applyAlignment="1">
      <alignment horizontal="center" vertical="center" wrapText="1"/>
    </xf>
    <xf numFmtId="0" fontId="50" fillId="0" borderId="42" xfId="5" applyFont="1" applyBorder="1" applyAlignment="1">
      <alignment horizontal="center" vertical="center" wrapText="1"/>
    </xf>
    <xf numFmtId="0" fontId="50" fillId="0" borderId="10" xfId="5" applyFont="1" applyBorder="1" applyAlignment="1">
      <alignment horizontal="center" vertical="center" wrapText="1"/>
    </xf>
    <xf numFmtId="0" fontId="50" fillId="0" borderId="46" xfId="5" applyFont="1" applyBorder="1" applyAlignment="1">
      <alignment horizontal="center" vertical="center" textRotation="90" wrapText="1"/>
    </xf>
    <xf numFmtId="0" fontId="50" fillId="0" borderId="47" xfId="5" applyFont="1" applyBorder="1" applyAlignment="1">
      <alignment horizontal="center" vertical="center" textRotation="90" wrapText="1"/>
    </xf>
    <xf numFmtId="0" fontId="50" fillId="0" borderId="20" xfId="5" applyFont="1" applyBorder="1" applyAlignment="1">
      <alignment horizontal="center" vertical="center" textRotation="90" wrapText="1"/>
    </xf>
    <xf numFmtId="0" fontId="65" fillId="3" borderId="0" xfId="5" applyFont="1" applyFill="1" applyAlignment="1">
      <alignment horizontal="center"/>
    </xf>
    <xf numFmtId="0" fontId="50" fillId="0" borderId="45" xfId="5" applyFont="1" applyBorder="1" applyAlignment="1">
      <alignment horizontal="center" vertical="center" wrapText="1"/>
    </xf>
    <xf numFmtId="0" fontId="50" fillId="0" borderId="39" xfId="5" applyFont="1" applyBorder="1" applyAlignment="1">
      <alignment horizontal="center" vertical="center" wrapText="1"/>
    </xf>
    <xf numFmtId="0" fontId="50" fillId="0" borderId="40" xfId="5" applyFont="1" applyBorder="1" applyAlignment="1">
      <alignment horizontal="center" vertical="center" wrapText="1"/>
    </xf>
    <xf numFmtId="0" fontId="50" fillId="0" borderId="28" xfId="5" applyFont="1" applyBorder="1" applyAlignment="1">
      <alignment horizontal="center" vertical="center" textRotation="90" wrapText="1"/>
    </xf>
    <xf numFmtId="0" fontId="53" fillId="0" borderId="28" xfId="5" applyFont="1" applyBorder="1" applyAlignment="1">
      <alignment horizontal="center" vertical="center" wrapText="1"/>
    </xf>
    <xf numFmtId="0" fontId="53" fillId="0" borderId="29" xfId="5" applyFont="1" applyBorder="1" applyAlignment="1">
      <alignment horizontal="center" vertical="center" wrapText="1"/>
    </xf>
    <xf numFmtId="0" fontId="53" fillId="0" borderId="30" xfId="5" applyFont="1" applyBorder="1" applyAlignment="1">
      <alignment horizontal="center" vertical="center" wrapText="1"/>
    </xf>
    <xf numFmtId="0" fontId="54" fillId="3" borderId="11" xfId="5" applyFont="1" applyFill="1" applyBorder="1" applyAlignment="1">
      <alignment horizontal="left" vertical="center" wrapText="1"/>
    </xf>
    <xf numFmtId="0" fontId="50" fillId="19" borderId="2" xfId="5" applyFont="1" applyFill="1" applyBorder="1" applyAlignment="1">
      <alignment horizontal="center"/>
    </xf>
    <xf numFmtId="0" fontId="50" fillId="19" borderId="9" xfId="5" applyFont="1" applyFill="1" applyBorder="1" applyAlignment="1">
      <alignment horizontal="center"/>
    </xf>
    <xf numFmtId="0" fontId="50" fillId="19" borderId="3" xfId="5" applyFont="1" applyFill="1" applyBorder="1" applyAlignment="1">
      <alignment horizontal="center"/>
    </xf>
    <xf numFmtId="0" fontId="0" fillId="3" borderId="4" xfId="0" applyFill="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8" xfId="0" applyFill="1" applyBorder="1" applyAlignment="1">
      <alignment horizontal="left" vertical="top" wrapText="1"/>
    </xf>
    <xf numFmtId="0" fontId="0" fillId="3" borderId="7" xfId="0" applyFill="1" applyBorder="1" applyAlignment="1">
      <alignment horizontal="left" vertical="top" wrapText="1"/>
    </xf>
    <xf numFmtId="0" fontId="49" fillId="0" borderId="28" xfId="0" applyFont="1" applyBorder="1" applyAlignment="1">
      <alignment horizontal="center"/>
    </xf>
    <xf numFmtId="0" fontId="49" fillId="0" borderId="30" xfId="0" applyFont="1" applyBorder="1" applyAlignment="1">
      <alignment horizontal="center"/>
    </xf>
    <xf numFmtId="0" fontId="49" fillId="0" borderId="10" xfId="0" applyFont="1" applyBorder="1" applyAlignment="1">
      <alignment horizontal="center"/>
    </xf>
    <xf numFmtId="0" fontId="67" fillId="0" borderId="28" xfId="5" applyFont="1" applyBorder="1" applyAlignment="1">
      <alignment horizontal="center" vertical="center" wrapText="1"/>
    </xf>
    <xf numFmtId="0" fontId="67" fillId="0" borderId="29" xfId="5" applyFont="1" applyBorder="1" applyAlignment="1">
      <alignment horizontal="center" vertical="center" wrapText="1"/>
    </xf>
    <xf numFmtId="0" fontId="67" fillId="0" borderId="30" xfId="5" applyFont="1" applyBorder="1" applyAlignment="1">
      <alignment horizontal="center" vertical="center" wrapText="1"/>
    </xf>
    <xf numFmtId="0" fontId="69" fillId="3" borderId="12" xfId="0" applyFont="1" applyFill="1" applyBorder="1" applyAlignment="1">
      <alignment horizontal="center" vertical="center"/>
    </xf>
    <xf numFmtId="0" fontId="69" fillId="3" borderId="13" xfId="0" applyFont="1" applyFill="1" applyBorder="1" applyAlignment="1">
      <alignment horizontal="center" vertical="center"/>
    </xf>
    <xf numFmtId="0" fontId="69" fillId="3" borderId="24" xfId="0" applyFont="1" applyFill="1" applyBorder="1" applyAlignment="1">
      <alignment horizontal="center" vertical="center"/>
    </xf>
    <xf numFmtId="0" fontId="0" fillId="3" borderId="2" xfId="0" applyFill="1" applyBorder="1" applyAlignment="1">
      <alignment vertical="top" wrapText="1"/>
    </xf>
    <xf numFmtId="0" fontId="0" fillId="3" borderId="9" xfId="0"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horizontal="left" vertical="top"/>
    </xf>
    <xf numFmtId="0" fontId="0" fillId="3" borderId="0" xfId="0" applyFill="1" applyAlignment="1">
      <alignment horizontal="left" vertical="top"/>
    </xf>
    <xf numFmtId="0" fontId="0" fillId="3" borderId="5" xfId="0" applyFill="1" applyBorder="1" applyAlignment="1">
      <alignment horizontal="left" vertical="top"/>
    </xf>
    <xf numFmtId="0" fontId="13" fillId="0" borderId="0" xfId="0" applyFont="1" applyAlignment="1">
      <alignment horizontal="center" vertical="center"/>
    </xf>
    <xf numFmtId="0" fontId="42" fillId="0" borderId="38"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40" xfId="0" applyFont="1" applyBorder="1" applyAlignment="1">
      <alignment horizontal="center" vertical="center" wrapText="1"/>
    </xf>
    <xf numFmtId="0" fontId="23" fillId="11" borderId="12" xfId="0" applyFont="1" applyFill="1" applyBorder="1" applyAlignment="1">
      <alignment horizontal="center" vertical="center" wrapText="1" readingOrder="1"/>
    </xf>
    <xf numFmtId="0" fontId="23" fillId="11" borderId="13" xfId="0" applyFont="1" applyFill="1" applyBorder="1" applyAlignment="1">
      <alignment horizontal="center" vertical="center" wrapText="1" readingOrder="1"/>
    </xf>
    <xf numFmtId="0" fontId="23" fillId="11" borderId="24" xfId="0" applyFont="1" applyFill="1" applyBorder="1" applyAlignment="1">
      <alignment horizontal="center" vertical="center" wrapText="1" readingOrder="1"/>
    </xf>
    <xf numFmtId="0" fontId="18" fillId="3" borderId="0" xfId="0" applyFont="1" applyFill="1" applyAlignment="1">
      <alignment horizontal="justify" vertical="center" wrapText="1"/>
    </xf>
    <xf numFmtId="0" fontId="20" fillId="11" borderId="21" xfId="0" applyFont="1" applyFill="1" applyBorder="1" applyAlignment="1">
      <alignment horizontal="center" vertical="center" wrapText="1" readingOrder="1"/>
    </xf>
    <xf numFmtId="0" fontId="20" fillId="11" borderId="22" xfId="0" applyFont="1" applyFill="1" applyBorder="1" applyAlignment="1">
      <alignment horizontal="center" vertical="center" wrapText="1" readingOrder="1"/>
    </xf>
    <xf numFmtId="0" fontId="20" fillId="3" borderId="19" xfId="0" applyFont="1" applyFill="1" applyBorder="1" applyAlignment="1">
      <alignment horizontal="center" vertical="center" wrapText="1" readingOrder="1"/>
    </xf>
    <xf numFmtId="0" fontId="20" fillId="3" borderId="14" xfId="0" applyFont="1" applyFill="1" applyBorder="1" applyAlignment="1">
      <alignment horizontal="center" vertical="center" wrapText="1" readingOrder="1"/>
    </xf>
    <xf numFmtId="0" fontId="20" fillId="3" borderId="11" xfId="0" applyFont="1" applyFill="1" applyBorder="1" applyAlignment="1">
      <alignment horizontal="center" vertical="center" wrapText="1" readingOrder="1"/>
    </xf>
    <xf numFmtId="0" fontId="20" fillId="3" borderId="10" xfId="0" applyFont="1" applyFill="1" applyBorder="1" applyAlignment="1">
      <alignment horizontal="center" vertical="center" wrapText="1" readingOrder="1"/>
    </xf>
    <xf numFmtId="0" fontId="20" fillId="3" borderId="16" xfId="0" applyFont="1" applyFill="1" applyBorder="1" applyAlignment="1">
      <alignment horizontal="center" vertical="center" wrapText="1" readingOrder="1"/>
    </xf>
    <xf numFmtId="0" fontId="20" fillId="3" borderId="17" xfId="0" applyFont="1" applyFill="1" applyBorder="1" applyAlignment="1">
      <alignment horizontal="center" vertical="center" wrapText="1" readingOrder="1"/>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3" xfId="5" xr:uid="{ED5F437E-987E-42F4-B63C-CBD98FBE2EFC}"/>
    <cellStyle name="Normal 3" xfId="6" xr:uid="{CA06F2D7-9330-4EA8-A62F-B0F3DE30C6BC}"/>
    <cellStyle name="Porcentaje" xfId="1" builtinId="5"/>
  </cellStyles>
  <dxfs count="218">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396875</xdr:colOff>
      <xdr:row>0</xdr:row>
      <xdr:rowOff>149225</xdr:rowOff>
    </xdr:from>
    <xdr:to>
      <xdr:col>2</xdr:col>
      <xdr:colOff>1354325</xdr:colOff>
      <xdr:row>3</xdr:row>
      <xdr:rowOff>155286</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149225"/>
          <a:ext cx="957450" cy="62518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2E62EA40-EB78-4604-BA09-9BF116FF5F24}"/>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xdr:spPr>
    </xdr:pic>
    <xdr:clientData/>
  </xdr:twoCellAnchor>
  <xdr:twoCellAnchor editAs="oneCell">
    <xdr:from>
      <xdr:col>25</xdr:col>
      <xdr:colOff>0</xdr:colOff>
      <xdr:row>26</xdr:row>
      <xdr:rowOff>0</xdr:rowOff>
    </xdr:from>
    <xdr:to>
      <xdr:col>25</xdr:col>
      <xdr:colOff>0</xdr:colOff>
      <xdr:row>27</xdr:row>
      <xdr:rowOff>0</xdr:rowOff>
    </xdr:to>
    <xdr:pic>
      <xdr:nvPicPr>
        <xdr:cNvPr id="3" name="Imagen 2">
          <a:extLst>
            <a:ext uri="{FF2B5EF4-FFF2-40B4-BE49-F238E27FC236}">
              <a16:creationId xmlns:a16="http://schemas.microsoft.com/office/drawing/2014/main" id="{05B59C15-1A0A-43C9-AD10-5C2005381868}"/>
            </a:ext>
          </a:extLst>
        </xdr:cNvPr>
        <xdr:cNvPicPr>
          <a:picLocks noChangeAspect="1"/>
        </xdr:cNvPicPr>
      </xdr:nvPicPr>
      <xdr:blipFill rotWithShape="1">
        <a:blip xmlns:r="http://schemas.openxmlformats.org/officeDocument/2006/relationships" r:embed="rId2"/>
        <a:srcRect l="6425" t="17904" r="5370" b="16965"/>
        <a:stretch/>
      </xdr:blipFill>
      <xdr:spPr>
        <a:xfrm>
          <a:off x="16146780" y="26586180"/>
          <a:ext cx="0" cy="18288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https://udeaeduco-my.sharepoint.com/Users/ATHLON/Documents/CONTRATO%20ISVIMED_CES%202021/DESARROLLO%20DE%20CONTRATO/MATRICES%20DE%20RIESGO%20EN%20ACTUALIZACION/MATRICES%20DE%20RIESGO/GESTION%20HUMANA/MATRIZ%20DE%20RIESGOS%20GESTI&#211;N%20HUMANA_v2021_FINAL.xlsx?BB1F78B2" TargetMode="External"/><Relationship Id="rId2" Type="http://schemas.openxmlformats.org/officeDocument/2006/relationships/externalLinkPath" Target="file:///\\BB1F78B2\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23B207FB-AACA-4158-8C90-A13999A21E4E}">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242FF9C-BA41-4544-9A8B-459317183924}"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177:G189"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6EC912-22DD-4A72-A967-B775A349E235}" name="Tabla13" displayName="Tabla13" ref="B177:C187" totalsRowShown="0" headerRowDxfId="217" dataDxfId="216">
  <autoFilter ref="B177:C187" xr:uid="{00000000-0009-0000-0100-000001000000}"/>
  <tableColumns count="2">
    <tableColumn id="1" xr3:uid="{9E9A9578-4E04-488A-BBF0-AF85DE280E17}" name="Criterios" dataDxfId="215"/>
    <tableColumn id="2" xr3:uid="{0D82EFC9-95F1-4FC4-8C5A-F40A29A6C681}" name="Subcriterios" dataDxfId="214"/>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78F9-D6E7-435E-911E-C3180B40DBBB}">
  <dimension ref="A1:M45"/>
  <sheetViews>
    <sheetView showGridLines="0" zoomScale="60" zoomScaleNormal="60" workbookViewId="0">
      <selection activeCell="L1" sqref="L1:M4"/>
    </sheetView>
  </sheetViews>
  <sheetFormatPr baseColWidth="10" defaultColWidth="24.33203125" defaultRowHeight="15.6" x14ac:dyDescent="0.3"/>
  <cols>
    <col min="1" max="1" width="15.6640625" style="46" customWidth="1"/>
    <col min="2" max="2" width="22.44140625" style="46" customWidth="1"/>
    <col min="3" max="3" width="34.33203125" style="46" hidden="1" customWidth="1"/>
    <col min="4" max="4" width="24.109375" style="46" customWidth="1"/>
    <col min="5" max="5" width="20.44140625" style="46" customWidth="1"/>
    <col min="6" max="6" width="23.109375" style="46" customWidth="1"/>
    <col min="7" max="7" width="27.88671875" style="46" customWidth="1"/>
    <col min="8" max="8" width="27.88671875" style="46" hidden="1" customWidth="1"/>
    <col min="9" max="9" width="17.5546875" style="46" customWidth="1"/>
    <col min="10" max="10" width="20.6640625" style="46" customWidth="1"/>
    <col min="11" max="11" width="19.5546875" style="46" customWidth="1"/>
    <col min="12" max="12" width="19.33203125" style="46" customWidth="1"/>
    <col min="13" max="13" width="14.88671875" style="46" customWidth="1"/>
    <col min="14" max="14" width="19.5546875" style="46" customWidth="1"/>
    <col min="15" max="15" width="16.109375" style="46" customWidth="1"/>
    <col min="16" max="16" width="24.33203125" style="46"/>
    <col min="17" max="17" width="15.5546875" style="46" customWidth="1"/>
    <col min="18" max="18" width="17.33203125" style="46" customWidth="1"/>
    <col min="19" max="19" width="20.44140625" style="46" customWidth="1"/>
    <col min="20" max="20" width="21.44140625" style="46" customWidth="1"/>
    <col min="21" max="21" width="19.88671875" style="46" customWidth="1"/>
    <col min="22" max="16384" width="24.33203125" style="46"/>
  </cols>
  <sheetData>
    <row r="1" spans="1:13" s="47" customFormat="1" ht="20.100000000000001" customHeight="1" x14ac:dyDescent="0.3">
      <c r="A1" s="215"/>
      <c r="B1" s="218" t="s">
        <v>112</v>
      </c>
      <c r="C1" s="219"/>
      <c r="D1" s="219"/>
      <c r="E1" s="219"/>
      <c r="F1" s="219"/>
      <c r="G1" s="219"/>
      <c r="H1" s="219"/>
      <c r="I1" s="219"/>
      <c r="J1" s="219"/>
      <c r="K1" s="220"/>
      <c r="L1" s="227" t="s">
        <v>143</v>
      </c>
      <c r="M1" s="227"/>
    </row>
    <row r="2" spans="1:13" s="47" customFormat="1" ht="20.100000000000001" customHeight="1" x14ac:dyDescent="0.3">
      <c r="A2" s="216"/>
      <c r="B2" s="221"/>
      <c r="C2" s="222"/>
      <c r="D2" s="222"/>
      <c r="E2" s="222"/>
      <c r="F2" s="222"/>
      <c r="G2" s="222"/>
      <c r="H2" s="222"/>
      <c r="I2" s="222"/>
      <c r="J2" s="222"/>
      <c r="K2" s="223"/>
      <c r="L2" s="227" t="s">
        <v>250</v>
      </c>
      <c r="M2" s="227"/>
    </row>
    <row r="3" spans="1:13" s="47" customFormat="1" ht="20.100000000000001" customHeight="1" x14ac:dyDescent="0.3">
      <c r="A3" s="216"/>
      <c r="B3" s="221"/>
      <c r="C3" s="222"/>
      <c r="D3" s="222"/>
      <c r="E3" s="222"/>
      <c r="F3" s="222"/>
      <c r="G3" s="222"/>
      <c r="H3" s="222"/>
      <c r="I3" s="222"/>
      <c r="J3" s="222"/>
      <c r="K3" s="223"/>
      <c r="L3" s="227" t="s">
        <v>251</v>
      </c>
      <c r="M3" s="227"/>
    </row>
    <row r="4" spans="1:13" s="47" customFormat="1" ht="20.100000000000001" customHeight="1" x14ac:dyDescent="0.3">
      <c r="A4" s="217"/>
      <c r="B4" s="224"/>
      <c r="C4" s="225"/>
      <c r="D4" s="225"/>
      <c r="E4" s="225"/>
      <c r="F4" s="225"/>
      <c r="G4" s="225"/>
      <c r="H4" s="225"/>
      <c r="I4" s="225"/>
      <c r="J4" s="225"/>
      <c r="K4" s="226"/>
      <c r="L4" s="227" t="s">
        <v>252</v>
      </c>
      <c r="M4" s="227"/>
    </row>
    <row r="5" spans="1:13" ht="20.100000000000001" customHeight="1" x14ac:dyDescent="0.3"/>
    <row r="6" spans="1:13" ht="25.2" x14ac:dyDescent="0.3">
      <c r="A6" s="236" t="s">
        <v>113</v>
      </c>
      <c r="B6" s="236"/>
      <c r="C6" s="236"/>
      <c r="D6" s="236"/>
      <c r="E6" s="236"/>
      <c r="F6" s="236"/>
      <c r="G6" s="236"/>
      <c r="H6" s="236"/>
      <c r="I6" s="236"/>
      <c r="J6" s="236"/>
      <c r="K6" s="236"/>
      <c r="L6" s="236"/>
      <c r="M6" s="236"/>
    </row>
    <row r="9" spans="1:13" ht="24.75" customHeight="1" x14ac:dyDescent="0.3">
      <c r="A9" s="237" t="s">
        <v>114</v>
      </c>
      <c r="B9" s="237"/>
      <c r="C9" s="48"/>
      <c r="D9" s="238" t="s">
        <v>130</v>
      </c>
      <c r="E9" s="238"/>
      <c r="F9" s="238"/>
      <c r="G9" s="238"/>
      <c r="H9" s="238"/>
      <c r="I9" s="238"/>
      <c r="J9" s="238"/>
      <c r="K9" s="238"/>
      <c r="L9" s="238"/>
      <c r="M9" s="238"/>
    </row>
    <row r="10" spans="1:13" ht="24.75" customHeight="1" x14ac:dyDescent="0.3">
      <c r="A10" s="237" t="s">
        <v>116</v>
      </c>
      <c r="B10" s="237"/>
      <c r="C10" s="239"/>
      <c r="D10" s="239"/>
      <c r="E10" s="238" t="s">
        <v>192</v>
      </c>
      <c r="F10" s="238"/>
      <c r="G10" s="238"/>
      <c r="H10" s="238"/>
      <c r="I10" s="238"/>
      <c r="J10" s="238"/>
      <c r="K10" s="238"/>
      <c r="L10" s="238"/>
      <c r="M10" s="238"/>
    </row>
    <row r="11" spans="1:13" ht="24.75" customHeight="1" x14ac:dyDescent="0.3">
      <c r="A11" s="237" t="s">
        <v>117</v>
      </c>
      <c r="B11" s="237"/>
      <c r="C11" s="237"/>
      <c r="D11" s="237"/>
      <c r="E11" s="239"/>
      <c r="F11" s="238" t="s">
        <v>193</v>
      </c>
      <c r="G11" s="238"/>
      <c r="H11" s="238"/>
      <c r="I11" s="238"/>
      <c r="J11" s="238"/>
      <c r="K11" s="238"/>
      <c r="L11" s="238"/>
      <c r="M11" s="238"/>
    </row>
    <row r="12" spans="1:13" ht="22.5" customHeight="1" x14ac:dyDescent="0.3"/>
    <row r="13" spans="1:13" ht="20.25" customHeight="1" x14ac:dyDescent="0.3"/>
    <row r="14" spans="1:13" ht="27.75" customHeight="1" x14ac:dyDescent="0.3">
      <c r="A14" s="228" t="s">
        <v>120</v>
      </c>
      <c r="B14" s="228"/>
      <c r="C14" s="49"/>
      <c r="D14" s="229" t="s">
        <v>121</v>
      </c>
      <c r="E14" s="229"/>
      <c r="F14" s="229"/>
      <c r="G14" s="229" t="s">
        <v>122</v>
      </c>
      <c r="H14" s="229"/>
      <c r="I14" s="229"/>
      <c r="J14" s="229"/>
      <c r="K14" s="229"/>
      <c r="L14" s="229"/>
      <c r="M14" s="229"/>
    </row>
    <row r="15" spans="1:13" ht="37.5" customHeight="1" x14ac:dyDescent="0.3">
      <c r="A15" s="228"/>
      <c r="B15" s="228"/>
      <c r="C15" s="49"/>
      <c r="D15" s="229"/>
      <c r="E15" s="229"/>
      <c r="F15" s="229"/>
      <c r="G15" s="50" t="s">
        <v>124</v>
      </c>
      <c r="H15" s="50"/>
      <c r="I15" s="229" t="s">
        <v>125</v>
      </c>
      <c r="J15" s="229"/>
      <c r="K15" s="229"/>
      <c r="L15" s="229"/>
      <c r="M15" s="229"/>
    </row>
    <row r="16" spans="1:13" ht="69.75" customHeight="1" x14ac:dyDescent="0.3">
      <c r="A16" s="230" t="s">
        <v>126</v>
      </c>
      <c r="B16" s="231"/>
      <c r="C16" s="52"/>
      <c r="D16" s="232" t="s">
        <v>150</v>
      </c>
      <c r="E16" s="233"/>
      <c r="F16" s="234"/>
      <c r="G16" s="53" t="s">
        <v>151</v>
      </c>
      <c r="H16" s="54"/>
      <c r="I16" s="232" t="s">
        <v>152</v>
      </c>
      <c r="J16" s="235"/>
      <c r="K16" s="235"/>
      <c r="L16" s="235"/>
      <c r="M16" s="231"/>
    </row>
    <row r="17" spans="1:13" ht="69.75" customHeight="1" x14ac:dyDescent="0.3">
      <c r="A17" s="230" t="s">
        <v>126</v>
      </c>
      <c r="B17" s="231"/>
      <c r="C17" s="52"/>
      <c r="D17" s="232" t="s">
        <v>153</v>
      </c>
      <c r="E17" s="233"/>
      <c r="F17" s="234"/>
      <c r="G17" s="53" t="s">
        <v>154</v>
      </c>
      <c r="H17" s="54"/>
      <c r="I17" s="232" t="s">
        <v>155</v>
      </c>
      <c r="J17" s="233"/>
      <c r="K17" s="233"/>
      <c r="L17" s="233"/>
      <c r="M17" s="234"/>
    </row>
    <row r="18" spans="1:13" ht="69.75" customHeight="1" x14ac:dyDescent="0.3">
      <c r="A18" s="230" t="s">
        <v>126</v>
      </c>
      <c r="B18" s="231"/>
      <c r="C18" s="52"/>
      <c r="D18" s="232" t="s">
        <v>156</v>
      </c>
      <c r="E18" s="233"/>
      <c r="F18" s="234"/>
      <c r="G18" s="53" t="s">
        <v>154</v>
      </c>
      <c r="H18" s="54"/>
      <c r="I18" s="232" t="s">
        <v>157</v>
      </c>
      <c r="J18" s="235"/>
      <c r="K18" s="235"/>
      <c r="L18" s="235"/>
      <c r="M18" s="231"/>
    </row>
    <row r="19" spans="1:13" ht="69.75" customHeight="1" x14ac:dyDescent="0.3">
      <c r="A19" s="230" t="s">
        <v>126</v>
      </c>
      <c r="B19" s="231"/>
      <c r="C19" s="55"/>
      <c r="D19" s="230" t="s">
        <v>158</v>
      </c>
      <c r="E19" s="235"/>
      <c r="F19" s="231"/>
      <c r="G19" s="53" t="s">
        <v>151</v>
      </c>
      <c r="H19" s="55"/>
      <c r="I19" s="232" t="s">
        <v>159</v>
      </c>
      <c r="J19" s="233"/>
      <c r="K19" s="233"/>
      <c r="L19" s="233"/>
      <c r="M19" s="234"/>
    </row>
    <row r="20" spans="1:13" ht="69.75" customHeight="1" x14ac:dyDescent="0.3">
      <c r="A20" s="230" t="s">
        <v>126</v>
      </c>
      <c r="B20" s="231"/>
      <c r="C20" s="55"/>
      <c r="D20" s="230" t="s">
        <v>160</v>
      </c>
      <c r="E20" s="235"/>
      <c r="F20" s="231"/>
      <c r="G20" s="53" t="s">
        <v>154</v>
      </c>
      <c r="H20" s="55"/>
      <c r="I20" s="232" t="s">
        <v>161</v>
      </c>
      <c r="J20" s="233"/>
      <c r="K20" s="233"/>
      <c r="L20" s="233"/>
      <c r="M20" s="234"/>
    </row>
    <row r="21" spans="1:13" ht="69.75" customHeight="1" x14ac:dyDescent="0.3">
      <c r="A21" s="230" t="s">
        <v>126</v>
      </c>
      <c r="B21" s="231"/>
      <c r="C21" s="55"/>
      <c r="D21" s="232" t="s">
        <v>162</v>
      </c>
      <c r="E21" s="233"/>
      <c r="F21" s="234"/>
      <c r="G21" s="53" t="s">
        <v>151</v>
      </c>
      <c r="H21" s="55"/>
      <c r="I21" s="232" t="s">
        <v>163</v>
      </c>
      <c r="J21" s="233"/>
      <c r="K21" s="233"/>
      <c r="L21" s="233"/>
      <c r="M21" s="234"/>
    </row>
    <row r="22" spans="1:13" ht="69.75" customHeight="1" x14ac:dyDescent="0.3">
      <c r="A22" s="230" t="s">
        <v>128</v>
      </c>
      <c r="B22" s="231"/>
      <c r="C22" s="55"/>
      <c r="D22" s="232" t="s">
        <v>164</v>
      </c>
      <c r="E22" s="233"/>
      <c r="F22" s="234"/>
      <c r="G22" s="53" t="s">
        <v>151</v>
      </c>
      <c r="H22" s="55"/>
      <c r="I22" s="232" t="s">
        <v>165</v>
      </c>
      <c r="J22" s="233"/>
      <c r="K22" s="233"/>
      <c r="L22" s="233"/>
      <c r="M22" s="234"/>
    </row>
    <row r="23" spans="1:13" ht="69.75" customHeight="1" x14ac:dyDescent="0.3">
      <c r="A23" s="230" t="s">
        <v>128</v>
      </c>
      <c r="B23" s="231"/>
      <c r="C23" s="55"/>
      <c r="D23" s="230" t="s">
        <v>166</v>
      </c>
      <c r="E23" s="235"/>
      <c r="F23" s="231"/>
      <c r="G23" s="56" t="s">
        <v>154</v>
      </c>
      <c r="H23" s="55"/>
      <c r="I23" s="232" t="s">
        <v>167</v>
      </c>
      <c r="J23" s="233"/>
      <c r="K23" s="233"/>
      <c r="L23" s="233"/>
      <c r="M23" s="234"/>
    </row>
    <row r="24" spans="1:13" ht="69.75" customHeight="1" x14ac:dyDescent="0.3">
      <c r="A24" s="230" t="s">
        <v>128</v>
      </c>
      <c r="B24" s="231"/>
      <c r="C24" s="55"/>
      <c r="D24" s="230" t="s">
        <v>168</v>
      </c>
      <c r="E24" s="235"/>
      <c r="F24" s="231"/>
      <c r="G24" s="56" t="s">
        <v>151</v>
      </c>
      <c r="H24" s="55"/>
      <c r="I24" s="232" t="s">
        <v>169</v>
      </c>
      <c r="J24" s="235"/>
      <c r="K24" s="235"/>
      <c r="L24" s="235"/>
      <c r="M24" s="231"/>
    </row>
    <row r="25" spans="1:13" ht="69.75" customHeight="1" x14ac:dyDescent="0.3">
      <c r="A25" s="230" t="s">
        <v>128</v>
      </c>
      <c r="B25" s="231"/>
      <c r="C25" s="55"/>
      <c r="D25" s="232" t="s">
        <v>170</v>
      </c>
      <c r="E25" s="233"/>
      <c r="F25" s="234"/>
      <c r="G25" s="56" t="s">
        <v>154</v>
      </c>
      <c r="H25" s="55"/>
      <c r="I25" s="232" t="s">
        <v>171</v>
      </c>
      <c r="J25" s="233"/>
      <c r="K25" s="233"/>
      <c r="L25" s="233"/>
      <c r="M25" s="234"/>
    </row>
    <row r="26" spans="1:13" ht="69.75" customHeight="1" x14ac:dyDescent="0.3">
      <c r="A26" s="230" t="s">
        <v>128</v>
      </c>
      <c r="B26" s="231"/>
      <c r="C26" s="55"/>
      <c r="D26" s="232" t="s">
        <v>172</v>
      </c>
      <c r="E26" s="233"/>
      <c r="F26" s="234"/>
      <c r="G26" s="56" t="s">
        <v>154</v>
      </c>
      <c r="H26" s="55"/>
      <c r="I26" s="232" t="s">
        <v>173</v>
      </c>
      <c r="J26" s="233"/>
      <c r="K26" s="233"/>
      <c r="L26" s="233"/>
      <c r="M26" s="234"/>
    </row>
    <row r="27" spans="1:13" ht="69.75" customHeight="1" x14ac:dyDescent="0.3">
      <c r="A27" s="230" t="s">
        <v>128</v>
      </c>
      <c r="B27" s="231"/>
      <c r="C27" s="55"/>
      <c r="D27" s="230" t="s">
        <v>174</v>
      </c>
      <c r="E27" s="235"/>
      <c r="F27" s="231"/>
      <c r="G27" s="56" t="s">
        <v>154</v>
      </c>
      <c r="H27" s="55"/>
      <c r="I27" s="232" t="s">
        <v>175</v>
      </c>
      <c r="J27" s="233"/>
      <c r="K27" s="233"/>
      <c r="L27" s="233"/>
      <c r="M27" s="234"/>
    </row>
    <row r="28" spans="1:13" ht="69.75" customHeight="1" x14ac:dyDescent="0.3">
      <c r="A28" s="230" t="s">
        <v>128</v>
      </c>
      <c r="B28" s="231"/>
      <c r="C28" s="55"/>
      <c r="D28" s="230" t="s">
        <v>176</v>
      </c>
      <c r="E28" s="235"/>
      <c r="F28" s="231"/>
      <c r="G28" s="56" t="s">
        <v>151</v>
      </c>
      <c r="H28" s="55"/>
      <c r="I28" s="232" t="s">
        <v>177</v>
      </c>
      <c r="J28" s="233"/>
      <c r="K28" s="233"/>
      <c r="L28" s="233"/>
      <c r="M28" s="234"/>
    </row>
    <row r="29" spans="1:13" ht="69.75" customHeight="1" x14ac:dyDescent="0.3">
      <c r="A29" s="230" t="s">
        <v>128</v>
      </c>
      <c r="B29" s="231"/>
      <c r="C29" s="55"/>
      <c r="D29" s="230" t="s">
        <v>178</v>
      </c>
      <c r="E29" s="235"/>
      <c r="F29" s="231"/>
      <c r="G29" s="56" t="s">
        <v>151</v>
      </c>
      <c r="H29" s="55"/>
      <c r="I29" s="232" t="s">
        <v>179</v>
      </c>
      <c r="J29" s="233"/>
      <c r="K29" s="233"/>
      <c r="L29" s="233"/>
      <c r="M29" s="234"/>
    </row>
    <row r="30" spans="1:13" ht="69.75" customHeight="1" x14ac:dyDescent="0.3">
      <c r="A30" s="230" t="s">
        <v>128</v>
      </c>
      <c r="B30" s="231"/>
      <c r="C30" s="55"/>
      <c r="D30" s="232" t="s">
        <v>180</v>
      </c>
      <c r="E30" s="233"/>
      <c r="F30" s="234"/>
      <c r="G30" s="56" t="s">
        <v>151</v>
      </c>
      <c r="H30" s="55"/>
      <c r="I30" s="232" t="s">
        <v>181</v>
      </c>
      <c r="J30" s="233"/>
      <c r="K30" s="233"/>
      <c r="L30" s="233"/>
      <c r="M30" s="234"/>
    </row>
    <row r="31" spans="1:13" ht="69.75" customHeight="1" x14ac:dyDescent="0.3">
      <c r="A31" s="230" t="s">
        <v>128</v>
      </c>
      <c r="B31" s="231"/>
      <c r="C31" s="55"/>
      <c r="D31" s="230" t="s">
        <v>182</v>
      </c>
      <c r="E31" s="235"/>
      <c r="F31" s="231"/>
      <c r="G31" s="56" t="s">
        <v>154</v>
      </c>
      <c r="H31" s="55"/>
      <c r="I31" s="232" t="s">
        <v>183</v>
      </c>
      <c r="J31" s="233"/>
      <c r="K31" s="233"/>
      <c r="L31" s="233"/>
      <c r="M31" s="234"/>
    </row>
    <row r="32" spans="1:13" ht="69.75" customHeight="1" x14ac:dyDescent="0.3">
      <c r="A32" s="230" t="s">
        <v>128</v>
      </c>
      <c r="B32" s="231"/>
      <c r="C32" s="55"/>
      <c r="D32" s="230" t="s">
        <v>184</v>
      </c>
      <c r="E32" s="235"/>
      <c r="F32" s="231"/>
      <c r="G32" s="56" t="s">
        <v>154</v>
      </c>
      <c r="H32" s="55"/>
      <c r="I32" s="232" t="s">
        <v>185</v>
      </c>
      <c r="J32" s="233"/>
      <c r="K32" s="233"/>
      <c r="L32" s="233"/>
      <c r="M32" s="234"/>
    </row>
    <row r="33" spans="1:13" ht="69.75" customHeight="1" x14ac:dyDescent="0.3">
      <c r="A33" s="230" t="s">
        <v>128</v>
      </c>
      <c r="B33" s="231"/>
      <c r="C33" s="55"/>
      <c r="D33" s="230" t="s">
        <v>186</v>
      </c>
      <c r="E33" s="235"/>
      <c r="F33" s="231"/>
      <c r="G33" s="56" t="s">
        <v>154</v>
      </c>
      <c r="H33" s="55"/>
      <c r="I33" s="232" t="s">
        <v>187</v>
      </c>
      <c r="J33" s="233"/>
      <c r="K33" s="233"/>
      <c r="L33" s="233"/>
      <c r="M33" s="234"/>
    </row>
    <row r="34" spans="1:13" ht="69.75" customHeight="1" x14ac:dyDescent="0.3">
      <c r="A34" s="230" t="s">
        <v>128</v>
      </c>
      <c r="B34" s="231"/>
      <c r="C34" s="55"/>
      <c r="D34" s="230" t="s">
        <v>188</v>
      </c>
      <c r="E34" s="235"/>
      <c r="F34" s="231"/>
      <c r="G34" s="56" t="s">
        <v>154</v>
      </c>
      <c r="H34" s="55"/>
      <c r="I34" s="232" t="s">
        <v>189</v>
      </c>
      <c r="J34" s="233"/>
      <c r="K34" s="233"/>
      <c r="L34" s="233"/>
      <c r="M34" s="234"/>
    </row>
    <row r="35" spans="1:13" ht="69.75" customHeight="1" x14ac:dyDescent="0.3">
      <c r="A35" s="230" t="s">
        <v>128</v>
      </c>
      <c r="B35" s="231"/>
      <c r="C35" s="55"/>
      <c r="D35" s="230" t="s">
        <v>190</v>
      </c>
      <c r="E35" s="235"/>
      <c r="F35" s="231"/>
      <c r="G35" s="56" t="s">
        <v>154</v>
      </c>
      <c r="H35" s="55"/>
      <c r="I35" s="232" t="s">
        <v>191</v>
      </c>
      <c r="J35" s="233"/>
      <c r="K35" s="233"/>
      <c r="L35" s="233"/>
      <c r="M35" s="234"/>
    </row>
    <row r="36" spans="1:13" ht="24.9" customHeight="1" x14ac:dyDescent="0.3">
      <c r="A36" s="240"/>
      <c r="B36" s="241"/>
      <c r="D36" s="240"/>
      <c r="E36" s="242"/>
      <c r="F36" s="241"/>
      <c r="G36" s="51"/>
      <c r="I36" s="240"/>
      <c r="J36" s="242"/>
      <c r="K36" s="242"/>
      <c r="L36" s="242"/>
      <c r="M36" s="241"/>
    </row>
    <row r="37" spans="1:13" ht="24.9" customHeight="1" x14ac:dyDescent="0.3">
      <c r="A37" s="240"/>
      <c r="B37" s="241"/>
      <c r="D37" s="240"/>
      <c r="E37" s="242"/>
      <c r="F37" s="241"/>
      <c r="G37" s="51"/>
      <c r="I37" s="240"/>
      <c r="J37" s="242"/>
      <c r="K37" s="242"/>
      <c r="L37" s="242"/>
      <c r="M37" s="241"/>
    </row>
    <row r="38" spans="1:13" ht="24.9" customHeight="1" x14ac:dyDescent="0.3">
      <c r="A38" s="240"/>
      <c r="B38" s="241"/>
      <c r="D38" s="240"/>
      <c r="E38" s="242"/>
      <c r="F38" s="241"/>
      <c r="G38" s="51"/>
      <c r="I38" s="240"/>
      <c r="J38" s="242"/>
      <c r="K38" s="242"/>
      <c r="L38" s="242"/>
      <c r="M38" s="241"/>
    </row>
    <row r="39" spans="1:13" ht="24.9" customHeight="1" x14ac:dyDescent="0.3">
      <c r="A39" s="240"/>
      <c r="B39" s="241"/>
      <c r="D39" s="240"/>
      <c r="E39" s="242"/>
      <c r="F39" s="241"/>
      <c r="G39" s="51"/>
      <c r="I39" s="240"/>
      <c r="J39" s="242"/>
      <c r="K39" s="242"/>
      <c r="L39" s="242"/>
      <c r="M39" s="241"/>
    </row>
    <row r="40" spans="1:13" ht="24.9" customHeight="1" x14ac:dyDescent="0.3">
      <c r="A40" s="240"/>
      <c r="B40" s="241"/>
      <c r="D40" s="240"/>
      <c r="E40" s="242"/>
      <c r="F40" s="241"/>
      <c r="G40" s="51"/>
      <c r="I40" s="240"/>
      <c r="J40" s="242"/>
      <c r="K40" s="242"/>
      <c r="L40" s="242"/>
      <c r="M40" s="241"/>
    </row>
    <row r="41" spans="1:13" ht="24.9" customHeight="1" x14ac:dyDescent="0.3">
      <c r="A41" s="240"/>
      <c r="B41" s="241"/>
      <c r="D41" s="240"/>
      <c r="E41" s="242"/>
      <c r="F41" s="241"/>
      <c r="G41" s="51"/>
      <c r="I41" s="240"/>
      <c r="J41" s="242"/>
      <c r="K41" s="242"/>
      <c r="L41" s="242"/>
      <c r="M41" s="241"/>
    </row>
    <row r="42" spans="1:13" ht="24.9" customHeight="1" x14ac:dyDescent="0.3">
      <c r="A42" s="240"/>
      <c r="B42" s="241"/>
      <c r="D42" s="240"/>
      <c r="E42" s="242"/>
      <c r="F42" s="241"/>
      <c r="G42" s="51"/>
      <c r="I42" s="240"/>
      <c r="J42" s="242"/>
      <c r="K42" s="242"/>
      <c r="L42" s="242"/>
      <c r="M42" s="241"/>
    </row>
    <row r="43" spans="1:13" ht="24.9" customHeight="1" x14ac:dyDescent="0.3">
      <c r="A43" s="240"/>
      <c r="B43" s="241"/>
      <c r="D43" s="240"/>
      <c r="E43" s="242"/>
      <c r="F43" s="241"/>
      <c r="G43" s="51"/>
      <c r="I43" s="240"/>
      <c r="J43" s="242"/>
      <c r="K43" s="242"/>
      <c r="L43" s="242"/>
      <c r="M43" s="241"/>
    </row>
    <row r="44" spans="1:13" ht="24.9" customHeight="1" x14ac:dyDescent="0.3">
      <c r="A44" s="240"/>
      <c r="B44" s="241"/>
      <c r="D44" s="240"/>
      <c r="E44" s="242"/>
      <c r="F44" s="241"/>
      <c r="G44" s="51"/>
      <c r="I44" s="240"/>
      <c r="J44" s="242"/>
      <c r="K44" s="242"/>
      <c r="L44" s="242"/>
      <c r="M44" s="241"/>
    </row>
    <row r="45" spans="1:13" ht="24.9" customHeight="1" x14ac:dyDescent="0.3"/>
  </sheetData>
  <mergeCells count="104">
    <mergeCell ref="A43:B43"/>
    <mergeCell ref="D43:F43"/>
    <mergeCell ref="I43:M43"/>
    <mergeCell ref="A44:B44"/>
    <mergeCell ref="D44:F44"/>
    <mergeCell ref="I44:M44"/>
    <mergeCell ref="A41:B41"/>
    <mergeCell ref="D41:F41"/>
    <mergeCell ref="I41:M41"/>
    <mergeCell ref="A42:B42"/>
    <mergeCell ref="D42:F42"/>
    <mergeCell ref="I42:M42"/>
    <mergeCell ref="A39:B39"/>
    <mergeCell ref="D39:F39"/>
    <mergeCell ref="I39:M39"/>
    <mergeCell ref="A40:B40"/>
    <mergeCell ref="D40:F40"/>
    <mergeCell ref="I40:M40"/>
    <mergeCell ref="A37:B37"/>
    <mergeCell ref="D37:F37"/>
    <mergeCell ref="I37:M37"/>
    <mergeCell ref="A38:B38"/>
    <mergeCell ref="D38:F38"/>
    <mergeCell ref="I38:M38"/>
    <mergeCell ref="A35:B35"/>
    <mergeCell ref="D35:F35"/>
    <mergeCell ref="I35:M35"/>
    <mergeCell ref="A36:B36"/>
    <mergeCell ref="D36:F36"/>
    <mergeCell ref="I36:M36"/>
    <mergeCell ref="A33:B33"/>
    <mergeCell ref="D33:F33"/>
    <mergeCell ref="I33:M33"/>
    <mergeCell ref="A34:B34"/>
    <mergeCell ref="D34:F34"/>
    <mergeCell ref="I34:M34"/>
    <mergeCell ref="A31:B31"/>
    <mergeCell ref="D31:F31"/>
    <mergeCell ref="I31:M31"/>
    <mergeCell ref="A32:B32"/>
    <mergeCell ref="D32:F32"/>
    <mergeCell ref="I32:M32"/>
    <mergeCell ref="A29:B29"/>
    <mergeCell ref="D29:F29"/>
    <mergeCell ref="I29:M29"/>
    <mergeCell ref="A30:B30"/>
    <mergeCell ref="D30:F30"/>
    <mergeCell ref="I30:M30"/>
    <mergeCell ref="A27:B27"/>
    <mergeCell ref="D27:F27"/>
    <mergeCell ref="I27:M27"/>
    <mergeCell ref="A28:B28"/>
    <mergeCell ref="D28:F28"/>
    <mergeCell ref="I28:M28"/>
    <mergeCell ref="A25:B25"/>
    <mergeCell ref="D25:F25"/>
    <mergeCell ref="I25:M25"/>
    <mergeCell ref="A26:B26"/>
    <mergeCell ref="D26:F26"/>
    <mergeCell ref="I26:M26"/>
    <mergeCell ref="A23:B23"/>
    <mergeCell ref="D23:F23"/>
    <mergeCell ref="I23:M23"/>
    <mergeCell ref="A24:B24"/>
    <mergeCell ref="D24:F24"/>
    <mergeCell ref="I24:M24"/>
    <mergeCell ref="A21:B21"/>
    <mergeCell ref="D21:F21"/>
    <mergeCell ref="I21:M21"/>
    <mergeCell ref="A22:B22"/>
    <mergeCell ref="D22:F22"/>
    <mergeCell ref="I22:M22"/>
    <mergeCell ref="A19:B19"/>
    <mergeCell ref="D19:F19"/>
    <mergeCell ref="I19:M19"/>
    <mergeCell ref="A20:B20"/>
    <mergeCell ref="D20:F20"/>
    <mergeCell ref="I20:M20"/>
    <mergeCell ref="A17:B17"/>
    <mergeCell ref="D17:F17"/>
    <mergeCell ref="I17:M17"/>
    <mergeCell ref="A18:B18"/>
    <mergeCell ref="D18:F18"/>
    <mergeCell ref="I18:M18"/>
    <mergeCell ref="A16:B16"/>
    <mergeCell ref="D16:F16"/>
    <mergeCell ref="I16:M16"/>
    <mergeCell ref="A6:M6"/>
    <mergeCell ref="A9:B9"/>
    <mergeCell ref="D9:M9"/>
    <mergeCell ref="A10:D10"/>
    <mergeCell ref="E10:M10"/>
    <mergeCell ref="A11:E11"/>
    <mergeCell ref="F11:M11"/>
    <mergeCell ref="A1:A4"/>
    <mergeCell ref="B1:K4"/>
    <mergeCell ref="L1:M1"/>
    <mergeCell ref="L2:M2"/>
    <mergeCell ref="L3:M3"/>
    <mergeCell ref="L4:M4"/>
    <mergeCell ref="A14:B15"/>
    <mergeCell ref="D14:F15"/>
    <mergeCell ref="G14:M14"/>
    <mergeCell ref="I15:M15"/>
  </mergeCells>
  <dataValidations count="2">
    <dataValidation type="list" allowBlank="1" showInputMessage="1" showErrorMessage="1" sqref="A36:B44" xr:uid="{82ED23B6-2161-49B8-9CA8-308A2C3945FA}">
      <formula1>$C$16:$C$18</formula1>
    </dataValidation>
    <dataValidation type="list" allowBlank="1" showInputMessage="1" showErrorMessage="1" sqref="A20 A16:B19 A21:B35" xr:uid="{6D8C4DED-0580-4520-9EBF-34B8612467D3}">
      <formula1>#REF!</formula1>
    </dataValidation>
  </dataValidations>
  <pageMargins left="0.7" right="0.7" top="0.75" bottom="0.75" header="0.3" footer="0.3"/>
  <pageSetup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E6892C1-F893-4D0F-A32D-0DAEE4477F0A}">
          <x14:formula1>
            <xm:f>'Opciones Tratamiento'!$B$22:$B$34</xm:f>
          </x14:formula1>
          <xm:sqref>D9:M9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E142B-3689-4B2A-AD25-7059CC2148D5}">
  <sheetPr>
    <tabColor rgb="FF002060"/>
  </sheetPr>
  <dimension ref="A1:BH65"/>
  <sheetViews>
    <sheetView showGridLines="0" tabSelected="1" zoomScale="70" zoomScaleNormal="70" workbookViewId="0">
      <selection activeCell="H34" sqref="H34"/>
    </sheetView>
  </sheetViews>
  <sheetFormatPr baseColWidth="10" defaultColWidth="11.44140625" defaultRowHeight="15.6" x14ac:dyDescent="0.3"/>
  <cols>
    <col min="1" max="1" width="4" style="89" bestFit="1" customWidth="1"/>
    <col min="2" max="2" width="24.33203125" style="89" customWidth="1"/>
    <col min="3" max="3" width="29.44140625" style="89" customWidth="1"/>
    <col min="4" max="4" width="31.6640625" style="89" customWidth="1"/>
    <col min="5" max="5" width="32.6640625" style="89" customWidth="1"/>
    <col min="6" max="6" width="30.88671875" style="89" customWidth="1"/>
    <col min="7" max="7" width="38" style="62" customWidth="1"/>
    <col min="8" max="8" width="78" style="62" customWidth="1"/>
    <col min="9" max="9" width="17.88671875" style="90" customWidth="1"/>
    <col min="10" max="10" width="10.5546875" style="62" customWidth="1"/>
    <col min="11" max="11" width="9.109375" style="62" customWidth="1"/>
    <col min="12" max="12" width="10.5546875" style="62" customWidth="1"/>
    <col min="13" max="13" width="9.44140625" style="62" customWidth="1"/>
    <col min="14" max="14" width="10.5546875" style="62" customWidth="1"/>
    <col min="15" max="15" width="5.88671875" style="62" customWidth="1"/>
    <col min="16" max="16" width="87.109375" style="62" customWidth="1"/>
    <col min="17" max="17" width="15.109375" style="62" customWidth="1"/>
    <col min="18" max="18" width="6.88671875" style="62" customWidth="1"/>
    <col min="19" max="19" width="5" style="62" customWidth="1"/>
    <col min="20" max="20" width="5.5546875" style="62" customWidth="1"/>
    <col min="21" max="21" width="7.109375" style="62" customWidth="1"/>
    <col min="22" max="22" width="6.6640625" style="62" customWidth="1"/>
    <col min="23" max="23" width="7.5546875" style="62" customWidth="1"/>
    <col min="24" max="24" width="48.33203125" style="62" customWidth="1"/>
    <col min="25" max="25" width="11.33203125" style="62" customWidth="1"/>
    <col min="26" max="26" width="8.6640625" style="62" customWidth="1"/>
    <col min="27" max="27" width="10.44140625" style="62" customWidth="1"/>
    <col min="28" max="28" width="9.33203125" style="62" customWidth="1"/>
    <col min="29" max="29" width="9.109375" style="62" customWidth="1"/>
    <col min="30" max="33" width="10.33203125" style="62" customWidth="1"/>
    <col min="34" max="34" width="11.6640625" style="62" customWidth="1"/>
    <col min="35" max="35" width="12.5546875" style="62" customWidth="1"/>
    <col min="36" max="36" width="48.44140625" style="62" customWidth="1"/>
    <col min="37" max="37" width="73.33203125" style="62" customWidth="1"/>
    <col min="38" max="38" width="51.88671875" style="62" customWidth="1"/>
    <col min="39" max="39" width="128" style="62" customWidth="1"/>
    <col min="40" max="40" width="80" style="62" customWidth="1"/>
    <col min="41" max="41" width="133.44140625" style="62" hidden="1" customWidth="1"/>
    <col min="42" max="42" width="109.109375" style="62" hidden="1" customWidth="1"/>
    <col min="43" max="44" width="151.44140625" style="62" hidden="1" customWidth="1"/>
    <col min="45" max="45" width="38.5546875" style="62" customWidth="1"/>
    <col min="46" max="16384" width="11.44140625" style="62"/>
  </cols>
  <sheetData>
    <row r="1" spans="1:60" ht="16.5" customHeight="1" x14ac:dyDescent="0.3">
      <c r="A1" s="262"/>
      <c r="B1" s="262"/>
      <c r="C1" s="262"/>
      <c r="D1" s="328" t="s">
        <v>112</v>
      </c>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29"/>
      <c r="AF1" s="330"/>
      <c r="AG1" s="316" t="s">
        <v>142</v>
      </c>
      <c r="AH1" s="317"/>
      <c r="AI1" s="318"/>
      <c r="AJ1" s="61"/>
      <c r="AK1" s="61"/>
      <c r="AL1" s="61"/>
      <c r="AM1" s="61"/>
      <c r="AN1" s="61"/>
      <c r="AO1" s="61"/>
      <c r="AP1" s="61"/>
      <c r="AQ1" s="61"/>
      <c r="AR1" s="61"/>
      <c r="AS1" s="61"/>
      <c r="AT1" s="61"/>
      <c r="AU1" s="61"/>
      <c r="AV1" s="61"/>
      <c r="AW1" s="61"/>
      <c r="AX1" s="61"/>
      <c r="AY1" s="61"/>
      <c r="AZ1" s="61"/>
      <c r="BA1" s="61"/>
      <c r="BB1" s="61"/>
      <c r="BC1" s="61"/>
      <c r="BD1" s="61"/>
      <c r="BE1" s="61"/>
      <c r="BF1" s="61"/>
      <c r="BG1" s="61"/>
      <c r="BH1" s="61"/>
    </row>
    <row r="2" spans="1:60" ht="16.5" customHeight="1" x14ac:dyDescent="0.3">
      <c r="A2" s="262"/>
      <c r="B2" s="262"/>
      <c r="C2" s="262"/>
      <c r="D2" s="331"/>
      <c r="E2" s="332"/>
      <c r="F2" s="332"/>
      <c r="G2" s="332"/>
      <c r="H2" s="332"/>
      <c r="I2" s="332"/>
      <c r="J2" s="332"/>
      <c r="K2" s="332"/>
      <c r="L2" s="332"/>
      <c r="M2" s="332"/>
      <c r="N2" s="332"/>
      <c r="O2" s="332"/>
      <c r="P2" s="332"/>
      <c r="Q2" s="332"/>
      <c r="R2" s="332"/>
      <c r="S2" s="332"/>
      <c r="T2" s="332"/>
      <c r="U2" s="332"/>
      <c r="V2" s="332"/>
      <c r="W2" s="332"/>
      <c r="X2" s="332"/>
      <c r="Y2" s="332"/>
      <c r="Z2" s="332"/>
      <c r="AA2" s="332"/>
      <c r="AB2" s="332"/>
      <c r="AC2" s="332"/>
      <c r="AD2" s="332"/>
      <c r="AE2" s="332"/>
      <c r="AF2" s="333"/>
      <c r="AG2" s="316" t="s">
        <v>341</v>
      </c>
      <c r="AH2" s="317"/>
      <c r="AI2" s="318"/>
      <c r="AJ2" s="61"/>
      <c r="AK2" s="61"/>
      <c r="AL2" s="61"/>
      <c r="AM2" s="61"/>
      <c r="AN2" s="61"/>
      <c r="AO2" s="61"/>
      <c r="AP2" s="61"/>
      <c r="AQ2" s="61"/>
      <c r="AR2" s="61"/>
      <c r="AS2" s="61"/>
      <c r="AT2" s="61"/>
      <c r="AU2" s="61"/>
      <c r="AV2" s="61"/>
      <c r="AW2" s="61"/>
      <c r="AX2" s="61"/>
      <c r="AY2" s="61"/>
      <c r="AZ2" s="61"/>
      <c r="BA2" s="61"/>
      <c r="BB2" s="61"/>
      <c r="BC2" s="61"/>
      <c r="BD2" s="61"/>
      <c r="BE2" s="61"/>
      <c r="BF2" s="61"/>
      <c r="BG2" s="61"/>
      <c r="BH2" s="61"/>
    </row>
    <row r="3" spans="1:60" ht="16.5" customHeight="1" x14ac:dyDescent="0.3">
      <c r="A3" s="262"/>
      <c r="B3" s="262"/>
      <c r="C3" s="262"/>
      <c r="D3" s="331"/>
      <c r="E3" s="332"/>
      <c r="F3" s="332"/>
      <c r="G3" s="332"/>
      <c r="H3" s="332"/>
      <c r="I3" s="332"/>
      <c r="J3" s="332"/>
      <c r="K3" s="332"/>
      <c r="L3" s="332"/>
      <c r="M3" s="332"/>
      <c r="N3" s="332"/>
      <c r="O3" s="332"/>
      <c r="P3" s="332"/>
      <c r="Q3" s="332"/>
      <c r="R3" s="332"/>
      <c r="S3" s="332"/>
      <c r="T3" s="332"/>
      <c r="U3" s="332"/>
      <c r="V3" s="332"/>
      <c r="W3" s="332"/>
      <c r="X3" s="332"/>
      <c r="Y3" s="332"/>
      <c r="Z3" s="332"/>
      <c r="AA3" s="332"/>
      <c r="AB3" s="332"/>
      <c r="AC3" s="332"/>
      <c r="AD3" s="332"/>
      <c r="AE3" s="332"/>
      <c r="AF3" s="333"/>
      <c r="AG3" s="316" t="s">
        <v>342</v>
      </c>
      <c r="AH3" s="317"/>
      <c r="AI3" s="318"/>
      <c r="AJ3" s="61"/>
      <c r="AK3" s="61"/>
      <c r="AL3" s="61"/>
      <c r="AM3" s="61"/>
      <c r="AN3" s="61"/>
      <c r="AO3" s="61"/>
      <c r="AP3" s="61"/>
      <c r="AQ3" s="61"/>
      <c r="AR3" s="61"/>
      <c r="AS3" s="61"/>
      <c r="AT3" s="61"/>
      <c r="AU3" s="61"/>
      <c r="AV3" s="61"/>
      <c r="AW3" s="61"/>
      <c r="AX3" s="61"/>
      <c r="AY3" s="61"/>
      <c r="AZ3" s="61"/>
      <c r="BA3" s="61"/>
      <c r="BB3" s="61"/>
      <c r="BC3" s="61"/>
      <c r="BD3" s="61"/>
      <c r="BE3" s="61"/>
      <c r="BF3" s="61"/>
      <c r="BG3" s="61"/>
      <c r="BH3" s="61"/>
    </row>
    <row r="4" spans="1:60" ht="16.5" customHeight="1" x14ac:dyDescent="0.3">
      <c r="A4" s="262"/>
      <c r="B4" s="262"/>
      <c r="C4" s="262"/>
      <c r="D4" s="334"/>
      <c r="E4" s="335"/>
      <c r="F4" s="335"/>
      <c r="G4" s="335"/>
      <c r="H4" s="335"/>
      <c r="I4" s="335"/>
      <c r="J4" s="335"/>
      <c r="K4" s="335"/>
      <c r="L4" s="335"/>
      <c r="M4" s="335"/>
      <c r="N4" s="335"/>
      <c r="O4" s="335"/>
      <c r="P4" s="335"/>
      <c r="Q4" s="335"/>
      <c r="R4" s="335"/>
      <c r="S4" s="335"/>
      <c r="T4" s="335"/>
      <c r="U4" s="335"/>
      <c r="V4" s="335"/>
      <c r="W4" s="335"/>
      <c r="X4" s="335"/>
      <c r="Y4" s="335"/>
      <c r="Z4" s="335"/>
      <c r="AA4" s="335"/>
      <c r="AB4" s="335"/>
      <c r="AC4" s="335"/>
      <c r="AD4" s="335"/>
      <c r="AE4" s="335"/>
      <c r="AF4" s="336"/>
      <c r="AG4" s="316" t="s">
        <v>343</v>
      </c>
      <c r="AH4" s="317"/>
      <c r="AI4" s="318"/>
      <c r="AJ4" s="61"/>
      <c r="AK4" s="61"/>
      <c r="AL4" s="61"/>
      <c r="AM4" s="61"/>
      <c r="AN4" s="61"/>
      <c r="AO4" s="61"/>
      <c r="AP4" s="61"/>
      <c r="AQ4" s="61"/>
      <c r="AR4" s="61"/>
      <c r="AS4" s="61"/>
      <c r="AT4" s="61"/>
      <c r="AU4" s="61"/>
      <c r="AV4" s="61"/>
      <c r="AW4" s="61"/>
      <c r="AX4" s="61"/>
      <c r="AY4" s="61"/>
      <c r="AZ4" s="61"/>
      <c r="BA4" s="61"/>
      <c r="BB4" s="61"/>
      <c r="BC4" s="61"/>
      <c r="BD4" s="61"/>
      <c r="BE4" s="61"/>
      <c r="BF4" s="61"/>
      <c r="BG4" s="61"/>
      <c r="BH4" s="61"/>
    </row>
    <row r="5" spans="1:60" x14ac:dyDescent="0.3">
      <c r="A5" s="63"/>
      <c r="B5" s="63"/>
      <c r="C5" s="63"/>
      <c r="D5" s="64"/>
      <c r="E5" s="63"/>
      <c r="F5" s="63"/>
      <c r="G5" s="61"/>
      <c r="H5" s="61"/>
      <c r="I5" s="65"/>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row>
    <row r="6" spans="1:60" ht="23.25" customHeight="1" x14ac:dyDescent="0.3">
      <c r="A6" s="342" t="s">
        <v>139</v>
      </c>
      <c r="B6" s="342"/>
      <c r="C6" s="343"/>
      <c r="D6" s="322" t="s">
        <v>352</v>
      </c>
      <c r="E6" s="323"/>
      <c r="F6" s="341" t="s">
        <v>116</v>
      </c>
      <c r="G6" s="341"/>
      <c r="H6" s="339" t="s">
        <v>351</v>
      </c>
      <c r="I6" s="340"/>
      <c r="J6" s="66"/>
      <c r="K6" s="66"/>
      <c r="L6" s="66"/>
      <c r="M6" s="66"/>
      <c r="N6" s="66"/>
      <c r="O6" s="66"/>
      <c r="P6" s="66"/>
      <c r="Q6" s="66"/>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row>
    <row r="7" spans="1:60" ht="25.5" customHeight="1" x14ac:dyDescent="0.3">
      <c r="A7" s="344"/>
      <c r="B7" s="344"/>
      <c r="C7" s="345"/>
      <c r="D7" s="324"/>
      <c r="E7" s="325"/>
      <c r="F7" s="341" t="s">
        <v>117</v>
      </c>
      <c r="G7" s="341"/>
      <c r="H7" s="339" t="s">
        <v>283</v>
      </c>
      <c r="I7" s="340"/>
      <c r="J7" s="66"/>
      <c r="K7" s="66"/>
      <c r="L7" s="66"/>
      <c r="M7" s="66"/>
      <c r="N7" s="66"/>
      <c r="O7" s="66"/>
      <c r="P7" s="66"/>
      <c r="Q7" s="66"/>
      <c r="R7" s="61"/>
      <c r="S7" s="61"/>
      <c r="T7" s="61"/>
      <c r="U7" s="61"/>
      <c r="V7" s="61"/>
      <c r="W7" s="61"/>
      <c r="X7" s="61"/>
      <c r="Y7" s="61"/>
      <c r="Z7" s="61"/>
      <c r="AA7" s="61"/>
      <c r="AB7" s="61"/>
      <c r="AC7" s="61"/>
      <c r="AD7" s="61"/>
      <c r="AE7" s="61"/>
      <c r="AF7" s="61"/>
      <c r="AG7" s="61"/>
      <c r="AH7" s="61"/>
      <c r="AI7" s="61"/>
      <c r="AJ7" s="61"/>
      <c r="AK7" s="61"/>
      <c r="AL7" s="61"/>
      <c r="AM7" s="61"/>
      <c r="AN7" s="61"/>
      <c r="AO7" s="61"/>
      <c r="AP7" s="61"/>
      <c r="AQ7" s="61"/>
      <c r="AR7" s="61"/>
      <c r="AS7" s="61"/>
      <c r="AT7" s="61"/>
      <c r="AU7" s="61"/>
      <c r="AV7" s="61"/>
      <c r="AW7" s="61"/>
      <c r="AX7" s="61"/>
      <c r="AY7" s="61"/>
      <c r="AZ7" s="61"/>
      <c r="BA7" s="61"/>
      <c r="BB7" s="61"/>
      <c r="BC7" s="61"/>
      <c r="BD7" s="61"/>
      <c r="BE7" s="61"/>
      <c r="BF7" s="61"/>
      <c r="BG7" s="61"/>
      <c r="BH7" s="61"/>
    </row>
    <row r="8" spans="1:60" ht="41.25" customHeight="1" x14ac:dyDescent="0.3">
      <c r="A8" s="337" t="s">
        <v>140</v>
      </c>
      <c r="B8" s="319"/>
      <c r="C8" s="338"/>
      <c r="D8" s="305" t="s">
        <v>194</v>
      </c>
      <c r="E8" s="305"/>
      <c r="F8" s="305"/>
      <c r="G8" s="305"/>
      <c r="H8" s="305"/>
      <c r="I8" s="305"/>
      <c r="J8" s="66"/>
      <c r="K8" s="66"/>
      <c r="L8" s="66"/>
      <c r="M8" s="66"/>
      <c r="N8" s="66"/>
      <c r="O8" s="66"/>
      <c r="P8" s="66"/>
      <c r="Q8" s="66"/>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row>
    <row r="9" spans="1:60" ht="41.25" customHeight="1" x14ac:dyDescent="0.3">
      <c r="A9" s="337" t="s">
        <v>141</v>
      </c>
      <c r="B9" s="319"/>
      <c r="C9" s="338"/>
      <c r="D9" s="305" t="s">
        <v>195</v>
      </c>
      <c r="E9" s="305"/>
      <c r="F9" s="305"/>
      <c r="G9" s="305"/>
      <c r="H9" s="305"/>
      <c r="I9" s="305"/>
      <c r="J9" s="66"/>
      <c r="K9" s="66"/>
      <c r="L9" s="66"/>
      <c r="M9" s="66"/>
      <c r="N9" s="66"/>
      <c r="O9" s="66"/>
      <c r="P9" s="66"/>
      <c r="Q9" s="66"/>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row>
    <row r="10" spans="1:60" ht="16.5" customHeight="1" x14ac:dyDescent="0.3">
      <c r="A10" s="62"/>
      <c r="B10" s="62"/>
      <c r="C10" s="62"/>
      <c r="D10" s="67"/>
      <c r="E10" s="67"/>
      <c r="F10" s="67"/>
      <c r="G10" s="67"/>
      <c r="H10" s="67"/>
      <c r="I10" s="67"/>
      <c r="J10" s="66"/>
      <c r="K10" s="66"/>
      <c r="L10" s="66"/>
      <c r="M10" s="66"/>
      <c r="N10" s="66"/>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row>
    <row r="11" spans="1:60" ht="21.75" customHeight="1" x14ac:dyDescent="0.3">
      <c r="A11" s="326" t="s">
        <v>135</v>
      </c>
      <c r="B11" s="346"/>
      <c r="C11" s="346"/>
      <c r="D11" s="346"/>
      <c r="E11" s="346"/>
      <c r="F11" s="346"/>
      <c r="G11" s="346"/>
      <c r="H11" s="346"/>
      <c r="I11" s="327"/>
      <c r="J11" s="314" t="s">
        <v>137</v>
      </c>
      <c r="K11" s="314"/>
      <c r="L11" s="314"/>
      <c r="M11" s="314"/>
      <c r="N11" s="314"/>
      <c r="O11" s="314"/>
      <c r="P11" s="314"/>
      <c r="Q11" s="314"/>
      <c r="R11" s="314"/>
      <c r="S11" s="314"/>
      <c r="T11" s="314"/>
      <c r="U11" s="314"/>
      <c r="V11" s="314"/>
      <c r="W11" s="314"/>
      <c r="X11" s="314"/>
      <c r="Y11" s="314"/>
      <c r="Z11" s="314"/>
      <c r="AA11" s="314"/>
      <c r="AB11" s="314"/>
      <c r="AC11" s="314"/>
      <c r="AD11" s="314"/>
      <c r="AE11" s="314"/>
      <c r="AF11" s="314"/>
      <c r="AG11" s="314"/>
      <c r="AH11" s="314"/>
      <c r="AI11" s="326" t="s">
        <v>138</v>
      </c>
      <c r="AJ11" s="327"/>
      <c r="AK11" s="253" t="s">
        <v>375</v>
      </c>
      <c r="AL11" s="253" t="s">
        <v>376</v>
      </c>
      <c r="AM11" s="253" t="s">
        <v>377</v>
      </c>
      <c r="AN11" s="253" t="s">
        <v>376</v>
      </c>
      <c r="AO11" s="253" t="s">
        <v>378</v>
      </c>
      <c r="AP11" s="253" t="s">
        <v>376</v>
      </c>
      <c r="AQ11" s="253" t="s">
        <v>379</v>
      </c>
      <c r="AR11" s="253" t="s">
        <v>376</v>
      </c>
      <c r="AS11" s="61"/>
      <c r="AT11" s="61"/>
      <c r="AU11" s="61"/>
      <c r="AV11" s="61"/>
      <c r="AW11" s="61"/>
      <c r="AX11" s="61"/>
      <c r="AY11" s="61"/>
      <c r="AZ11" s="61"/>
      <c r="BA11" s="61"/>
      <c r="BB11" s="61"/>
      <c r="BC11" s="61"/>
      <c r="BD11" s="61"/>
      <c r="BE11" s="61"/>
      <c r="BF11" s="61"/>
      <c r="BG11" s="61"/>
      <c r="BH11" s="61"/>
    </row>
    <row r="12" spans="1:60" ht="16.5" customHeight="1" x14ac:dyDescent="0.3">
      <c r="A12" s="309" t="s">
        <v>0</v>
      </c>
      <c r="B12" s="310" t="s">
        <v>110</v>
      </c>
      <c r="C12" s="310" t="s">
        <v>100</v>
      </c>
      <c r="D12" s="303" t="s">
        <v>257</v>
      </c>
      <c r="E12" s="303" t="s">
        <v>258</v>
      </c>
      <c r="F12" s="303" t="s">
        <v>259</v>
      </c>
      <c r="G12" s="303" t="s">
        <v>261</v>
      </c>
      <c r="H12" s="303" t="s">
        <v>260</v>
      </c>
      <c r="I12" s="303" t="s">
        <v>38</v>
      </c>
      <c r="J12" s="314" t="s">
        <v>104</v>
      </c>
      <c r="K12" s="314"/>
      <c r="L12" s="314"/>
      <c r="M12" s="314"/>
      <c r="N12" s="314"/>
      <c r="O12" s="315" t="s">
        <v>136</v>
      </c>
      <c r="P12" s="315"/>
      <c r="Q12" s="315"/>
      <c r="R12" s="315"/>
      <c r="S12" s="315"/>
      <c r="T12" s="315"/>
      <c r="U12" s="315"/>
      <c r="V12" s="315"/>
      <c r="W12" s="315"/>
      <c r="X12" s="315"/>
      <c r="Y12" s="69"/>
      <c r="Z12" s="69"/>
      <c r="AA12" s="69"/>
      <c r="AB12" s="69"/>
      <c r="AC12" s="69"/>
      <c r="AD12" s="319" t="s">
        <v>105</v>
      </c>
      <c r="AE12" s="319"/>
      <c r="AF12" s="319"/>
      <c r="AG12" s="319"/>
      <c r="AH12" s="319"/>
      <c r="AI12" s="289" t="s">
        <v>27</v>
      </c>
      <c r="AJ12" s="70" t="s">
        <v>108</v>
      </c>
      <c r="AK12" s="254"/>
      <c r="AL12" s="254"/>
      <c r="AM12" s="254"/>
      <c r="AN12" s="254"/>
      <c r="AO12" s="254"/>
      <c r="AP12" s="254"/>
      <c r="AQ12" s="254"/>
      <c r="AR12" s="254"/>
      <c r="AS12" s="61"/>
      <c r="AT12" s="61"/>
      <c r="AU12" s="61"/>
      <c r="AV12" s="61"/>
      <c r="AW12" s="61"/>
      <c r="AX12" s="61"/>
      <c r="AY12" s="61"/>
      <c r="AZ12" s="61"/>
      <c r="BA12" s="61"/>
      <c r="BB12" s="61"/>
      <c r="BC12" s="61"/>
      <c r="BD12" s="61"/>
      <c r="BE12" s="61"/>
      <c r="BF12" s="61"/>
      <c r="BG12" s="61"/>
      <c r="BH12" s="61"/>
    </row>
    <row r="13" spans="1:60" ht="16.5" customHeight="1" x14ac:dyDescent="0.3">
      <c r="A13" s="309"/>
      <c r="B13" s="310"/>
      <c r="C13" s="310"/>
      <c r="D13" s="311"/>
      <c r="E13" s="311"/>
      <c r="F13" s="311"/>
      <c r="G13" s="312"/>
      <c r="H13" s="311"/>
      <c r="I13" s="311"/>
      <c r="J13" s="301" t="s">
        <v>31</v>
      </c>
      <c r="K13" s="301" t="s">
        <v>3</v>
      </c>
      <c r="L13" s="301" t="s">
        <v>34</v>
      </c>
      <c r="M13" s="301" t="s">
        <v>3</v>
      </c>
      <c r="N13" s="301" t="s">
        <v>37</v>
      </c>
      <c r="O13" s="294" t="s">
        <v>9</v>
      </c>
      <c r="P13" s="303" t="s">
        <v>269</v>
      </c>
      <c r="Q13" s="303" t="s">
        <v>10</v>
      </c>
      <c r="R13" s="306" t="s">
        <v>6</v>
      </c>
      <c r="S13" s="307"/>
      <c r="T13" s="307"/>
      <c r="U13" s="307"/>
      <c r="V13" s="307"/>
      <c r="W13" s="307"/>
      <c r="X13" s="308"/>
      <c r="Y13" s="294" t="s">
        <v>93</v>
      </c>
      <c r="Z13" s="294" t="s">
        <v>106</v>
      </c>
      <c r="AA13" s="294" t="s">
        <v>3</v>
      </c>
      <c r="AB13" s="294" t="s">
        <v>107</v>
      </c>
      <c r="AC13" s="294" t="s">
        <v>3</v>
      </c>
      <c r="AD13" s="294" t="s">
        <v>35</v>
      </c>
      <c r="AE13" s="294" t="s">
        <v>3</v>
      </c>
      <c r="AF13" s="294" t="s">
        <v>36</v>
      </c>
      <c r="AG13" s="294" t="s">
        <v>3</v>
      </c>
      <c r="AH13" s="294" t="s">
        <v>149</v>
      </c>
      <c r="AI13" s="289"/>
      <c r="AJ13" s="292" t="s">
        <v>109</v>
      </c>
      <c r="AK13" s="254"/>
      <c r="AL13" s="254"/>
      <c r="AM13" s="254"/>
      <c r="AN13" s="254"/>
      <c r="AO13" s="254"/>
      <c r="AP13" s="254"/>
      <c r="AQ13" s="254"/>
      <c r="AR13" s="254"/>
      <c r="AS13" s="61"/>
      <c r="AT13" s="61"/>
      <c r="AU13" s="61"/>
      <c r="AV13" s="61"/>
      <c r="AW13" s="61"/>
      <c r="AX13" s="61"/>
      <c r="AY13" s="61"/>
      <c r="AZ13" s="61"/>
      <c r="BA13" s="61"/>
      <c r="BB13" s="61"/>
      <c r="BC13" s="61"/>
      <c r="BD13" s="61"/>
      <c r="BE13" s="61"/>
      <c r="BF13" s="61"/>
      <c r="BG13" s="61"/>
      <c r="BH13" s="61"/>
    </row>
    <row r="14" spans="1:60" s="72" customFormat="1" ht="90" customHeight="1" x14ac:dyDescent="0.3">
      <c r="A14" s="309"/>
      <c r="B14" s="310"/>
      <c r="C14" s="310"/>
      <c r="D14" s="304"/>
      <c r="E14" s="304"/>
      <c r="F14" s="304"/>
      <c r="G14" s="313"/>
      <c r="H14" s="304"/>
      <c r="I14" s="304"/>
      <c r="J14" s="302"/>
      <c r="K14" s="302"/>
      <c r="L14" s="302"/>
      <c r="M14" s="302"/>
      <c r="N14" s="302"/>
      <c r="O14" s="295"/>
      <c r="P14" s="304"/>
      <c r="Q14" s="304"/>
      <c r="R14" s="68" t="s">
        <v>11</v>
      </c>
      <c r="S14" s="68" t="s">
        <v>15</v>
      </c>
      <c r="T14" s="68" t="s">
        <v>26</v>
      </c>
      <c r="U14" s="68" t="s">
        <v>16</v>
      </c>
      <c r="V14" s="68" t="s">
        <v>19</v>
      </c>
      <c r="W14" s="68" t="s">
        <v>22</v>
      </c>
      <c r="X14" s="60" t="s">
        <v>101</v>
      </c>
      <c r="Y14" s="295"/>
      <c r="Z14" s="295"/>
      <c r="AA14" s="295"/>
      <c r="AB14" s="295"/>
      <c r="AC14" s="295"/>
      <c r="AD14" s="295"/>
      <c r="AE14" s="295"/>
      <c r="AF14" s="295"/>
      <c r="AG14" s="295"/>
      <c r="AH14" s="295"/>
      <c r="AI14" s="289"/>
      <c r="AJ14" s="293"/>
      <c r="AK14" s="255"/>
      <c r="AL14" s="255"/>
      <c r="AM14" s="255"/>
      <c r="AN14" s="255"/>
      <c r="AO14" s="255"/>
      <c r="AP14" s="255"/>
      <c r="AQ14" s="255"/>
      <c r="AR14" s="255"/>
      <c r="AS14" s="71"/>
      <c r="AT14" s="71"/>
      <c r="AU14" s="71"/>
      <c r="AV14" s="71"/>
      <c r="AW14" s="71"/>
      <c r="AX14" s="71"/>
      <c r="AY14" s="71"/>
      <c r="AZ14" s="71"/>
      <c r="BA14" s="71"/>
      <c r="BB14" s="71"/>
      <c r="BC14" s="71"/>
      <c r="BD14" s="71"/>
      <c r="BE14" s="71"/>
      <c r="BF14" s="71"/>
      <c r="BG14" s="71"/>
      <c r="BH14" s="71"/>
    </row>
    <row r="15" spans="1:60" s="80" customFormat="1" ht="53.25" customHeight="1" x14ac:dyDescent="0.3">
      <c r="A15" s="267" t="s">
        <v>226</v>
      </c>
      <c r="B15" s="320" t="s">
        <v>298</v>
      </c>
      <c r="C15" s="265" t="s">
        <v>203</v>
      </c>
      <c r="D15" s="265" t="s">
        <v>202</v>
      </c>
      <c r="E15" s="265" t="s">
        <v>220</v>
      </c>
      <c r="F15" s="265" t="s">
        <v>224</v>
      </c>
      <c r="G15" s="265" t="s">
        <v>225</v>
      </c>
      <c r="H15" s="349" t="s">
        <v>221</v>
      </c>
      <c r="I15" s="269" t="s">
        <v>369</v>
      </c>
      <c r="J15" s="271" t="s">
        <v>42</v>
      </c>
      <c r="K15" s="273">
        <f>IF(J15="","",IF(J15="Muy Baja",0.2,IF(J15="Baja",0.4,IF(J15="Media",0.6,IF(J15="Alta",0.8,IF(J15="Muy Alta",1,))))))</f>
        <v>1</v>
      </c>
      <c r="L15" s="271" t="s">
        <v>5</v>
      </c>
      <c r="M15" s="273">
        <f>IF(L15="","",IF(L15="Leve",0.2,IF(L15="Menor",0.4,IF(L15="Moderado",0.6,IF(L15="Mayor",0.8,IF(L15="Catastrófico",1,))))))</f>
        <v>0.8</v>
      </c>
      <c r="N15" s="274"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Alto</v>
      </c>
      <c r="O15" s="74" t="s">
        <v>302</v>
      </c>
      <c r="P15" s="58" t="s">
        <v>223</v>
      </c>
      <c r="Q15" s="74" t="str">
        <f>IF(OR(R15="Preventivo",R15="Detectivo"),"Probabilidad",IF(R15="Correctivo","Impacto",""))</f>
        <v>Probabilidad</v>
      </c>
      <c r="R15" s="73" t="s">
        <v>13</v>
      </c>
      <c r="S15" s="73" t="s">
        <v>7</v>
      </c>
      <c r="T15" s="75" t="str">
        <f>IF(AND(R15="Preventivo",S15="Automático"),"50%",IF(AND(R15="Preventivo",S15="Manual"),"40%",IF(AND(R15="Detectivo",S15="Automático"),"40%",IF(AND(R15="Detectivo",S15="Manual"),"30%",IF(AND(R15="Correctivo",S15="Automático"),"35%",IF(AND(R15="Correctivo",S15="Manual"),"25%",""))))))</f>
        <v>30%</v>
      </c>
      <c r="U15" s="73" t="s">
        <v>18</v>
      </c>
      <c r="V15" s="73" t="s">
        <v>21</v>
      </c>
      <c r="W15" s="73" t="s">
        <v>85</v>
      </c>
      <c r="X15" s="57" t="s">
        <v>111</v>
      </c>
      <c r="Y15" s="76">
        <f>IFERROR(IF(Q15="Probabilidad",(K15-(+K15*T15)),IF(Q15="Impacto",K15,"")),"")</f>
        <v>0.7</v>
      </c>
      <c r="Z15" s="77" t="str">
        <f t="shared" ref="Z15:Z18" si="0">IFERROR(IF(Y15="","",IF(Y15&lt;=0.2,"Muy Baja",IF(Y15&lt;=0.4,"Baja",IF(Y15&lt;=0.6,"Media",IF(Y15&lt;=0.8,"Alta","Muy Alta"))))),"")</f>
        <v>Alta</v>
      </c>
      <c r="AA15" s="78">
        <f>+Y15</f>
        <v>0.7</v>
      </c>
      <c r="AB15" s="77" t="str">
        <f>IFERROR(IF(AC15="","",IF(AC15&lt;=0.2,"Leve",IF(AC15&lt;=0.4,"Menor",IF(AC15&lt;=0.6,"Moderado",IF(AC15&lt;=0.8,"Mayor","Catastrófico"))))),"")</f>
        <v>Mayor</v>
      </c>
      <c r="AC15" s="75">
        <f>IFERROR(IF(Q15="Impacto",(M15-(+M15*T15)),IF(Q15="Probabilidad",M15,"")),"")</f>
        <v>0.8</v>
      </c>
      <c r="AD15" s="271" t="str">
        <f>IFERROR(IF(AE15=0,"",IF(AND(AE15&gt;0,AE15&lt;=0.2),"Muy Baja",IF(AE15&lt;=0.4,"Baja",IF(AE15&lt;=0.6,"Media",IF(AE15&lt;=0.8,"Alta","Muy Alta"))))),"")</f>
        <v>Muy Baja</v>
      </c>
      <c r="AE15" s="275">
        <f>MIN(Y15:Y28)</f>
        <v>5.7610828799999989E-3</v>
      </c>
      <c r="AF15" s="271" t="str">
        <f>IFERROR(IF(AG15=0,"",IF(AND(AG15&gt;0,AG15&lt;=0.2),"Leve",IF(AG15&lt;=0.4,"Menor",IF(AG15&lt;=0.6,"Moderado",IF(AG15&lt;=0.8,"Mayor","Catastrófico"))))),"")</f>
        <v>Menor</v>
      </c>
      <c r="AG15" s="275">
        <f>MIN(AC15:AC28)</f>
        <v>0.33750000000000002</v>
      </c>
      <c r="AH15" s="277" t="str">
        <f>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Bajo</v>
      </c>
      <c r="AI15" s="263" t="s">
        <v>91</v>
      </c>
      <c r="AJ15" s="265"/>
      <c r="AK15" s="256" t="s">
        <v>381</v>
      </c>
      <c r="AL15" s="256" t="s">
        <v>390</v>
      </c>
      <c r="AM15" s="256" t="s">
        <v>437</v>
      </c>
      <c r="AN15" s="258"/>
      <c r="AO15" s="256" t="s">
        <v>380</v>
      </c>
      <c r="AP15" s="258"/>
      <c r="AQ15" s="256" t="s">
        <v>380</v>
      </c>
      <c r="AR15" s="258"/>
      <c r="AS15" s="79"/>
      <c r="AT15" s="79"/>
      <c r="AU15" s="79"/>
      <c r="AV15" s="79"/>
      <c r="AW15" s="79"/>
      <c r="AX15" s="79"/>
      <c r="AY15" s="79"/>
      <c r="AZ15" s="79"/>
      <c r="BA15" s="79"/>
      <c r="BB15" s="79"/>
      <c r="BC15" s="79"/>
      <c r="BD15" s="79"/>
      <c r="BE15" s="79"/>
      <c r="BF15" s="79"/>
      <c r="BG15" s="79"/>
      <c r="BH15" s="79"/>
    </row>
    <row r="16" spans="1:60" ht="130.5" customHeight="1" x14ac:dyDescent="0.3">
      <c r="A16" s="267"/>
      <c r="B16" s="321"/>
      <c r="C16" s="268"/>
      <c r="D16" s="268"/>
      <c r="E16" s="268"/>
      <c r="F16" s="268"/>
      <c r="G16" s="268"/>
      <c r="H16" s="350"/>
      <c r="I16" s="270"/>
      <c r="J16" s="272"/>
      <c r="K16" s="273"/>
      <c r="L16" s="272"/>
      <c r="M16" s="273"/>
      <c r="N16" s="274"/>
      <c r="O16" s="74" t="s">
        <v>306</v>
      </c>
      <c r="P16" s="58" t="s">
        <v>228</v>
      </c>
      <c r="Q16" s="74" t="str">
        <f>IF(OR(R16="Preventivo",R16="Detectivo"),"Probabilidad",IF(R16="Correctivo","Impacto",""))</f>
        <v>Probabilidad</v>
      </c>
      <c r="R16" s="73" t="s">
        <v>13</v>
      </c>
      <c r="S16" s="73" t="s">
        <v>7</v>
      </c>
      <c r="T16" s="75" t="str">
        <f t="shared" ref="T16:T17" si="1">IF(AND(R16="Preventivo",S16="Automático"),"50%",IF(AND(R16="Preventivo",S16="Manual"),"40%",IF(AND(R16="Detectivo",S16="Automático"),"40%",IF(AND(R16="Detectivo",S16="Manual"),"30%",IF(AND(R16="Correctivo",S16="Automático"),"35%",IF(AND(R16="Correctivo",S16="Manual"),"25%",""))))))</f>
        <v>30%</v>
      </c>
      <c r="U16" s="73" t="s">
        <v>17</v>
      </c>
      <c r="V16" s="73" t="s">
        <v>20</v>
      </c>
      <c r="W16" s="73" t="s">
        <v>84</v>
      </c>
      <c r="X16" s="57" t="s">
        <v>204</v>
      </c>
      <c r="Y16" s="76">
        <f>IFERROR(IF(AND(Q15="Probabilidad",Q16="Probabilidad"),(AA15-(+AA15*T16)),IF(Q16="Probabilidad",(K15-(+K15*T16)),IF(Q16="Impacto",AA15,""))),"")</f>
        <v>0.49</v>
      </c>
      <c r="Z16" s="77" t="str">
        <f t="shared" si="0"/>
        <v>Media</v>
      </c>
      <c r="AA16" s="78">
        <f t="shared" ref="AA16:AA18" si="2">+Y16</f>
        <v>0.49</v>
      </c>
      <c r="AB16" s="77" t="str">
        <f t="shared" ref="AB16:AB18" si="3">IFERROR(IF(AC16="","",IF(AC16&lt;=0.2,"Leve",IF(AC16&lt;=0.4,"Menor",IF(AC16&lt;=0.6,"Moderado",IF(AC16&lt;=0.8,"Mayor","Catastrófico"))))),"")</f>
        <v>Mayor</v>
      </c>
      <c r="AC16" s="75">
        <f>IFERROR(IF(AND(Q15="Impacto",Q16="Impacto"),(AC15-(+AC15*T16)),IF(Q16="Impacto",($M$15-(+$M$15*T16)),IF(Q16="Probabilidad",AC15,""))),"")</f>
        <v>0.8</v>
      </c>
      <c r="AD16" s="272"/>
      <c r="AE16" s="276"/>
      <c r="AF16" s="272"/>
      <c r="AG16" s="276"/>
      <c r="AH16" s="278"/>
      <c r="AI16" s="264"/>
      <c r="AJ16" s="268"/>
      <c r="AK16" s="257"/>
      <c r="AL16" s="257"/>
      <c r="AM16" s="257"/>
      <c r="AN16" s="259"/>
      <c r="AO16" s="257"/>
      <c r="AP16" s="259"/>
      <c r="AQ16" s="257"/>
      <c r="AR16" s="259"/>
      <c r="AS16" s="61"/>
      <c r="AT16" s="61"/>
      <c r="AU16" s="61"/>
      <c r="AV16" s="61"/>
      <c r="AW16" s="61"/>
      <c r="AX16" s="61"/>
      <c r="AY16" s="61"/>
      <c r="AZ16" s="61"/>
      <c r="BA16" s="61"/>
      <c r="BB16" s="61"/>
      <c r="BC16" s="61"/>
      <c r="BD16" s="61"/>
      <c r="BE16" s="61"/>
      <c r="BF16" s="61"/>
      <c r="BG16" s="61"/>
      <c r="BH16" s="61"/>
    </row>
    <row r="17" spans="1:60" ht="57.75" customHeight="1" x14ac:dyDescent="0.3">
      <c r="A17" s="267"/>
      <c r="B17" s="321"/>
      <c r="C17" s="268"/>
      <c r="D17" s="268"/>
      <c r="E17" s="268"/>
      <c r="F17" s="268"/>
      <c r="G17" s="268"/>
      <c r="H17" s="350"/>
      <c r="I17" s="270"/>
      <c r="J17" s="272"/>
      <c r="K17" s="273"/>
      <c r="L17" s="272"/>
      <c r="M17" s="273"/>
      <c r="N17" s="274"/>
      <c r="O17" s="74" t="s">
        <v>309</v>
      </c>
      <c r="P17" s="58" t="s">
        <v>229</v>
      </c>
      <c r="Q17" s="74" t="str">
        <f>IF(OR(R17="Preventivo",R17="Detectivo"),"Probabilidad",IF(R17="Correctivo","Impacto",""))</f>
        <v>Probabilidad</v>
      </c>
      <c r="R17" s="73" t="s">
        <v>12</v>
      </c>
      <c r="S17" s="73" t="s">
        <v>7</v>
      </c>
      <c r="T17" s="75" t="str">
        <f t="shared" si="1"/>
        <v>40%</v>
      </c>
      <c r="U17" s="73" t="s">
        <v>18</v>
      </c>
      <c r="V17" s="73" t="s">
        <v>20</v>
      </c>
      <c r="W17" s="73" t="s">
        <v>84</v>
      </c>
      <c r="X17" s="57" t="s">
        <v>230</v>
      </c>
      <c r="Y17" s="76">
        <f>IFERROR(IF(AND(Q16="Probabilidad",Q17="Probabilidad"),(AA16-(+AA16*T17)),IF(AND(Q16="Impacto",Q17="Probabilidad"),(AA15-(+AA15*T17)),IF(Q17="Impacto",AA16,""))),"")</f>
        <v>0.29399999999999998</v>
      </c>
      <c r="Z17" s="77" t="str">
        <f t="shared" si="0"/>
        <v>Baja</v>
      </c>
      <c r="AA17" s="78">
        <f t="shared" si="2"/>
        <v>0.29399999999999998</v>
      </c>
      <c r="AB17" s="77" t="str">
        <f t="shared" si="3"/>
        <v>Mayor</v>
      </c>
      <c r="AC17" s="75">
        <f>IFERROR(IF(AND(Q16="Impacto",Q17="Impacto"),(AC16-(+AC16*T17)),IF(AND(Q16="Probabilidad",Q17="Impacto"),(AC15-(+AC15*T17)),IF(Q17="Probabilidad",AC16,""))),"")</f>
        <v>0.8</v>
      </c>
      <c r="AD17" s="272"/>
      <c r="AE17" s="276"/>
      <c r="AF17" s="272"/>
      <c r="AG17" s="276"/>
      <c r="AH17" s="278"/>
      <c r="AI17" s="264"/>
      <c r="AJ17" s="268"/>
      <c r="AK17" s="257"/>
      <c r="AL17" s="257"/>
      <c r="AM17" s="257"/>
      <c r="AN17" s="259"/>
      <c r="AO17" s="257"/>
      <c r="AP17" s="259"/>
      <c r="AQ17" s="257"/>
      <c r="AR17" s="259"/>
      <c r="AS17" s="61"/>
      <c r="AT17" s="61"/>
      <c r="AU17" s="61"/>
      <c r="AV17" s="61"/>
      <c r="AW17" s="61"/>
      <c r="AX17" s="61"/>
      <c r="AY17" s="61"/>
      <c r="AZ17" s="61"/>
      <c r="BA17" s="61"/>
      <c r="BB17" s="61"/>
      <c r="BC17" s="61"/>
      <c r="BD17" s="61"/>
      <c r="BE17" s="61"/>
      <c r="BF17" s="61"/>
      <c r="BG17" s="61"/>
      <c r="BH17" s="61"/>
    </row>
    <row r="18" spans="1:60" ht="87.75" customHeight="1" x14ac:dyDescent="0.3">
      <c r="A18" s="267"/>
      <c r="B18" s="321"/>
      <c r="C18" s="268"/>
      <c r="D18" s="268"/>
      <c r="E18" s="268"/>
      <c r="F18" s="268"/>
      <c r="G18" s="268"/>
      <c r="H18" s="351"/>
      <c r="I18" s="270"/>
      <c r="J18" s="272"/>
      <c r="K18" s="273"/>
      <c r="L18" s="272"/>
      <c r="M18" s="273"/>
      <c r="N18" s="274"/>
      <c r="O18" s="74" t="s">
        <v>374</v>
      </c>
      <c r="P18" s="58" t="s">
        <v>222</v>
      </c>
      <c r="Q18" s="74" t="str">
        <f t="shared" ref="Q18:Q28" si="4">IF(OR(R18="Preventivo",R18="Detectivo"),"Probabilidad",IF(R18="Correctivo","Impacto",""))</f>
        <v>Probabilidad</v>
      </c>
      <c r="R18" s="73" t="s">
        <v>12</v>
      </c>
      <c r="S18" s="73" t="s">
        <v>7</v>
      </c>
      <c r="T18" s="75" t="str">
        <f t="shared" ref="T18:T28" si="5">IF(AND(R18="Preventivo",S18="Automático"),"50%",IF(AND(R18="Preventivo",S18="Manual"),"40%",IF(AND(R18="Detectivo",S18="Automático"),"40%",IF(AND(R18="Detectivo",S18="Manual"),"30%",IF(AND(R18="Correctivo",S18="Automático"),"35%",IF(AND(R18="Correctivo",S18="Manual"),"25%",""))))))</f>
        <v>40%</v>
      </c>
      <c r="U18" s="73" t="s">
        <v>17</v>
      </c>
      <c r="V18" s="73" t="s">
        <v>20</v>
      </c>
      <c r="W18" s="73" t="s">
        <v>84</v>
      </c>
      <c r="X18" s="57" t="s">
        <v>205</v>
      </c>
      <c r="Y18" s="76">
        <f>IFERROR(IF(AND(Q17="Probabilidad",Q18="Probabilidad"),(AA17-(+AA17*T18)),IF(AND(Q17="Impacto",Q18="Probabilidad"),(AA16-(+AA16*T18)),IF(Q18="Impacto",AA17,""))),"")</f>
        <v>0.1764</v>
      </c>
      <c r="Z18" s="77" t="str">
        <f t="shared" si="0"/>
        <v>Muy Baja</v>
      </c>
      <c r="AA18" s="75">
        <f t="shared" si="2"/>
        <v>0.1764</v>
      </c>
      <c r="AB18" s="77" t="str">
        <f t="shared" si="3"/>
        <v>Mayor</v>
      </c>
      <c r="AC18" s="75">
        <f>IFERROR(IF(AND(Q17="Impacto",Q18="Impacto"),(AC17-(+AC17*T18)),IF(AND(Q17="Probabilidad",Q18="Impacto"),(AC16-(+AC16*T18)),IF(Q18="Probabilidad",AC17,""))),"")</f>
        <v>0.8</v>
      </c>
      <c r="AD18" s="272"/>
      <c r="AE18" s="276"/>
      <c r="AF18" s="272"/>
      <c r="AG18" s="276"/>
      <c r="AH18" s="278"/>
      <c r="AI18" s="264"/>
      <c r="AJ18" s="268"/>
      <c r="AK18" s="257"/>
      <c r="AL18" s="257"/>
      <c r="AM18" s="257"/>
      <c r="AN18" s="259"/>
      <c r="AO18" s="257"/>
      <c r="AP18" s="259"/>
      <c r="AQ18" s="257"/>
      <c r="AR18" s="259"/>
      <c r="AS18" s="61"/>
      <c r="AT18" s="61"/>
      <c r="AU18" s="61"/>
      <c r="AV18" s="61"/>
      <c r="AW18" s="61"/>
      <c r="AX18" s="61"/>
      <c r="AY18" s="61"/>
      <c r="AZ18" s="61"/>
      <c r="BA18" s="61"/>
      <c r="BB18" s="61"/>
      <c r="BC18" s="61"/>
      <c r="BD18" s="61"/>
      <c r="BE18" s="61"/>
      <c r="BF18" s="61"/>
      <c r="BG18" s="61"/>
      <c r="BH18" s="61"/>
    </row>
    <row r="19" spans="1:60" ht="51.75" customHeight="1" x14ac:dyDescent="0.3">
      <c r="A19" s="267"/>
      <c r="B19" s="321"/>
      <c r="C19" s="268"/>
      <c r="D19" s="268"/>
      <c r="E19" s="268"/>
      <c r="F19" s="268"/>
      <c r="G19" s="268"/>
      <c r="H19" s="352" t="s">
        <v>196</v>
      </c>
      <c r="I19" s="270"/>
      <c r="J19" s="272"/>
      <c r="K19" s="273"/>
      <c r="L19" s="272"/>
      <c r="M19" s="273"/>
      <c r="N19" s="274"/>
      <c r="O19" s="74">
        <v>2.1</v>
      </c>
      <c r="P19" s="83" t="s">
        <v>231</v>
      </c>
      <c r="Q19" s="74" t="str">
        <f t="shared" si="4"/>
        <v>Probabilidad</v>
      </c>
      <c r="R19" s="73" t="s">
        <v>12</v>
      </c>
      <c r="S19" s="73" t="s">
        <v>7</v>
      </c>
      <c r="T19" s="75" t="str">
        <f t="shared" si="5"/>
        <v>40%</v>
      </c>
      <c r="U19" s="73" t="s">
        <v>17</v>
      </c>
      <c r="V19" s="73" t="s">
        <v>20</v>
      </c>
      <c r="W19" s="73" t="s">
        <v>84</v>
      </c>
      <c r="X19" s="57" t="s">
        <v>206</v>
      </c>
      <c r="Y19" s="76">
        <f>IFERROR(IF(AND(Q18="Probabilidad",Q19="Probabilidad"),(AA18-(+AA18*T19)),IF(AND(Q18="Impacto",Q19="Probabilidad"),(#REF!-(+#REF!*T19)),IF(Q19="Impacto",AA18,""))),"")</f>
        <v>0.10584</v>
      </c>
      <c r="Z19" s="77" t="str">
        <f t="shared" ref="Z19:Z28" si="6">IFERROR(IF(Y19="","",IF(Y19&lt;=0.2,"Muy Baja",IF(Y19&lt;=0.4,"Baja",IF(Y19&lt;=0.6,"Media",IF(Y19&lt;=0.8,"Alta","Muy Alta"))))),"")</f>
        <v>Muy Baja</v>
      </c>
      <c r="AA19" s="78">
        <f t="shared" ref="AA19:AA28" si="7">+Y19</f>
        <v>0.10584</v>
      </c>
      <c r="AB19" s="77" t="str">
        <f t="shared" ref="AB19:AB28" si="8">IFERROR(IF(AC19="","",IF(AC19&lt;=0.2,"Leve",IF(AC19&lt;=0.4,"Menor",IF(AC19&lt;=0.6,"Moderado",IF(AC19&lt;=0.8,"Mayor","Catastrófico"))))),"")</f>
        <v>Mayor</v>
      </c>
      <c r="AC19" s="75">
        <f>IFERROR(IF(AND(Q18="Impacto",Q19="Impacto"),(AC18-(+AC18*T19)),IF(AND(Q18="Probabilidad",Q19="Impacto"),(#REF!-(+#REF!*T19)),IF(Q19="Probabilidad",AC18,""))),"")</f>
        <v>0.8</v>
      </c>
      <c r="AD19" s="272"/>
      <c r="AE19" s="276"/>
      <c r="AF19" s="272"/>
      <c r="AG19" s="276"/>
      <c r="AH19" s="278"/>
      <c r="AI19" s="264"/>
      <c r="AJ19" s="268"/>
      <c r="AK19" s="257"/>
      <c r="AL19" s="257"/>
      <c r="AM19" s="257"/>
      <c r="AN19" s="259"/>
      <c r="AO19" s="257"/>
      <c r="AP19" s="259"/>
      <c r="AQ19" s="257"/>
      <c r="AR19" s="259"/>
      <c r="AS19" s="61"/>
      <c r="AT19" s="61"/>
      <c r="AU19" s="61"/>
      <c r="AV19" s="61"/>
      <c r="AW19" s="61"/>
      <c r="AX19" s="61"/>
      <c r="AY19" s="61"/>
      <c r="AZ19" s="61"/>
      <c r="BA19" s="61"/>
      <c r="BB19" s="61"/>
      <c r="BC19" s="61"/>
      <c r="BD19" s="61"/>
      <c r="BE19" s="61"/>
      <c r="BF19" s="61"/>
      <c r="BG19" s="61"/>
      <c r="BH19" s="61"/>
    </row>
    <row r="20" spans="1:60" ht="54" customHeight="1" x14ac:dyDescent="0.3">
      <c r="A20" s="267"/>
      <c r="B20" s="321"/>
      <c r="C20" s="268"/>
      <c r="D20" s="268"/>
      <c r="E20" s="268"/>
      <c r="F20" s="268"/>
      <c r="G20" s="268"/>
      <c r="H20" s="352"/>
      <c r="I20" s="270"/>
      <c r="J20" s="272"/>
      <c r="K20" s="273"/>
      <c r="L20" s="272"/>
      <c r="M20" s="273"/>
      <c r="N20" s="274"/>
      <c r="O20" s="74">
        <v>2.2000000000000002</v>
      </c>
      <c r="P20" s="58" t="s">
        <v>232</v>
      </c>
      <c r="Q20" s="74" t="str">
        <f t="shared" si="4"/>
        <v>Probabilidad</v>
      </c>
      <c r="R20" s="73" t="s">
        <v>12</v>
      </c>
      <c r="S20" s="73" t="s">
        <v>7</v>
      </c>
      <c r="T20" s="75" t="str">
        <f t="shared" si="5"/>
        <v>40%</v>
      </c>
      <c r="U20" s="73" t="s">
        <v>17</v>
      </c>
      <c r="V20" s="73" t="s">
        <v>21</v>
      </c>
      <c r="W20" s="73" t="s">
        <v>84</v>
      </c>
      <c r="X20" s="57" t="s">
        <v>207</v>
      </c>
      <c r="Y20" s="76">
        <f t="shared" ref="Y20:Y28" si="9">IFERROR(IF(AND(Q19="Probabilidad",Q20="Probabilidad"),(AA19-(+AA19*T20)),IF(AND(Q19="Impacto",Q20="Probabilidad"),(AA18-(+AA18*T20)),IF(Q20="Impacto",AA19,""))),"")</f>
        <v>6.3504000000000005E-2</v>
      </c>
      <c r="Z20" s="77" t="str">
        <f t="shared" si="6"/>
        <v>Muy Baja</v>
      </c>
      <c r="AA20" s="78">
        <f t="shared" si="7"/>
        <v>6.3504000000000005E-2</v>
      </c>
      <c r="AB20" s="77" t="str">
        <f t="shared" si="8"/>
        <v>Mayor</v>
      </c>
      <c r="AC20" s="75">
        <f t="shared" ref="AC20:AC28" si="10">IFERROR(IF(AND(Q19="Impacto",Q20="Impacto"),(AC19-(+AC19*T20)),IF(AND(Q19="Probabilidad",Q20="Impacto"),(AC18-(+AC18*T20)),IF(Q20="Probabilidad",AC19,""))),"")</f>
        <v>0.8</v>
      </c>
      <c r="AD20" s="272"/>
      <c r="AE20" s="276"/>
      <c r="AF20" s="272"/>
      <c r="AG20" s="276"/>
      <c r="AH20" s="278"/>
      <c r="AI20" s="264"/>
      <c r="AJ20" s="268"/>
      <c r="AK20" s="257"/>
      <c r="AL20" s="257"/>
      <c r="AM20" s="257"/>
      <c r="AN20" s="259"/>
      <c r="AO20" s="257"/>
      <c r="AP20" s="259"/>
      <c r="AQ20" s="257"/>
      <c r="AR20" s="259"/>
      <c r="AS20" s="61"/>
      <c r="AT20" s="61"/>
      <c r="AU20" s="61"/>
      <c r="AV20" s="61"/>
      <c r="AW20" s="61"/>
      <c r="AX20" s="61"/>
      <c r="AY20" s="61"/>
      <c r="AZ20" s="61"/>
      <c r="BA20" s="61"/>
      <c r="BB20" s="61"/>
      <c r="BC20" s="61"/>
      <c r="BD20" s="61"/>
      <c r="BE20" s="61"/>
      <c r="BF20" s="61"/>
      <c r="BG20" s="61"/>
      <c r="BH20" s="61"/>
    </row>
    <row r="21" spans="1:60" ht="144" customHeight="1" x14ac:dyDescent="0.3">
      <c r="A21" s="267"/>
      <c r="B21" s="321"/>
      <c r="C21" s="268"/>
      <c r="D21" s="268"/>
      <c r="E21" s="268"/>
      <c r="F21" s="268"/>
      <c r="G21" s="268"/>
      <c r="H21" s="82" t="s">
        <v>197</v>
      </c>
      <c r="I21" s="270"/>
      <c r="J21" s="272"/>
      <c r="K21" s="273"/>
      <c r="L21" s="272"/>
      <c r="M21" s="273"/>
      <c r="N21" s="274"/>
      <c r="O21" s="74">
        <v>3</v>
      </c>
      <c r="P21" s="58" t="s">
        <v>233</v>
      </c>
      <c r="Q21" s="74" t="str">
        <f t="shared" si="4"/>
        <v>Impacto</v>
      </c>
      <c r="R21" s="73" t="s">
        <v>14</v>
      </c>
      <c r="S21" s="73" t="s">
        <v>7</v>
      </c>
      <c r="T21" s="75" t="str">
        <f t="shared" si="5"/>
        <v>25%</v>
      </c>
      <c r="U21" s="73" t="s">
        <v>17</v>
      </c>
      <c r="V21" s="73" t="s">
        <v>21</v>
      </c>
      <c r="W21" s="73" t="s">
        <v>84</v>
      </c>
      <c r="X21" s="57" t="s">
        <v>208</v>
      </c>
      <c r="Y21" s="76">
        <f t="shared" si="9"/>
        <v>6.3504000000000005E-2</v>
      </c>
      <c r="Z21" s="77" t="str">
        <f t="shared" si="6"/>
        <v>Muy Baja</v>
      </c>
      <c r="AA21" s="78">
        <f t="shared" si="7"/>
        <v>6.3504000000000005E-2</v>
      </c>
      <c r="AB21" s="77" t="str">
        <f t="shared" si="8"/>
        <v>Moderado</v>
      </c>
      <c r="AC21" s="75">
        <f t="shared" si="10"/>
        <v>0.60000000000000009</v>
      </c>
      <c r="AD21" s="272"/>
      <c r="AE21" s="276"/>
      <c r="AF21" s="272"/>
      <c r="AG21" s="276"/>
      <c r="AH21" s="278"/>
      <c r="AI21" s="264"/>
      <c r="AJ21" s="268"/>
      <c r="AK21" s="257"/>
      <c r="AL21" s="257"/>
      <c r="AM21" s="257"/>
      <c r="AN21" s="259"/>
      <c r="AO21" s="257"/>
      <c r="AP21" s="259"/>
      <c r="AQ21" s="257"/>
      <c r="AR21" s="259"/>
      <c r="AS21" s="61"/>
      <c r="AT21" s="61"/>
      <c r="AU21" s="61"/>
      <c r="AV21" s="61"/>
      <c r="AW21" s="61"/>
      <c r="AX21" s="61"/>
      <c r="AY21" s="61"/>
      <c r="AZ21" s="61"/>
      <c r="BA21" s="61"/>
      <c r="BB21" s="61"/>
      <c r="BC21" s="61"/>
      <c r="BD21" s="61"/>
      <c r="BE21" s="61"/>
      <c r="BF21" s="61"/>
      <c r="BG21" s="61"/>
      <c r="BH21" s="61"/>
    </row>
    <row r="22" spans="1:60" ht="106.5" customHeight="1" x14ac:dyDescent="0.3">
      <c r="A22" s="267"/>
      <c r="B22" s="321"/>
      <c r="C22" s="268"/>
      <c r="D22" s="268"/>
      <c r="E22" s="268"/>
      <c r="F22" s="268"/>
      <c r="G22" s="268"/>
      <c r="H22" s="82" t="s">
        <v>219</v>
      </c>
      <c r="I22" s="270"/>
      <c r="J22" s="272"/>
      <c r="K22" s="273"/>
      <c r="L22" s="272"/>
      <c r="M22" s="273"/>
      <c r="N22" s="274"/>
      <c r="O22" s="74">
        <v>4</v>
      </c>
      <c r="P22" s="83" t="s">
        <v>234</v>
      </c>
      <c r="Q22" s="74" t="str">
        <f t="shared" si="4"/>
        <v>Probabilidad</v>
      </c>
      <c r="R22" s="73" t="s">
        <v>12</v>
      </c>
      <c r="S22" s="73" t="s">
        <v>7</v>
      </c>
      <c r="T22" s="75" t="str">
        <f t="shared" si="5"/>
        <v>40%</v>
      </c>
      <c r="U22" s="73" t="s">
        <v>17</v>
      </c>
      <c r="V22" s="73" t="s">
        <v>20</v>
      </c>
      <c r="W22" s="73" t="s">
        <v>84</v>
      </c>
      <c r="X22" s="57" t="s">
        <v>209</v>
      </c>
      <c r="Y22" s="76">
        <f t="shared" si="9"/>
        <v>3.8102400000000002E-2</v>
      </c>
      <c r="Z22" s="77" t="str">
        <f t="shared" si="6"/>
        <v>Muy Baja</v>
      </c>
      <c r="AA22" s="78">
        <f t="shared" si="7"/>
        <v>3.8102400000000002E-2</v>
      </c>
      <c r="AB22" s="77" t="str">
        <f t="shared" si="8"/>
        <v>Moderado</v>
      </c>
      <c r="AC22" s="75">
        <f t="shared" si="10"/>
        <v>0.60000000000000009</v>
      </c>
      <c r="AD22" s="272"/>
      <c r="AE22" s="276"/>
      <c r="AF22" s="272"/>
      <c r="AG22" s="276"/>
      <c r="AH22" s="278"/>
      <c r="AI22" s="264"/>
      <c r="AJ22" s="268"/>
      <c r="AK22" s="257"/>
      <c r="AL22" s="257"/>
      <c r="AM22" s="257"/>
      <c r="AN22" s="259"/>
      <c r="AO22" s="257"/>
      <c r="AP22" s="259"/>
      <c r="AQ22" s="257"/>
      <c r="AR22" s="259"/>
      <c r="AS22" s="61"/>
      <c r="AT22" s="61"/>
      <c r="AU22" s="61"/>
      <c r="AV22" s="61"/>
      <c r="AW22" s="61"/>
      <c r="AX22" s="61"/>
      <c r="AY22" s="61"/>
      <c r="AZ22" s="61"/>
      <c r="BA22" s="61"/>
      <c r="BB22" s="61"/>
      <c r="BC22" s="61"/>
      <c r="BD22" s="61"/>
      <c r="BE22" s="61"/>
      <c r="BF22" s="61"/>
      <c r="BG22" s="61"/>
      <c r="BH22" s="61"/>
    </row>
    <row r="23" spans="1:60" ht="145.5" customHeight="1" x14ac:dyDescent="0.3">
      <c r="A23" s="267"/>
      <c r="B23" s="321"/>
      <c r="C23" s="268"/>
      <c r="D23" s="268"/>
      <c r="E23" s="268"/>
      <c r="F23" s="268"/>
      <c r="G23" s="268"/>
      <c r="H23" s="82" t="s">
        <v>198</v>
      </c>
      <c r="I23" s="270"/>
      <c r="J23" s="272"/>
      <c r="K23" s="273"/>
      <c r="L23" s="272"/>
      <c r="M23" s="273"/>
      <c r="N23" s="274"/>
      <c r="O23" s="74">
        <v>5</v>
      </c>
      <c r="P23" s="58" t="s">
        <v>235</v>
      </c>
      <c r="Q23" s="74" t="str">
        <f t="shared" si="4"/>
        <v>Probabilidad</v>
      </c>
      <c r="R23" s="73" t="s">
        <v>13</v>
      </c>
      <c r="S23" s="73" t="s">
        <v>7</v>
      </c>
      <c r="T23" s="75" t="str">
        <f t="shared" si="5"/>
        <v>30%</v>
      </c>
      <c r="U23" s="73" t="s">
        <v>17</v>
      </c>
      <c r="V23" s="73" t="s">
        <v>21</v>
      </c>
      <c r="W23" s="73" t="s">
        <v>84</v>
      </c>
      <c r="X23" s="57" t="s">
        <v>213</v>
      </c>
      <c r="Y23" s="76">
        <f t="shared" si="9"/>
        <v>2.6671680000000003E-2</v>
      </c>
      <c r="Z23" s="77" t="str">
        <f t="shared" si="6"/>
        <v>Muy Baja</v>
      </c>
      <c r="AA23" s="78">
        <f t="shared" si="7"/>
        <v>2.6671680000000003E-2</v>
      </c>
      <c r="AB23" s="77" t="str">
        <f t="shared" si="8"/>
        <v>Moderado</v>
      </c>
      <c r="AC23" s="75">
        <f t="shared" si="10"/>
        <v>0.60000000000000009</v>
      </c>
      <c r="AD23" s="272"/>
      <c r="AE23" s="276"/>
      <c r="AF23" s="272"/>
      <c r="AG23" s="276"/>
      <c r="AH23" s="278"/>
      <c r="AI23" s="264"/>
      <c r="AJ23" s="268"/>
      <c r="AK23" s="257"/>
      <c r="AL23" s="257"/>
      <c r="AM23" s="257"/>
      <c r="AN23" s="259"/>
      <c r="AO23" s="257"/>
      <c r="AP23" s="259"/>
      <c r="AQ23" s="257"/>
      <c r="AR23" s="259"/>
      <c r="AS23" s="61"/>
      <c r="AT23" s="61"/>
      <c r="AU23" s="61"/>
      <c r="AV23" s="61"/>
      <c r="AW23" s="61"/>
      <c r="AX23" s="61"/>
      <c r="AY23" s="61"/>
      <c r="AZ23" s="61"/>
      <c r="BA23" s="61"/>
      <c r="BB23" s="61"/>
      <c r="BC23" s="61"/>
      <c r="BD23" s="61"/>
      <c r="BE23" s="61"/>
      <c r="BF23" s="61"/>
      <c r="BG23" s="61"/>
      <c r="BH23" s="61"/>
    </row>
    <row r="24" spans="1:60" ht="154.5" customHeight="1" x14ac:dyDescent="0.3">
      <c r="A24" s="267"/>
      <c r="B24" s="321"/>
      <c r="C24" s="268"/>
      <c r="D24" s="268"/>
      <c r="E24" s="268"/>
      <c r="F24" s="268"/>
      <c r="G24" s="268"/>
      <c r="H24" s="349" t="s">
        <v>199</v>
      </c>
      <c r="I24" s="270"/>
      <c r="J24" s="272"/>
      <c r="K24" s="273"/>
      <c r="L24" s="272"/>
      <c r="M24" s="273"/>
      <c r="N24" s="274"/>
      <c r="O24" s="74">
        <v>6.1</v>
      </c>
      <c r="P24" s="58" t="s">
        <v>236</v>
      </c>
      <c r="Q24" s="74" t="str">
        <f t="shared" si="4"/>
        <v>Probabilidad</v>
      </c>
      <c r="R24" s="73" t="s">
        <v>12</v>
      </c>
      <c r="S24" s="73" t="s">
        <v>7</v>
      </c>
      <c r="T24" s="75" t="str">
        <f t="shared" si="5"/>
        <v>40%</v>
      </c>
      <c r="U24" s="73" t="s">
        <v>17</v>
      </c>
      <c r="V24" s="73" t="s">
        <v>20</v>
      </c>
      <c r="W24" s="73" t="s">
        <v>84</v>
      </c>
      <c r="X24" s="57" t="s">
        <v>210</v>
      </c>
      <c r="Y24" s="76">
        <f t="shared" si="9"/>
        <v>1.6003007999999999E-2</v>
      </c>
      <c r="Z24" s="77" t="str">
        <f t="shared" si="6"/>
        <v>Muy Baja</v>
      </c>
      <c r="AA24" s="78">
        <f t="shared" si="7"/>
        <v>1.6003007999999999E-2</v>
      </c>
      <c r="AB24" s="77" t="str">
        <f t="shared" si="8"/>
        <v>Moderado</v>
      </c>
      <c r="AC24" s="75">
        <f t="shared" si="10"/>
        <v>0.60000000000000009</v>
      </c>
      <c r="AD24" s="272"/>
      <c r="AE24" s="276"/>
      <c r="AF24" s="272"/>
      <c r="AG24" s="276"/>
      <c r="AH24" s="278"/>
      <c r="AI24" s="264"/>
      <c r="AJ24" s="268"/>
      <c r="AK24" s="257"/>
      <c r="AL24" s="257"/>
      <c r="AM24" s="257"/>
      <c r="AN24" s="259"/>
      <c r="AO24" s="257"/>
      <c r="AP24" s="259"/>
      <c r="AQ24" s="257"/>
      <c r="AR24" s="259"/>
      <c r="AS24" s="61"/>
      <c r="AT24" s="61"/>
      <c r="AU24" s="61"/>
      <c r="AV24" s="61"/>
      <c r="AW24" s="61"/>
      <c r="AX24" s="61"/>
      <c r="AY24" s="61"/>
      <c r="AZ24" s="61"/>
      <c r="BA24" s="61"/>
      <c r="BB24" s="61"/>
      <c r="BC24" s="61"/>
      <c r="BD24" s="61"/>
      <c r="BE24" s="61"/>
      <c r="BF24" s="61"/>
      <c r="BG24" s="61"/>
      <c r="BH24" s="61"/>
    </row>
    <row r="25" spans="1:60" ht="113.25" customHeight="1" x14ac:dyDescent="0.3">
      <c r="A25" s="267"/>
      <c r="B25" s="321"/>
      <c r="C25" s="268"/>
      <c r="D25" s="268"/>
      <c r="E25" s="268"/>
      <c r="F25" s="268"/>
      <c r="G25" s="268"/>
      <c r="H25" s="350"/>
      <c r="I25" s="270"/>
      <c r="J25" s="272"/>
      <c r="K25" s="273"/>
      <c r="L25" s="272"/>
      <c r="M25" s="273"/>
      <c r="N25" s="274"/>
      <c r="O25" s="74">
        <v>6.2</v>
      </c>
      <c r="P25" s="58" t="s">
        <v>237</v>
      </c>
      <c r="Q25" s="74" t="str">
        <f t="shared" si="4"/>
        <v>Probabilidad</v>
      </c>
      <c r="R25" s="73" t="s">
        <v>12</v>
      </c>
      <c r="S25" s="73" t="s">
        <v>7</v>
      </c>
      <c r="T25" s="75" t="str">
        <f t="shared" si="5"/>
        <v>40%</v>
      </c>
      <c r="U25" s="73" t="s">
        <v>18</v>
      </c>
      <c r="V25" s="73" t="s">
        <v>20</v>
      </c>
      <c r="W25" s="73" t="s">
        <v>84</v>
      </c>
      <c r="X25" s="57" t="s">
        <v>210</v>
      </c>
      <c r="Y25" s="76">
        <f t="shared" si="9"/>
        <v>9.6018047999999988E-3</v>
      </c>
      <c r="Z25" s="77" t="str">
        <f t="shared" si="6"/>
        <v>Muy Baja</v>
      </c>
      <c r="AA25" s="78">
        <f t="shared" si="7"/>
        <v>9.6018047999999988E-3</v>
      </c>
      <c r="AB25" s="77" t="str">
        <f t="shared" si="8"/>
        <v>Moderado</v>
      </c>
      <c r="AC25" s="75">
        <f t="shared" si="10"/>
        <v>0.60000000000000009</v>
      </c>
      <c r="AD25" s="272"/>
      <c r="AE25" s="276"/>
      <c r="AF25" s="272"/>
      <c r="AG25" s="276"/>
      <c r="AH25" s="278"/>
      <c r="AI25" s="264"/>
      <c r="AJ25" s="268"/>
      <c r="AK25" s="257"/>
      <c r="AL25" s="257"/>
      <c r="AM25" s="257"/>
      <c r="AN25" s="259"/>
      <c r="AO25" s="257"/>
      <c r="AP25" s="259"/>
      <c r="AQ25" s="257"/>
      <c r="AR25" s="259"/>
      <c r="AS25" s="61"/>
      <c r="AT25" s="61"/>
      <c r="AU25" s="61"/>
      <c r="AV25" s="61"/>
      <c r="AW25" s="61"/>
      <c r="AX25" s="61"/>
      <c r="AY25" s="61"/>
      <c r="AZ25" s="61"/>
      <c r="BA25" s="61"/>
      <c r="BB25" s="61"/>
      <c r="BC25" s="61"/>
      <c r="BD25" s="61"/>
      <c r="BE25" s="61"/>
      <c r="BF25" s="61"/>
      <c r="BG25" s="61"/>
      <c r="BH25" s="61"/>
    </row>
    <row r="26" spans="1:60" ht="76.8" x14ac:dyDescent="0.3">
      <c r="A26" s="267"/>
      <c r="B26" s="321"/>
      <c r="C26" s="268"/>
      <c r="D26" s="268"/>
      <c r="E26" s="268"/>
      <c r="F26" s="268"/>
      <c r="G26" s="268"/>
      <c r="H26" s="351"/>
      <c r="I26" s="270"/>
      <c r="J26" s="272"/>
      <c r="K26" s="273"/>
      <c r="L26" s="272"/>
      <c r="M26" s="273"/>
      <c r="N26" s="274"/>
      <c r="O26" s="74">
        <v>6.3</v>
      </c>
      <c r="P26" s="58" t="s">
        <v>238</v>
      </c>
      <c r="Q26" s="74" t="str">
        <f t="shared" si="4"/>
        <v>Impacto</v>
      </c>
      <c r="R26" s="73" t="s">
        <v>14</v>
      </c>
      <c r="S26" s="73" t="s">
        <v>7</v>
      </c>
      <c r="T26" s="75" t="str">
        <f t="shared" si="5"/>
        <v>25%</v>
      </c>
      <c r="U26" s="73" t="s">
        <v>18</v>
      </c>
      <c r="V26" s="73" t="s">
        <v>21</v>
      </c>
      <c r="W26" s="73" t="s">
        <v>84</v>
      </c>
      <c r="X26" s="57" t="s">
        <v>239</v>
      </c>
      <c r="Y26" s="76">
        <f t="shared" si="9"/>
        <v>9.6018047999999988E-3</v>
      </c>
      <c r="Z26" s="77" t="str">
        <f t="shared" si="6"/>
        <v>Muy Baja</v>
      </c>
      <c r="AA26" s="78">
        <f t="shared" si="7"/>
        <v>9.6018047999999988E-3</v>
      </c>
      <c r="AB26" s="77" t="str">
        <f t="shared" si="8"/>
        <v>Moderado</v>
      </c>
      <c r="AC26" s="75">
        <f t="shared" si="10"/>
        <v>0.45000000000000007</v>
      </c>
      <c r="AD26" s="272"/>
      <c r="AE26" s="276"/>
      <c r="AF26" s="272"/>
      <c r="AG26" s="276"/>
      <c r="AH26" s="278"/>
      <c r="AI26" s="264"/>
      <c r="AJ26" s="268"/>
      <c r="AK26" s="257"/>
      <c r="AL26" s="257"/>
      <c r="AM26" s="257"/>
      <c r="AN26" s="259"/>
      <c r="AO26" s="257"/>
      <c r="AP26" s="259"/>
      <c r="AQ26" s="257"/>
      <c r="AR26" s="259"/>
      <c r="AS26" s="61"/>
      <c r="AT26" s="61"/>
      <c r="AU26" s="61"/>
      <c r="AV26" s="61"/>
      <c r="AW26" s="61"/>
      <c r="AX26" s="61"/>
      <c r="AY26" s="61"/>
      <c r="AZ26" s="61"/>
      <c r="BA26" s="61"/>
      <c r="BB26" s="61"/>
      <c r="BC26" s="61"/>
      <c r="BD26" s="61"/>
      <c r="BE26" s="61"/>
      <c r="BF26" s="61"/>
      <c r="BG26" s="61"/>
      <c r="BH26" s="61"/>
    </row>
    <row r="27" spans="1:60" ht="110.25" customHeight="1" x14ac:dyDescent="0.3">
      <c r="A27" s="267"/>
      <c r="B27" s="321"/>
      <c r="C27" s="268"/>
      <c r="D27" s="268"/>
      <c r="E27" s="268"/>
      <c r="F27" s="268"/>
      <c r="G27" s="268"/>
      <c r="H27" s="81" t="s">
        <v>200</v>
      </c>
      <c r="I27" s="270"/>
      <c r="J27" s="272"/>
      <c r="K27" s="273"/>
      <c r="L27" s="272"/>
      <c r="M27" s="273"/>
      <c r="N27" s="274"/>
      <c r="O27" s="74">
        <v>7</v>
      </c>
      <c r="P27" s="58" t="s">
        <v>240</v>
      </c>
      <c r="Q27" s="74" t="str">
        <f t="shared" si="4"/>
        <v>Impacto</v>
      </c>
      <c r="R27" s="73" t="s">
        <v>14</v>
      </c>
      <c r="S27" s="73" t="s">
        <v>7</v>
      </c>
      <c r="T27" s="75" t="str">
        <f t="shared" si="5"/>
        <v>25%</v>
      </c>
      <c r="U27" s="73" t="s">
        <v>17</v>
      </c>
      <c r="V27" s="73" t="s">
        <v>21</v>
      </c>
      <c r="W27" s="73" t="s">
        <v>84</v>
      </c>
      <c r="X27" s="57" t="s">
        <v>211</v>
      </c>
      <c r="Y27" s="76">
        <f t="shared" si="9"/>
        <v>9.6018047999999988E-3</v>
      </c>
      <c r="Z27" s="77" t="str">
        <f t="shared" si="6"/>
        <v>Muy Baja</v>
      </c>
      <c r="AA27" s="78">
        <f t="shared" si="7"/>
        <v>9.6018047999999988E-3</v>
      </c>
      <c r="AB27" s="77" t="str">
        <f t="shared" si="8"/>
        <v>Menor</v>
      </c>
      <c r="AC27" s="75">
        <f t="shared" si="10"/>
        <v>0.33750000000000002</v>
      </c>
      <c r="AD27" s="272"/>
      <c r="AE27" s="276"/>
      <c r="AF27" s="272"/>
      <c r="AG27" s="276"/>
      <c r="AH27" s="278"/>
      <c r="AI27" s="264"/>
      <c r="AJ27" s="268"/>
      <c r="AK27" s="257"/>
      <c r="AL27" s="257"/>
      <c r="AM27" s="257"/>
      <c r="AN27" s="259"/>
      <c r="AO27" s="257"/>
      <c r="AP27" s="259"/>
      <c r="AQ27" s="257"/>
      <c r="AR27" s="259"/>
      <c r="AS27" s="61"/>
      <c r="AT27" s="61"/>
      <c r="AU27" s="61"/>
      <c r="AV27" s="61"/>
      <c r="AW27" s="61"/>
      <c r="AX27" s="61"/>
      <c r="AY27" s="61"/>
      <c r="AZ27" s="61"/>
      <c r="BA27" s="61"/>
      <c r="BB27" s="61"/>
      <c r="BC27" s="61"/>
      <c r="BD27" s="61"/>
      <c r="BE27" s="61"/>
      <c r="BF27" s="61"/>
      <c r="BG27" s="61"/>
      <c r="BH27" s="61"/>
    </row>
    <row r="28" spans="1:60" ht="329.25" customHeight="1" x14ac:dyDescent="0.3">
      <c r="A28" s="267"/>
      <c r="B28" s="321"/>
      <c r="C28" s="268"/>
      <c r="D28" s="266"/>
      <c r="E28" s="266"/>
      <c r="F28" s="266"/>
      <c r="G28" s="266"/>
      <c r="H28" s="81" t="s">
        <v>201</v>
      </c>
      <c r="I28" s="270"/>
      <c r="J28" s="272"/>
      <c r="K28" s="273"/>
      <c r="L28" s="272"/>
      <c r="M28" s="273"/>
      <c r="N28" s="274"/>
      <c r="O28" s="74">
        <v>8</v>
      </c>
      <c r="P28" s="58" t="s">
        <v>241</v>
      </c>
      <c r="Q28" s="74" t="str">
        <f t="shared" si="4"/>
        <v>Probabilidad</v>
      </c>
      <c r="R28" s="73" t="s">
        <v>12</v>
      </c>
      <c r="S28" s="73" t="s">
        <v>7</v>
      </c>
      <c r="T28" s="75" t="str">
        <f t="shared" si="5"/>
        <v>40%</v>
      </c>
      <c r="U28" s="73" t="s">
        <v>17</v>
      </c>
      <c r="V28" s="73" t="s">
        <v>20</v>
      </c>
      <c r="W28" s="73" t="s">
        <v>84</v>
      </c>
      <c r="X28" s="57" t="s">
        <v>212</v>
      </c>
      <c r="Y28" s="76">
        <f t="shared" si="9"/>
        <v>5.7610828799999989E-3</v>
      </c>
      <c r="Z28" s="77" t="str">
        <f t="shared" si="6"/>
        <v>Muy Baja</v>
      </c>
      <c r="AA28" s="78">
        <f t="shared" si="7"/>
        <v>5.7610828799999989E-3</v>
      </c>
      <c r="AB28" s="77" t="str">
        <f t="shared" si="8"/>
        <v>Menor</v>
      </c>
      <c r="AC28" s="75">
        <f t="shared" si="10"/>
        <v>0.33750000000000002</v>
      </c>
      <c r="AD28" s="272"/>
      <c r="AE28" s="276"/>
      <c r="AF28" s="272"/>
      <c r="AG28" s="276"/>
      <c r="AH28" s="278"/>
      <c r="AI28" s="264"/>
      <c r="AJ28" s="266"/>
      <c r="AK28" s="257"/>
      <c r="AL28" s="257"/>
      <c r="AM28" s="257"/>
      <c r="AN28" s="259"/>
      <c r="AO28" s="257"/>
      <c r="AP28" s="259"/>
      <c r="AQ28" s="257"/>
      <c r="AR28" s="259"/>
      <c r="AS28" s="61"/>
      <c r="AT28" s="61"/>
      <c r="AU28" s="61"/>
      <c r="AV28" s="61"/>
      <c r="AW28" s="61"/>
      <c r="AX28" s="61"/>
      <c r="AY28" s="61"/>
      <c r="AZ28" s="61"/>
      <c r="BA28" s="61"/>
      <c r="BB28" s="61"/>
      <c r="BC28" s="61"/>
      <c r="BD28" s="61"/>
      <c r="BE28" s="61"/>
      <c r="BF28" s="61"/>
      <c r="BG28" s="61"/>
      <c r="BH28" s="61"/>
    </row>
    <row r="29" spans="1:60" ht="148.5" customHeight="1" x14ac:dyDescent="0.3">
      <c r="A29" s="267" t="s">
        <v>227</v>
      </c>
      <c r="B29" s="279" t="s">
        <v>298</v>
      </c>
      <c r="C29" s="279" t="s">
        <v>214</v>
      </c>
      <c r="D29" s="269" t="s">
        <v>215</v>
      </c>
      <c r="E29" s="269" t="s">
        <v>216</v>
      </c>
      <c r="F29" s="269" t="s">
        <v>391</v>
      </c>
      <c r="G29" s="347" t="s">
        <v>392</v>
      </c>
      <c r="H29" s="86" t="s">
        <v>242</v>
      </c>
      <c r="I29" s="269" t="s">
        <v>369</v>
      </c>
      <c r="J29" s="271" t="s">
        <v>42</v>
      </c>
      <c r="K29" s="273">
        <f>IF(J29="","",IF(J29="Muy Baja",0.2,IF(J29="Baja",0.4,IF(J29="Media",0.6,IF(J29="Alta",0.8,IF(J29="Muy Alta",1,))))))</f>
        <v>1</v>
      </c>
      <c r="L29" s="271" t="s">
        <v>5</v>
      </c>
      <c r="M29" s="273">
        <f>IF(L29="","",IF(L29="Leve",0.2,IF(L29="Menor",0.4,IF(L29="Moderado",0.6,IF(L29="Mayor",0.8,IF(L29="Catastrófico",1,))))))</f>
        <v>0.8</v>
      </c>
      <c r="N29" s="274" t="str">
        <f>IF(OR(AND(J29="Muy Baja",L29="Leve"),AND(J29="Muy Baja",L29="Menor"),AND(J29="Baja",L29="Leve")),"Bajo",IF(OR(AND(J29="Muy baja",L29="Moderado"),AND(J29="Baja",L29="Menor"),AND(J29="Baja",L29="Moderado"),AND(J29="Media",L29="Leve"),AND(J29="Media",L29="Menor"),AND(J29="Media",L29="Moderado"),AND(J29="Alta",L29="Leve"),AND(J29="Alta",L29="Menor")),"Moderado",IF(OR(AND(J29="Muy Baja",L29="Mayor"),AND(J29="Baja",L29="Mayor"),AND(J29="Media",L29="Mayor"),AND(J29="Alta",L29="Moderado"),AND(J29="Alta",L29="Mayor"),AND(J29="Muy Alta",L29="Leve"),AND(J29="Muy Alta",L29="Menor"),AND(J29="Muy Alta",L29="Moderado"),AND(J29="Muy Alta",L29="Mayor")),"Alto",IF(OR(AND(J29="Muy Baja",L29="Catastrófico"),AND(J29="Baja",L29="Catastrófico"),AND(J29="Media",L29="Catastrófico"),AND(J29="Alta",L29="Catastrófico"),AND(J29="Muy Alta",L29="Catastrófico")),"Extremo",""))))</f>
        <v>Alto</v>
      </c>
      <c r="O29" s="74">
        <v>1</v>
      </c>
      <c r="P29" s="58" t="s">
        <v>243</v>
      </c>
      <c r="Q29" s="74" t="str">
        <f t="shared" ref="Q29:Q37" si="11">IF(OR(R29="Preventivo",R29="Detectivo"),"Probabilidad",IF(R29="Correctivo","Impacto",""))</f>
        <v>Probabilidad</v>
      </c>
      <c r="R29" s="73" t="s">
        <v>13</v>
      </c>
      <c r="S29" s="73" t="s">
        <v>7</v>
      </c>
      <c r="T29" s="75" t="str">
        <f>IF(AND(R29="Preventivo",S29="Automático"),"50%",IF(AND(R29="Preventivo",S29="Manual"),"40%",IF(AND(R29="Detectivo",S29="Automático"),"40%",IF(AND(R29="Detectivo",S29="Manual"),"30%",IF(AND(R29="Correctivo",S29="Automático"),"35%",IF(AND(R29="Correctivo",S29="Manual"),"25%",""))))))</f>
        <v>30%</v>
      </c>
      <c r="U29" s="73" t="s">
        <v>17</v>
      </c>
      <c r="V29" s="73" t="s">
        <v>20</v>
      </c>
      <c r="W29" s="73" t="s">
        <v>84</v>
      </c>
      <c r="X29" s="57" t="s">
        <v>218</v>
      </c>
      <c r="Y29" s="76">
        <f>IFERROR(IF(Q29="Probabilidad",(K29-(+K29*T29)),IF(Q29="Impacto",K29,"")),"")</f>
        <v>0.7</v>
      </c>
      <c r="Z29" s="77" t="str">
        <f t="shared" ref="Z29:Z47" si="12">IFERROR(IF(Y29="","",IF(Y29&lt;=0.2,"Muy Baja",IF(Y29&lt;=0.4,"Baja",IF(Y29&lt;=0.6,"Media",IF(Y29&lt;=0.8,"Alta","Muy Alta"))))),"")</f>
        <v>Alta</v>
      </c>
      <c r="AA29" s="75">
        <f>+Y29</f>
        <v>0.7</v>
      </c>
      <c r="AB29" s="77" t="str">
        <f>IFERROR(IF(AC29="","",IF(AC29&lt;=0.2,"Leve",IF(AC29&lt;=0.4,"Menor",IF(AC29&lt;=0.6,"Moderado",IF(AC29&lt;=0.8,"Mayor","Catastrófico"))))),"")</f>
        <v>Mayor</v>
      </c>
      <c r="AC29" s="75">
        <f>IFERROR(IF(Q29="Impacto",(M29-(+M29*T29)),IF(Q29="Probabilidad",M29,"")),"")</f>
        <v>0.8</v>
      </c>
      <c r="AD29" s="271" t="str">
        <f>IFERROR(IF(AE29=0,"",IF(AND(AE29&gt;0,AE29&lt;=0.2),"Muy Baja",IF(AE29&lt;=0.4,"Baja",IF(AE29&lt;=0.6,"Media",IF(AE29&lt;=0.8,"Alta","Muy Alta"))))),"")</f>
        <v>Media</v>
      </c>
      <c r="AE29" s="275">
        <f>MIN(Y29:Y31)</f>
        <v>0.42</v>
      </c>
      <c r="AF29" s="271" t="str">
        <f>IFERROR(IF(AG29=0,"",IF(AND(AG29&gt;0,AG29&lt;=0.2),"Leve",IF(AG29&lt;=0.4,"Menor",IF(AG29&lt;=0.6,"Moderado",IF(AG29&lt;=0.8,"Mayor","Catastrófico"))))),"")</f>
        <v>Moderado</v>
      </c>
      <c r="AG29" s="275">
        <f>MIN(AC29:AC31)</f>
        <v>0.60000000000000009</v>
      </c>
      <c r="AH29" s="277" t="str">
        <f>IFERROR(IF(OR(AND(AD29="Muy Baja",AF29="Leve"),AND(AD29="Muy Baja",AF29="Menor"),AND(AD29="Baja",AF29="Leve")),"Bajo",IF(OR(AND(AD29="Muy Baja",AF29="Moderado"),AND(AD29="Baja",AF29="Menor"),AND(AD29="Baja",AF29="Moderado"),AND(AD29="Media",AF29="Leve"),AND(AD29="Media",AF29="Menor"),AND(AD29="Media",AF29="Moderado"),AND(AD29="Alta",AF29="Leve"),AND(AD29="Alta",AF29="Menor")),"Moderado",IF(OR(AND(AD29="Muy Baja",AF29="Mayor"),AND(AD29="Baja",AF29="Mayor"),AND(AD29="Media",AF29="Mayor"),AND(AD29="Alta",AF29="Moderado"),AND(AD29="Alta",AF29="Mayor"),AND(AD29="Muy Alta",AF29="Leve"),AND(AD29="Muy Alta",AF29="Menor"),AND(AD29="Muy Alta",AF29="Moderado"),AND(AD29="Muy Alta",AF29="Mayor")),"Alto",IF(OR(AND(AD29="Muy Baja",AF29="Catastrófico"),AND(AD29="Baja",AF29="Catastrófico"),AND(AD29="Media",AF29="Catastrófico"),AND(AD29="Alta",AF29="Catastrófico"),AND(AD29="Muy Alta",AF29="Catastrófico")),"Extremo","")))),"")</f>
        <v>Moderado</v>
      </c>
      <c r="AI29" s="263" t="s">
        <v>91</v>
      </c>
      <c r="AJ29" s="353" t="s">
        <v>353</v>
      </c>
      <c r="AK29" s="256" t="s">
        <v>382</v>
      </c>
      <c r="AL29" s="256" t="s">
        <v>383</v>
      </c>
      <c r="AM29" s="256" t="s">
        <v>438</v>
      </c>
      <c r="AN29" s="258"/>
      <c r="AO29" s="256" t="s">
        <v>380</v>
      </c>
      <c r="AP29" s="258"/>
      <c r="AQ29" s="256" t="s">
        <v>380</v>
      </c>
      <c r="AR29" s="258"/>
      <c r="AS29" s="61"/>
      <c r="AT29" s="61"/>
      <c r="AU29" s="61"/>
      <c r="AV29" s="61"/>
      <c r="AW29" s="61"/>
      <c r="AX29" s="61"/>
      <c r="AY29" s="61"/>
      <c r="AZ29" s="61"/>
      <c r="BA29" s="61"/>
      <c r="BB29" s="61"/>
      <c r="BC29" s="61"/>
      <c r="BD29" s="61"/>
      <c r="BE29" s="61"/>
      <c r="BF29" s="61"/>
      <c r="BG29" s="61"/>
      <c r="BH29" s="61"/>
    </row>
    <row r="30" spans="1:60" ht="141.75" customHeight="1" x14ac:dyDescent="0.3">
      <c r="A30" s="267"/>
      <c r="B30" s="279"/>
      <c r="C30" s="279"/>
      <c r="D30" s="270"/>
      <c r="E30" s="270"/>
      <c r="F30" s="270"/>
      <c r="G30" s="348"/>
      <c r="H30" s="86" t="s">
        <v>217</v>
      </c>
      <c r="I30" s="270"/>
      <c r="J30" s="272"/>
      <c r="K30" s="273"/>
      <c r="L30" s="272"/>
      <c r="M30" s="273"/>
      <c r="N30" s="274"/>
      <c r="O30" s="74">
        <v>2</v>
      </c>
      <c r="P30" s="58" t="s">
        <v>244</v>
      </c>
      <c r="Q30" s="74" t="str">
        <f t="shared" si="11"/>
        <v>Probabilidad</v>
      </c>
      <c r="R30" s="73" t="s">
        <v>12</v>
      </c>
      <c r="S30" s="73" t="s">
        <v>7</v>
      </c>
      <c r="T30" s="75" t="str">
        <f t="shared" ref="T30" si="13">IF(AND(R30="Preventivo",S30="Automático"),"50%",IF(AND(R30="Preventivo",S30="Manual"),"40%",IF(AND(R30="Detectivo",S30="Automático"),"40%",IF(AND(R30="Detectivo",S30="Manual"),"30%",IF(AND(R30="Correctivo",S30="Automático"),"35%",IF(AND(R30="Correctivo",S30="Manual"),"25%",""))))))</f>
        <v>40%</v>
      </c>
      <c r="U30" s="73" t="s">
        <v>18</v>
      </c>
      <c r="V30" s="73" t="s">
        <v>20</v>
      </c>
      <c r="W30" s="73" t="s">
        <v>84</v>
      </c>
      <c r="X30" s="57" t="s">
        <v>245</v>
      </c>
      <c r="Y30" s="76">
        <f>IFERROR(IF(AND(Q29="Probabilidad",Q30="Probabilidad"),(AA29-(+AA29*T30)),IF(Q30="Probabilidad",(K29-(+K29*T30)),IF(Q30="Impacto",AA29,""))),"")</f>
        <v>0.42</v>
      </c>
      <c r="Z30" s="77" t="str">
        <f t="shared" si="12"/>
        <v>Media</v>
      </c>
      <c r="AA30" s="75">
        <f t="shared" ref="AA30:AA31" si="14">+Y30</f>
        <v>0.42</v>
      </c>
      <c r="AB30" s="77" t="str">
        <f t="shared" ref="AB30:AB31" si="15">IFERROR(IF(AC30="","",IF(AC30&lt;=0.2,"Leve",IF(AC30&lt;=0.4,"Menor",IF(AC30&lt;=0.6,"Moderado",IF(AC30&lt;=0.8,"Mayor","Catastrófico"))))),"")</f>
        <v>Mayor</v>
      </c>
      <c r="AC30" s="75">
        <f>IFERROR(IF(AND(Q29="Impacto",Q30="Impacto"),(AC29-(+AC29*T30)),IF(Q30="Impacto",($M$15-(+$M$15*T30)),IF(Q30="Probabilidad",AC29,""))),"")</f>
        <v>0.8</v>
      </c>
      <c r="AD30" s="272"/>
      <c r="AE30" s="276"/>
      <c r="AF30" s="272"/>
      <c r="AG30" s="276"/>
      <c r="AH30" s="278"/>
      <c r="AI30" s="264"/>
      <c r="AJ30" s="354"/>
      <c r="AK30" s="257"/>
      <c r="AL30" s="257"/>
      <c r="AM30" s="257"/>
      <c r="AN30" s="259"/>
      <c r="AO30" s="257"/>
      <c r="AP30" s="259"/>
      <c r="AQ30" s="257"/>
      <c r="AR30" s="259"/>
      <c r="AS30" s="61"/>
      <c r="AT30" s="61"/>
      <c r="AU30" s="61"/>
      <c r="AV30" s="61"/>
      <c r="AW30" s="61"/>
      <c r="AX30" s="61"/>
      <c r="AY30" s="61"/>
      <c r="AZ30" s="61"/>
      <c r="BA30" s="61"/>
      <c r="BB30" s="61"/>
      <c r="BC30" s="61"/>
      <c r="BD30" s="61"/>
      <c r="BE30" s="61"/>
      <c r="BF30" s="61"/>
      <c r="BG30" s="61"/>
      <c r="BH30" s="61"/>
    </row>
    <row r="31" spans="1:60" ht="322.5" customHeight="1" x14ac:dyDescent="0.3">
      <c r="A31" s="267"/>
      <c r="B31" s="279"/>
      <c r="C31" s="279"/>
      <c r="D31" s="270"/>
      <c r="E31" s="270"/>
      <c r="F31" s="270"/>
      <c r="G31" s="348"/>
      <c r="H31" s="86" t="s">
        <v>262</v>
      </c>
      <c r="I31" s="270"/>
      <c r="J31" s="272"/>
      <c r="K31" s="273"/>
      <c r="L31" s="272"/>
      <c r="M31" s="273"/>
      <c r="N31" s="274"/>
      <c r="O31" s="74">
        <v>5</v>
      </c>
      <c r="P31" s="58" t="s">
        <v>254</v>
      </c>
      <c r="Q31" s="74" t="str">
        <f t="shared" si="11"/>
        <v>Impacto</v>
      </c>
      <c r="R31" s="73" t="s">
        <v>14</v>
      </c>
      <c r="S31" s="73" t="s">
        <v>7</v>
      </c>
      <c r="T31" s="75" t="str">
        <f t="shared" ref="T31" si="16">IF(AND(R31="Preventivo",S31="Automático"),"50%",IF(AND(R31="Preventivo",S31="Manual"),"40%",IF(AND(R31="Detectivo",S31="Automático"),"40%",IF(AND(R31="Detectivo",S31="Manual"),"30%",IF(AND(R31="Correctivo",S31="Automático"),"35%",IF(AND(R31="Correctivo",S31="Manual"),"25%",""))))))</f>
        <v>25%</v>
      </c>
      <c r="U31" s="73" t="s">
        <v>18</v>
      </c>
      <c r="V31" s="73" t="s">
        <v>21</v>
      </c>
      <c r="W31" s="73" t="s">
        <v>84</v>
      </c>
      <c r="X31" s="57" t="s">
        <v>253</v>
      </c>
      <c r="Y31" s="76">
        <f t="shared" ref="Y31" si="17">IFERROR(IF(AND(Q30="Probabilidad",Q31="Probabilidad"),(AA30-(+AA30*T31)),IF(AND(Q30="Impacto",Q31="Probabilidad"),(AA29-(+AA29*T31)),IF(Q31="Impacto",AA30,""))),"")</f>
        <v>0.42</v>
      </c>
      <c r="Z31" s="77" t="str">
        <f t="shared" si="12"/>
        <v>Media</v>
      </c>
      <c r="AA31" s="78">
        <f t="shared" si="14"/>
        <v>0.42</v>
      </c>
      <c r="AB31" s="77" t="str">
        <f t="shared" si="15"/>
        <v>Moderado</v>
      </c>
      <c r="AC31" s="75">
        <f t="shared" ref="AC31" si="18">IFERROR(IF(AND(Q30="Impacto",Q31="Impacto"),(AC30-(+AC30*T31)),IF(AND(Q30="Probabilidad",Q31="Impacto"),(AC29-(+AC29*T31)),IF(Q31="Probabilidad",AC30,""))),"")</f>
        <v>0.60000000000000009</v>
      </c>
      <c r="AD31" s="272"/>
      <c r="AE31" s="276"/>
      <c r="AF31" s="272"/>
      <c r="AG31" s="276"/>
      <c r="AH31" s="278"/>
      <c r="AI31" s="264"/>
      <c r="AJ31" s="354"/>
      <c r="AK31" s="257"/>
      <c r="AL31" s="257"/>
      <c r="AM31" s="257"/>
      <c r="AN31" s="259"/>
      <c r="AO31" s="257"/>
      <c r="AP31" s="259"/>
      <c r="AQ31" s="257"/>
      <c r="AR31" s="259"/>
      <c r="AS31" s="61"/>
      <c r="AT31" s="61"/>
      <c r="AU31" s="61"/>
      <c r="AV31" s="61"/>
      <c r="AW31" s="61"/>
      <c r="AX31" s="61"/>
      <c r="AY31" s="61"/>
      <c r="AZ31" s="61"/>
      <c r="BA31" s="61"/>
      <c r="BB31" s="61"/>
      <c r="BC31" s="61"/>
      <c r="BD31" s="61"/>
      <c r="BE31" s="61"/>
      <c r="BF31" s="61"/>
      <c r="BG31" s="61"/>
      <c r="BH31" s="61"/>
    </row>
    <row r="32" spans="1:60" ht="240" customHeight="1" x14ac:dyDescent="0.3">
      <c r="A32" s="267" t="s">
        <v>267</v>
      </c>
      <c r="B32" s="265" t="s">
        <v>263</v>
      </c>
      <c r="C32" s="265" t="s">
        <v>268</v>
      </c>
      <c r="D32" s="265" t="s">
        <v>274</v>
      </c>
      <c r="E32" s="290" t="s">
        <v>275</v>
      </c>
      <c r="F32" s="265" t="s">
        <v>281</v>
      </c>
      <c r="G32" s="265" t="s">
        <v>282</v>
      </c>
      <c r="H32" s="58" t="s">
        <v>264</v>
      </c>
      <c r="I32" s="269" t="s">
        <v>369</v>
      </c>
      <c r="J32" s="271" t="s">
        <v>82</v>
      </c>
      <c r="K32" s="273">
        <f>IF(J32="","",IF(J32="Muy Baja",0.2,IF(J32="Baja",0.4,IF(J32="Media",0.6,IF(J32="Alta",0.8,IF(J32="Muy Alta",1,))))))</f>
        <v>0.6</v>
      </c>
      <c r="L32" s="271" t="s">
        <v>62</v>
      </c>
      <c r="M32" s="273">
        <f>IF(L32="","",IF(L32="Leve",0.2,IF(L32="Menor",0.4,IF(L32="Moderado",0.6,IF(L32="Mayor",0.8,IF(L32="Catastrófico",1,))))))</f>
        <v>0.6</v>
      </c>
      <c r="N32" s="274" t="str">
        <f>IF(OR(AND(J32="Muy Baja",L32="Leve"),AND(J32="Muy Baja",L32="Menor"),AND(J32="Baja",L32="Leve")),"Bajo",IF(OR(AND(J32="Muy baja",L32="Moderado"),AND(J32="Baja",L32="Menor"),AND(J32="Baja",L32="Moderado"),AND(J32="Media",L32="Leve"),AND(J32="Media",L32="Menor"),AND(J32="Media",L32="Moderado"),AND(J32="Alta",L32="Leve"),AND(J32="Alta",L32="Menor")),"Moderado",IF(OR(AND(J32="Muy Baja",L32="Mayor"),AND(J32="Baja",L32="Mayor"),AND(J32="Media",L32="Mayor"),AND(J32="Alta",L32="Moderado"),AND(J32="Alta",L32="Mayor"),AND(J32="Muy Alta",L32="Leve"),AND(J32="Muy Alta",L32="Menor"),AND(J32="Muy Alta",L32="Moderado"),AND(J32="Muy Alta",L32="Mayor")),"Alto",IF(OR(AND(J32="Muy Baja",L32="Catastrófico"),AND(J32="Baja",L32="Catastrófico"),AND(J32="Media",L32="Catastrófico"),AND(J32="Alta",L32="Catastrófico"),AND(J32="Muy Alta",L32="Catastrófico")),"Extremo",""))))</f>
        <v>Moderado</v>
      </c>
      <c r="O32" s="74"/>
      <c r="P32" s="58" t="s">
        <v>277</v>
      </c>
      <c r="Q32" s="74" t="str">
        <f t="shared" si="11"/>
        <v>Probabilidad</v>
      </c>
      <c r="R32" s="73" t="s">
        <v>12</v>
      </c>
      <c r="S32" s="73" t="s">
        <v>7</v>
      </c>
      <c r="T32" s="75" t="str">
        <f>IF(AND(R32="Preventivo",S32="Automático"),"50%",IF(AND(R32="Preventivo",S32="Manual"),"40%",IF(AND(R32="Detectivo",S32="Automático"),"40%",IF(AND(R32="Detectivo",S32="Manual"),"30%",IF(AND(R32="Correctivo",S32="Automático"),"35%",IF(AND(R32="Correctivo",S32="Manual"),"25%",""))))))</f>
        <v>40%</v>
      </c>
      <c r="U32" s="73" t="s">
        <v>17</v>
      </c>
      <c r="V32" s="73" t="s">
        <v>21</v>
      </c>
      <c r="W32" s="73" t="s">
        <v>84</v>
      </c>
      <c r="X32" s="59" t="s">
        <v>270</v>
      </c>
      <c r="Y32" s="76">
        <f>IFERROR(IF(Q32="Probabilidad",(K32-(+K32*T32)),IF(Q32="Impacto",K32,"")),"")</f>
        <v>0.36</v>
      </c>
      <c r="Z32" s="77" t="str">
        <f t="shared" si="12"/>
        <v>Baja</v>
      </c>
      <c r="AA32" s="75">
        <f>+Y32</f>
        <v>0.36</v>
      </c>
      <c r="AB32" s="77" t="str">
        <f>IFERROR(IF(AC32="","",IF(AC32&lt;=0.2,"Leve",IF(AC32&lt;=0.4,"Menor",IF(AC32&lt;=0.6,"Moderado",IF(AC32&lt;=0.8,"Mayor","Catastrófico"))))),"")</f>
        <v>Moderado</v>
      </c>
      <c r="AC32" s="75">
        <f>IFERROR(IF(Q32="Impacto",(M32-(+M32*T32)),IF(Q32="Probabilidad",M32,"")),"")</f>
        <v>0.6</v>
      </c>
      <c r="AD32" s="271" t="str">
        <f>IFERROR(IF(AE32=0,"",IF(AND(AE32&gt;0,AE32&lt;=0.2),"Muy Baja",IF(AE32&lt;=0.4,"Baja",IF(AE32&lt;=0.6,"Media",IF(AE32&lt;=0.8,"Alta","Muy Alta"))))),"")</f>
        <v>Muy Baja</v>
      </c>
      <c r="AE32" s="275">
        <f>MIN(Y32:Y34)</f>
        <v>0.1764</v>
      </c>
      <c r="AF32" s="271" t="str">
        <f>IFERROR(IF(AG32=0,"",IF(AND(AG32&gt;0,AG32&lt;=0.2),"Leve",IF(AG32&lt;=0.4,"Menor",IF(AG32&lt;=0.6,"Moderado",IF(AG32&lt;=0.8,"Mayor","Catastrófico"))))),"")</f>
        <v>Moderado</v>
      </c>
      <c r="AG32" s="275">
        <f>MIN(AC32:AC34)</f>
        <v>0.6</v>
      </c>
      <c r="AH32" s="277" t="str">
        <f>IFERROR(IF(OR(AND(AD32="Muy Baja",AF32="Leve"),AND(AD32="Muy Baja",AF32="Menor"),AND(AD32="Baja",AF32="Leve")),"Bajo",IF(OR(AND(AD32="Muy Baja",AF32="Moderado"),AND(AD32="Baja",AF32="Menor"),AND(AD32="Baja",AF32="Moderado"),AND(AD32="Media",AF32="Leve"),AND(AD32="Media",AF32="Menor"),AND(AD32="Media",AF32="Moderado"),AND(AD32="Alta",AF32="Leve"),AND(AD32="Alta",AF32="Menor")),"Moderado",IF(OR(AND(AD32="Muy Baja",AF32="Mayor"),AND(AD32="Baja",AF32="Mayor"),AND(AD32="Media",AF32="Mayor"),AND(AD32="Alta",AF32="Moderado"),AND(AD32="Alta",AF32="Mayor"),AND(AD32="Muy Alta",AF32="Leve"),AND(AD32="Muy Alta",AF32="Menor"),AND(AD32="Muy Alta",AF32="Moderado"),AND(AD32="Muy Alta",AF32="Mayor")),"Alto",IF(OR(AND(AD32="Muy Baja",AF32="Catastrófico"),AND(AD32="Baja",AF32="Catastrófico"),AND(AD32="Media",AF32="Catastrófico"),AND(AD32="Alta",AF32="Catastrófico"),AND(AD32="Muy Alta",AF32="Catastrófico")),"Extremo","")))),"")</f>
        <v>Moderado</v>
      </c>
      <c r="AI32" s="263" t="s">
        <v>91</v>
      </c>
      <c r="AJ32" s="87" t="s">
        <v>344</v>
      </c>
      <c r="AK32" s="256" t="s">
        <v>384</v>
      </c>
      <c r="AL32" s="256" t="s">
        <v>111</v>
      </c>
      <c r="AM32" s="256" t="s">
        <v>439</v>
      </c>
      <c r="AN32" s="258"/>
      <c r="AO32" s="256" t="s">
        <v>380</v>
      </c>
      <c r="AP32" s="251"/>
      <c r="AQ32" s="256" t="s">
        <v>380</v>
      </c>
      <c r="AR32" s="251"/>
      <c r="AS32" s="61"/>
      <c r="AT32" s="61"/>
      <c r="AU32" s="61"/>
      <c r="AV32" s="61"/>
      <c r="AW32" s="61"/>
      <c r="AX32" s="61"/>
      <c r="AY32" s="61"/>
      <c r="AZ32" s="61"/>
      <c r="BA32" s="61"/>
      <c r="BB32" s="61"/>
      <c r="BC32" s="61"/>
      <c r="BD32" s="61"/>
      <c r="BE32" s="61"/>
      <c r="BF32" s="61"/>
      <c r="BG32" s="61"/>
      <c r="BH32" s="61"/>
    </row>
    <row r="33" spans="1:60" ht="129.75" customHeight="1" x14ac:dyDescent="0.3">
      <c r="A33" s="267"/>
      <c r="B33" s="268"/>
      <c r="C33" s="268"/>
      <c r="D33" s="268"/>
      <c r="E33" s="291"/>
      <c r="F33" s="268"/>
      <c r="G33" s="268"/>
      <c r="H33" s="91" t="s">
        <v>265</v>
      </c>
      <c r="I33" s="270"/>
      <c r="J33" s="272"/>
      <c r="K33" s="273"/>
      <c r="L33" s="272"/>
      <c r="M33" s="273"/>
      <c r="N33" s="274"/>
      <c r="O33" s="74"/>
      <c r="P33" s="58" t="s">
        <v>278</v>
      </c>
      <c r="Q33" s="74" t="str">
        <f t="shared" si="11"/>
        <v>Probabilidad</v>
      </c>
      <c r="R33" s="73" t="s">
        <v>13</v>
      </c>
      <c r="S33" s="73" t="s">
        <v>7</v>
      </c>
      <c r="T33" s="75" t="str">
        <f t="shared" ref="T33:T34" si="19">IF(AND(R33="Preventivo",S33="Automático"),"50%",IF(AND(R33="Preventivo",S33="Manual"),"40%",IF(AND(R33="Detectivo",S33="Automático"),"40%",IF(AND(R33="Detectivo",S33="Manual"),"30%",IF(AND(R33="Correctivo",S33="Automático"),"35%",IF(AND(R33="Correctivo",S33="Manual"),"25%",""))))))</f>
        <v>30%</v>
      </c>
      <c r="U33" s="73" t="s">
        <v>18</v>
      </c>
      <c r="V33" s="73" t="s">
        <v>21</v>
      </c>
      <c r="W33" s="73" t="s">
        <v>84</v>
      </c>
      <c r="X33" s="59" t="s">
        <v>273</v>
      </c>
      <c r="Y33" s="76">
        <f>IFERROR(IF(AND(Q32="Probabilidad",Q33="Probabilidad"),(AA32-(+AA32*T33)),IF(Q33="Probabilidad",(K32-(+K32*T33)),IF(Q33="Impacto",AA32,""))),"")</f>
        <v>0.252</v>
      </c>
      <c r="Z33" s="77" t="str">
        <f t="shared" si="12"/>
        <v>Baja</v>
      </c>
      <c r="AA33" s="75">
        <f t="shared" ref="AA33:AA34" si="20">+Y33</f>
        <v>0.252</v>
      </c>
      <c r="AB33" s="77" t="str">
        <f t="shared" ref="AB33:AB34" si="21">IFERROR(IF(AC33="","",IF(AC33&lt;=0.2,"Leve",IF(AC33&lt;=0.4,"Menor",IF(AC33&lt;=0.6,"Moderado",IF(AC33&lt;=0.8,"Mayor","Catastrófico"))))),"")</f>
        <v>Moderado</v>
      </c>
      <c r="AC33" s="75">
        <f>IFERROR(IF(AND(Q32="Impacto",Q33="Impacto"),(AC32-(+AC32*T33)),IF(Q33="Impacto",($M$15-(+$M$15*T33)),IF(Q33="Probabilidad",AC32,""))),"")</f>
        <v>0.6</v>
      </c>
      <c r="AD33" s="272"/>
      <c r="AE33" s="276"/>
      <c r="AF33" s="272"/>
      <c r="AG33" s="276"/>
      <c r="AH33" s="278"/>
      <c r="AI33" s="264"/>
      <c r="AJ33" s="87" t="s">
        <v>271</v>
      </c>
      <c r="AK33" s="257"/>
      <c r="AL33" s="257"/>
      <c r="AM33" s="257"/>
      <c r="AN33" s="259"/>
      <c r="AO33" s="257"/>
      <c r="AP33" s="252"/>
      <c r="AQ33" s="257"/>
      <c r="AR33" s="252"/>
      <c r="AS33" s="61"/>
      <c r="AT33" s="61"/>
      <c r="AU33" s="61"/>
      <c r="AV33" s="61"/>
      <c r="AW33" s="61"/>
      <c r="AX33" s="61"/>
      <c r="AY33" s="61"/>
      <c r="AZ33" s="61"/>
      <c r="BA33" s="61"/>
      <c r="BB33" s="61"/>
      <c r="BC33" s="61"/>
      <c r="BD33" s="61"/>
      <c r="BE33" s="61"/>
      <c r="BF33" s="61"/>
      <c r="BG33" s="61"/>
      <c r="BH33" s="61"/>
    </row>
    <row r="34" spans="1:60" ht="260.25" customHeight="1" x14ac:dyDescent="0.3">
      <c r="A34" s="267"/>
      <c r="B34" s="268"/>
      <c r="C34" s="268"/>
      <c r="D34" s="268"/>
      <c r="E34" s="291"/>
      <c r="F34" s="268"/>
      <c r="G34" s="268"/>
      <c r="H34" s="91" t="s">
        <v>266</v>
      </c>
      <c r="I34" s="270"/>
      <c r="J34" s="272"/>
      <c r="K34" s="273"/>
      <c r="L34" s="272"/>
      <c r="M34" s="273"/>
      <c r="N34" s="274"/>
      <c r="O34" s="74"/>
      <c r="P34" s="58" t="s">
        <v>279</v>
      </c>
      <c r="Q34" s="74" t="str">
        <f t="shared" si="11"/>
        <v>Probabilidad</v>
      </c>
      <c r="R34" s="73" t="s">
        <v>13</v>
      </c>
      <c r="S34" s="73" t="s">
        <v>7</v>
      </c>
      <c r="T34" s="75" t="str">
        <f t="shared" si="19"/>
        <v>30%</v>
      </c>
      <c r="U34" s="73" t="s">
        <v>18</v>
      </c>
      <c r="V34" s="73" t="s">
        <v>21</v>
      </c>
      <c r="W34" s="73" t="s">
        <v>84</v>
      </c>
      <c r="X34" s="59" t="s">
        <v>272</v>
      </c>
      <c r="Y34" s="76">
        <f>IFERROR(IF(AND(Q33="Probabilidad",Q34="Probabilidad"),(AA33-(+AA33*T34)),IF(AND(Q33="Impacto",Q34="Probabilidad"),(AA32-(+AA32*T34)),IF(Q34="Impacto",AA33,""))),"")</f>
        <v>0.1764</v>
      </c>
      <c r="Z34" s="77" t="str">
        <f t="shared" si="12"/>
        <v>Muy Baja</v>
      </c>
      <c r="AA34" s="75">
        <f t="shared" si="20"/>
        <v>0.1764</v>
      </c>
      <c r="AB34" s="77" t="str">
        <f t="shared" si="21"/>
        <v>Moderado</v>
      </c>
      <c r="AC34" s="75">
        <f>IFERROR(IF(AND(Q33="Impacto",Q34="Impacto"),(AC33-(+AC33*T34)),IF(AND(Q33="Probabilidad",Q34="Impacto"),(AC32-(+AC32*T34)),IF(Q34="Probabilidad",AC33,""))),"")</f>
        <v>0.6</v>
      </c>
      <c r="AD34" s="272"/>
      <c r="AE34" s="276"/>
      <c r="AF34" s="272"/>
      <c r="AG34" s="276"/>
      <c r="AH34" s="278"/>
      <c r="AI34" s="264"/>
      <c r="AJ34" s="87" t="s">
        <v>276</v>
      </c>
      <c r="AK34" s="257"/>
      <c r="AL34" s="257"/>
      <c r="AM34" s="257"/>
      <c r="AN34" s="259"/>
      <c r="AO34" s="257"/>
      <c r="AP34" s="252"/>
      <c r="AQ34" s="257"/>
      <c r="AR34" s="252"/>
      <c r="AS34" s="61"/>
      <c r="AT34" s="61"/>
      <c r="AU34" s="61"/>
      <c r="AV34" s="61"/>
      <c r="AW34" s="61"/>
      <c r="AX34" s="61"/>
      <c r="AY34" s="61"/>
      <c r="AZ34" s="61"/>
      <c r="BA34" s="61"/>
      <c r="BB34" s="61"/>
      <c r="BC34" s="61"/>
      <c r="BD34" s="61"/>
      <c r="BE34" s="61"/>
      <c r="BF34" s="61"/>
      <c r="BG34" s="61"/>
      <c r="BH34" s="61"/>
    </row>
    <row r="35" spans="1:60" ht="93" customHeight="1" x14ac:dyDescent="0.3">
      <c r="A35" s="267" t="s">
        <v>336</v>
      </c>
      <c r="B35" s="265" t="s">
        <v>298</v>
      </c>
      <c r="C35" s="265" t="s">
        <v>284</v>
      </c>
      <c r="D35" s="265" t="s">
        <v>285</v>
      </c>
      <c r="E35" s="265" t="s">
        <v>286</v>
      </c>
      <c r="F35" s="265" t="s">
        <v>287</v>
      </c>
      <c r="G35" s="265" t="s">
        <v>288</v>
      </c>
      <c r="H35" s="58" t="s">
        <v>289</v>
      </c>
      <c r="I35" s="269" t="s">
        <v>370</v>
      </c>
      <c r="J35" s="271" t="s">
        <v>4</v>
      </c>
      <c r="K35" s="273">
        <f>IF(J35="","",IF(J35="Muy Baja",0.2,IF(J35="Baja",0.4,IF(J35="Media",0.6,IF(J35="Alta",0.8,IF(J35="Muy Alta",1,))))))</f>
        <v>0.8</v>
      </c>
      <c r="L35" s="271" t="s">
        <v>5</v>
      </c>
      <c r="M35" s="273">
        <f>IF(L35="","",IF(L35="Leve",0.2,IF(L35="Menor",0.4,IF(L35="Moderado",0.6,IF(L35="Mayor",0.8,IF(L35="Catastrófico",1,))))))</f>
        <v>0.8</v>
      </c>
      <c r="N35" s="274" t="str">
        <f>IF(OR(AND(J35="Muy Baja",L35="Leve"),AND(J35="Muy Baja",L35="Menor"),AND(J35="Baja",L35="Leve")),"Bajo",IF(OR(AND(J35="Muy baja",L35="Moderado"),AND(J35="Baja",L35="Menor"),AND(J35="Baja",L35="Moderado"),AND(J35="Media",L35="Leve"),AND(J35="Media",L35="Menor"),AND(J35="Media",L35="Moderado"),AND(J35="Alta",L35="Leve"),AND(J35="Alta",L35="Menor")),"Moderado",IF(OR(AND(J35="Muy Baja",L35="Mayor"),AND(J35="Baja",L35="Mayor"),AND(J35="Media",L35="Mayor"),AND(J35="Alta",L35="Moderado"),AND(J35="Alta",L35="Mayor"),AND(J35="Muy Alta",L35="Leve"),AND(J35="Muy Alta",L35="Menor"),AND(J35="Muy Alta",L35="Moderado"),AND(J35="Muy Alta",L35="Mayor")),"Alto",IF(OR(AND(J35="Muy Baja",L35="Catastrófico"),AND(J35="Baja",L35="Catastrófico"),AND(J35="Media",L35="Catastrófico"),AND(J35="Alta",L35="Catastrófico"),AND(J35="Muy Alta",L35="Catastrófico")),"Extremo",""))))</f>
        <v>Alto</v>
      </c>
      <c r="O35" s="74">
        <v>1</v>
      </c>
      <c r="P35" s="92" t="s">
        <v>290</v>
      </c>
      <c r="Q35" s="74" t="str">
        <f t="shared" si="11"/>
        <v>Probabilidad</v>
      </c>
      <c r="R35" s="73" t="s">
        <v>12</v>
      </c>
      <c r="S35" s="73" t="s">
        <v>7</v>
      </c>
      <c r="T35" s="75" t="str">
        <f>IF(AND(R35="Preventivo",S35="Automático"),"50%",IF(AND(R35="Preventivo",S35="Manual"),"40%",IF(AND(R35="Detectivo",S35="Automático"),"40%",IF(AND(R35="Detectivo",S35="Manual"),"30%",IF(AND(R35="Correctivo",S35="Automático"),"35%",IF(AND(R35="Correctivo",S35="Manual"),"25%",""))))))</f>
        <v>40%</v>
      </c>
      <c r="U35" s="73" t="s">
        <v>18</v>
      </c>
      <c r="V35" s="73" t="s">
        <v>21</v>
      </c>
      <c r="W35" s="73" t="s">
        <v>84</v>
      </c>
      <c r="X35" s="85" t="s">
        <v>291</v>
      </c>
      <c r="Y35" s="76">
        <f>IFERROR(IF(Q35="Probabilidad",(K35-(+K35*T35)),IF(Q35="Impacto",K35,"")),"")</f>
        <v>0.48</v>
      </c>
      <c r="Z35" s="77" t="str">
        <f t="shared" si="12"/>
        <v>Media</v>
      </c>
      <c r="AA35" s="75">
        <f>+Y35</f>
        <v>0.48</v>
      </c>
      <c r="AB35" s="77" t="str">
        <f>IFERROR(IF(AC35="","",IF(AC35&lt;=0.2,"Leve",IF(AC35&lt;=0.4,"Menor",IF(AC35&lt;=0.6,"Moderado",IF(AC35&lt;=0.8,"Mayor","Catastrófico"))))),"")</f>
        <v>Mayor</v>
      </c>
      <c r="AC35" s="75">
        <f>IFERROR(IF(Q35="Impacto",(M35-(+M35*T35)),IF(Q35="Probabilidad",M35,"")),"")</f>
        <v>0.8</v>
      </c>
      <c r="AD35" s="271" t="str">
        <f>IFERROR(IF(AE35=0,"",IF(AND(AE35&gt;0,AE35&lt;=0.2),"Muy Baja",IF(AE35&lt;=0.4,"Baja",IF(AE35&lt;=0.6,"Media",IF(AE35&lt;=0.8,"Alta","Muy Alta"))))),"")</f>
        <v>Baja</v>
      </c>
      <c r="AE35" s="275">
        <f>MIN(Y35:Y37)</f>
        <v>0.28799999999999998</v>
      </c>
      <c r="AF35" s="271" t="str">
        <f>IFERROR(IF(AG35=0,"",IF(AND(AG35&gt;0,AG35&lt;=0.2),"Leve",IF(AG35&lt;=0.4,"Menor",IF(AG35&lt;=0.6,"Moderado",IF(AG35&lt;=0.8,"Mayor","Catastrófico"))))),"")</f>
        <v>Moderado</v>
      </c>
      <c r="AG35" s="275">
        <f>MIN(AC35:AC37)</f>
        <v>0.60000000000000009</v>
      </c>
      <c r="AH35" s="277" t="str">
        <f>IFERROR(IF(OR(AND(AD35="Muy Baja",AF35="Leve"),AND(AD35="Muy Baja",AF35="Menor"),AND(AD35="Baja",AF35="Leve")),"Bajo",IF(OR(AND(AD35="Muy Baja",AF35="Moderado"),AND(AD35="Baja",AF35="Menor"),AND(AD35="Baja",AF35="Moderado"),AND(AD35="Media",AF35="Leve"),AND(AD35="Media",AF35="Menor"),AND(AD35="Media",AF35="Moderado"),AND(AD35="Alta",AF35="Leve"),AND(AD35="Alta",AF35="Menor")),"Moderado",IF(OR(AND(AD35="Muy Baja",AF35="Mayor"),AND(AD35="Baja",AF35="Mayor"),AND(AD35="Media",AF35="Mayor"),AND(AD35="Alta",AF35="Moderado"),AND(AD35="Alta",AF35="Mayor"),AND(AD35="Muy Alta",AF35="Leve"),AND(AD35="Muy Alta",AF35="Menor"),AND(AD35="Muy Alta",AF35="Moderado"),AND(AD35="Muy Alta",AF35="Mayor")),"Alto",IF(OR(AND(AD35="Muy Baja",AF35="Catastrófico"),AND(AD35="Baja",AF35="Catastrófico"),AND(AD35="Media",AF35="Catastrófico"),AND(AD35="Alta",AF35="Catastrófico"),AND(AD35="Muy Alta",AF35="Catastrófico")),"Extremo","")))),"")</f>
        <v>Moderado</v>
      </c>
      <c r="AI35" s="263" t="s">
        <v>91</v>
      </c>
      <c r="AJ35" s="279" t="s">
        <v>292</v>
      </c>
      <c r="AK35" s="256" t="s">
        <v>385</v>
      </c>
      <c r="AL35" s="256" t="s">
        <v>389</v>
      </c>
      <c r="AM35" s="256" t="s">
        <v>442</v>
      </c>
      <c r="AN35" s="258"/>
      <c r="AO35" s="256" t="s">
        <v>380</v>
      </c>
      <c r="AP35" s="258"/>
      <c r="AQ35" s="256" t="s">
        <v>380</v>
      </c>
      <c r="AR35" s="258"/>
    </row>
    <row r="36" spans="1:60" ht="118.5" customHeight="1" x14ac:dyDescent="0.3">
      <c r="A36" s="267"/>
      <c r="B36" s="268"/>
      <c r="C36" s="268"/>
      <c r="D36" s="268"/>
      <c r="E36" s="268"/>
      <c r="F36" s="268"/>
      <c r="G36" s="268"/>
      <c r="H36" s="91" t="s">
        <v>293</v>
      </c>
      <c r="I36" s="270"/>
      <c r="J36" s="272"/>
      <c r="K36" s="273"/>
      <c r="L36" s="272"/>
      <c r="M36" s="273"/>
      <c r="N36" s="274"/>
      <c r="O36" s="74">
        <v>2</v>
      </c>
      <c r="P36" s="92" t="s">
        <v>294</v>
      </c>
      <c r="Q36" s="74" t="str">
        <f t="shared" si="11"/>
        <v>Probabilidad</v>
      </c>
      <c r="R36" s="73" t="s">
        <v>12</v>
      </c>
      <c r="S36" s="73" t="s">
        <v>7</v>
      </c>
      <c r="T36" s="75" t="str">
        <f t="shared" ref="T36:T37" si="22">IF(AND(R36="Preventivo",S36="Automático"),"50%",IF(AND(R36="Preventivo",S36="Manual"),"40%",IF(AND(R36="Detectivo",S36="Automático"),"40%",IF(AND(R36="Detectivo",S36="Manual"),"30%",IF(AND(R36="Correctivo",S36="Automático"),"35%",IF(AND(R36="Correctivo",S36="Manual"),"25%",""))))))</f>
        <v>40%</v>
      </c>
      <c r="U36" s="73" t="s">
        <v>18</v>
      </c>
      <c r="V36" s="73" t="s">
        <v>21</v>
      </c>
      <c r="W36" s="73" t="s">
        <v>84</v>
      </c>
      <c r="X36" s="93" t="s">
        <v>295</v>
      </c>
      <c r="Y36" s="76">
        <f>IFERROR(IF(AND(Q35="Probabilidad",Q36="Probabilidad"),(AA35-(+AA35*T36)),IF(Q36="Probabilidad",(K35-(+K35*T36)),IF(Q36="Impacto",AA35,""))),"")</f>
        <v>0.28799999999999998</v>
      </c>
      <c r="Z36" s="77" t="str">
        <f t="shared" si="12"/>
        <v>Baja</v>
      </c>
      <c r="AA36" s="75">
        <f t="shared" ref="AA36:AA37" si="23">+Y36</f>
        <v>0.28799999999999998</v>
      </c>
      <c r="AB36" s="77" t="str">
        <f t="shared" ref="AB36:AB37" si="24">IFERROR(IF(AC36="","",IF(AC36&lt;=0.2,"Leve",IF(AC36&lt;=0.4,"Menor",IF(AC36&lt;=0.6,"Moderado",IF(AC36&lt;=0.8,"Mayor","Catastrófico"))))),"")</f>
        <v>Mayor</v>
      </c>
      <c r="AC36" s="75">
        <f>IFERROR(IF(AND(Q35="Impacto",Q36="Impacto"),(AC35-(+AC35*T36)),IF(Q36="Impacto",($M$15-(+$M$15*T36)),IF(Q36="Probabilidad",AC35,""))),"")</f>
        <v>0.8</v>
      </c>
      <c r="AD36" s="272"/>
      <c r="AE36" s="276"/>
      <c r="AF36" s="272"/>
      <c r="AG36" s="276"/>
      <c r="AH36" s="278"/>
      <c r="AI36" s="264"/>
      <c r="AJ36" s="279"/>
      <c r="AK36" s="257"/>
      <c r="AL36" s="257"/>
      <c r="AM36" s="257"/>
      <c r="AN36" s="259"/>
      <c r="AO36" s="257"/>
      <c r="AP36" s="259"/>
      <c r="AQ36" s="257"/>
      <c r="AR36" s="259"/>
    </row>
    <row r="37" spans="1:60" ht="409.6" customHeight="1" x14ac:dyDescent="0.3">
      <c r="A37" s="267"/>
      <c r="B37" s="268"/>
      <c r="C37" s="268"/>
      <c r="D37" s="268"/>
      <c r="E37" s="268"/>
      <c r="F37" s="268"/>
      <c r="G37" s="268"/>
      <c r="H37" s="91" t="s">
        <v>296</v>
      </c>
      <c r="I37" s="270"/>
      <c r="J37" s="272"/>
      <c r="K37" s="273"/>
      <c r="L37" s="272"/>
      <c r="M37" s="273"/>
      <c r="N37" s="274"/>
      <c r="O37" s="74">
        <v>3</v>
      </c>
      <c r="P37" s="92" t="s">
        <v>297</v>
      </c>
      <c r="Q37" s="74" t="str">
        <f t="shared" si="11"/>
        <v>Impacto</v>
      </c>
      <c r="R37" s="73" t="s">
        <v>14</v>
      </c>
      <c r="S37" s="73" t="s">
        <v>7</v>
      </c>
      <c r="T37" s="75" t="str">
        <f t="shared" si="22"/>
        <v>25%</v>
      </c>
      <c r="U37" s="73" t="s">
        <v>17</v>
      </c>
      <c r="V37" s="73" t="s">
        <v>21</v>
      </c>
      <c r="W37" s="73" t="s">
        <v>84</v>
      </c>
      <c r="X37" s="84" t="s">
        <v>213</v>
      </c>
      <c r="Y37" s="76">
        <f>IFERROR(IF(AND(Q36="Probabilidad",Q37="Probabilidad"),(AA36-(+AA36*T37)),IF(AND(Q36="Impacto",Q37="Probabilidad"),(AA35-(+AA35*T37)),IF(Q37="Impacto",AA36,""))),"")</f>
        <v>0.28799999999999998</v>
      </c>
      <c r="Z37" s="77" t="str">
        <f t="shared" si="12"/>
        <v>Baja</v>
      </c>
      <c r="AA37" s="75">
        <f t="shared" si="23"/>
        <v>0.28799999999999998</v>
      </c>
      <c r="AB37" s="77" t="str">
        <f t="shared" si="24"/>
        <v>Moderado</v>
      </c>
      <c r="AC37" s="75">
        <f>IFERROR(IF(AND(Q36="Impacto",Q37="Impacto"),(AC36-(+AC36*T37)),IF(AND(Q36="Probabilidad",Q37="Impacto"),(AC35-(+AC35*T37)),IF(Q37="Probabilidad",AC36,""))),"")</f>
        <v>0.60000000000000009</v>
      </c>
      <c r="AD37" s="272"/>
      <c r="AE37" s="276"/>
      <c r="AF37" s="272"/>
      <c r="AG37" s="276"/>
      <c r="AH37" s="278"/>
      <c r="AI37" s="264"/>
      <c r="AJ37" s="279"/>
      <c r="AK37" s="257"/>
      <c r="AL37" s="257"/>
      <c r="AM37" s="257"/>
      <c r="AN37" s="259"/>
      <c r="AO37" s="257"/>
      <c r="AP37" s="259"/>
      <c r="AQ37" s="257"/>
      <c r="AR37" s="259"/>
    </row>
    <row r="38" spans="1:60" ht="72" customHeight="1" x14ac:dyDescent="0.3">
      <c r="A38" s="267" t="s">
        <v>337</v>
      </c>
      <c r="B38" s="265" t="s">
        <v>298</v>
      </c>
      <c r="C38" s="265" t="s">
        <v>284</v>
      </c>
      <c r="D38" s="265" t="s">
        <v>285</v>
      </c>
      <c r="E38" s="265" t="s">
        <v>299</v>
      </c>
      <c r="F38" s="265" t="s">
        <v>300</v>
      </c>
      <c r="G38" s="265" t="s">
        <v>301</v>
      </c>
      <c r="H38" s="280" t="s">
        <v>345</v>
      </c>
      <c r="I38" s="269" t="s">
        <v>370</v>
      </c>
      <c r="J38" s="271" t="s">
        <v>4</v>
      </c>
      <c r="K38" s="285">
        <f>IF(J38="","",IF(J38="Muy Baja",0.2,IF(J38="Baja",0.4,IF(J38="Media",0.6,IF(J38="Alta",0.8,IF(J38="Muy Alta",1,))))))</f>
        <v>0.8</v>
      </c>
      <c r="L38" s="271" t="s">
        <v>5</v>
      </c>
      <c r="M38" s="285">
        <f>IF(L38="","",IF(L38="Leve",0.2,IF(L38="Menor",0.4,IF(L38="Moderado",0.6,IF(L38="Mayor",0.8,IF(L38="Catastrófico",1,))))))</f>
        <v>0.8</v>
      </c>
      <c r="N38" s="277" t="str">
        <f>IF(OR(AND(J38="Muy Baja",L38="Leve"),AND(J38="Muy Baja",L38="Menor"),AND(J38="Baja",L38="Leve")),"Bajo",IF(OR(AND(J38="Muy Baja",L38="Moderado"),AND(J38="Baja",L38="Menor"),AND(J38="Baja",L38="Moderado"),AND(J38="Media",L38="Leve"),AND(J38="Media",L38="Menor"),AND(J38="Media",L38="Moderado"),AND(J38="Alta",L38="Leve"),AND(J38="Alta",L38="Menor")),"Moderado",IF(OR(AND(J38="Muy Baja",L38="Mayor"),AND(J38="Baja",L38="Mayor"),AND(J38="Media",L38="Mayor"),AND(J38="Alta",L38="Moderado"),AND(J38="Alta",L38="Mayor"),AND(J38="Muy Alta",L38="Leve"),AND(J38="Muy Alta",L38="Menor"),AND(J38="Muy Alta",L38="Moderado"),AND(J38="Muy Alta",L38="Mayor")),"Alto",IF(OR(AND(J38="Muy Baja",L38="Catastrófico"),AND(J38="Baja",L38="Catastrófico"),AND(J38="Media",L38="Catastrófico"),AND(J38="Alta",L38="Catastrófico"),AND(J38="Muy Alta",L38="Catastrófico")),"Extremo",""))))</f>
        <v>Alto</v>
      </c>
      <c r="O38" s="74" t="s">
        <v>302</v>
      </c>
      <c r="P38" s="92" t="s">
        <v>303</v>
      </c>
      <c r="Q38" s="74" t="str">
        <f>IF(OR(R38="Preventivo",R38="Detectivo"),"Probabilidad",IF(R38="Correctivo","Impacto",""))</f>
        <v>Probabilidad</v>
      </c>
      <c r="R38" s="73" t="s">
        <v>12</v>
      </c>
      <c r="S38" s="73" t="s">
        <v>304</v>
      </c>
      <c r="T38" s="75" t="str">
        <f>IF(AND(R38="Preventivo",S38="Automático"),"50%",IF(AND(R38="Preventivo",S38="Manual"),"40%",IF(AND(R38="Detectivo",S38="Automático"),"40%",IF(AND(R38="Detectivo",S38="Manual"),"30%",IF(AND(R38="Correctivo",S38="Automático"),"35%",IF(AND(R38="Correctivo",S38="Manual"),"25%",""))))))</f>
        <v>40%</v>
      </c>
      <c r="U38" s="73" t="s">
        <v>17</v>
      </c>
      <c r="V38" s="73" t="s">
        <v>21</v>
      </c>
      <c r="W38" s="73" t="s">
        <v>84</v>
      </c>
      <c r="X38" s="85" t="s">
        <v>305</v>
      </c>
      <c r="Y38" s="76">
        <f>IFERROR(IF(Q38="Probabilidad",(K38-(+K38*T38)),IF(Q38="Impacto",K38,"")),"")</f>
        <v>0.48</v>
      </c>
      <c r="Z38" s="77" t="str">
        <f t="shared" si="12"/>
        <v>Media</v>
      </c>
      <c r="AA38" s="75">
        <f>+Y38</f>
        <v>0.48</v>
      </c>
      <c r="AB38" s="77" t="str">
        <f>IFERROR(IF(AC38="","",IF(AC38&lt;=0.2,"Leve",IF(AC38&lt;=0.4,"Menor",IF(AC38&lt;=0.6,"Moderado",IF(AC38&lt;=0.8,"Mayor","Catastrófico"))))),"")</f>
        <v>Mayor</v>
      </c>
      <c r="AC38" s="75">
        <f>IFERROR(IF(Q38="Impacto",(M38-(+M38*T38)),IF(Q38="Probabilidad",M38,"")),"")</f>
        <v>0.8</v>
      </c>
      <c r="AD38" s="271" t="str">
        <f>IFERROR(IF(AE38=0,"",IF(AND(AE38&gt;0,AE38&lt;=0.2),"Muy Baja",IF(AE38&lt;=0.4,"Baja",IF(AE38&lt;=0.6,"Media",IF(AE38&lt;=0.8,"Alta","Muy Alta"))))),"")</f>
        <v>Media</v>
      </c>
      <c r="AE38" s="275">
        <f>MIN(Y38:Y44)</f>
        <v>0.48</v>
      </c>
      <c r="AF38" s="271" t="str">
        <f>IFERROR(IF(AG38=0,"",IF(AND(AG38&gt;0,AG38&lt;=0.2),"Leve",IF(AG38&lt;=0.4,"Menor",IF(AG38&lt;=0.6,"Moderado",IF(AG38&lt;=0.8,"Mayor","Catastrófico"))))),"")</f>
        <v>Leve</v>
      </c>
      <c r="AG38" s="275">
        <f>MIN(AC38:AC44)</f>
        <v>0.14238281250000001</v>
      </c>
      <c r="AH38" s="277" t="str">
        <f>IFERROR(IF(OR(AND(AD38="Muy Baja",AF38="Leve"),AND(AD38="Muy Baja",AF38="Menor"),AND(AD38="Baja",AF38="Leve")),"Bajo",IF(OR(AND(AD38="Muy Baja",AF38="Moderado"),AND(AD38="Baja",AF38="Menor"),AND(AD38="Baja",AF38="Moderado"),AND(AD38="Media",AF38="Leve"),AND(AD38="Media",AF38="Menor"),AND(AD38="Media",AF38="Moderado"),AND(AD38="Alta",AF38="Leve"),AND(AD38="Alta",AF38="Menor")),"Moderado",IF(OR(AND(AD38="Muy Baja",AF38="Mayor"),AND(AD38="Baja",AF38="Mayor"),AND(AD38="Media",AF38="Mayor"),AND(AD38="Alta",AF38="Moderado"),AND(AD38="Alta",AF38="Mayor"),AND(AD38="Muy Alta",AF38="Leve"),AND(AD38="Muy Alta",AF38="Menor"),AND(AD38="Muy Alta",AF38="Moderado"),AND(AD38="Muy Alta",AF38="Mayor")),"Alto",IF(OR(AND(AD38="Muy Baja",AF38="Catastrófico"),AND(AD38="Baja",AF38="Catastrófico"),AND(AD38="Media",AF38="Catastrófico"),AND(AD38="Alta",AF38="Catastrófico"),AND(AD38="Muy Alta",AF38="Catastrófico")),"Extremo","")))),"")</f>
        <v>Moderado</v>
      </c>
      <c r="AI38" s="263" t="s">
        <v>91</v>
      </c>
      <c r="AJ38" s="261"/>
      <c r="AK38" s="243" t="s">
        <v>386</v>
      </c>
      <c r="AL38" s="243" t="s">
        <v>440</v>
      </c>
      <c r="AM38" s="243" t="s">
        <v>443</v>
      </c>
      <c r="AN38" s="246"/>
      <c r="AO38" s="243" t="s">
        <v>380</v>
      </c>
      <c r="AP38" s="246"/>
      <c r="AQ38" s="243" t="s">
        <v>380</v>
      </c>
      <c r="AR38" s="246"/>
    </row>
    <row r="39" spans="1:60" ht="72" customHeight="1" x14ac:dyDescent="0.3">
      <c r="A39" s="267"/>
      <c r="B39" s="268"/>
      <c r="C39" s="268"/>
      <c r="D39" s="268"/>
      <c r="E39" s="268"/>
      <c r="F39" s="268"/>
      <c r="G39" s="268"/>
      <c r="H39" s="281"/>
      <c r="I39" s="270"/>
      <c r="J39" s="272"/>
      <c r="K39" s="286"/>
      <c r="L39" s="272"/>
      <c r="M39" s="286"/>
      <c r="N39" s="278"/>
      <c r="O39" s="74" t="s">
        <v>306</v>
      </c>
      <c r="P39" s="92" t="s">
        <v>307</v>
      </c>
      <c r="Q39" s="74" t="str">
        <f>IF(OR(R39="Preventivo",R39="Detectivo"),"Probabilidad",IF(R39="Correctivo","Impacto",""))</f>
        <v>Impacto</v>
      </c>
      <c r="R39" s="73" t="s">
        <v>14</v>
      </c>
      <c r="S39" s="73" t="s">
        <v>304</v>
      </c>
      <c r="T39" s="75" t="str">
        <f t="shared" ref="T39:T44" si="25">IF(AND(R39="Preventivo",S39="Automático"),"50%",IF(AND(R39="Preventivo",S39="Manual"),"40%",IF(AND(R39="Detectivo",S39="Automático"),"40%",IF(AND(R39="Detectivo",S39="Manual"),"30%",IF(AND(R39="Correctivo",S39="Automático"),"35%",IF(AND(R39="Correctivo",S39="Manual"),"25%",""))))))</f>
        <v>25%</v>
      </c>
      <c r="U39" s="73" t="s">
        <v>17</v>
      </c>
      <c r="V39" s="73" t="s">
        <v>20</v>
      </c>
      <c r="W39" s="73" t="s">
        <v>84</v>
      </c>
      <c r="X39" s="84" t="s">
        <v>308</v>
      </c>
      <c r="Y39" s="76">
        <f>IFERROR(IF(AND(Q38="Probabilidad",Q39="Probabilidad"),(AA38-(+AA38*T39)),IF(Q39="Probabilidad",(K38-(+K38*T39)),IF(Q39="Impacto",AA38,""))),"")</f>
        <v>0.48</v>
      </c>
      <c r="Z39" s="77" t="str">
        <f t="shared" si="12"/>
        <v>Media</v>
      </c>
      <c r="AA39" s="75">
        <f t="shared" ref="AA39:AA44" si="26">+Y39</f>
        <v>0.48</v>
      </c>
      <c r="AB39" s="77" t="str">
        <f t="shared" ref="AB39:AB44" si="27">IFERROR(IF(AC39="","",IF(AC39&lt;=0.2,"Leve",IF(AC39&lt;=0.4,"Menor",IF(AC39&lt;=0.6,"Moderado",IF(AC39&lt;=0.8,"Mayor","Catastrófico"))))),"")</f>
        <v>Moderado</v>
      </c>
      <c r="AC39" s="75">
        <f>IFERROR(IF(AND(Q38="Impacto",Q39="Impacto"),(AC38-(+AC38*T39)),IF(Q39="Impacto",($M$15-(+$M$15*T39)),IF(Q39="Probabilidad",AC38,""))),"")</f>
        <v>0.60000000000000009</v>
      </c>
      <c r="AD39" s="272"/>
      <c r="AE39" s="276"/>
      <c r="AF39" s="272"/>
      <c r="AG39" s="276"/>
      <c r="AH39" s="278"/>
      <c r="AI39" s="264"/>
      <c r="AJ39" s="261"/>
      <c r="AK39" s="244"/>
      <c r="AL39" s="244"/>
      <c r="AM39" s="244"/>
      <c r="AN39" s="247"/>
      <c r="AO39" s="244"/>
      <c r="AP39" s="247"/>
      <c r="AQ39" s="244"/>
      <c r="AR39" s="247"/>
    </row>
    <row r="40" spans="1:60" ht="72" customHeight="1" x14ac:dyDescent="0.3">
      <c r="A40" s="267"/>
      <c r="B40" s="268"/>
      <c r="C40" s="268"/>
      <c r="D40" s="268"/>
      <c r="E40" s="268"/>
      <c r="F40" s="268"/>
      <c r="G40" s="268"/>
      <c r="H40" s="282"/>
      <c r="I40" s="270"/>
      <c r="J40" s="272"/>
      <c r="K40" s="286"/>
      <c r="L40" s="272"/>
      <c r="M40" s="286"/>
      <c r="N40" s="278"/>
      <c r="O40" s="74" t="s">
        <v>309</v>
      </c>
      <c r="P40" s="92" t="s">
        <v>310</v>
      </c>
      <c r="Q40" s="74" t="str">
        <f>IF(OR(R40="Preventivo",R40="Detectivo"),"Probabilidad",IF(R40="Correctivo","Impacto",""))</f>
        <v>Impacto</v>
      </c>
      <c r="R40" s="73" t="s">
        <v>14</v>
      </c>
      <c r="S40" s="73" t="s">
        <v>7</v>
      </c>
      <c r="T40" s="75" t="str">
        <f t="shared" si="25"/>
        <v>25%</v>
      </c>
      <c r="U40" s="73" t="s">
        <v>17</v>
      </c>
      <c r="V40" s="73" t="s">
        <v>21</v>
      </c>
      <c r="W40" s="73" t="s">
        <v>84</v>
      </c>
      <c r="X40" s="93" t="s">
        <v>311</v>
      </c>
      <c r="Y40" s="76">
        <f>IFERROR(IF(AND(Q39="Probabilidad",Q40="Probabilidad"),(AA39-(+AA39*T40)),IF(AND(Q39="Impacto",Q40="Probabilidad"),(AA38-(+AA38*T40)),IF(Q40="Impacto",AA39,""))),"")</f>
        <v>0.48</v>
      </c>
      <c r="Z40" s="77" t="str">
        <f t="shared" si="12"/>
        <v>Media</v>
      </c>
      <c r="AA40" s="75">
        <f t="shared" si="26"/>
        <v>0.48</v>
      </c>
      <c r="AB40" s="77" t="str">
        <f t="shared" si="27"/>
        <v>Moderado</v>
      </c>
      <c r="AC40" s="75">
        <f>IFERROR(IF(AND(Q39="Impacto",Q40="Impacto"),(AC39-(+AC39*T40)),IF(AND(Q39="Probabilidad",Q40="Impacto"),(AC38-(+AC38*T40)),IF(Q40="Probabilidad",AC39,""))),"")</f>
        <v>0.45000000000000007</v>
      </c>
      <c r="AD40" s="272"/>
      <c r="AE40" s="276"/>
      <c r="AF40" s="272"/>
      <c r="AG40" s="276"/>
      <c r="AH40" s="278"/>
      <c r="AI40" s="264"/>
      <c r="AJ40" s="261"/>
      <c r="AK40" s="244"/>
      <c r="AL40" s="244"/>
      <c r="AM40" s="244"/>
      <c r="AN40" s="247"/>
      <c r="AO40" s="244"/>
      <c r="AP40" s="247"/>
      <c r="AQ40" s="244"/>
      <c r="AR40" s="247"/>
    </row>
    <row r="41" spans="1:60" ht="72" customHeight="1" x14ac:dyDescent="0.3">
      <c r="A41" s="267"/>
      <c r="B41" s="268"/>
      <c r="C41" s="268"/>
      <c r="D41" s="268"/>
      <c r="E41" s="268"/>
      <c r="F41" s="268"/>
      <c r="G41" s="268"/>
      <c r="H41" s="265" t="s">
        <v>346</v>
      </c>
      <c r="I41" s="270"/>
      <c r="J41" s="272"/>
      <c r="K41" s="286"/>
      <c r="L41" s="272"/>
      <c r="M41" s="286"/>
      <c r="N41" s="278"/>
      <c r="O41" s="74" t="s">
        <v>312</v>
      </c>
      <c r="P41" s="92" t="s">
        <v>313</v>
      </c>
      <c r="Q41" s="74" t="str">
        <f t="shared" ref="Q41:Q44" si="28">IF(OR(R41="Preventivo",R41="Detectivo"),"Probabilidad",IF(R41="Correctivo","Impacto",""))</f>
        <v>Impacto</v>
      </c>
      <c r="R41" s="73" t="s">
        <v>14</v>
      </c>
      <c r="S41" s="73" t="s">
        <v>304</v>
      </c>
      <c r="T41" s="75" t="str">
        <f t="shared" si="25"/>
        <v>25%</v>
      </c>
      <c r="U41" s="73" t="s">
        <v>18</v>
      </c>
      <c r="V41" s="73" t="s">
        <v>21</v>
      </c>
      <c r="W41" s="73" t="s">
        <v>84</v>
      </c>
      <c r="X41" s="93" t="s">
        <v>314</v>
      </c>
      <c r="Y41" s="76">
        <f>IFERROR(IF(AND(Q40="Probabilidad",Q41="Probabilidad"),(AA40-(+AA40*T41)),IF(AND(Q40="Impacto",Q41="Probabilidad"),(AA39-(+AA39*T41)),IF(Q41="Impacto",AA40,""))),"")</f>
        <v>0.48</v>
      </c>
      <c r="Z41" s="77" t="str">
        <f t="shared" si="12"/>
        <v>Media</v>
      </c>
      <c r="AA41" s="75">
        <f t="shared" si="26"/>
        <v>0.48</v>
      </c>
      <c r="AB41" s="77" t="str">
        <f t="shared" si="27"/>
        <v>Menor</v>
      </c>
      <c r="AC41" s="75">
        <f>IFERROR(IF(AND(Q40="Impacto",Q41="Impacto"),(AC40-(+AC40*T41)),IF(AND(Q40="Probabilidad",Q41="Impacto"),(AC39-(+AC39*T41)),IF(Q41="Probabilidad",AC40,""))),"")</f>
        <v>0.33750000000000002</v>
      </c>
      <c r="AD41" s="272"/>
      <c r="AE41" s="276"/>
      <c r="AF41" s="272"/>
      <c r="AG41" s="276"/>
      <c r="AH41" s="278"/>
      <c r="AI41" s="264"/>
      <c r="AJ41" s="261"/>
      <c r="AK41" s="244"/>
      <c r="AL41" s="244"/>
      <c r="AM41" s="244"/>
      <c r="AN41" s="247"/>
      <c r="AO41" s="244"/>
      <c r="AP41" s="247"/>
      <c r="AQ41" s="244"/>
      <c r="AR41" s="247"/>
    </row>
    <row r="42" spans="1:60" ht="72" customHeight="1" x14ac:dyDescent="0.3">
      <c r="A42" s="267"/>
      <c r="B42" s="268"/>
      <c r="C42" s="268"/>
      <c r="D42" s="268"/>
      <c r="E42" s="268"/>
      <c r="F42" s="268"/>
      <c r="G42" s="268"/>
      <c r="H42" s="266"/>
      <c r="I42" s="270"/>
      <c r="J42" s="272"/>
      <c r="K42" s="286"/>
      <c r="L42" s="272"/>
      <c r="M42" s="286"/>
      <c r="N42" s="278"/>
      <c r="O42" s="74" t="s">
        <v>315</v>
      </c>
      <c r="P42" s="94" t="s">
        <v>316</v>
      </c>
      <c r="Q42" s="74" t="str">
        <f t="shared" si="28"/>
        <v>Impacto</v>
      </c>
      <c r="R42" s="73" t="s">
        <v>14</v>
      </c>
      <c r="S42" s="73" t="s">
        <v>304</v>
      </c>
      <c r="T42" s="75" t="str">
        <f t="shared" si="25"/>
        <v>25%</v>
      </c>
      <c r="U42" s="73" t="s">
        <v>18</v>
      </c>
      <c r="V42" s="73" t="s">
        <v>21</v>
      </c>
      <c r="W42" s="73" t="s">
        <v>84</v>
      </c>
      <c r="X42" s="93" t="s">
        <v>317</v>
      </c>
      <c r="Y42" s="76">
        <f>IFERROR(IF(AND(Q41="Probabilidad",Q42="Probabilidad"),(AA41-(+AA41*T42)),IF(AND(Q41="Impacto",Q42="Probabilidad"),(AA40-(+AA40*T42)),IF(Q42="Impacto",AA41,""))),"")</f>
        <v>0.48</v>
      </c>
      <c r="Z42" s="77" t="str">
        <f t="shared" si="12"/>
        <v>Media</v>
      </c>
      <c r="AA42" s="75">
        <f t="shared" si="26"/>
        <v>0.48</v>
      </c>
      <c r="AB42" s="77" t="str">
        <f t="shared" si="27"/>
        <v>Menor</v>
      </c>
      <c r="AC42" s="75">
        <f>IFERROR(IF(AND(Q41="Impacto",Q42="Impacto"),(AC41-(+AC41*T42)),IF(AND(Q41="Probabilidad",Q42="Impacto"),(AC40-(+AC40*T42)),IF(Q42="Probabilidad",AC41,""))),"")</f>
        <v>0.25312500000000004</v>
      </c>
      <c r="AD42" s="272"/>
      <c r="AE42" s="276"/>
      <c r="AF42" s="272"/>
      <c r="AG42" s="276"/>
      <c r="AH42" s="278"/>
      <c r="AI42" s="264"/>
      <c r="AJ42" s="261"/>
      <c r="AK42" s="244"/>
      <c r="AL42" s="244"/>
      <c r="AM42" s="244"/>
      <c r="AN42" s="247"/>
      <c r="AO42" s="244"/>
      <c r="AP42" s="247"/>
      <c r="AQ42" s="244"/>
      <c r="AR42" s="247"/>
    </row>
    <row r="43" spans="1:60" ht="72" customHeight="1" x14ac:dyDescent="0.3">
      <c r="A43" s="267"/>
      <c r="B43" s="268"/>
      <c r="C43" s="268"/>
      <c r="D43" s="268"/>
      <c r="E43" s="268"/>
      <c r="F43" s="268"/>
      <c r="G43" s="268"/>
      <c r="H43" s="265" t="s">
        <v>347</v>
      </c>
      <c r="I43" s="270"/>
      <c r="J43" s="272"/>
      <c r="K43" s="286"/>
      <c r="L43" s="272"/>
      <c r="M43" s="286"/>
      <c r="N43" s="278"/>
      <c r="O43" s="74">
        <v>3.1</v>
      </c>
      <c r="P43" s="92" t="s">
        <v>318</v>
      </c>
      <c r="Q43" s="74" t="str">
        <f t="shared" si="28"/>
        <v>Impacto</v>
      </c>
      <c r="R43" s="73" t="s">
        <v>14</v>
      </c>
      <c r="S43" s="73" t="s">
        <v>7</v>
      </c>
      <c r="T43" s="75" t="str">
        <f t="shared" si="25"/>
        <v>25%</v>
      </c>
      <c r="U43" s="73" t="s">
        <v>18</v>
      </c>
      <c r="V43" s="73" t="s">
        <v>21</v>
      </c>
      <c r="W43" s="73"/>
      <c r="X43" s="74" t="s">
        <v>319</v>
      </c>
      <c r="Y43" s="76">
        <f>IFERROR(IF(AND(Q42="Probabilidad",Q43="Probabilidad"),(AA42-(+AA42*T43)),IF(AND(Q42="Impacto",Q43="Probabilidad"),(AA41-(+AA41*T43)),IF(Q43="Impacto",AA42,""))),"")</f>
        <v>0.48</v>
      </c>
      <c r="Z43" s="77" t="str">
        <f t="shared" si="12"/>
        <v>Media</v>
      </c>
      <c r="AA43" s="75">
        <f t="shared" si="26"/>
        <v>0.48</v>
      </c>
      <c r="AB43" s="77" t="str">
        <f t="shared" si="27"/>
        <v>Leve</v>
      </c>
      <c r="AC43" s="75">
        <f>IFERROR(IF(AND(Q42="Impacto",Q43="Impacto"),(AC42-(+AC42*T43)),IF(AND(Q42="Probabilidad",Q43="Impacto"),(AC41-(+AC41*T43)),IF(Q43="Probabilidad",AC42,""))),"")</f>
        <v>0.18984375000000003</v>
      </c>
      <c r="AD43" s="272"/>
      <c r="AE43" s="276"/>
      <c r="AF43" s="272"/>
      <c r="AG43" s="276"/>
      <c r="AH43" s="278"/>
      <c r="AI43" s="264"/>
      <c r="AJ43" s="261"/>
      <c r="AK43" s="244"/>
      <c r="AL43" s="244"/>
      <c r="AM43" s="244"/>
      <c r="AN43" s="247"/>
      <c r="AO43" s="244"/>
      <c r="AP43" s="247"/>
      <c r="AQ43" s="244"/>
      <c r="AR43" s="247"/>
    </row>
    <row r="44" spans="1:60" ht="292.5" customHeight="1" x14ac:dyDescent="0.3">
      <c r="A44" s="267"/>
      <c r="B44" s="268"/>
      <c r="C44" s="268"/>
      <c r="D44" s="266"/>
      <c r="E44" s="266"/>
      <c r="F44" s="266"/>
      <c r="G44" s="266"/>
      <c r="H44" s="266"/>
      <c r="I44" s="283"/>
      <c r="J44" s="284"/>
      <c r="K44" s="287"/>
      <c r="L44" s="284"/>
      <c r="M44" s="287"/>
      <c r="N44" s="288"/>
      <c r="O44" s="74">
        <v>3.2</v>
      </c>
      <c r="P44" s="94" t="s">
        <v>320</v>
      </c>
      <c r="Q44" s="74" t="str">
        <f t="shared" si="28"/>
        <v>Impacto</v>
      </c>
      <c r="R44" s="73" t="s">
        <v>14</v>
      </c>
      <c r="S44" s="73" t="s">
        <v>304</v>
      </c>
      <c r="T44" s="75" t="str">
        <f t="shared" si="25"/>
        <v>25%</v>
      </c>
      <c r="U44" s="73" t="s">
        <v>18</v>
      </c>
      <c r="V44" s="73" t="s">
        <v>21</v>
      </c>
      <c r="W44" s="73" t="s">
        <v>84</v>
      </c>
      <c r="X44" s="93" t="s">
        <v>317</v>
      </c>
      <c r="Y44" s="76">
        <f>IFERROR(IF(AND(Q43="Probabilidad",Q44="Probabilidad"),(AA43-(+AA43*T44)),IF(AND(Q43="Impacto",Q44="Probabilidad"),(AA42-(+AA42*T44)),IF(Q44="Impacto",AA43,""))),"")</f>
        <v>0.48</v>
      </c>
      <c r="Z44" s="77" t="str">
        <f t="shared" si="12"/>
        <v>Media</v>
      </c>
      <c r="AA44" s="75">
        <f t="shared" si="26"/>
        <v>0.48</v>
      </c>
      <c r="AB44" s="77" t="str">
        <f t="shared" si="27"/>
        <v>Leve</v>
      </c>
      <c r="AC44" s="75">
        <f>IFERROR(IF(AND(Q43="Impacto",Q44="Impacto"),(AC43-(+AC43*T44)),IF(AND(Q43="Probabilidad",Q44="Impacto"),(AC42-(+AC42*T44)),IF(Q44="Probabilidad",AC43,""))),"")</f>
        <v>0.14238281250000001</v>
      </c>
      <c r="AD44" s="272"/>
      <c r="AE44" s="276"/>
      <c r="AF44" s="272"/>
      <c r="AG44" s="276"/>
      <c r="AH44" s="278"/>
      <c r="AI44" s="264"/>
      <c r="AJ44" s="261"/>
      <c r="AK44" s="245"/>
      <c r="AL44" s="245"/>
      <c r="AM44" s="245"/>
      <c r="AN44" s="248"/>
      <c r="AO44" s="245"/>
      <c r="AP44" s="248"/>
      <c r="AQ44" s="245"/>
      <c r="AR44" s="248"/>
    </row>
    <row r="45" spans="1:60" ht="147.75" customHeight="1" x14ac:dyDescent="0.3">
      <c r="A45" s="267" t="s">
        <v>338</v>
      </c>
      <c r="B45" s="265" t="s">
        <v>298</v>
      </c>
      <c r="C45" s="265" t="s">
        <v>321</v>
      </c>
      <c r="D45" s="265" t="s">
        <v>322</v>
      </c>
      <c r="E45" s="265" t="s">
        <v>323</v>
      </c>
      <c r="F45" s="265" t="s">
        <v>324</v>
      </c>
      <c r="G45" s="265" t="s">
        <v>325</v>
      </c>
      <c r="H45" s="58" t="s">
        <v>326</v>
      </c>
      <c r="I45" s="269" t="s">
        <v>370</v>
      </c>
      <c r="J45" s="271" t="s">
        <v>82</v>
      </c>
      <c r="K45" s="273">
        <f>IF(J45="","",IF(J45="Muy Baja",0.2,IF(J45="Baja",0.4,IF(J45="Media",0.6,IF(J45="Alta",0.8,IF(J45="Muy Alta",1,))))))</f>
        <v>0.6</v>
      </c>
      <c r="L45" s="271" t="s">
        <v>327</v>
      </c>
      <c r="M45" s="273">
        <f>IF(L45="","",IF(L45="Leve",0.2,IF(L45="Menor",0.4,IF(L45="Moderado",0.6,IF(L45="Mayor",0.8,IF(L45="Catastrófico",1,))))))</f>
        <v>0.8</v>
      </c>
      <c r="N45" s="274" t="str">
        <f>IF(OR(AND(J45="Muy Baja",L45="Leve"),AND(J45="Muy Baja",L45="Menor"),AND(J45="Baja",L45="Leve")),"Bajo",IF(OR(AND(J45="Muy Baja",L45="Moderado"),AND(J45="Baja",L45="Menor"),AND(J45="Baja",L45="Moderado"),AND(J45="Media",L45="Leve"),AND(J45="Media",L45="Menor"),AND(J45="Media",L45="Moderado"),AND(J45="Alta",L45="Leve"),AND(J45="Alta",L45="Menor")),"Moderado",IF(OR(AND(J45="Muy Baja",L45="Mayor"),AND(J45="Baja",L45="Mayor"),AND(J45="Media",L45="Mayor"),AND(J45="Alta",L45="Moderado"),AND(J45="Alta",L45="Mayor"),AND(J45="Muy Alta",L45="Leve"),AND(J45="Muy Alta",L45="Menor"),AND(J45="Muy Alta",L45="Moderado"),AND(J45="Muy Alta",L45="Mayor")),"Alto",IF(OR(AND(J45="Muy Baja",L45="Catastrófico"),AND(J45="Baja",L45="Catastrófico"),AND(J45="Media",L45="Catastrófico"),AND(J45="Alta",L45="Catastrófico"),AND(J45="Muy Alta",L45="Catastrófico")),"Extremo",""))))</f>
        <v>Alto</v>
      </c>
      <c r="O45" s="74">
        <v>1</v>
      </c>
      <c r="P45" s="92" t="s">
        <v>328</v>
      </c>
      <c r="Q45" s="74" t="str">
        <f>IF(OR(R45="Preventivo",R45="Detectivo"),"Probabilidad",IF(R45="Correctivo","Impacto",""))</f>
        <v>Probabilidad</v>
      </c>
      <c r="R45" s="73" t="s">
        <v>12</v>
      </c>
      <c r="S45" s="73" t="s">
        <v>7</v>
      </c>
      <c r="T45" s="75" t="str">
        <f>IF(AND(R45="Preventivo",S45="Automático"),"50%",IF(AND(R45="Preventivo",S45="Manual"),"40%",IF(AND(R45="Detectivo",S45="Automático"),"40%",IF(AND(R45="Detectivo",S45="Manual"),"30%",IF(AND(R45="Correctivo",S45="Automático"),"35%",IF(AND(R45="Correctivo",S45="Manual"),"25%",""))))))</f>
        <v>40%</v>
      </c>
      <c r="U45" s="73" t="s">
        <v>17</v>
      </c>
      <c r="V45" s="73" t="s">
        <v>21</v>
      </c>
      <c r="W45" s="73" t="s">
        <v>84</v>
      </c>
      <c r="X45" s="85" t="s">
        <v>329</v>
      </c>
      <c r="Y45" s="76">
        <f>IFERROR(IF(Q45="Probabilidad",(K45-(+K45*T45)),IF(Q45="Impacto",K45,"")),"")</f>
        <v>0.36</v>
      </c>
      <c r="Z45" s="77" t="str">
        <f t="shared" si="12"/>
        <v>Baja</v>
      </c>
      <c r="AA45" s="75">
        <f>+Y45</f>
        <v>0.36</v>
      </c>
      <c r="AB45" s="77" t="str">
        <f>IFERROR(IF(AC45="","",IF(AC45&lt;=0.2,"Leve",IF(AC45&lt;=0.4,"Menor",IF(AC45&lt;=0.6,"Moderado",IF(AC45&lt;=0.8,"Mayor","Catastrófico"))))),"")</f>
        <v>Mayor</v>
      </c>
      <c r="AC45" s="75">
        <f>IFERROR(IF(Q45="Impacto",(M45-(+M45*T45)),IF(Q45="Probabilidad",M45,"")),"")</f>
        <v>0.8</v>
      </c>
      <c r="AD45" s="271" t="str">
        <f>IFERROR(IF(AE45=0,"",IF(AND(AE45&gt;0,AE45&lt;=0.2),"Muy Baja",IF(AE45&lt;=0.4,"Baja",IF(AE45&lt;=0.6,"Media",IF(AE45&lt;=0.8,"Alta","Muy Alta"))))),"")</f>
        <v>Baja</v>
      </c>
      <c r="AE45" s="275">
        <f>MIN(Y45:Y47)</f>
        <v>0.216</v>
      </c>
      <c r="AF45" s="271" t="str">
        <f>IFERROR(IF(AG45=0,"",IF(AND(AG45&gt;0,AG45&lt;=0.2),"Leve",IF(AG45&lt;=0.4,"Menor",IF(AG45&lt;=0.6,"Moderado",IF(AG45&lt;=0.8,"Mayor","Catastrófico"))))),"")</f>
        <v>Moderado</v>
      </c>
      <c r="AG45" s="275">
        <f>MIN(AC45:AC47)</f>
        <v>0.60000000000000009</v>
      </c>
      <c r="AH45" s="277" t="str">
        <f>IFERROR(IF(OR(AND(AD45="Muy Baja",AF45="Leve"),AND(AD45="Muy Baja",AF45="Menor"),AND(AD45="Baja",AF45="Leve")),"Bajo",IF(OR(AND(AD45="Muy Baja",AF45="Moderado"),AND(AD45="Baja",AF45="Menor"),AND(AD45="Baja",AF45="Moderado"),AND(AD45="Media",AF45="Leve"),AND(AD45="Media",AF45="Menor"),AND(AD45="Media",AF45="Moderado"),AND(AD45="Alta",AF45="Leve"),AND(AD45="Alta",AF45="Menor")),"Moderado",IF(OR(AND(AD45="Muy Baja",AF45="Mayor"),AND(AD45="Baja",AF45="Mayor"),AND(AD45="Media",AF45="Mayor"),AND(AD45="Alta",AF45="Moderado"),AND(AD45="Alta",AF45="Mayor"),AND(AD45="Muy Alta",AF45="Leve"),AND(AD45="Muy Alta",AF45="Menor"),AND(AD45="Muy Alta",AF45="Moderado"),AND(AD45="Muy Alta",AF45="Mayor")),"Alto",IF(OR(AND(AD45="Muy Baja",AF45="Catastrófico"),AND(AD45="Baja",AF45="Catastrófico"),AND(AD45="Media",AF45="Catastrófico"),AND(AD45="Alta",AF45="Catastrófico"),AND(AD45="Muy Alta",AF45="Catastrófico")),"Extremo","")))),"")</f>
        <v>Moderado</v>
      </c>
      <c r="AI45" s="263" t="s">
        <v>91</v>
      </c>
      <c r="AJ45" s="262"/>
      <c r="AK45" s="249" t="s">
        <v>387</v>
      </c>
      <c r="AL45" s="249" t="s">
        <v>388</v>
      </c>
      <c r="AM45" s="249" t="s">
        <v>441</v>
      </c>
      <c r="AN45" s="251"/>
      <c r="AO45" s="249" t="s">
        <v>380</v>
      </c>
      <c r="AP45" s="251"/>
      <c r="AQ45" s="249" t="s">
        <v>380</v>
      </c>
      <c r="AR45" s="251"/>
    </row>
    <row r="46" spans="1:60" ht="147.75" customHeight="1" x14ac:dyDescent="0.3">
      <c r="A46" s="267"/>
      <c r="B46" s="268"/>
      <c r="C46" s="268"/>
      <c r="D46" s="268"/>
      <c r="E46" s="268"/>
      <c r="F46" s="268"/>
      <c r="G46" s="268"/>
      <c r="H46" s="91" t="s">
        <v>330</v>
      </c>
      <c r="I46" s="270"/>
      <c r="J46" s="272"/>
      <c r="K46" s="273"/>
      <c r="L46" s="272"/>
      <c r="M46" s="273"/>
      <c r="N46" s="274"/>
      <c r="O46" s="74">
        <v>3</v>
      </c>
      <c r="P46" s="92" t="s">
        <v>331</v>
      </c>
      <c r="Q46" s="74" t="str">
        <f>IF(OR(R46="Preventivo",R46="Detectivo"),"Probabilidad",IF(R46="Correctivo","Impacto",""))</f>
        <v>Impacto</v>
      </c>
      <c r="R46" s="73" t="s">
        <v>14</v>
      </c>
      <c r="S46" s="73" t="s">
        <v>7</v>
      </c>
      <c r="T46" s="75" t="str">
        <f t="shared" ref="T46" si="29">IF(AND(R46="Preventivo",S46="Automático"),"50%",IF(AND(R46="Preventivo",S46="Manual"),"40%",IF(AND(R46="Detectivo",S46="Automático"),"40%",IF(AND(R46="Detectivo",S46="Manual"),"30%",IF(AND(R46="Correctivo",S46="Automático"),"35%",IF(AND(R46="Correctivo",S46="Manual"),"25%",""))))))</f>
        <v>25%</v>
      </c>
      <c r="U46" s="73" t="s">
        <v>17</v>
      </c>
      <c r="V46" s="73" t="s">
        <v>21</v>
      </c>
      <c r="W46" s="73" t="s">
        <v>84</v>
      </c>
      <c r="X46" s="84" t="s">
        <v>332</v>
      </c>
      <c r="Y46" s="76">
        <f>IFERROR(IF(AND(Q45="Probabilidad",Q46="Probabilidad"),(AA45-(+AA45*T46)),IF(Q46="Probabilidad",(K45-(+K45*T46)),IF(Q46="Impacto",AA45,""))),"")</f>
        <v>0.36</v>
      </c>
      <c r="Z46" s="77" t="str">
        <f t="shared" si="12"/>
        <v>Baja</v>
      </c>
      <c r="AA46" s="75">
        <f t="shared" ref="AA46:AA47" si="30">+Y46</f>
        <v>0.36</v>
      </c>
      <c r="AB46" s="77" t="str">
        <f t="shared" ref="AB46:AB47" si="31">IFERROR(IF(AC46="","",IF(AC46&lt;=0.2,"Leve",IF(AC46&lt;=0.4,"Menor",IF(AC46&lt;=0.6,"Moderado",IF(AC46&lt;=0.8,"Mayor","Catastrófico"))))),"")</f>
        <v>Moderado</v>
      </c>
      <c r="AC46" s="75">
        <f>IFERROR(IF(AND(Q45="Impacto",Q46="Impacto"),(AC45-(+AC45*T46)),IF(Q46="Impacto",($M$15-(+$M$15*T46)),IF(Q46="Probabilidad",AC45,""))),"")</f>
        <v>0.60000000000000009</v>
      </c>
      <c r="AD46" s="272"/>
      <c r="AE46" s="276"/>
      <c r="AF46" s="272"/>
      <c r="AG46" s="276"/>
      <c r="AH46" s="278"/>
      <c r="AI46" s="264"/>
      <c r="AJ46" s="262"/>
      <c r="AK46" s="250"/>
      <c r="AL46" s="250"/>
      <c r="AM46" s="250"/>
      <c r="AN46" s="252"/>
      <c r="AO46" s="250"/>
      <c r="AP46" s="252"/>
      <c r="AQ46" s="250"/>
      <c r="AR46" s="252"/>
    </row>
    <row r="47" spans="1:60" ht="385.5" customHeight="1" x14ac:dyDescent="0.3">
      <c r="A47" s="267"/>
      <c r="B47" s="268"/>
      <c r="C47" s="268"/>
      <c r="D47" s="268"/>
      <c r="E47" s="268"/>
      <c r="F47" s="268"/>
      <c r="G47" s="268"/>
      <c r="H47" s="58" t="s">
        <v>333</v>
      </c>
      <c r="I47" s="270"/>
      <c r="J47" s="272"/>
      <c r="K47" s="273"/>
      <c r="L47" s="272"/>
      <c r="M47" s="273"/>
      <c r="N47" s="274"/>
      <c r="O47" s="74">
        <v>4</v>
      </c>
      <c r="P47" s="92" t="s">
        <v>334</v>
      </c>
      <c r="Q47" s="74" t="str">
        <f>IF(OR(R47="Preventivo",R47="Detectivo"),"Probabilidad",IF(R47="Correctivo","Impacto",""))</f>
        <v>Probabilidad</v>
      </c>
      <c r="R47" s="73" t="s">
        <v>12</v>
      </c>
      <c r="S47" s="73" t="s">
        <v>7</v>
      </c>
      <c r="T47" s="75" t="str">
        <f>IF(AND(R47="Preventivo",S47="Automático"),"50%",IF(AND(R47="Preventivo",S47="Manual"),"40%",IF(AND(R47="Detectivo",S47="Automático"),"40%",IF(AND(R47="Detectivo",S47="Manual"),"30%",IF(AND(R47="Correctivo",S47="Automático"),"35%",IF(AND(R47="Correctivo",S47="Manual"),"25%",""))))))</f>
        <v>40%</v>
      </c>
      <c r="U47" s="73" t="s">
        <v>17</v>
      </c>
      <c r="V47" s="73" t="s">
        <v>21</v>
      </c>
      <c r="W47" s="73" t="s">
        <v>84</v>
      </c>
      <c r="X47" s="93" t="s">
        <v>335</v>
      </c>
      <c r="Y47" s="76">
        <f>IFERROR(IF(AND(Q46="Probabilidad",Q47="Probabilidad"),(AA46-(+AA46*T47)),IF(AND(Q46="Impacto",Q47="Probabilidad"),(AA45-(+AA45*T47)),IF(Q47="Impacto",AA46,""))),"")</f>
        <v>0.216</v>
      </c>
      <c r="Z47" s="77" t="str">
        <f t="shared" si="12"/>
        <v>Baja</v>
      </c>
      <c r="AA47" s="75">
        <f t="shared" si="30"/>
        <v>0.216</v>
      </c>
      <c r="AB47" s="77" t="str">
        <f t="shared" si="31"/>
        <v>Moderado</v>
      </c>
      <c r="AC47" s="75">
        <f>IFERROR(IF(AND(Q46="Impacto",Q47="Impacto"),(AC46-(+AC46*T47)),IF(AND(Q46="Probabilidad",Q47="Impacto"),(AC45-(+AC45*T47)),IF(Q47="Probabilidad",AC46,""))),"")</f>
        <v>0.60000000000000009</v>
      </c>
      <c r="AD47" s="272"/>
      <c r="AE47" s="276"/>
      <c r="AF47" s="272"/>
      <c r="AG47" s="276"/>
      <c r="AH47" s="278"/>
      <c r="AI47" s="264"/>
      <c r="AJ47" s="262"/>
      <c r="AK47" s="250"/>
      <c r="AL47" s="250"/>
      <c r="AM47" s="250"/>
      <c r="AN47" s="252"/>
      <c r="AO47" s="250"/>
      <c r="AP47" s="252"/>
      <c r="AQ47" s="250"/>
      <c r="AR47" s="252"/>
    </row>
    <row r="48" spans="1:60" ht="40.200000000000003" customHeight="1" x14ac:dyDescent="0.3">
      <c r="A48" s="298" t="s">
        <v>348</v>
      </c>
      <c r="B48" s="299"/>
      <c r="C48" s="299"/>
      <c r="D48" s="299"/>
      <c r="E48" s="299"/>
      <c r="F48" s="299"/>
      <c r="G48" s="299"/>
      <c r="H48" s="299"/>
      <c r="I48" s="299"/>
      <c r="J48" s="299"/>
      <c r="K48" s="299"/>
      <c r="L48" s="299"/>
      <c r="M48" s="299"/>
      <c r="N48" s="299"/>
      <c r="O48" s="299"/>
      <c r="P48" s="299"/>
      <c r="Q48" s="299"/>
      <c r="R48" s="299"/>
      <c r="S48" s="299"/>
      <c r="T48" s="299"/>
      <c r="U48" s="299"/>
      <c r="V48" s="299"/>
      <c r="W48" s="299"/>
      <c r="X48" s="299"/>
      <c r="Y48" s="299"/>
      <c r="Z48" s="299"/>
      <c r="AA48" s="299"/>
      <c r="AB48" s="299"/>
      <c r="AC48" s="299"/>
      <c r="AD48" s="299"/>
      <c r="AE48" s="299"/>
      <c r="AF48" s="299"/>
      <c r="AG48" s="299"/>
      <c r="AH48" s="299"/>
      <c r="AI48" s="300"/>
    </row>
    <row r="50" spans="1:9" x14ac:dyDescent="0.3">
      <c r="A50" s="88" t="s">
        <v>94</v>
      </c>
      <c r="B50" s="62"/>
      <c r="C50" s="62"/>
      <c r="D50" s="62"/>
      <c r="E50" s="62"/>
      <c r="F50" s="62"/>
      <c r="I50" s="62"/>
    </row>
    <row r="52" spans="1:9" x14ac:dyDescent="0.3">
      <c r="C52" s="66" t="s">
        <v>246</v>
      </c>
      <c r="D52" s="66"/>
      <c r="F52" s="62"/>
    </row>
    <row r="53" spans="1:9" x14ac:dyDescent="0.3">
      <c r="G53" s="89"/>
    </row>
    <row r="54" spans="1:9" x14ac:dyDescent="0.3">
      <c r="C54" s="95" t="s">
        <v>247</v>
      </c>
      <c r="D54" s="96" t="s">
        <v>248</v>
      </c>
      <c r="E54" s="296" t="s">
        <v>249</v>
      </c>
      <c r="F54" s="296"/>
      <c r="G54" s="296"/>
      <c r="H54" s="296"/>
    </row>
    <row r="55" spans="1:9" x14ac:dyDescent="0.3">
      <c r="C55" s="85" t="s">
        <v>227</v>
      </c>
      <c r="D55" s="97">
        <v>44826</v>
      </c>
      <c r="E55" s="260" t="s">
        <v>256</v>
      </c>
      <c r="F55" s="260"/>
      <c r="G55" s="260"/>
      <c r="H55" s="260"/>
    </row>
    <row r="56" spans="1:9" x14ac:dyDescent="0.3">
      <c r="C56" s="85" t="s">
        <v>227</v>
      </c>
      <c r="D56" s="97">
        <v>44826</v>
      </c>
      <c r="E56" s="260" t="s">
        <v>255</v>
      </c>
      <c r="F56" s="260"/>
      <c r="G56" s="260"/>
      <c r="H56" s="260"/>
    </row>
    <row r="57" spans="1:9" x14ac:dyDescent="0.3">
      <c r="C57" s="85" t="s">
        <v>267</v>
      </c>
      <c r="D57" s="97">
        <v>45049</v>
      </c>
      <c r="E57" s="297" t="s">
        <v>280</v>
      </c>
      <c r="F57" s="297"/>
      <c r="G57" s="297"/>
      <c r="H57" s="297"/>
    </row>
    <row r="58" spans="1:9" x14ac:dyDescent="0.3">
      <c r="C58" s="85" t="s">
        <v>339</v>
      </c>
      <c r="D58" s="97">
        <v>45565</v>
      </c>
      <c r="E58" s="260" t="s">
        <v>340</v>
      </c>
      <c r="F58" s="260"/>
      <c r="G58" s="260"/>
      <c r="H58" s="260"/>
    </row>
    <row r="59" spans="1:9" ht="25.95" customHeight="1" x14ac:dyDescent="0.3">
      <c r="C59" s="85" t="s">
        <v>226</v>
      </c>
      <c r="D59" s="97">
        <v>45930</v>
      </c>
      <c r="E59" s="260" t="s">
        <v>350</v>
      </c>
      <c r="F59" s="260"/>
      <c r="G59" s="260"/>
      <c r="H59" s="260"/>
    </row>
    <row r="60" spans="1:9" ht="25.95" customHeight="1" x14ac:dyDescent="0.3">
      <c r="C60" s="85" t="s">
        <v>227</v>
      </c>
      <c r="D60" s="97">
        <v>45930</v>
      </c>
      <c r="E60" s="260" t="s">
        <v>349</v>
      </c>
      <c r="F60" s="260"/>
      <c r="G60" s="260"/>
      <c r="H60" s="260"/>
    </row>
    <row r="61" spans="1:9" ht="25.95" customHeight="1" x14ac:dyDescent="0.3">
      <c r="C61" s="85"/>
      <c r="D61" s="97"/>
      <c r="E61" s="260"/>
      <c r="F61" s="260"/>
      <c r="G61" s="260"/>
      <c r="H61" s="260"/>
    </row>
    <row r="62" spans="1:9" ht="25.95" customHeight="1" x14ac:dyDescent="0.3">
      <c r="C62" s="85"/>
      <c r="D62" s="97"/>
      <c r="E62" s="260"/>
      <c r="F62" s="260"/>
      <c r="G62" s="260"/>
      <c r="H62" s="260"/>
    </row>
    <row r="63" spans="1:9" ht="25.95" customHeight="1" x14ac:dyDescent="0.3">
      <c r="C63" s="85"/>
      <c r="D63" s="97"/>
      <c r="E63" s="260"/>
      <c r="F63" s="260"/>
      <c r="G63" s="260"/>
      <c r="H63" s="260"/>
    </row>
    <row r="64" spans="1:9" ht="25.95" customHeight="1" x14ac:dyDescent="0.3">
      <c r="C64" s="85"/>
      <c r="D64" s="97"/>
      <c r="E64" s="260"/>
      <c r="F64" s="260"/>
      <c r="G64" s="260"/>
      <c r="H64" s="260"/>
    </row>
    <row r="65" spans="3:8" ht="25.95" customHeight="1" x14ac:dyDescent="0.3">
      <c r="C65" s="85"/>
      <c r="D65" s="97"/>
      <c r="E65" s="260"/>
      <c r="F65" s="260"/>
      <c r="G65" s="260"/>
      <c r="H65" s="260"/>
    </row>
  </sheetData>
  <sheetProtection algorithmName="SHA-512" hashValue="d0xTe1YlHIfJNThwuctDS/+qRk1Sz7Racnbgx8J4LmlaN0KVd5h+tudTIjvuqDCf69CdtgaZEKJXeMfqsvuxgQ==" saltValue="uolNECdFaPHH3mFEB1O7lw==" spinCount="100000" sheet="1" formatCells="0" formatColumns="0" formatRows="0" insertRows="0"/>
  <dataConsolidate/>
  <mergeCells count="246">
    <mergeCell ref="AG15:AG28"/>
    <mergeCell ref="AJ29:AJ31"/>
    <mergeCell ref="M32:M34"/>
    <mergeCell ref="N32:N34"/>
    <mergeCell ref="AD32:AD34"/>
    <mergeCell ref="AE32:AE34"/>
    <mergeCell ref="AF32:AF34"/>
    <mergeCell ref="AK32:AK34"/>
    <mergeCell ref="AL32:AL34"/>
    <mergeCell ref="AG32:AG34"/>
    <mergeCell ref="AH32:AH34"/>
    <mergeCell ref="AI32:AI34"/>
    <mergeCell ref="D15:D28"/>
    <mergeCell ref="G29:G31"/>
    <mergeCell ref="N29:N31"/>
    <mergeCell ref="I29:I31"/>
    <mergeCell ref="J29:J31"/>
    <mergeCell ref="H15:H18"/>
    <mergeCell ref="H19:H20"/>
    <mergeCell ref="H24:H26"/>
    <mergeCell ref="A29:A31"/>
    <mergeCell ref="C29:C31"/>
    <mergeCell ref="D29:D31"/>
    <mergeCell ref="E29:E31"/>
    <mergeCell ref="F29:F31"/>
    <mergeCell ref="K15:K28"/>
    <mergeCell ref="L15:L28"/>
    <mergeCell ref="AG1:AI1"/>
    <mergeCell ref="AG2:AI2"/>
    <mergeCell ref="AG3:AI3"/>
    <mergeCell ref="AG4:AI4"/>
    <mergeCell ref="AD12:AH12"/>
    <mergeCell ref="AF15:AF28"/>
    <mergeCell ref="B15:B28"/>
    <mergeCell ref="B29:B31"/>
    <mergeCell ref="AD15:AD28"/>
    <mergeCell ref="D6:E7"/>
    <mergeCell ref="AI11:AJ11"/>
    <mergeCell ref="A1:C4"/>
    <mergeCell ref="D1:AF4"/>
    <mergeCell ref="A9:C9"/>
    <mergeCell ref="H6:I6"/>
    <mergeCell ref="H7:I7"/>
    <mergeCell ref="F6:G6"/>
    <mergeCell ref="F7:G7"/>
    <mergeCell ref="J11:AH11"/>
    <mergeCell ref="D9:I9"/>
    <mergeCell ref="A8:C8"/>
    <mergeCell ref="A6:C7"/>
    <mergeCell ref="A11:I11"/>
    <mergeCell ref="A15:A28"/>
    <mergeCell ref="D8:I8"/>
    <mergeCell ref="AF29:AF31"/>
    <mergeCell ref="AJ15:AJ28"/>
    <mergeCell ref="R13:X13"/>
    <mergeCell ref="A12:A14"/>
    <mergeCell ref="C12:C14"/>
    <mergeCell ref="D12:D14"/>
    <mergeCell ref="E12:E14"/>
    <mergeCell ref="F12:F14"/>
    <mergeCell ref="G12:G14"/>
    <mergeCell ref="H12:H14"/>
    <mergeCell ref="I12:I14"/>
    <mergeCell ref="B12:B14"/>
    <mergeCell ref="AF13:AF14"/>
    <mergeCell ref="AG13:AG14"/>
    <mergeCell ref="J12:N12"/>
    <mergeCell ref="O12:X12"/>
    <mergeCell ref="M15:M28"/>
    <mergeCell ref="AE15:AE28"/>
    <mergeCell ref="Y13:Y14"/>
    <mergeCell ref="Z13:Z14"/>
    <mergeCell ref="AA13:AA14"/>
    <mergeCell ref="AC13:AC14"/>
    <mergeCell ref="AB13:AB14"/>
    <mergeCell ref="E54:H54"/>
    <mergeCell ref="E55:H55"/>
    <mergeCell ref="E56:H56"/>
    <mergeCell ref="E57:H57"/>
    <mergeCell ref="E58:H58"/>
    <mergeCell ref="E59:H59"/>
    <mergeCell ref="AH13:AH14"/>
    <mergeCell ref="AH29:AH31"/>
    <mergeCell ref="A48:AI48"/>
    <mergeCell ref="E15:E28"/>
    <mergeCell ref="F15:F28"/>
    <mergeCell ref="G15:G28"/>
    <mergeCell ref="I15:I28"/>
    <mergeCell ref="J15:J28"/>
    <mergeCell ref="J13:J14"/>
    <mergeCell ref="K13:K14"/>
    <mergeCell ref="L13:L14"/>
    <mergeCell ref="M13:M14"/>
    <mergeCell ref="N13:N14"/>
    <mergeCell ref="O13:O14"/>
    <mergeCell ref="P13:P14"/>
    <mergeCell ref="Q13:Q14"/>
    <mergeCell ref="AI15:AI28"/>
    <mergeCell ref="AE13:AE14"/>
    <mergeCell ref="AI12:AI14"/>
    <mergeCell ref="A32:A34"/>
    <mergeCell ref="B32:B34"/>
    <mergeCell ref="C32:C34"/>
    <mergeCell ref="D32:D34"/>
    <mergeCell ref="E32:E34"/>
    <mergeCell ref="F32:F34"/>
    <mergeCell ref="G32:G34"/>
    <mergeCell ref="AL11:AL14"/>
    <mergeCell ref="AL15:AL28"/>
    <mergeCell ref="AL29:AL31"/>
    <mergeCell ref="AK11:AK14"/>
    <mergeCell ref="AK15:AK28"/>
    <mergeCell ref="AK29:AK31"/>
    <mergeCell ref="AG29:AG31"/>
    <mergeCell ref="AH15:AH28"/>
    <mergeCell ref="AJ13:AJ14"/>
    <mergeCell ref="AI29:AI31"/>
    <mergeCell ref="N15:N28"/>
    <mergeCell ref="AD29:AD31"/>
    <mergeCell ref="AD13:AD14"/>
    <mergeCell ref="C15:C28"/>
    <mergeCell ref="K29:K31"/>
    <mergeCell ref="L29:L31"/>
    <mergeCell ref="AF38:AF44"/>
    <mergeCell ref="AG38:AG44"/>
    <mergeCell ref="AH38:AH44"/>
    <mergeCell ref="AE29:AE31"/>
    <mergeCell ref="A35:A37"/>
    <mergeCell ref="B35:B37"/>
    <mergeCell ref="C35:C37"/>
    <mergeCell ref="D35:D37"/>
    <mergeCell ref="E35:E37"/>
    <mergeCell ref="F35:F37"/>
    <mergeCell ref="G35:G37"/>
    <mergeCell ref="I35:I37"/>
    <mergeCell ref="J35:J37"/>
    <mergeCell ref="K35:K37"/>
    <mergeCell ref="L35:L37"/>
    <mergeCell ref="M35:M37"/>
    <mergeCell ref="N35:N37"/>
    <mergeCell ref="AD35:AD37"/>
    <mergeCell ref="AE35:AE37"/>
    <mergeCell ref="M29:M31"/>
    <mergeCell ref="I32:I34"/>
    <mergeCell ref="J32:J34"/>
    <mergeCell ref="K32:K34"/>
    <mergeCell ref="L32:L34"/>
    <mergeCell ref="AG45:AG47"/>
    <mergeCell ref="AH45:AH47"/>
    <mergeCell ref="AI45:AI47"/>
    <mergeCell ref="AF35:AF37"/>
    <mergeCell ref="AG35:AG37"/>
    <mergeCell ref="AH35:AH37"/>
    <mergeCell ref="AI35:AI37"/>
    <mergeCell ref="AJ35:AJ37"/>
    <mergeCell ref="A38:A44"/>
    <mergeCell ref="B38:B44"/>
    <mergeCell ref="C38:C44"/>
    <mergeCell ref="D38:D44"/>
    <mergeCell ref="E38:E44"/>
    <mergeCell ref="F38:F44"/>
    <mergeCell ref="G38:G44"/>
    <mergeCell ref="H38:H40"/>
    <mergeCell ref="I38:I44"/>
    <mergeCell ref="J38:J44"/>
    <mergeCell ref="K38:K44"/>
    <mergeCell ref="L38:L44"/>
    <mergeCell ref="M38:M44"/>
    <mergeCell ref="N38:N44"/>
    <mergeCell ref="AD38:AD44"/>
    <mergeCell ref="AE38:AE44"/>
    <mergeCell ref="I45:I47"/>
    <mergeCell ref="J45:J47"/>
    <mergeCell ref="K45:K47"/>
    <mergeCell ref="L45:L47"/>
    <mergeCell ref="M45:M47"/>
    <mergeCell ref="N45:N47"/>
    <mergeCell ref="AD45:AD47"/>
    <mergeCell ref="AE45:AE47"/>
    <mergeCell ref="AF45:AF47"/>
    <mergeCell ref="H41:H42"/>
    <mergeCell ref="H43:H44"/>
    <mergeCell ref="A45:A47"/>
    <mergeCell ref="B45:B47"/>
    <mergeCell ref="C45:C47"/>
    <mergeCell ref="D45:D47"/>
    <mergeCell ref="E45:E47"/>
    <mergeCell ref="F45:F47"/>
    <mergeCell ref="G45:G47"/>
    <mergeCell ref="AK35:AK37"/>
    <mergeCell ref="AL35:AL37"/>
    <mergeCell ref="AJ38:AJ44"/>
    <mergeCell ref="AK38:AK44"/>
    <mergeCell ref="AL38:AL44"/>
    <mergeCell ref="AJ45:AJ47"/>
    <mergeCell ref="AK45:AK47"/>
    <mergeCell ref="AL45:AL47"/>
    <mergeCell ref="AI38:AI44"/>
    <mergeCell ref="AM11:AM14"/>
    <mergeCell ref="AN11:AN14"/>
    <mergeCell ref="AM15:AM28"/>
    <mergeCell ref="AN15:AN28"/>
    <mergeCell ref="AM29:AM31"/>
    <mergeCell ref="AN29:AN31"/>
    <mergeCell ref="AM32:AM34"/>
    <mergeCell ref="AN32:AN34"/>
    <mergeCell ref="AM35:AM37"/>
    <mergeCell ref="AN35:AN37"/>
    <mergeCell ref="E60:H60"/>
    <mergeCell ref="E61:H61"/>
    <mergeCell ref="E62:H62"/>
    <mergeCell ref="E63:H63"/>
    <mergeCell ref="E64:H64"/>
    <mergeCell ref="E65:H65"/>
    <mergeCell ref="AO11:AO14"/>
    <mergeCell ref="AP11:AP14"/>
    <mergeCell ref="AO15:AO28"/>
    <mergeCell ref="AP15:AP28"/>
    <mergeCell ref="AO29:AO31"/>
    <mergeCell ref="AP29:AP31"/>
    <mergeCell ref="AO32:AO34"/>
    <mergeCell ref="AP32:AP34"/>
    <mergeCell ref="AO35:AO37"/>
    <mergeCell ref="AP35:AP37"/>
    <mergeCell ref="AO38:AO44"/>
    <mergeCell ref="AP38:AP44"/>
    <mergeCell ref="AO45:AO47"/>
    <mergeCell ref="AP45:AP47"/>
    <mergeCell ref="AM38:AM44"/>
    <mergeCell ref="AN38:AN44"/>
    <mergeCell ref="AM45:AM47"/>
    <mergeCell ref="AN45:AN47"/>
    <mergeCell ref="AQ38:AQ44"/>
    <mergeCell ref="AR38:AR44"/>
    <mergeCell ref="AQ45:AQ47"/>
    <mergeCell ref="AR45:AR47"/>
    <mergeCell ref="AQ11:AQ14"/>
    <mergeCell ref="AR11:AR14"/>
    <mergeCell ref="AQ15:AQ28"/>
    <mergeCell ref="AR15:AR28"/>
    <mergeCell ref="AQ29:AQ31"/>
    <mergeCell ref="AR29:AR31"/>
    <mergeCell ref="AQ32:AQ34"/>
    <mergeCell ref="AR32:AR34"/>
    <mergeCell ref="AQ35:AQ37"/>
    <mergeCell ref="AR35:AR37"/>
  </mergeCells>
  <conditionalFormatting sqref="J15 Z15:Z47">
    <cfRule type="cellIs" dxfId="213" priority="858" operator="equal">
      <formula>"Muy Baja"</formula>
    </cfRule>
    <cfRule type="cellIs" dxfId="212" priority="857" operator="equal">
      <formula>"Baja"</formula>
    </cfRule>
    <cfRule type="cellIs" dxfId="211" priority="856" operator="equal">
      <formula>"Media"</formula>
    </cfRule>
    <cfRule type="cellIs" dxfId="210" priority="855" operator="equal">
      <formula>"Alta"</formula>
    </cfRule>
    <cfRule type="cellIs" dxfId="209" priority="854" operator="equal">
      <formula>"Muy Alta"</formula>
    </cfRule>
  </conditionalFormatting>
  <conditionalFormatting sqref="J29">
    <cfRule type="cellIs" dxfId="208" priority="626" operator="equal">
      <formula>"Media"</formula>
    </cfRule>
    <cfRule type="cellIs" dxfId="207" priority="625" operator="equal">
      <formula>"Alta"</formula>
    </cfRule>
    <cfRule type="cellIs" dxfId="206" priority="624" operator="equal">
      <formula>"Muy Alta"</formula>
    </cfRule>
    <cfRule type="cellIs" dxfId="205" priority="628" operator="equal">
      <formula>"Muy Baja"</formula>
    </cfRule>
    <cfRule type="cellIs" dxfId="204" priority="627" operator="equal">
      <formula>"Baja"</formula>
    </cfRule>
  </conditionalFormatting>
  <conditionalFormatting sqref="J32">
    <cfRule type="cellIs" dxfId="203" priority="158" operator="equal">
      <formula>"Muy Alta"</formula>
    </cfRule>
    <cfRule type="cellIs" dxfId="202" priority="159" operator="equal">
      <formula>"Alta"</formula>
    </cfRule>
    <cfRule type="cellIs" dxfId="201" priority="161" operator="equal">
      <formula>"Baja"</formula>
    </cfRule>
    <cfRule type="cellIs" dxfId="200" priority="162" operator="equal">
      <formula>"Muy Baja"</formula>
    </cfRule>
    <cfRule type="cellIs" dxfId="199" priority="160" operator="equal">
      <formula>"Media"</formula>
    </cfRule>
  </conditionalFormatting>
  <conditionalFormatting sqref="J35">
    <cfRule type="cellIs" dxfId="198" priority="41" operator="equal">
      <formula>"Alta"</formula>
    </cfRule>
    <cfRule type="cellIs" dxfId="197" priority="40" operator="equal">
      <formula>"Muy Alta"</formula>
    </cfRule>
    <cfRule type="cellIs" dxfId="196" priority="42" operator="equal">
      <formula>"Media"</formula>
    </cfRule>
    <cfRule type="cellIs" dxfId="195" priority="43" operator="equal">
      <formula>"Baja"</formula>
    </cfRule>
    <cfRule type="cellIs" dxfId="194" priority="44" operator="equal">
      <formula>"Muy Baja"</formula>
    </cfRule>
  </conditionalFormatting>
  <conditionalFormatting sqref="J38:J39">
    <cfRule type="cellIs" dxfId="193" priority="99" operator="equal">
      <formula>"Baja"</formula>
    </cfRule>
    <cfRule type="cellIs" dxfId="192" priority="98" operator="equal">
      <formula>"Media"</formula>
    </cfRule>
    <cfRule type="cellIs" dxfId="191" priority="97" operator="equal">
      <formula>"Alta"</formula>
    </cfRule>
    <cfRule type="cellIs" dxfId="190" priority="96" operator="equal">
      <formula>"Muy Alta"</formula>
    </cfRule>
    <cfRule type="cellIs" dxfId="189" priority="100" operator="equal">
      <formula>"Muy Baja"</formula>
    </cfRule>
  </conditionalFormatting>
  <conditionalFormatting sqref="J45">
    <cfRule type="cellIs" dxfId="188" priority="72" operator="equal">
      <formula>"Muy Baja"</formula>
    </cfRule>
    <cfRule type="cellIs" dxfId="187" priority="71" operator="equal">
      <formula>"Baja"</formula>
    </cfRule>
    <cfRule type="cellIs" dxfId="186" priority="68" operator="equal">
      <formula>"Muy Alta"</formula>
    </cfRule>
    <cfRule type="cellIs" dxfId="185" priority="69" operator="equal">
      <formula>"Alta"</formula>
    </cfRule>
    <cfRule type="cellIs" dxfId="184" priority="70" operator="equal">
      <formula>"Media"</formula>
    </cfRule>
  </conditionalFormatting>
  <conditionalFormatting sqref="L15 AB15:AB47">
    <cfRule type="cellIs" dxfId="183" priority="849" operator="equal">
      <formula>"Catastrófico"</formula>
    </cfRule>
    <cfRule type="cellIs" dxfId="182" priority="852" operator="equal">
      <formula>"Menor"</formula>
    </cfRule>
    <cfRule type="cellIs" dxfId="181" priority="853" operator="equal">
      <formula>"Leve"</formula>
    </cfRule>
    <cfRule type="cellIs" dxfId="180" priority="851" operator="equal">
      <formula>"Moderado"</formula>
    </cfRule>
    <cfRule type="cellIs" dxfId="179" priority="850" operator="equal">
      <formula>"Mayor"</formula>
    </cfRule>
  </conditionalFormatting>
  <conditionalFormatting sqref="L29">
    <cfRule type="cellIs" dxfId="178" priority="619" operator="equal">
      <formula>"Catastrófico"</formula>
    </cfRule>
    <cfRule type="cellIs" dxfId="177" priority="620" operator="equal">
      <formula>"Mayor"</formula>
    </cfRule>
    <cfRule type="cellIs" dxfId="176" priority="621" operator="equal">
      <formula>"Moderado"</formula>
    </cfRule>
    <cfRule type="cellIs" dxfId="175" priority="622" operator="equal">
      <formula>"Menor"</formula>
    </cfRule>
    <cfRule type="cellIs" dxfId="174" priority="623" operator="equal">
      <formula>"Leve"</formula>
    </cfRule>
  </conditionalFormatting>
  <conditionalFormatting sqref="L32">
    <cfRule type="cellIs" dxfId="173" priority="154" operator="equal">
      <formula>"Mayor"</formula>
    </cfRule>
    <cfRule type="cellIs" dxfId="172" priority="153" operator="equal">
      <formula>"Catastrófico"</formula>
    </cfRule>
    <cfRule type="cellIs" dxfId="171" priority="156" operator="equal">
      <formula>"Menor"</formula>
    </cfRule>
    <cfRule type="cellIs" dxfId="170" priority="157" operator="equal">
      <formula>"Leve"</formula>
    </cfRule>
    <cfRule type="cellIs" dxfId="169" priority="155" operator="equal">
      <formula>"Moderado"</formula>
    </cfRule>
  </conditionalFormatting>
  <conditionalFormatting sqref="L35">
    <cfRule type="cellIs" dxfId="168" priority="35" operator="equal">
      <formula>"Catastrófico"</formula>
    </cfRule>
    <cfRule type="cellIs" dxfId="167" priority="36" operator="equal">
      <formula>"Mayor"</formula>
    </cfRule>
    <cfRule type="cellIs" dxfId="166" priority="37" operator="equal">
      <formula>"Moderado"</formula>
    </cfRule>
    <cfRule type="cellIs" dxfId="165" priority="38" operator="equal">
      <formula>"Menor"</formula>
    </cfRule>
    <cfRule type="cellIs" dxfId="164" priority="39" operator="equal">
      <formula>"Leve"</formula>
    </cfRule>
  </conditionalFormatting>
  <conditionalFormatting sqref="L38:L39">
    <cfRule type="cellIs" dxfId="163" priority="95" operator="equal">
      <formula>"Leve"</formula>
    </cfRule>
    <cfRule type="cellIs" dxfId="162" priority="94" operator="equal">
      <formula>"Menor"</formula>
    </cfRule>
    <cfRule type="cellIs" dxfId="161" priority="91" operator="equal">
      <formula>"Catastrófico"</formula>
    </cfRule>
    <cfRule type="cellIs" dxfId="160" priority="92" operator="equal">
      <formula>"Mayor"</formula>
    </cfRule>
    <cfRule type="cellIs" dxfId="159" priority="93" operator="equal">
      <formula>"Moderado"</formula>
    </cfRule>
  </conditionalFormatting>
  <conditionalFormatting sqref="L45">
    <cfRule type="cellIs" dxfId="158" priority="63" operator="equal">
      <formula>"Catastrófico"</formula>
    </cfRule>
    <cfRule type="cellIs" dxfId="157" priority="67" operator="equal">
      <formula>"Leve"</formula>
    </cfRule>
    <cfRule type="cellIs" dxfId="156" priority="66" operator="equal">
      <formula>"Menor"</formula>
    </cfRule>
    <cfRule type="cellIs" dxfId="155" priority="65" operator="equal">
      <formula>"Moderado"</formula>
    </cfRule>
    <cfRule type="cellIs" dxfId="154" priority="64" operator="equal">
      <formula>"Mayor"</formula>
    </cfRule>
  </conditionalFormatting>
  <conditionalFormatting sqref="N15">
    <cfRule type="cellIs" dxfId="153" priority="845" operator="equal">
      <formula>"Extremo"</formula>
    </cfRule>
    <cfRule type="cellIs" dxfId="152" priority="848" operator="equal">
      <formula>"Bajo"</formula>
    </cfRule>
    <cfRule type="cellIs" dxfId="151" priority="847" operator="equal">
      <formula>"Moderado"</formula>
    </cfRule>
    <cfRule type="cellIs" dxfId="150" priority="846" operator="equal">
      <formula>"Alto"</formula>
    </cfRule>
  </conditionalFormatting>
  <conditionalFormatting sqref="N29">
    <cfRule type="cellIs" dxfId="149" priority="492" operator="equal">
      <formula>"Bajo"</formula>
    </cfRule>
    <cfRule type="cellIs" dxfId="148" priority="491" operator="equal">
      <formula>"Moderado"</formula>
    </cfRule>
    <cfRule type="cellIs" dxfId="147" priority="490" operator="equal">
      <formula>"Alto"</formula>
    </cfRule>
    <cfRule type="cellIs" dxfId="146" priority="489" operator="equal">
      <formula>"Extremo"</formula>
    </cfRule>
  </conditionalFormatting>
  <conditionalFormatting sqref="N32">
    <cfRule type="cellIs" dxfId="145" priority="149" operator="equal">
      <formula>"Extremo"</formula>
    </cfRule>
    <cfRule type="cellIs" dxfId="144" priority="152" operator="equal">
      <formula>"Bajo"</formula>
    </cfRule>
    <cfRule type="cellIs" dxfId="143" priority="151" operator="equal">
      <formula>"Moderado"</formula>
    </cfRule>
    <cfRule type="cellIs" dxfId="142" priority="150" operator="equal">
      <formula>"Alto"</formula>
    </cfRule>
  </conditionalFormatting>
  <conditionalFormatting sqref="N35">
    <cfRule type="cellIs" dxfId="141" priority="33" operator="equal">
      <formula>"Moderado"</formula>
    </cfRule>
    <cfRule type="cellIs" dxfId="140" priority="34" operator="equal">
      <formula>"Bajo"</formula>
    </cfRule>
    <cfRule type="cellIs" dxfId="139" priority="31" operator="equal">
      <formula>"Extremo"</formula>
    </cfRule>
    <cfRule type="cellIs" dxfId="138" priority="32" operator="equal">
      <formula>"Alto"</formula>
    </cfRule>
  </conditionalFormatting>
  <conditionalFormatting sqref="N38:N39">
    <cfRule type="cellIs" dxfId="137" priority="90" operator="equal">
      <formula>"Bajo"</formula>
    </cfRule>
    <cfRule type="cellIs" dxfId="136" priority="89" operator="equal">
      <formula>"Moderado"</formula>
    </cfRule>
    <cfRule type="cellIs" dxfId="135" priority="88" operator="equal">
      <formula>"Alto"</formula>
    </cfRule>
    <cfRule type="cellIs" dxfId="134" priority="87" operator="equal">
      <formula>"Extremo"</formula>
    </cfRule>
  </conditionalFormatting>
  <conditionalFormatting sqref="N45">
    <cfRule type="cellIs" dxfId="133" priority="61" operator="equal">
      <formula>"Moderado"</formula>
    </cfRule>
    <cfRule type="cellIs" dxfId="132" priority="62" operator="equal">
      <formula>"Bajo"</formula>
    </cfRule>
    <cfRule type="cellIs" dxfId="131" priority="59" operator="equal">
      <formula>"Extremo"</formula>
    </cfRule>
    <cfRule type="cellIs" dxfId="130" priority="60" operator="equal">
      <formula>"Alto"</formula>
    </cfRule>
  </conditionalFormatting>
  <conditionalFormatting sqref="AD15">
    <cfRule type="cellIs" dxfId="129" priority="635" operator="equal">
      <formula>"Alta"</formula>
    </cfRule>
    <cfRule type="cellIs" dxfId="128" priority="634" operator="equal">
      <formula>"Muy Alta"</formula>
    </cfRule>
    <cfRule type="cellIs" dxfId="127" priority="636" operator="equal">
      <formula>"Media"</formula>
    </cfRule>
    <cfRule type="cellIs" dxfId="126" priority="637" operator="equal">
      <formula>"Baja"</formula>
    </cfRule>
    <cfRule type="cellIs" dxfId="125" priority="638" operator="equal">
      <formula>"Muy Baja"</formula>
    </cfRule>
  </conditionalFormatting>
  <conditionalFormatting sqref="AD29">
    <cfRule type="cellIs" dxfId="124" priority="464" operator="equal">
      <formula>"Media"</formula>
    </cfRule>
    <cfRule type="cellIs" dxfId="123" priority="465" operator="equal">
      <formula>"Baja"</formula>
    </cfRule>
    <cfRule type="cellIs" dxfId="122" priority="466" operator="equal">
      <formula>"Muy Baja"</formula>
    </cfRule>
    <cfRule type="cellIs" dxfId="121" priority="463" operator="equal">
      <formula>"Alta"</formula>
    </cfRule>
    <cfRule type="cellIs" dxfId="120" priority="462" operator="equal">
      <formula>"Muy Alta"</formula>
    </cfRule>
  </conditionalFormatting>
  <conditionalFormatting sqref="AD32">
    <cfRule type="cellIs" dxfId="119" priority="144" operator="equal">
      <formula>"Muy Alta"</formula>
    </cfRule>
    <cfRule type="cellIs" dxfId="118" priority="145" operator="equal">
      <formula>"Alta"</formula>
    </cfRule>
    <cfRule type="cellIs" dxfId="117" priority="146" operator="equal">
      <formula>"Media"</formula>
    </cfRule>
    <cfRule type="cellIs" dxfId="116" priority="147" operator="equal">
      <formula>"Baja"</formula>
    </cfRule>
    <cfRule type="cellIs" dxfId="115" priority="148" operator="equal">
      <formula>"Muy Baja"</formula>
    </cfRule>
  </conditionalFormatting>
  <conditionalFormatting sqref="AD35">
    <cfRule type="cellIs" dxfId="114" priority="109" operator="equal">
      <formula>"Baja"</formula>
    </cfRule>
    <cfRule type="cellIs" dxfId="113" priority="108" operator="equal">
      <formula>"Media"</formula>
    </cfRule>
    <cfRule type="cellIs" dxfId="112" priority="106" operator="equal">
      <formula>"Muy Alta"</formula>
    </cfRule>
    <cfRule type="cellIs" dxfId="111" priority="107" operator="equal">
      <formula>"Alta"</formula>
    </cfRule>
    <cfRule type="cellIs" dxfId="110" priority="110" operator="equal">
      <formula>"Muy Baja"</formula>
    </cfRule>
  </conditionalFormatting>
  <conditionalFormatting sqref="AD38:AD39">
    <cfRule type="cellIs" dxfId="109" priority="80" operator="equal">
      <formula>"Media"</formula>
    </cfRule>
    <cfRule type="cellIs" dxfId="108" priority="81" operator="equal">
      <formula>"Baja"</formula>
    </cfRule>
    <cfRule type="cellIs" dxfId="107" priority="82" operator="equal">
      <formula>"Muy Baja"</formula>
    </cfRule>
    <cfRule type="cellIs" dxfId="106" priority="78" operator="equal">
      <formula>"Muy Alta"</formula>
    </cfRule>
    <cfRule type="cellIs" dxfId="105" priority="79" operator="equal">
      <formula>"Alta"</formula>
    </cfRule>
  </conditionalFormatting>
  <conditionalFormatting sqref="AD45">
    <cfRule type="cellIs" dxfId="104" priority="54" operator="equal">
      <formula>"Muy Baja"</formula>
    </cfRule>
    <cfRule type="cellIs" dxfId="103" priority="52" operator="equal">
      <formula>"Media"</formula>
    </cfRule>
    <cfRule type="cellIs" dxfId="102" priority="51" operator="equal">
      <formula>"Alta"</formula>
    </cfRule>
    <cfRule type="cellIs" dxfId="101" priority="50" operator="equal">
      <formula>"Muy Alta"</formula>
    </cfRule>
    <cfRule type="cellIs" dxfId="100" priority="53" operator="equal">
      <formula>"Baja"</formula>
    </cfRule>
  </conditionalFormatting>
  <conditionalFormatting sqref="AF15">
    <cfRule type="cellIs" dxfId="99" priority="633" operator="equal">
      <formula>"Leve"</formula>
    </cfRule>
    <cfRule type="cellIs" dxfId="98" priority="632" operator="equal">
      <formula>"Menor"</formula>
    </cfRule>
    <cfRule type="cellIs" dxfId="97" priority="631" operator="equal">
      <formula>"Moderado"</formula>
    </cfRule>
    <cfRule type="cellIs" dxfId="96" priority="630" operator="equal">
      <formula>"Mayor"</formula>
    </cfRule>
    <cfRule type="cellIs" dxfId="95" priority="629" operator="equal">
      <formula>"Catastrófico"</formula>
    </cfRule>
  </conditionalFormatting>
  <conditionalFormatting sqref="AF29">
    <cfRule type="cellIs" dxfId="94" priority="457" operator="equal">
      <formula>"Catastrófico"</formula>
    </cfRule>
    <cfRule type="cellIs" dxfId="93" priority="458" operator="equal">
      <formula>"Mayor"</formula>
    </cfRule>
    <cfRule type="cellIs" dxfId="92" priority="459" operator="equal">
      <formula>"Moderado"</formula>
    </cfRule>
    <cfRule type="cellIs" dxfId="91" priority="460" operator="equal">
      <formula>"Menor"</formula>
    </cfRule>
    <cfRule type="cellIs" dxfId="90" priority="461" operator="equal">
      <formula>"Leve"</formula>
    </cfRule>
  </conditionalFormatting>
  <conditionalFormatting sqref="AF32">
    <cfRule type="cellIs" dxfId="89" priority="141" operator="equal">
      <formula>"Moderado"</formula>
    </cfRule>
    <cfRule type="cellIs" dxfId="88" priority="142" operator="equal">
      <formula>"Menor"</formula>
    </cfRule>
    <cfRule type="cellIs" dxfId="87" priority="143" operator="equal">
      <formula>"Leve"</formula>
    </cfRule>
    <cfRule type="cellIs" dxfId="86" priority="139" operator="equal">
      <formula>"Catastrófico"</formula>
    </cfRule>
    <cfRule type="cellIs" dxfId="85" priority="140" operator="equal">
      <formula>"Mayor"</formula>
    </cfRule>
  </conditionalFormatting>
  <conditionalFormatting sqref="AF35">
    <cfRule type="cellIs" dxfId="84" priority="101" operator="equal">
      <formula>"Catastrófico"</formula>
    </cfRule>
    <cfRule type="cellIs" dxfId="83" priority="102" operator="equal">
      <formula>"Mayor"</formula>
    </cfRule>
    <cfRule type="cellIs" dxfId="82" priority="103" operator="equal">
      <formula>"Moderado"</formula>
    </cfRule>
    <cfRule type="cellIs" dxfId="81" priority="104" operator="equal">
      <formula>"Menor"</formula>
    </cfRule>
    <cfRule type="cellIs" dxfId="80" priority="105" operator="equal">
      <formula>"Leve"</formula>
    </cfRule>
  </conditionalFormatting>
  <conditionalFormatting sqref="AF38:AF39">
    <cfRule type="cellIs" dxfId="79" priority="77" operator="equal">
      <formula>"Leve"</formula>
    </cfRule>
    <cfRule type="cellIs" dxfId="78" priority="76" operator="equal">
      <formula>"Menor"</formula>
    </cfRule>
    <cfRule type="cellIs" dxfId="77" priority="74" operator="equal">
      <formula>"Mayor"</formula>
    </cfRule>
    <cfRule type="cellIs" dxfId="76" priority="73" operator="equal">
      <formula>"Catastrófico"</formula>
    </cfRule>
    <cfRule type="cellIs" dxfId="75" priority="75" operator="equal">
      <formula>"Moderado"</formula>
    </cfRule>
  </conditionalFormatting>
  <conditionalFormatting sqref="AF45">
    <cfRule type="cellIs" dxfId="74" priority="49" operator="equal">
      <formula>"Leve"</formula>
    </cfRule>
    <cfRule type="cellIs" dxfId="73" priority="48" operator="equal">
      <formula>"Menor"</formula>
    </cfRule>
    <cfRule type="cellIs" dxfId="72" priority="47" operator="equal">
      <formula>"Moderado"</formula>
    </cfRule>
    <cfRule type="cellIs" dxfId="71" priority="46" operator="equal">
      <formula>"Mayor"</formula>
    </cfRule>
    <cfRule type="cellIs" dxfId="70" priority="45" operator="equal">
      <formula>"Catastrófico"</formula>
    </cfRule>
  </conditionalFormatting>
  <conditionalFormatting sqref="AH15">
    <cfRule type="cellIs" dxfId="69" priority="833" operator="equal">
      <formula>"Moderado"</formula>
    </cfRule>
    <cfRule type="cellIs" dxfId="68" priority="832" operator="equal">
      <formula>"Alto"</formula>
    </cfRule>
    <cfRule type="cellIs" dxfId="67" priority="831" operator="equal">
      <formula>"Extremo"</formula>
    </cfRule>
    <cfRule type="cellIs" dxfId="66" priority="834" operator="equal">
      <formula>"Bajo"</formula>
    </cfRule>
  </conditionalFormatting>
  <conditionalFormatting sqref="AH29">
    <cfRule type="cellIs" dxfId="65" priority="446" operator="equal">
      <formula>"Bajo"</formula>
    </cfRule>
    <cfRule type="cellIs" dxfId="64" priority="445" operator="equal">
      <formula>"Moderado"</formula>
    </cfRule>
    <cfRule type="cellIs" dxfId="63" priority="444" operator="equal">
      <formula>"Alto"</formula>
    </cfRule>
    <cfRule type="cellIs" dxfId="62" priority="443" operator="equal">
      <formula>"Extremo"</formula>
    </cfRule>
  </conditionalFormatting>
  <conditionalFormatting sqref="AH32">
    <cfRule type="cellIs" dxfId="61" priority="138" operator="equal">
      <formula>"Bajo"</formula>
    </cfRule>
    <cfRule type="cellIs" dxfId="60" priority="136" operator="equal">
      <formula>"Alto"</formula>
    </cfRule>
    <cfRule type="cellIs" dxfId="59" priority="137" operator="equal">
      <formula>"Moderado"</formula>
    </cfRule>
    <cfRule type="cellIs" dxfId="58" priority="135" operator="equal">
      <formula>"Extremo"</formula>
    </cfRule>
  </conditionalFormatting>
  <conditionalFormatting sqref="AH35">
    <cfRule type="cellIs" dxfId="57" priority="113" operator="equal">
      <formula>"Moderado"</formula>
    </cfRule>
    <cfRule type="cellIs" dxfId="56" priority="111" operator="equal">
      <formula>"Extremo"</formula>
    </cfRule>
    <cfRule type="cellIs" dxfId="55" priority="112" operator="equal">
      <formula>"Alto"</formula>
    </cfRule>
    <cfRule type="cellIs" dxfId="54" priority="114" operator="equal">
      <formula>"Bajo"</formula>
    </cfRule>
  </conditionalFormatting>
  <conditionalFormatting sqref="AH38:AH39">
    <cfRule type="cellIs" dxfId="53" priority="84" operator="equal">
      <formula>"Alto"</formula>
    </cfRule>
    <cfRule type="cellIs" dxfId="52" priority="86" operator="equal">
      <formula>"Bajo"</formula>
    </cfRule>
    <cfRule type="cellIs" dxfId="51" priority="85" operator="equal">
      <formula>"Moderado"</formula>
    </cfRule>
    <cfRule type="cellIs" dxfId="50" priority="83" operator="equal">
      <formula>"Extremo"</formula>
    </cfRule>
  </conditionalFormatting>
  <conditionalFormatting sqref="AH45">
    <cfRule type="cellIs" dxfId="49" priority="58" operator="equal">
      <formula>"Bajo"</formula>
    </cfRule>
    <cfRule type="cellIs" dxfId="48" priority="57" operator="equal">
      <formula>"Moderado"</formula>
    </cfRule>
    <cfRule type="cellIs" dxfId="47" priority="56" operator="equal">
      <formula>"Alto"</formula>
    </cfRule>
    <cfRule type="cellIs" dxfId="46" priority="55"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disablePrompts="1" count="11">
        <x14:dataValidation type="list" allowBlank="1" showInputMessage="1" showErrorMessage="1" xr:uid="{2FF30BA0-7D99-4D7E-9558-9BB60EEFF9A3}">
          <x14:formula1>
            <xm:f>'Opciones Tratamiento'!$B$22:$B$34</xm:f>
          </x14:formula1>
          <xm:sqref>D6:E7</xm:sqref>
        </x14:dataValidation>
        <x14:dataValidation type="list" allowBlank="1" showInputMessage="1" showErrorMessage="1" xr:uid="{2991F06F-23BC-4FE0-935E-AD52E3F5E923}">
          <x14:formula1>
            <xm:f>'Opciones Tratamiento'!$B$13:$B$19</xm:f>
          </x14:formula1>
          <xm:sqref>I15:I34</xm:sqref>
        </x14:dataValidation>
        <x14:dataValidation type="list" allowBlank="1" showInputMessage="1" showErrorMessage="1" xr:uid="{AE1B0128-8C4F-4697-A629-FD2328E31E68}">
          <x14:formula1>
            <xm:f>'Opciones Tratamiento'!$E$9:$E$13</xm:f>
          </x14:formula1>
          <xm:sqref>J15:J34</xm:sqref>
        </x14:dataValidation>
        <x14:dataValidation type="list" allowBlank="1" showInputMessage="1" showErrorMessage="1" xr:uid="{D58D1B3E-A5FF-4CA7-8392-5F6D420BF824}">
          <x14:formula1>
            <xm:f>'Opciones Tratamiento'!$F$9:$F$13</xm:f>
          </x14:formula1>
          <xm:sqref>L15:L34</xm:sqref>
        </x14:dataValidation>
        <x14:dataValidation type="list" allowBlank="1" showInputMessage="1" showErrorMessage="1" xr:uid="{7700EA99-3C5B-4B29-9E62-39DB10B7FCB6}">
          <x14:formula1>
            <xm:f>'Opciones Tratamiento'!$B$2:$B$5</xm:f>
          </x14:formula1>
          <xm:sqref>AI15:AI34</xm:sqref>
        </x14:dataValidation>
        <x14:dataValidation type="list" allowBlank="1" showInputMessage="1" showErrorMessage="1" xr:uid="{5651F3A8-C245-4A66-8C6F-3BD18E8DEF99}">
          <x14:formula1>
            <xm:f>'Tabla Valoración controles'!$D$4:$D$7</xm:f>
          </x14:formula1>
          <xm:sqref>R15:R34</xm:sqref>
        </x14:dataValidation>
        <x14:dataValidation type="list" allowBlank="1" showInputMessage="1" showErrorMessage="1" xr:uid="{CC30A5E2-D4B7-4070-A71B-81801ED2E66C}">
          <x14:formula1>
            <xm:f>'Tabla Valoración controles'!$D$8:$D$10</xm:f>
          </x14:formula1>
          <xm:sqref>S15:S34</xm:sqref>
        </x14:dataValidation>
        <x14:dataValidation type="list" allowBlank="1" showInputMessage="1" showErrorMessage="1" xr:uid="{11293CE2-E03C-4910-A0C2-2D4E66C672F9}">
          <x14:formula1>
            <xm:f>'Tabla Valoración controles'!$D$11:$D$13</xm:f>
          </x14:formula1>
          <xm:sqref>U15:U34</xm:sqref>
        </x14:dataValidation>
        <x14:dataValidation type="list" allowBlank="1" showInputMessage="1" showErrorMessage="1" xr:uid="{099A5600-A94B-4864-A483-15B46779B2BC}">
          <x14:formula1>
            <xm:f>'Tabla Valoración controles'!$D$14:$D$16</xm:f>
          </x14:formula1>
          <xm:sqref>V15:V34</xm:sqref>
        </x14:dataValidation>
        <x14:dataValidation type="list" allowBlank="1" showInputMessage="1" showErrorMessage="1" xr:uid="{A74564E0-1CB8-4420-9DE8-E93E7EF87B80}">
          <x14:formula1>
            <xm:f>'Tabla Valoración controles'!$D$17:$D$19</xm:f>
          </x14:formula1>
          <xm:sqref>W15:W34</xm:sqref>
        </x14:dataValidation>
        <x14:dataValidation type="list" allowBlank="1" showInputMessage="1" showErrorMessage="1" xr:uid="{160EF2DE-F19A-4EF1-BCB7-5A858B34A6CA}">
          <x14:formula1>
            <xm:f>'Opciones Tratamiento'!$B$13:$B$17</xm:f>
          </x14:formula1>
          <xm:sqref>I35:I47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A915F-2F40-40E9-BC03-BB5792C00D3E}">
  <dimension ref="A1:JF33"/>
  <sheetViews>
    <sheetView showGridLines="0" topLeftCell="A8" zoomScaleNormal="70" workbookViewId="0">
      <selection activeCell="A13" sqref="A13"/>
    </sheetView>
  </sheetViews>
  <sheetFormatPr baseColWidth="10" defaultColWidth="0" defaultRowHeight="13.2" x14ac:dyDescent="0.3"/>
  <cols>
    <col min="1" max="1" width="15.6640625" style="139" customWidth="1"/>
    <col min="2" max="2" width="42.5546875" style="143" customWidth="1"/>
    <col min="3" max="3" width="16.44140625" style="139" customWidth="1"/>
    <col min="4" max="4" width="12.44140625" style="143" customWidth="1"/>
    <col min="5" max="5" width="25" style="143" customWidth="1"/>
    <col min="6" max="6" width="3.6640625" style="143" customWidth="1"/>
    <col min="7" max="7" width="7.44140625" style="143" customWidth="1"/>
    <col min="8" max="8" width="14" style="143" customWidth="1"/>
    <col min="9" max="9" width="13.6640625" style="143" customWidth="1"/>
    <col min="10" max="13" width="12.44140625" style="143" customWidth="1"/>
    <col min="14" max="14" width="3.6640625" style="143" customWidth="1"/>
    <col min="15" max="15" width="4.6640625" style="139" hidden="1" customWidth="1"/>
    <col min="16" max="16" width="6.44140625" style="139" hidden="1" customWidth="1"/>
    <col min="17" max="17" width="11" style="139" hidden="1" customWidth="1"/>
    <col min="18" max="22" width="12" style="139" hidden="1" customWidth="1"/>
    <col min="23" max="23" width="11.44140625" style="139" customWidth="1"/>
    <col min="24" max="27" width="11.44140625" style="139" hidden="1" customWidth="1"/>
    <col min="28" max="28" width="5.44140625" style="139" hidden="1" customWidth="1"/>
    <col min="29" max="29" width="26.6640625" style="139" hidden="1" customWidth="1"/>
    <col min="30" max="34" width="22.6640625" style="143" hidden="1" customWidth="1"/>
    <col min="35" max="35" width="23.44140625" style="139" hidden="1" customWidth="1"/>
    <col min="36" max="263" width="11.44140625" style="139" hidden="1" customWidth="1"/>
    <col min="264" max="264" width="12.44140625" style="139" hidden="1" customWidth="1"/>
    <col min="265" max="265" width="47" style="139" hidden="1" customWidth="1"/>
    <col min="266" max="266" width="35" style="139" hidden="1" customWidth="1"/>
    <col min="267" max="16384" width="14.44140625" style="139" hidden="1"/>
  </cols>
  <sheetData>
    <row r="1" spans="1:36" s="119" customFormat="1" ht="54" customHeight="1" x14ac:dyDescent="0.25">
      <c r="A1" s="359" t="s">
        <v>393</v>
      </c>
      <c r="B1" s="359"/>
      <c r="C1" s="359"/>
      <c r="D1" s="359"/>
      <c r="E1" s="113"/>
      <c r="F1" s="113"/>
      <c r="G1" s="113"/>
      <c r="H1" s="114"/>
      <c r="I1" s="115"/>
      <c r="J1" s="116"/>
      <c r="K1" s="117"/>
      <c r="L1" s="117"/>
      <c r="M1" s="118"/>
      <c r="N1" s="113"/>
      <c r="AD1" s="120"/>
      <c r="AE1" s="120"/>
      <c r="AF1" s="120"/>
      <c r="AG1" s="120"/>
      <c r="AH1" s="120"/>
    </row>
    <row r="2" spans="1:36" s="119" customFormat="1" ht="15.6" customHeight="1" x14ac:dyDescent="0.25">
      <c r="A2" s="121"/>
      <c r="B2" s="113"/>
      <c r="C2" s="122"/>
      <c r="D2" s="118"/>
      <c r="E2" s="113"/>
      <c r="F2" s="113"/>
      <c r="G2" s="113"/>
      <c r="I2" s="123"/>
      <c r="J2" s="124"/>
      <c r="K2" s="125"/>
      <c r="L2" s="126"/>
      <c r="M2" s="118"/>
      <c r="N2" s="113"/>
      <c r="AD2" s="120"/>
      <c r="AE2" s="120"/>
      <c r="AF2" s="120"/>
      <c r="AG2" s="120"/>
      <c r="AH2" s="120"/>
    </row>
    <row r="3" spans="1:36" s="119" customFormat="1" ht="20.399999999999999" customHeight="1" thickBot="1" x14ac:dyDescent="0.3">
      <c r="A3" s="127" t="s">
        <v>139</v>
      </c>
      <c r="B3" s="360" t="str">
        <f>'2. MATRIZ DE RIESGOS'!D6</f>
        <v>Gestión de Infraestructura, bienes y servicios</v>
      </c>
      <c r="C3" s="360"/>
      <c r="D3" s="360"/>
      <c r="AD3" s="120"/>
      <c r="AE3" s="120"/>
      <c r="AF3" s="120"/>
      <c r="AG3" s="120"/>
      <c r="AH3" s="120"/>
    </row>
    <row r="4" spans="1:36" s="119" customFormat="1" ht="14.4" thickBot="1" x14ac:dyDescent="0.3">
      <c r="A4" s="128"/>
      <c r="B4" s="129"/>
      <c r="C4" s="129"/>
      <c r="D4" s="118"/>
      <c r="G4" s="361" t="s">
        <v>394</v>
      </c>
      <c r="H4" s="362"/>
      <c r="I4" s="362"/>
      <c r="J4" s="362"/>
      <c r="K4" s="362"/>
      <c r="L4" s="362"/>
      <c r="M4" s="363"/>
      <c r="O4" s="130"/>
      <c r="P4" s="130"/>
      <c r="Q4" s="131"/>
      <c r="R4" s="364" t="s">
        <v>1</v>
      </c>
      <c r="S4" s="364"/>
      <c r="T4" s="364"/>
      <c r="U4" s="364"/>
      <c r="V4" s="365"/>
      <c r="AD4" s="120"/>
      <c r="AE4" s="120"/>
      <c r="AF4" s="120"/>
      <c r="AG4" s="120"/>
      <c r="AH4" s="120"/>
    </row>
    <row r="5" spans="1:36" x14ac:dyDescent="0.3">
      <c r="A5" s="132"/>
      <c r="B5" s="133"/>
      <c r="C5" s="366" t="s">
        <v>395</v>
      </c>
      <c r="D5" s="366"/>
      <c r="E5" s="366"/>
      <c r="F5" s="135"/>
      <c r="G5" s="136"/>
      <c r="H5" s="137"/>
      <c r="I5" s="364" t="s">
        <v>1</v>
      </c>
      <c r="J5" s="364"/>
      <c r="K5" s="364"/>
      <c r="L5" s="364"/>
      <c r="M5" s="365"/>
      <c r="N5" s="135"/>
      <c r="O5" s="138"/>
      <c r="P5" s="138"/>
      <c r="R5" s="140">
        <v>0.2</v>
      </c>
      <c r="S5" s="140">
        <v>0.4</v>
      </c>
      <c r="T5" s="140">
        <v>0.6</v>
      </c>
      <c r="U5" s="140">
        <v>0.8</v>
      </c>
      <c r="V5" s="141">
        <v>1</v>
      </c>
      <c r="W5" s="142"/>
      <c r="X5" s="142"/>
      <c r="Y5" s="142"/>
      <c r="Z5" s="142"/>
      <c r="AA5" s="142"/>
      <c r="AB5" s="142"/>
      <c r="AC5" s="142"/>
    </row>
    <row r="6" spans="1:36" ht="26.4" x14ac:dyDescent="0.25">
      <c r="A6" s="144" t="s">
        <v>396</v>
      </c>
      <c r="B6" s="145" t="s">
        <v>397</v>
      </c>
      <c r="C6" s="134" t="s">
        <v>398</v>
      </c>
      <c r="D6" s="134" t="s">
        <v>354</v>
      </c>
      <c r="E6" s="146" t="s">
        <v>399</v>
      </c>
      <c r="F6" s="135"/>
      <c r="G6" s="138"/>
      <c r="H6" s="147"/>
      <c r="I6" s="148" t="s">
        <v>103</v>
      </c>
      <c r="J6" s="148" t="s">
        <v>64</v>
      </c>
      <c r="K6" s="148" t="s">
        <v>62</v>
      </c>
      <c r="L6" s="148" t="s">
        <v>5</v>
      </c>
      <c r="M6" s="149" t="s">
        <v>65</v>
      </c>
      <c r="N6" s="135"/>
      <c r="O6" s="138"/>
      <c r="P6" s="138"/>
      <c r="Q6" s="150"/>
      <c r="R6" s="151" t="s">
        <v>103</v>
      </c>
      <c r="S6" s="151" t="s">
        <v>64</v>
      </c>
      <c r="T6" s="151" t="s">
        <v>62</v>
      </c>
      <c r="U6" s="151" t="s">
        <v>5</v>
      </c>
      <c r="V6" s="152" t="s">
        <v>65</v>
      </c>
      <c r="Y6" s="142"/>
      <c r="Z6" s="142"/>
      <c r="AA6" s="153"/>
      <c r="AB6" s="153"/>
      <c r="AC6" s="153"/>
      <c r="AD6" s="153"/>
      <c r="AE6" s="153"/>
      <c r="AF6" s="153"/>
      <c r="AG6" s="153"/>
      <c r="AH6" s="153"/>
      <c r="AI6" s="153"/>
      <c r="AJ6" s="153"/>
    </row>
    <row r="7" spans="1:36" ht="125.25" customHeight="1" x14ac:dyDescent="0.25">
      <c r="A7" s="154" t="str">
        <f>'2. MATRIZ DE RIESGOS'!A15</f>
        <v>GI8</v>
      </c>
      <c r="B7" s="155" t="str">
        <f>'2. MATRIZ DE RIESGOS'!G15</f>
        <v>Posibilidad de afectación económica por aumento en el gasto relacionado con reparaciones o reposiciones de los bienes, con posibles hallazgos por parte de los entes de control por detrimento patrimonial. Lo anterior, debido a la obsolescencia, deterioro, perdida y/o agotamiento de los bienes muebles y consumibles, así como como al deterioro acelerado de la Infraestructura relacionada con las sedes del Instituto, y/o de los bienes inmuebles en custodia de este, como consecuencia de actos vandálicos, hurto o incendio.</v>
      </c>
      <c r="C7" s="156" t="str">
        <f>'2. MATRIZ DE RIESGOS'!J15</f>
        <v>Muy Alta</v>
      </c>
      <c r="D7" s="156" t="str">
        <f>'2. MATRIZ DE RIESGOS'!L15</f>
        <v>Mayor</v>
      </c>
      <c r="E7" s="155" t="str">
        <f>+IF(C7=$Q$7,IF(D7=$R$6,$R$7,IF(D7=$S$6,$S$7,IF(D7=$T$6,$T$7,IF(D7=$U$6,$U$7,IF(D7=$V$6,$V$7))))),IF(C7=$Q$8,IF(D7=$R$6,$R$8,IF(D7=$S$6,$S$8,IF(D7=$T$6,$T$8,IF(D7=$U$6,$U$8,IF(D7=$V$6,$V$8))))),IF(C7=$Q$9,IF(D7=$R$6,$R$9,IF(D7=$S$6,$S$9,IF(D7=$T$6,$T$9,IF(D7=$U$6,$U$9,IF(D7=$V$6,$V$9))))),IF(C7=$Q$10,IF(D7=$R$6,$R$10,IF(D7=$S$6,$S$10,IF(D7=$T$6,$T$10,IF(D7=$U$6,$U$10,IF(D7=$V$6,$V$10))))),IF(C7=$Q$11,IF(D7=$R$6,$R$11,IF(D7=$S$6,$S$11,IF(D7=$T$6,$T$11,IF(D7=$U$6,$U$11,IF(D7=$V$6,$V$11))))),"")))))</f>
        <v>Alto</v>
      </c>
      <c r="F7" s="157"/>
      <c r="G7" s="355" t="s">
        <v>2</v>
      </c>
      <c r="H7" s="148" t="s">
        <v>42</v>
      </c>
      <c r="I7" s="158"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58"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58"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v>
      </c>
      <c r="L7" s="158"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GI8 GI9                  </v>
      </c>
      <c r="M7" s="159"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                   </v>
      </c>
      <c r="N7" s="157"/>
      <c r="O7" s="357" t="s">
        <v>2</v>
      </c>
      <c r="P7" s="160">
        <v>1</v>
      </c>
      <c r="Q7" s="151" t="s">
        <v>42</v>
      </c>
      <c r="R7" s="158" t="s">
        <v>61</v>
      </c>
      <c r="S7" s="158" t="s">
        <v>61</v>
      </c>
      <c r="T7" s="158" t="s">
        <v>61</v>
      </c>
      <c r="U7" s="158" t="s">
        <v>61</v>
      </c>
      <c r="V7" s="159" t="s">
        <v>60</v>
      </c>
      <c r="Y7" s="142"/>
      <c r="Z7" s="142"/>
      <c r="AA7" s="153"/>
      <c r="AB7" s="153"/>
      <c r="AC7" s="153"/>
      <c r="AD7" s="161"/>
      <c r="AE7" s="161"/>
      <c r="AF7" s="161"/>
      <c r="AG7" s="161"/>
      <c r="AH7" s="161"/>
      <c r="AI7" s="153"/>
      <c r="AJ7" s="153"/>
    </row>
    <row r="8" spans="1:36" ht="138.6" customHeight="1" x14ac:dyDescent="0.25">
      <c r="A8" s="154" t="str">
        <f>'2. MATRIZ DE RIESGOS'!A29</f>
        <v>GI9</v>
      </c>
      <c r="B8" s="155" t="str">
        <f>'2. MATRIZ DE RIESGOS'!G29</f>
        <v>Posibilidad de Afectación económica y reputacional del Instituto por incumplimiento de metas y planes, debido a que los productos y servicios adquiridos/contratados no cumplen con los requisitos establecidos.</v>
      </c>
      <c r="C8" s="156" t="str">
        <f>'2. MATRIZ DE RIESGOS'!J29</f>
        <v>Muy Alta</v>
      </c>
      <c r="D8" s="156" t="str">
        <f>'2. MATRIZ DE RIESGOS'!L29</f>
        <v>Mayor</v>
      </c>
      <c r="E8" s="155" t="str">
        <f>+IF(C8=$Q$7,IF(D8=$R$6,$R$7,IF(D8=$S$6,$S$7,IF(D8=$T$6,$T$7,IF(D8=$U$6,$U$7,IF(D8=$V$6,$V$7))))),IF(C8=$Q$8,IF(D8=$R$6,$R$8,IF(D8=$S$6,$S$8,IF(D8=$T$6,$T$8,IF(D8=$U$6,$U$8,IF(D8=$V$6,$V$8))))),IF(C8=$Q$9,IF(D8=$R$6,$R$9,IF(D8=$S$6,$S$9,IF(D8=$T$6,$T$9,IF(D8=$U$6,$U$9,IF(D8=$V$6,$V$9))))),IF(C8=$Q$10,IF(D8=$R$6,$R$10,IF(D8=$S$6,$S$10,IF(D8=$T$6,$T$10,IF(D8=$U$6,$U$10,IF(D8=$V$6,$V$10))))),IF(C8=$Q$11,IF(D8=$R$6,$R$11,IF(D8=$S$6,$S$11,IF(D8=$T$6,$T$11,IF(D8=$U$6,$U$11,IF(D8=$V$6,$V$11))))),"")))))</f>
        <v>Alto</v>
      </c>
      <c r="F8" s="157"/>
      <c r="G8" s="355"/>
      <c r="H8" s="148" t="s">
        <v>4</v>
      </c>
      <c r="I8" s="162"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62"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v>
      </c>
      <c r="K8" s="158"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                   </v>
      </c>
      <c r="L8" s="158"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   GI11 GI12               </v>
      </c>
      <c r="M8" s="159"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v>
      </c>
      <c r="N8" s="157"/>
      <c r="O8" s="357"/>
      <c r="P8" s="160">
        <v>0.8</v>
      </c>
      <c r="Q8" s="151" t="s">
        <v>4</v>
      </c>
      <c r="R8" s="162" t="s">
        <v>62</v>
      </c>
      <c r="S8" s="162" t="s">
        <v>62</v>
      </c>
      <c r="T8" s="158" t="s">
        <v>61</v>
      </c>
      <c r="U8" s="158" t="s">
        <v>61</v>
      </c>
      <c r="V8" s="159" t="s">
        <v>60</v>
      </c>
      <c r="Y8" s="142"/>
      <c r="Z8" s="142"/>
      <c r="AA8" s="153"/>
      <c r="AB8" s="163"/>
      <c r="AC8" s="164"/>
      <c r="AD8" s="161"/>
      <c r="AE8" s="161"/>
      <c r="AF8" s="161"/>
      <c r="AG8" s="161"/>
      <c r="AH8" s="161"/>
      <c r="AI8" s="153"/>
      <c r="AJ8" s="153"/>
    </row>
    <row r="9" spans="1:36" ht="135" customHeight="1" x14ac:dyDescent="0.25">
      <c r="A9" s="154" t="str">
        <f>'2. MATRIZ DE RIESGOS'!A32</f>
        <v>GI10</v>
      </c>
      <c r="B9" s="155" t="str">
        <f>'2. MATRIZ DE RIESGOS'!G32</f>
        <v>Posibilidad de afectación reputacional del Instituto reflejada en manifestaciones de inconformidad por parte de la población en situación de discapacidad, así como en hallazgos de los entes de control, debido al incumplimiento de los requisitos de infraestructura para la accesibilidad y atención al ciudadano para  este tipo de  población,  establecidos en la norma técnica NTC 6047.</v>
      </c>
      <c r="C9" s="156" t="str">
        <f>'2. MATRIZ DE RIESGOS'!J32</f>
        <v>Media</v>
      </c>
      <c r="D9" s="156" t="str">
        <f>'2. MATRIZ DE RIESGOS'!L32</f>
        <v>Moderado</v>
      </c>
      <c r="E9" s="155" t="str">
        <f>+IF(C9=$Q$7,IF(D9=$R$6,$R$7,IF(D9=$S$6,$S$7,IF(D9=$T$6,$T$7,IF(D9=$U$6,$U$7,IF(D9=$V$6,$V$7))))),IF(C9=$Q$8,IF(D9=$R$6,$R$8,IF(D9=$S$6,$S$8,IF(D9=$T$6,$T$8,IF(D9=$U$6,$U$8,IF(D9=$V$6,$V$8))))),IF(C9=$Q$9,IF(D9=$R$6,$R$9,IF(D9=$S$6,$S$9,IF(D9=$T$6,$T$9,IF(D9=$U$6,$U$9,IF(D9=$V$6,$V$9))))),IF(C9=$Q$10,IF(D9=$R$6,$R$10,IF(D9=$S$6,$S$10,IF(D9=$T$6,$T$10,IF(D9=$U$6,$U$10,IF(D9=$V$6,$V$10))))),IF(C9=$Q$11,IF(D9=$R$6,$R$11,IF(D9=$S$6,$S$11,IF(D9=$T$6,$T$11,IF(D9=$U$6,$U$11,IF(D9=$V$6,$V$11))))),"")))))</f>
        <v>Moderado</v>
      </c>
      <c r="F9" s="157"/>
      <c r="G9" s="355"/>
      <c r="H9" s="148" t="s">
        <v>82</v>
      </c>
      <c r="I9" s="162"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62"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                   </v>
      </c>
      <c r="K9" s="162"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GI10                 </v>
      </c>
      <c r="L9" s="158"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     GI13              </v>
      </c>
      <c r="M9" s="159"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v>
      </c>
      <c r="N9" s="157"/>
      <c r="O9" s="357"/>
      <c r="P9" s="160">
        <v>0.6</v>
      </c>
      <c r="Q9" s="151" t="s">
        <v>82</v>
      </c>
      <c r="R9" s="162" t="s">
        <v>62</v>
      </c>
      <c r="S9" s="162" t="s">
        <v>62</v>
      </c>
      <c r="T9" s="162" t="s">
        <v>62</v>
      </c>
      <c r="U9" s="158" t="s">
        <v>61</v>
      </c>
      <c r="V9" s="159" t="s">
        <v>60</v>
      </c>
      <c r="Y9" s="142"/>
      <c r="Z9" s="142"/>
      <c r="AA9" s="153"/>
      <c r="AB9" s="163"/>
      <c r="AC9" s="164"/>
      <c r="AD9" s="161"/>
      <c r="AE9" s="161"/>
      <c r="AF9" s="161"/>
      <c r="AG9" s="161"/>
      <c r="AH9" s="165"/>
      <c r="AI9" s="153"/>
      <c r="AJ9" s="153"/>
    </row>
    <row r="10" spans="1:36" ht="139.94999999999999" customHeight="1" x14ac:dyDescent="0.25">
      <c r="A10" s="154" t="str">
        <f>'2. MATRIZ DE RIESGOS'!A35</f>
        <v>GI11</v>
      </c>
      <c r="B10" s="155" t="str">
        <f>'2. MATRIZ DE RIESGOS'!G35</f>
        <v>Posiblidad de efecto dañoso sobre el patrimonio publico, por pérdida, extravío, hurto, daño, robo o declaratoria de bienes faltantes pertenecientes a la Entidad. Lo anterior, debido a la pérdida del reconocimiento de los bienes por vencimiento de pólizas</v>
      </c>
      <c r="C10" s="156" t="str">
        <f>'2. MATRIZ DE RIESGOS'!J35</f>
        <v>Alta</v>
      </c>
      <c r="D10" s="156" t="str">
        <f>'2. MATRIZ DE RIESGOS'!L35</f>
        <v>Mayor</v>
      </c>
      <c r="E10" s="155"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Alto</v>
      </c>
      <c r="F10" s="157"/>
      <c r="G10" s="355"/>
      <c r="H10" s="148" t="s">
        <v>41</v>
      </c>
      <c r="I10" s="166"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62"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62"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v>
      </c>
      <c r="L10" s="158"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                   </v>
      </c>
      <c r="M10" s="159"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v>
      </c>
      <c r="N10" s="157"/>
      <c r="O10" s="357"/>
      <c r="P10" s="160">
        <v>0.4</v>
      </c>
      <c r="Q10" s="151" t="s">
        <v>41</v>
      </c>
      <c r="R10" s="166" t="s">
        <v>63</v>
      </c>
      <c r="S10" s="162" t="s">
        <v>62</v>
      </c>
      <c r="T10" s="162" t="s">
        <v>62</v>
      </c>
      <c r="U10" s="158" t="s">
        <v>61</v>
      </c>
      <c r="V10" s="159" t="s">
        <v>60</v>
      </c>
      <c r="Y10" s="142"/>
      <c r="Z10" s="142"/>
      <c r="AA10" s="153"/>
      <c r="AB10" s="163"/>
      <c r="AC10" s="164"/>
      <c r="AD10" s="161"/>
      <c r="AE10" s="161"/>
      <c r="AF10" s="161"/>
      <c r="AG10" s="165"/>
      <c r="AH10" s="161"/>
      <c r="AI10" s="153"/>
      <c r="AJ10" s="153"/>
    </row>
    <row r="11" spans="1:36" ht="93" customHeight="1" thickBot="1" x14ac:dyDescent="0.3">
      <c r="A11" s="154" t="str">
        <f>'2. MATRIZ DE RIESGOS'!A38</f>
        <v>GI12</v>
      </c>
      <c r="B11" s="155" t="str">
        <f>'2. MATRIZ DE RIESGOS'!G38</f>
        <v>Posiblidad de efecto dañoso sobre el patrimonio publico por daño o pérdida de la tenencia de bienes inmuebles de la Entidad. Lo anterior, debido a posesión ilegal, incendio odesastres naturales.</v>
      </c>
      <c r="C11" s="156" t="str">
        <f>'2. MATRIZ DE RIESGOS'!J38</f>
        <v>Alta</v>
      </c>
      <c r="D11" s="156" t="str">
        <f>'2. MATRIZ DE RIESGOS'!L38</f>
        <v>Mayor</v>
      </c>
      <c r="E11" s="155" t="str">
        <f t="shared" si="0"/>
        <v>Alto</v>
      </c>
      <c r="F11" s="157"/>
      <c r="G11" s="356"/>
      <c r="H11" s="167" t="s">
        <v>39</v>
      </c>
      <c r="I11" s="168"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68"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169"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v>
      </c>
      <c r="L11" s="170"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v>
      </c>
      <c r="M11" s="171"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57"/>
      <c r="O11" s="358"/>
      <c r="P11" s="172">
        <v>0.2</v>
      </c>
      <c r="Q11" s="173" t="s">
        <v>39</v>
      </c>
      <c r="R11" s="168" t="s">
        <v>63</v>
      </c>
      <c r="S11" s="168" t="s">
        <v>63</v>
      </c>
      <c r="T11" s="169" t="s">
        <v>62</v>
      </c>
      <c r="U11" s="170" t="s">
        <v>61</v>
      </c>
      <c r="V11" s="171" t="s">
        <v>60</v>
      </c>
      <c r="Y11" s="142"/>
      <c r="Z11" s="142"/>
      <c r="AA11" s="153"/>
      <c r="AB11" s="163"/>
      <c r="AC11" s="164"/>
      <c r="AD11" s="161"/>
      <c r="AE11" s="161"/>
      <c r="AF11" s="161"/>
      <c r="AG11" s="174"/>
      <c r="AH11" s="161"/>
      <c r="AI11" s="153"/>
      <c r="AJ11" s="153"/>
    </row>
    <row r="12" spans="1:36" ht="93" customHeight="1" x14ac:dyDescent="0.25">
      <c r="A12" s="154" t="str">
        <f>'2. MATRIZ DE RIESGOS'!A45</f>
        <v>GI13</v>
      </c>
      <c r="B12" s="155" t="str">
        <f>'2. MATRIZ DE RIESGOS'!G45</f>
        <v>Posiblidad de efecto dañoso sobre recursos públicos por sobrecostos derivados de la planeación y/o ejecución de los contratos, debido a Bienes, servicios u obras inconclusos, infuncionales y/o que no brindan utilidad o beneficio, o a autorización de facturas que no corresponden a las condiciones pactadas en los contratos.</v>
      </c>
      <c r="C12" s="156" t="str">
        <f>'2. MATRIZ DE RIESGOS'!J45</f>
        <v>Media</v>
      </c>
      <c r="D12" s="156" t="str">
        <f>'2. MATRIZ DE RIESGOS'!L45</f>
        <v>mayor</v>
      </c>
      <c r="E12" s="155" t="str">
        <f t="shared" si="0"/>
        <v>Alto</v>
      </c>
      <c r="F12" s="157"/>
      <c r="G12" s="157"/>
      <c r="H12" s="157"/>
      <c r="I12" s="157"/>
      <c r="J12" s="157"/>
      <c r="K12" s="157"/>
      <c r="L12" s="157"/>
      <c r="M12" s="157"/>
      <c r="N12" s="157"/>
      <c r="Y12" s="142"/>
      <c r="Z12" s="142"/>
      <c r="AA12" s="153"/>
      <c r="AB12" s="163"/>
      <c r="AC12" s="164"/>
      <c r="AD12" s="161"/>
      <c r="AE12" s="161"/>
      <c r="AF12" s="161"/>
      <c r="AG12" s="161"/>
      <c r="AH12" s="161"/>
      <c r="AI12" s="153"/>
      <c r="AJ12" s="153"/>
    </row>
    <row r="13" spans="1:36" ht="93" customHeight="1" x14ac:dyDescent="0.25">
      <c r="A13" s="154" t="s">
        <v>401</v>
      </c>
      <c r="B13" s="155">
        <v>0</v>
      </c>
      <c r="C13" s="156" t="s">
        <v>400</v>
      </c>
      <c r="D13" s="156" t="s">
        <v>400</v>
      </c>
      <c r="E13" s="155" t="str">
        <f t="shared" si="0"/>
        <v/>
      </c>
      <c r="F13" s="157"/>
      <c r="G13" s="157"/>
      <c r="H13" s="157"/>
      <c r="I13" s="157"/>
      <c r="J13" s="157"/>
      <c r="K13" s="157"/>
      <c r="L13" s="157"/>
      <c r="M13" s="157"/>
      <c r="N13" s="157"/>
      <c r="R13" s="134" t="s">
        <v>402</v>
      </c>
      <c r="T13" s="142"/>
      <c r="U13" s="142"/>
      <c r="V13" s="142"/>
      <c r="W13" s="142"/>
      <c r="X13" s="142"/>
      <c r="Y13" s="142"/>
      <c r="Z13" s="142"/>
      <c r="AA13" s="153"/>
      <c r="AB13" s="163"/>
      <c r="AC13" s="153"/>
      <c r="AD13" s="164"/>
      <c r="AE13" s="164"/>
      <c r="AF13" s="164"/>
      <c r="AG13" s="164"/>
      <c r="AH13" s="164"/>
      <c r="AI13" s="153"/>
      <c r="AJ13" s="153"/>
    </row>
    <row r="14" spans="1:36" ht="93" customHeight="1" x14ac:dyDescent="0.25">
      <c r="A14" s="154" t="s">
        <v>403</v>
      </c>
      <c r="B14" s="155">
        <v>0</v>
      </c>
      <c r="C14" s="156" t="s">
        <v>400</v>
      </c>
      <c r="D14" s="156" t="s">
        <v>400</v>
      </c>
      <c r="E14" s="155" t="str">
        <f t="shared" si="0"/>
        <v/>
      </c>
      <c r="F14" s="157"/>
      <c r="G14" s="157"/>
      <c r="H14" s="157"/>
      <c r="I14" s="157"/>
      <c r="J14" s="157"/>
      <c r="K14" s="157"/>
      <c r="L14" s="157"/>
      <c r="M14" s="157"/>
      <c r="N14" s="157"/>
      <c r="R14" s="175" t="s">
        <v>60</v>
      </c>
      <c r="T14" s="142"/>
      <c r="U14" s="142"/>
      <c r="V14" s="142"/>
      <c r="W14" s="142"/>
      <c r="X14" s="142"/>
      <c r="Y14" s="142"/>
      <c r="Z14" s="142"/>
      <c r="AA14" s="153"/>
      <c r="AB14" s="153"/>
      <c r="AC14" s="153"/>
      <c r="AD14" s="161"/>
      <c r="AE14" s="161"/>
      <c r="AF14" s="161"/>
      <c r="AG14" s="161"/>
      <c r="AH14" s="161"/>
      <c r="AI14" s="153"/>
      <c r="AJ14" s="153"/>
    </row>
    <row r="15" spans="1:36" ht="93" customHeight="1" x14ac:dyDescent="0.25">
      <c r="A15" s="154" t="s">
        <v>404</v>
      </c>
      <c r="B15" s="155">
        <v>0</v>
      </c>
      <c r="C15" s="156" t="s">
        <v>400</v>
      </c>
      <c r="D15" s="156" t="s">
        <v>400</v>
      </c>
      <c r="E15" s="155" t="str">
        <f t="shared" si="0"/>
        <v/>
      </c>
      <c r="F15" s="157"/>
      <c r="G15" s="157"/>
      <c r="H15" s="157"/>
      <c r="I15" s="157"/>
      <c r="J15" s="157"/>
      <c r="K15" s="157"/>
      <c r="L15" s="157"/>
      <c r="M15" s="157"/>
      <c r="N15" s="157"/>
      <c r="R15" s="158" t="s">
        <v>61</v>
      </c>
      <c r="S15" s="142"/>
      <c r="T15" s="142"/>
      <c r="U15" s="142"/>
      <c r="V15" s="142"/>
      <c r="W15" s="142"/>
      <c r="X15" s="142"/>
      <c r="Y15" s="142"/>
      <c r="Z15" s="142"/>
      <c r="AA15" s="153"/>
      <c r="AB15" s="153"/>
      <c r="AC15" s="153"/>
      <c r="AD15" s="161"/>
      <c r="AE15" s="161"/>
      <c r="AF15" s="161"/>
      <c r="AG15" s="161"/>
      <c r="AH15" s="161"/>
      <c r="AI15" s="153"/>
      <c r="AJ15" s="153"/>
    </row>
    <row r="16" spans="1:36" ht="93" customHeight="1" x14ac:dyDescent="0.25">
      <c r="A16" s="154" t="s">
        <v>405</v>
      </c>
      <c r="B16" s="155">
        <v>0</v>
      </c>
      <c r="C16" s="156" t="s">
        <v>400</v>
      </c>
      <c r="D16" s="156" t="s">
        <v>400</v>
      </c>
      <c r="E16" s="155" t="str">
        <f t="shared" si="0"/>
        <v/>
      </c>
      <c r="F16" s="157"/>
      <c r="G16" s="157"/>
      <c r="H16" s="157"/>
      <c r="I16" s="157"/>
      <c r="J16" s="157"/>
      <c r="K16" s="157"/>
      <c r="L16" s="157"/>
      <c r="M16" s="157"/>
      <c r="N16" s="157"/>
      <c r="Q16" s="176"/>
      <c r="R16" s="162" t="s">
        <v>62</v>
      </c>
      <c r="S16" s="176"/>
      <c r="T16" s="176"/>
      <c r="U16" s="176"/>
      <c r="V16" s="176"/>
      <c r="W16" s="176"/>
      <c r="X16" s="176"/>
      <c r="Y16" s="176"/>
      <c r="Z16" s="176"/>
      <c r="AA16" s="153"/>
      <c r="AB16" s="153"/>
      <c r="AC16" s="177"/>
      <c r="AD16" s="177"/>
      <c r="AE16" s="177"/>
      <c r="AF16" s="177"/>
      <c r="AG16" s="177"/>
      <c r="AH16" s="177"/>
      <c r="AI16" s="153"/>
      <c r="AJ16" s="153"/>
    </row>
    <row r="17" spans="1:36" ht="93" customHeight="1" x14ac:dyDescent="0.25">
      <c r="A17" s="154" t="s">
        <v>406</v>
      </c>
      <c r="B17" s="155">
        <v>0</v>
      </c>
      <c r="C17" s="156" t="s">
        <v>400</v>
      </c>
      <c r="D17" s="156" t="s">
        <v>400</v>
      </c>
      <c r="E17" s="155" t="str">
        <f t="shared" si="0"/>
        <v/>
      </c>
      <c r="F17" s="157"/>
      <c r="G17" s="157"/>
      <c r="H17" s="157"/>
      <c r="I17" s="157"/>
      <c r="J17" s="157"/>
      <c r="K17" s="157"/>
      <c r="L17" s="157"/>
      <c r="M17" s="157"/>
      <c r="N17" s="157"/>
      <c r="Q17" s="176"/>
      <c r="R17" s="166" t="s">
        <v>63</v>
      </c>
      <c r="Y17" s="176"/>
      <c r="Z17" s="176"/>
      <c r="AA17" s="153"/>
      <c r="AB17" s="153"/>
      <c r="AC17" s="153"/>
      <c r="AD17" s="161"/>
      <c r="AE17" s="161"/>
      <c r="AF17" s="161"/>
      <c r="AG17" s="161"/>
      <c r="AH17" s="161"/>
      <c r="AI17" s="153"/>
      <c r="AJ17" s="153"/>
    </row>
    <row r="18" spans="1:36" ht="93" customHeight="1" x14ac:dyDescent="0.25">
      <c r="A18" s="154" t="s">
        <v>407</v>
      </c>
      <c r="B18" s="155">
        <v>0</v>
      </c>
      <c r="C18" s="156" t="s">
        <v>400</v>
      </c>
      <c r="D18" s="156" t="s">
        <v>400</v>
      </c>
      <c r="E18" s="155" t="str">
        <f t="shared" si="0"/>
        <v/>
      </c>
      <c r="F18" s="157"/>
      <c r="G18" s="157"/>
      <c r="H18" s="157"/>
      <c r="I18" s="157"/>
      <c r="J18" s="157"/>
      <c r="K18" s="157"/>
      <c r="L18" s="157"/>
      <c r="M18" s="157"/>
      <c r="N18" s="157"/>
      <c r="O18" s="178"/>
      <c r="P18" s="178"/>
      <c r="Q18" s="176"/>
      <c r="Y18" s="176"/>
      <c r="Z18" s="176"/>
      <c r="AA18" s="153"/>
      <c r="AB18" s="153"/>
      <c r="AC18" s="153"/>
      <c r="AD18" s="161"/>
      <c r="AE18" s="161"/>
      <c r="AF18" s="161"/>
      <c r="AG18" s="161"/>
      <c r="AH18" s="161"/>
      <c r="AI18" s="153"/>
      <c r="AJ18" s="153"/>
    </row>
    <row r="19" spans="1:36" ht="93" customHeight="1" x14ac:dyDescent="0.25">
      <c r="A19" s="154" t="s">
        <v>408</v>
      </c>
      <c r="B19" s="155">
        <v>0</v>
      </c>
      <c r="C19" s="156" t="s">
        <v>400</v>
      </c>
      <c r="D19" s="156" t="s">
        <v>400</v>
      </c>
      <c r="E19" s="155" t="str">
        <f t="shared" si="0"/>
        <v/>
      </c>
      <c r="F19" s="157"/>
      <c r="G19" s="157"/>
      <c r="H19" s="157"/>
      <c r="I19" s="157"/>
      <c r="J19" s="157"/>
      <c r="K19" s="157"/>
      <c r="L19" s="157"/>
      <c r="M19" s="157"/>
      <c r="N19" s="157"/>
      <c r="O19" s="178"/>
      <c r="P19" s="178"/>
      <c r="Q19" s="179"/>
      <c r="Y19" s="176"/>
      <c r="Z19" s="176"/>
      <c r="AA19" s="153"/>
      <c r="AB19" s="174"/>
      <c r="AC19" s="174"/>
      <c r="AD19" s="174"/>
      <c r="AE19" s="174"/>
      <c r="AF19" s="174"/>
      <c r="AG19" s="174"/>
      <c r="AH19" s="161"/>
      <c r="AI19" s="153"/>
      <c r="AJ19" s="153"/>
    </row>
    <row r="20" spans="1:36" ht="93" customHeight="1" x14ac:dyDescent="0.25">
      <c r="A20" s="154" t="s">
        <v>409</v>
      </c>
      <c r="B20" s="155">
        <v>0</v>
      </c>
      <c r="C20" s="156" t="s">
        <v>400</v>
      </c>
      <c r="D20" s="156" t="s">
        <v>400</v>
      </c>
      <c r="E20" s="155" t="str">
        <f t="shared" si="0"/>
        <v/>
      </c>
      <c r="F20" s="157"/>
      <c r="G20" s="157"/>
      <c r="H20" s="157"/>
      <c r="I20" s="157"/>
      <c r="J20" s="157"/>
      <c r="K20" s="157"/>
      <c r="L20" s="157"/>
      <c r="M20" s="157"/>
      <c r="N20" s="157"/>
      <c r="O20" s="178"/>
      <c r="P20" s="178"/>
      <c r="AA20" s="153"/>
      <c r="AB20" s="180"/>
      <c r="AC20" s="180"/>
      <c r="AD20" s="180"/>
      <c r="AE20" s="180"/>
      <c r="AF20" s="180"/>
      <c r="AG20" s="180"/>
      <c r="AH20" s="161"/>
      <c r="AI20" s="153"/>
      <c r="AJ20" s="153"/>
    </row>
    <row r="21" spans="1:36" ht="93" customHeight="1" x14ac:dyDescent="0.25">
      <c r="A21" s="154" t="s">
        <v>410</v>
      </c>
      <c r="B21" s="155">
        <v>0</v>
      </c>
      <c r="C21" s="156" t="s">
        <v>400</v>
      </c>
      <c r="D21" s="156" t="s">
        <v>400</v>
      </c>
      <c r="E21" s="155" t="str">
        <f t="shared" si="0"/>
        <v/>
      </c>
      <c r="F21" s="157"/>
      <c r="G21" s="157"/>
      <c r="H21" s="157"/>
      <c r="I21" s="157"/>
      <c r="J21" s="157"/>
      <c r="K21" s="157"/>
      <c r="L21" s="157"/>
      <c r="M21" s="157"/>
      <c r="N21" s="157"/>
      <c r="O21" s="178"/>
      <c r="P21" s="178"/>
      <c r="AA21" s="153"/>
      <c r="AB21" s="174"/>
      <c r="AC21" s="174"/>
      <c r="AD21" s="174"/>
      <c r="AE21" s="174"/>
      <c r="AF21" s="174"/>
      <c r="AG21" s="174"/>
      <c r="AH21" s="161"/>
      <c r="AI21" s="153"/>
      <c r="AJ21" s="153"/>
    </row>
    <row r="22" spans="1:36" ht="93" customHeight="1" x14ac:dyDescent="0.25">
      <c r="A22" s="154" t="s">
        <v>411</v>
      </c>
      <c r="B22" s="155">
        <v>0</v>
      </c>
      <c r="C22" s="156" t="s">
        <v>400</v>
      </c>
      <c r="D22" s="156" t="s">
        <v>400</v>
      </c>
      <c r="E22" s="155" t="str">
        <f t="shared" si="0"/>
        <v/>
      </c>
      <c r="F22" s="157"/>
      <c r="G22" s="157"/>
      <c r="H22" s="157"/>
      <c r="I22" s="157"/>
      <c r="J22" s="157"/>
      <c r="K22" s="157"/>
      <c r="L22" s="157"/>
      <c r="M22" s="157"/>
      <c r="N22" s="157"/>
      <c r="AA22" s="153"/>
      <c r="AB22" s="174"/>
      <c r="AC22" s="174"/>
      <c r="AD22" s="174"/>
      <c r="AE22" s="174"/>
      <c r="AF22" s="174"/>
      <c r="AG22" s="174"/>
      <c r="AH22" s="161"/>
      <c r="AI22" s="153"/>
      <c r="AJ22" s="153"/>
    </row>
    <row r="23" spans="1:36" ht="93" customHeight="1" x14ac:dyDescent="0.3">
      <c r="A23" s="154" t="s">
        <v>412</v>
      </c>
      <c r="B23" s="155">
        <v>0</v>
      </c>
      <c r="C23" s="156" t="s">
        <v>400</v>
      </c>
      <c r="D23" s="156" t="s">
        <v>400</v>
      </c>
      <c r="E23" s="155" t="str">
        <f t="shared" si="0"/>
        <v/>
      </c>
      <c r="F23" s="157"/>
      <c r="G23" s="157"/>
      <c r="H23" s="157"/>
      <c r="I23" s="157"/>
      <c r="J23" s="157"/>
      <c r="K23" s="157"/>
      <c r="L23" s="157"/>
      <c r="M23" s="157"/>
      <c r="N23" s="157"/>
    </row>
    <row r="24" spans="1:36" ht="93" customHeight="1" x14ac:dyDescent="0.3">
      <c r="A24" s="154" t="s">
        <v>413</v>
      </c>
      <c r="B24" s="155">
        <v>0</v>
      </c>
      <c r="C24" s="156" t="s">
        <v>400</v>
      </c>
      <c r="D24" s="156" t="s">
        <v>400</v>
      </c>
      <c r="E24" s="155" t="str">
        <f t="shared" si="0"/>
        <v/>
      </c>
      <c r="F24" s="157"/>
      <c r="G24" s="157"/>
      <c r="H24" s="157"/>
      <c r="I24" s="157"/>
      <c r="J24" s="157"/>
      <c r="K24" s="157"/>
      <c r="L24" s="157"/>
      <c r="M24" s="157"/>
      <c r="N24" s="157"/>
    </row>
    <row r="25" spans="1:36" ht="93" customHeight="1" x14ac:dyDescent="0.3">
      <c r="A25" s="154" t="s">
        <v>414</v>
      </c>
      <c r="B25" s="155">
        <v>0</v>
      </c>
      <c r="C25" s="156" t="s">
        <v>400</v>
      </c>
      <c r="D25" s="156" t="s">
        <v>400</v>
      </c>
      <c r="E25" s="155" t="str">
        <f t="shared" si="0"/>
        <v/>
      </c>
      <c r="F25" s="157"/>
      <c r="G25" s="157"/>
      <c r="H25" s="157"/>
      <c r="I25" s="157"/>
      <c r="J25" s="157"/>
      <c r="K25" s="157"/>
      <c r="L25" s="157"/>
      <c r="M25" s="157"/>
      <c r="N25" s="157"/>
    </row>
    <row r="26" spans="1:36" ht="93" customHeight="1" x14ac:dyDescent="0.3">
      <c r="A26" s="154" t="s">
        <v>415</v>
      </c>
      <c r="B26" s="155">
        <v>0</v>
      </c>
      <c r="C26" s="156" t="s">
        <v>400</v>
      </c>
      <c r="D26" s="156" t="s">
        <v>400</v>
      </c>
      <c r="E26" s="155" t="str">
        <f t="shared" si="0"/>
        <v/>
      </c>
      <c r="F26" s="157"/>
      <c r="G26" s="157"/>
      <c r="H26" s="157"/>
      <c r="I26" s="157"/>
      <c r="J26" s="157"/>
      <c r="K26" s="157"/>
      <c r="L26" s="157"/>
      <c r="M26" s="157"/>
      <c r="N26" s="157"/>
    </row>
    <row r="27" spans="1:36" ht="14.7" customHeight="1" x14ac:dyDescent="0.3">
      <c r="B27" s="139"/>
      <c r="D27" s="139"/>
      <c r="E27" s="139"/>
      <c r="F27" s="139"/>
      <c r="G27" s="139"/>
      <c r="H27" s="139"/>
      <c r="I27" s="139"/>
      <c r="J27" s="139"/>
      <c r="K27" s="139"/>
      <c r="L27" s="139"/>
      <c r="M27" s="139"/>
      <c r="N27" s="139"/>
      <c r="Y27" s="143"/>
      <c r="Z27" s="143"/>
      <c r="AA27" s="143"/>
      <c r="AB27" s="143"/>
      <c r="AC27" s="143"/>
      <c r="AD27" s="139"/>
      <c r="AE27" s="139"/>
      <c r="AF27" s="139"/>
      <c r="AG27" s="139"/>
      <c r="AH27" s="139"/>
    </row>
    <row r="28" spans="1:36" ht="39" customHeight="1" x14ac:dyDescent="0.3">
      <c r="B28" s="139"/>
      <c r="D28" s="139"/>
      <c r="E28" s="139"/>
      <c r="F28" s="139"/>
      <c r="G28" s="139"/>
      <c r="H28" s="139"/>
      <c r="I28" s="139"/>
      <c r="J28" s="139"/>
      <c r="K28" s="139"/>
      <c r="L28" s="139"/>
      <c r="M28" s="139"/>
      <c r="N28" s="139"/>
      <c r="Y28" s="143"/>
      <c r="Z28" s="143"/>
      <c r="AA28" s="143"/>
      <c r="AB28" s="143"/>
      <c r="AC28" s="143"/>
      <c r="AD28" s="139"/>
      <c r="AE28" s="139"/>
      <c r="AF28" s="139"/>
      <c r="AG28" s="139"/>
      <c r="AH28" s="139"/>
    </row>
    <row r="29" spans="1:36" ht="19.5" customHeight="1" x14ac:dyDescent="0.3">
      <c r="B29" s="139"/>
      <c r="D29" s="139"/>
      <c r="E29" s="139"/>
      <c r="F29" s="139"/>
      <c r="G29" s="139"/>
      <c r="H29" s="139"/>
      <c r="I29" s="139"/>
      <c r="J29" s="139"/>
      <c r="K29" s="139"/>
      <c r="L29" s="139"/>
      <c r="M29" s="139"/>
      <c r="N29" s="139"/>
      <c r="Y29" s="143"/>
      <c r="Z29" s="143"/>
      <c r="AA29" s="143"/>
      <c r="AB29" s="143"/>
      <c r="AC29" s="143"/>
      <c r="AD29" s="139"/>
      <c r="AE29" s="139"/>
      <c r="AF29" s="139"/>
      <c r="AG29" s="139"/>
      <c r="AH29" s="139"/>
    </row>
    <row r="30" spans="1:36" ht="19.5" customHeight="1" x14ac:dyDescent="0.3">
      <c r="B30" s="139"/>
      <c r="D30" s="139"/>
      <c r="E30" s="139"/>
      <c r="F30" s="139"/>
      <c r="G30" s="139"/>
      <c r="H30" s="139"/>
      <c r="I30" s="139"/>
      <c r="J30" s="139"/>
      <c r="K30" s="139"/>
      <c r="L30" s="139"/>
      <c r="M30" s="139"/>
      <c r="N30" s="139"/>
      <c r="Y30" s="143"/>
      <c r="Z30" s="143"/>
      <c r="AA30" s="143"/>
      <c r="AB30" s="143"/>
      <c r="AC30" s="143"/>
      <c r="AD30" s="139"/>
      <c r="AE30" s="139"/>
      <c r="AF30" s="139"/>
      <c r="AG30" s="139"/>
      <c r="AH30" s="139"/>
    </row>
    <row r="31" spans="1:36" ht="19.5" customHeight="1" x14ac:dyDescent="0.3">
      <c r="B31" s="139"/>
      <c r="D31" s="139"/>
      <c r="E31" s="139"/>
      <c r="F31" s="139"/>
      <c r="G31" s="139"/>
      <c r="H31" s="139"/>
      <c r="I31" s="139"/>
      <c r="J31" s="139"/>
      <c r="K31" s="139"/>
      <c r="L31" s="139"/>
      <c r="M31" s="139"/>
      <c r="N31" s="139"/>
      <c r="Y31" s="143"/>
      <c r="Z31" s="143"/>
      <c r="AA31" s="143"/>
      <c r="AB31" s="143"/>
      <c r="AC31" s="143"/>
      <c r="AD31" s="139"/>
      <c r="AE31" s="139"/>
      <c r="AF31" s="139"/>
      <c r="AG31" s="139"/>
      <c r="AH31" s="139"/>
    </row>
    <row r="32" spans="1:36" ht="19.5" customHeight="1" x14ac:dyDescent="0.3">
      <c r="B32" s="139"/>
      <c r="D32" s="139"/>
      <c r="E32" s="139"/>
      <c r="F32" s="139"/>
      <c r="G32" s="139"/>
      <c r="H32" s="139"/>
      <c r="I32" s="139"/>
      <c r="J32" s="139"/>
      <c r="K32" s="139"/>
      <c r="L32" s="139"/>
      <c r="M32" s="139"/>
      <c r="N32" s="139"/>
      <c r="Y32" s="143"/>
      <c r="Z32" s="143"/>
      <c r="AA32" s="143"/>
      <c r="AB32" s="143"/>
      <c r="AC32" s="143"/>
      <c r="AD32" s="139"/>
      <c r="AE32" s="139"/>
      <c r="AF32" s="139"/>
      <c r="AG32" s="139"/>
      <c r="AH32" s="139"/>
    </row>
    <row r="33" spans="25:29" s="139" customFormat="1" ht="19.5" customHeight="1" x14ac:dyDescent="0.3">
      <c r="Y33" s="143"/>
      <c r="Z33" s="143"/>
      <c r="AA33" s="143"/>
      <c r="AB33" s="143"/>
      <c r="AC33" s="143"/>
    </row>
  </sheetData>
  <sheetProtection formatCells="0" formatColumns="0" formatRows="0" sort="0" autoFilter="0" pivotTables="0"/>
  <dataConsolidate/>
  <mergeCells count="8">
    <mergeCell ref="R4:V4"/>
    <mergeCell ref="C5:E5"/>
    <mergeCell ref="I5:M5"/>
    <mergeCell ref="G7:G11"/>
    <mergeCell ref="O7:O11"/>
    <mergeCell ref="A1:D1"/>
    <mergeCell ref="B3:D3"/>
    <mergeCell ref="G4:M4"/>
  </mergeCells>
  <conditionalFormatting sqref="C7:C26">
    <cfRule type="cellIs" dxfId="45" priority="6" operator="equal">
      <formula>$Q$11</formula>
    </cfRule>
    <cfRule type="cellIs" dxfId="44" priority="7" operator="equal">
      <formula>$Q$10</formula>
    </cfRule>
    <cfRule type="cellIs" dxfId="43" priority="8" operator="equal">
      <formula>$Q$9</formula>
    </cfRule>
    <cfRule type="cellIs" dxfId="42" priority="9" operator="equal">
      <formula>$Q$8</formula>
    </cfRule>
    <cfRule type="cellIs" dxfId="41" priority="10" operator="equal">
      <formula>$Q$7</formula>
    </cfRule>
  </conditionalFormatting>
  <conditionalFormatting sqref="D7:D26">
    <cfRule type="cellIs" dxfId="40" priority="1" operator="equal">
      <formula>$R$6</formula>
    </cfRule>
    <cfRule type="cellIs" dxfId="39" priority="2" operator="equal">
      <formula>$S$6</formula>
    </cfRule>
    <cfRule type="cellIs" dxfId="38" priority="3" operator="equal">
      <formula>$T$6</formula>
    </cfRule>
    <cfRule type="cellIs" dxfId="37" priority="4" operator="equal">
      <formula>$U$6</formula>
    </cfRule>
    <cfRule type="cellIs" dxfId="36" priority="5" operator="equal">
      <formula>$V$6</formula>
    </cfRule>
  </conditionalFormatting>
  <conditionalFormatting sqref="E7:E26">
    <cfRule type="cellIs" dxfId="35" priority="11" operator="equal">
      <formula>$R$14</formula>
    </cfRule>
    <cfRule type="cellIs" dxfId="34" priority="12" operator="equal">
      <formula>$R$15</formula>
    </cfRule>
    <cfRule type="cellIs" dxfId="33" priority="13" operator="equal">
      <formula>$R$16</formula>
    </cfRule>
    <cfRule type="cellIs" dxfId="32" priority="14" operator="equal">
      <formula>$R$17</formula>
    </cfRule>
  </conditionalFormatting>
  <dataValidations count="3">
    <dataValidation allowBlank="1" showInputMessage="1" showErrorMessage="1" prompt="Es la materialización del riesgo y las consecuencias de su aparición. Su escala es: 5 bajo impacto, 10 medio, 20 alto impacto._x000a_" sqref="JB6:JH6" xr:uid="{673956A3-0753-4136-8D2D-51A013ED9382}"/>
    <dataValidation allowBlank="1" showInputMessage="1" showErrorMessage="1" prompt="La probabilidad se encuentra determinada por una escala de 1 a 3, siendo 1 la menor probabilidad de ocurrencia del riesgo y 3 la mayor probabilidad de  ocurrencia." sqref="JA6" xr:uid="{FCAFAC72-C11A-4E27-9CB0-F6BE77CEC7F5}"/>
    <dataValidation type="list" allowBlank="1" showInputMessage="1" showErrorMessage="1" sqref="JB7:JH14" xr:uid="{D4E6C1DA-D607-460F-8065-902402310BD5}">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3FB40-58A8-4B06-BA5C-2F4DB8221A90}">
  <dimension ref="A1:XFC36"/>
  <sheetViews>
    <sheetView showGridLines="0" zoomScale="85" zoomScaleNormal="85" workbookViewId="0">
      <selection activeCell="A13" sqref="A13"/>
    </sheetView>
  </sheetViews>
  <sheetFormatPr baseColWidth="10" defaultColWidth="14.44140625" defaultRowHeight="13.2" customHeight="1" zeroHeight="1" x14ac:dyDescent="0.3"/>
  <cols>
    <col min="1" max="1" width="16.109375" style="139" customWidth="1"/>
    <col min="2" max="2" width="40.6640625" style="143" customWidth="1"/>
    <col min="3" max="3" width="13.44140625" style="143" customWidth="1"/>
    <col min="4" max="4" width="13" style="143" customWidth="1"/>
    <col min="5" max="5" width="16.44140625" style="189" customWidth="1"/>
    <col min="6" max="6" width="11.33203125" style="189" customWidth="1"/>
    <col min="7" max="7" width="15.44140625" style="143" customWidth="1"/>
    <col min="8" max="8" width="10.33203125" style="143" bestFit="1" customWidth="1"/>
    <col min="9" max="9" width="7.44140625" style="143" customWidth="1"/>
    <col min="10" max="10" width="14" style="143" customWidth="1"/>
    <col min="11" max="15" width="12.44140625" style="143" customWidth="1"/>
    <col min="16" max="16" width="3.6640625" style="143" customWidth="1"/>
    <col min="17" max="17" width="4.6640625" style="139" hidden="1" customWidth="1"/>
    <col min="18" max="18" width="5.6640625" style="139" hidden="1" customWidth="1"/>
    <col min="19" max="24" width="14" style="139" hidden="1" customWidth="1"/>
    <col min="25" max="25" width="11.44140625" style="139" customWidth="1"/>
    <col min="26" max="29" width="11.44140625" style="139" hidden="1" customWidth="1"/>
    <col min="30" max="30" width="5.44140625" style="139" hidden="1" customWidth="1"/>
    <col min="31" max="31" width="26.6640625" style="139" hidden="1" customWidth="1"/>
    <col min="32" max="36" width="22.6640625" style="143" hidden="1" customWidth="1"/>
    <col min="37" max="37" width="23.44140625" style="139" hidden="1" customWidth="1"/>
    <col min="38" max="265" width="11.44140625" style="139" hidden="1" customWidth="1"/>
    <col min="266" max="266" width="12.44140625" style="139" hidden="1" customWidth="1"/>
    <col min="267" max="267" width="47" style="139" hidden="1" customWidth="1"/>
    <col min="268" max="268" width="35" style="139" hidden="1" customWidth="1"/>
    <col min="269" max="16383" width="14.44140625" style="139"/>
    <col min="16384" max="16384" width="14.44140625" style="139" hidden="1" customWidth="1"/>
  </cols>
  <sheetData>
    <row r="1" spans="1:38" s="119" customFormat="1" ht="72" customHeight="1" x14ac:dyDescent="0.25">
      <c r="A1" s="359" t="s">
        <v>416</v>
      </c>
      <c r="B1" s="359"/>
      <c r="C1" s="359"/>
      <c r="D1" s="359"/>
      <c r="E1" s="181"/>
      <c r="G1" s="123"/>
      <c r="H1" s="124"/>
      <c r="I1" s="125"/>
      <c r="J1" s="126"/>
      <c r="K1" s="118"/>
      <c r="L1" s="118"/>
      <c r="M1" s="118"/>
      <c r="N1" s="118"/>
      <c r="O1" s="118"/>
      <c r="P1" s="113"/>
      <c r="AF1" s="120"/>
      <c r="AG1" s="120"/>
      <c r="AH1" s="120"/>
      <c r="AI1" s="120"/>
      <c r="AJ1" s="120"/>
    </row>
    <row r="2" spans="1:38" s="119" customFormat="1" x14ac:dyDescent="0.25">
      <c r="A2" s="121"/>
      <c r="B2" s="113"/>
      <c r="C2" s="182"/>
      <c r="D2" s="182"/>
      <c r="E2" s="181"/>
      <c r="F2" s="183"/>
      <c r="G2" s="183"/>
      <c r="H2" s="124"/>
      <c r="I2" s="125"/>
      <c r="J2" s="126"/>
      <c r="K2" s="118"/>
      <c r="L2" s="118"/>
      <c r="M2" s="118"/>
      <c r="N2" s="118"/>
      <c r="O2" s="118"/>
      <c r="P2" s="113"/>
      <c r="AF2" s="120"/>
      <c r="AG2" s="120"/>
      <c r="AH2" s="120"/>
      <c r="AI2" s="120"/>
      <c r="AJ2" s="120"/>
    </row>
    <row r="3" spans="1:38" s="119" customFormat="1" ht="30.6" thickBot="1" x14ac:dyDescent="0.55000000000000004">
      <c r="A3" s="127" t="s">
        <v>139</v>
      </c>
      <c r="B3" s="360" t="str">
        <f>'2. MATRIZ DE RIESGOS'!D6</f>
        <v>Gestión de Infraestructura, bienes y servicios</v>
      </c>
      <c r="C3" s="360"/>
      <c r="D3" s="360"/>
      <c r="E3" s="184"/>
      <c r="F3" s="185"/>
      <c r="K3" s="370"/>
      <c r="L3" s="370"/>
      <c r="M3" s="370"/>
      <c r="N3" s="370"/>
      <c r="O3" s="370"/>
      <c r="P3" s="370"/>
      <c r="Q3" s="370"/>
      <c r="R3" s="370"/>
      <c r="S3" s="370"/>
      <c r="T3" s="370"/>
      <c r="U3" s="370"/>
      <c r="V3" s="370"/>
      <c r="AF3" s="120"/>
      <c r="AG3" s="120"/>
      <c r="AH3" s="120"/>
      <c r="AI3" s="120"/>
      <c r="AJ3" s="120"/>
    </row>
    <row r="4" spans="1:38" s="119" customFormat="1" ht="13.8" hidden="1" thickBot="1" x14ac:dyDescent="0.3">
      <c r="D4" s="113"/>
      <c r="E4" s="122"/>
      <c r="F4" s="185"/>
      <c r="I4" s="361" t="s">
        <v>417</v>
      </c>
      <c r="J4" s="362"/>
      <c r="K4" s="362"/>
      <c r="L4" s="362"/>
      <c r="M4" s="362"/>
      <c r="N4" s="362"/>
      <c r="O4" s="363"/>
      <c r="R4" s="130"/>
      <c r="S4" s="131"/>
      <c r="T4" s="371" t="s">
        <v>1</v>
      </c>
      <c r="U4" s="372"/>
      <c r="V4" s="372"/>
      <c r="W4" s="372"/>
      <c r="X4" s="373"/>
      <c r="AF4" s="120"/>
      <c r="AG4" s="120"/>
      <c r="AH4" s="120"/>
      <c r="AI4" s="120"/>
      <c r="AJ4" s="120"/>
    </row>
    <row r="5" spans="1:38" x14ac:dyDescent="0.3">
      <c r="A5" s="186"/>
      <c r="B5" s="186"/>
      <c r="C5" s="135"/>
      <c r="D5" s="186"/>
      <c r="E5" s="366" t="s">
        <v>418</v>
      </c>
      <c r="F5" s="366"/>
      <c r="G5" s="366"/>
      <c r="H5" s="135"/>
      <c r="I5" s="136"/>
      <c r="J5" s="137"/>
      <c r="K5" s="364" t="s">
        <v>1</v>
      </c>
      <c r="L5" s="364"/>
      <c r="M5" s="364"/>
      <c r="N5" s="364"/>
      <c r="O5" s="365"/>
      <c r="P5" s="135"/>
      <c r="R5" s="138"/>
      <c r="T5" s="140">
        <v>0.2</v>
      </c>
      <c r="U5" s="140">
        <v>0.4</v>
      </c>
      <c r="V5" s="140">
        <v>0.6</v>
      </c>
      <c r="W5" s="140">
        <v>0.8</v>
      </c>
      <c r="X5" s="141">
        <v>1</v>
      </c>
      <c r="Y5" s="142"/>
      <c r="Z5" s="142"/>
      <c r="AA5" s="142"/>
      <c r="AB5" s="142"/>
      <c r="AC5" s="142"/>
      <c r="AD5" s="142"/>
      <c r="AE5" s="142"/>
    </row>
    <row r="6" spans="1:38" ht="40.200000000000003" customHeight="1" x14ac:dyDescent="0.25">
      <c r="A6" s="134" t="s">
        <v>419</v>
      </c>
      <c r="B6" s="134" t="s">
        <v>397</v>
      </c>
      <c r="C6" s="134" t="s">
        <v>93</v>
      </c>
      <c r="D6" s="134" t="s">
        <v>107</v>
      </c>
      <c r="E6" s="134" t="s">
        <v>2</v>
      </c>
      <c r="F6" s="134" t="s">
        <v>1</v>
      </c>
      <c r="G6" s="134" t="s">
        <v>420</v>
      </c>
      <c r="H6" s="135"/>
      <c r="I6" s="138"/>
      <c r="J6" s="147"/>
      <c r="K6" s="148" t="s">
        <v>103</v>
      </c>
      <c r="L6" s="148" t="s">
        <v>64</v>
      </c>
      <c r="M6" s="148" t="s">
        <v>62</v>
      </c>
      <c r="N6" s="148" t="s">
        <v>5</v>
      </c>
      <c r="O6" s="149" t="s">
        <v>65</v>
      </c>
      <c r="P6" s="135"/>
      <c r="R6" s="138"/>
      <c r="S6" s="150"/>
      <c r="T6" s="151" t="s">
        <v>103</v>
      </c>
      <c r="U6" s="151" t="s">
        <v>64</v>
      </c>
      <c r="V6" s="151" t="s">
        <v>62</v>
      </c>
      <c r="W6" s="151" t="s">
        <v>5</v>
      </c>
      <c r="X6" s="152" t="s">
        <v>65</v>
      </c>
      <c r="AA6" s="142"/>
      <c r="AB6" s="142"/>
      <c r="AC6" s="153"/>
      <c r="AD6" s="153"/>
      <c r="AE6" s="153"/>
      <c r="AF6" s="153"/>
      <c r="AG6" s="153"/>
      <c r="AH6" s="153"/>
      <c r="AI6" s="153"/>
      <c r="AJ6" s="153"/>
      <c r="AK6" s="153"/>
      <c r="AL6" s="153"/>
    </row>
    <row r="7" spans="1:38" ht="99" customHeight="1" x14ac:dyDescent="0.25">
      <c r="A7" s="154" t="str">
        <f>'2. MATRIZ DE RIESGOS'!A15</f>
        <v>GI8</v>
      </c>
      <c r="B7" s="155" t="str">
        <f>'2. MATRIZ DE RIESGOS'!G15</f>
        <v>Posibilidad de afectación económica por aumento en el gasto relacionado con reparaciones o reposiciones de los bienes, con posibles hallazgos por parte de los entes de control por detrimento patrimonial. Lo anterior, debido a la obsolescencia, deterioro, perdida y/o agotamiento de los bienes muebles y consumibles, así como como al deterioro acelerado de la Infraestructura relacionada con las sedes del Instituto, y/o de los bienes inmuebles en custodia de este, como consecuencia de actos vandálicos, hurto o incendio.</v>
      </c>
      <c r="C7" s="187">
        <f>'2. MATRIZ DE RIESGOS'!AE15</f>
        <v>5.7610828799999989E-3</v>
      </c>
      <c r="D7" s="156">
        <f>'2. MATRIZ DE RIESGOS'!AG15</f>
        <v>0.33750000000000002</v>
      </c>
      <c r="E7" s="188" t="str">
        <f t="shared" ref="E7:E26" si="0">+IF(C7=0,"",IF(C7&lt;=$R$11,$S$11,IF(C7&lt;=$R$10,$S$10,IF(C7&lt;=$R$9,$S$9,IF(C7&lt;=$R$8,$S$8,IF(C7&lt;=$R$7,$S$7,""))))))</f>
        <v>Muy Baja</v>
      </c>
      <c r="F7" s="188" t="str">
        <f t="shared" ref="F7:F26" si="1">+IF(D7=0,"",IF(D7&lt;=$T$5,$T$6,IF(D7&lt;=$U$5,$U$6,IF(D7&lt;=$V$5,$V$6,IF(D7&lt;=$W$5,$W$6,IF(D7&lt;=$X$5,$X$6,""))))))</f>
        <v>Menor</v>
      </c>
      <c r="G7" s="155" t="str">
        <f t="shared" ref="G7:G26" si="2">+IF(E7=$S$7,IF(F7=$T$6,$T$7,IF(F7=$U$6,$U$7,IF(F7=$V$6,$V$7,IF(F7=$W$6,$W$7,IF(F7=$X$6,$X$7))))),IF(E7=$S$8,IF(F7=$T$6,$T$8,IF(F7=$U$6,$U$8,IF(F7=$V$6,$V$8,IF(F7=$W$6,$W$8,IF(F7=$X$6,$X$8))))),IF(E7=$S$9,IF(F7=$T$6,$T$9,IF(F7=$U$6,$U$9,IF(F7=$V$6,$V$9,IF(F7=$W$6,$W$9,IF(F7=$X$6,$X$9))))),IF(E7=$S$10,IF(F7=$T$6,$T$10,IF(F7=$U$6,$U$10,IF(F7=$V$6,$V$10,IF(F7=$W$6,$W$10,IF(F7=$X$6,$X$10))))),IF(E7=$S$11,IF(F7=$T$6,$T$11,IF(F7=$U$6,$U$11,IF(F7=$V$6,$V$11,IF(F7=$W$6,$W$11,IF(F7=$X$6,$X$11))))),"")))))</f>
        <v>Bajo</v>
      </c>
      <c r="H7" s="157"/>
      <c r="I7" s="355" t="s">
        <v>2</v>
      </c>
      <c r="J7" s="148" t="s">
        <v>42</v>
      </c>
      <c r="K7" s="158"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58"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58"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58"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59"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57"/>
      <c r="Q7" s="367" t="s">
        <v>2</v>
      </c>
      <c r="R7" s="160">
        <v>1</v>
      </c>
      <c r="S7" s="151" t="s">
        <v>42</v>
      </c>
      <c r="T7" s="158" t="s">
        <v>61</v>
      </c>
      <c r="U7" s="158" t="s">
        <v>61</v>
      </c>
      <c r="V7" s="158" t="s">
        <v>61</v>
      </c>
      <c r="W7" s="158" t="s">
        <v>61</v>
      </c>
      <c r="X7" s="159" t="s">
        <v>60</v>
      </c>
      <c r="AA7" s="142"/>
      <c r="AB7" s="142"/>
      <c r="AC7" s="153"/>
      <c r="AD7" s="153"/>
      <c r="AE7" s="153"/>
      <c r="AF7" s="161"/>
      <c r="AG7" s="161"/>
      <c r="AH7" s="161"/>
      <c r="AI7" s="161"/>
      <c r="AJ7" s="161"/>
      <c r="AK7" s="153"/>
      <c r="AL7" s="153"/>
    </row>
    <row r="8" spans="1:38" ht="117" customHeight="1" x14ac:dyDescent="0.25">
      <c r="A8" s="154" t="str">
        <f>'2. MATRIZ DE RIESGOS'!A29</f>
        <v>GI9</v>
      </c>
      <c r="B8" s="155" t="str">
        <f>'2. MATRIZ DE RIESGOS'!G29</f>
        <v>Posibilidad de Afectación económica y reputacional del Instituto por incumplimiento de metas y planes, debido a que los productos y servicios adquiridos/contratados no cumplen con los requisitos establecidos.</v>
      </c>
      <c r="C8" s="187">
        <f>'2. MATRIZ DE RIESGOS'!AE29</f>
        <v>0.42</v>
      </c>
      <c r="D8" s="156">
        <f>'2. MATRIZ DE RIESGOS'!AG29</f>
        <v>0.60000000000000009</v>
      </c>
      <c r="E8" s="188" t="str">
        <f t="shared" si="0"/>
        <v>Media</v>
      </c>
      <c r="F8" s="188" t="str">
        <f t="shared" si="1"/>
        <v>Moderado</v>
      </c>
      <c r="G8" s="155" t="str">
        <f t="shared" si="2"/>
        <v>Moderado</v>
      </c>
      <c r="H8" s="157"/>
      <c r="I8" s="355"/>
      <c r="J8" s="148" t="s">
        <v>4</v>
      </c>
      <c r="K8" s="162"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62"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v>
      </c>
      <c r="M8" s="158"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v>
      </c>
      <c r="N8" s="158"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v>
      </c>
      <c r="O8" s="159"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57"/>
      <c r="Q8" s="368"/>
      <c r="R8" s="160">
        <v>0.8</v>
      </c>
      <c r="S8" s="151" t="s">
        <v>4</v>
      </c>
      <c r="T8" s="162" t="s">
        <v>62</v>
      </c>
      <c r="U8" s="162" t="s">
        <v>62</v>
      </c>
      <c r="V8" s="158" t="s">
        <v>61</v>
      </c>
      <c r="W8" s="158" t="s">
        <v>61</v>
      </c>
      <c r="X8" s="159" t="s">
        <v>60</v>
      </c>
      <c r="AA8" s="142"/>
      <c r="AB8" s="142"/>
      <c r="AC8" s="153"/>
      <c r="AD8" s="163"/>
      <c r="AE8" s="164"/>
      <c r="AF8" s="161"/>
      <c r="AG8" s="161"/>
      <c r="AH8" s="161"/>
      <c r="AI8" s="161"/>
      <c r="AJ8" s="161"/>
      <c r="AK8" s="153"/>
      <c r="AL8" s="153"/>
    </row>
    <row r="9" spans="1:38" ht="102" customHeight="1" x14ac:dyDescent="0.25">
      <c r="A9" s="154" t="str">
        <f>'2. MATRIZ DE RIESGOS'!A32</f>
        <v>GI10</v>
      </c>
      <c r="B9" s="155" t="str">
        <f>'2. MATRIZ DE RIESGOS'!G32</f>
        <v>Posibilidad de afectación reputacional del Instituto reflejada en manifestaciones de inconformidad por parte de la población en situación de discapacidad, así como en hallazgos de los entes de control, debido al incumplimiento de los requisitos de infraestructura para la accesibilidad y atención al ciudadano para  este tipo de  población,  establecidos en la norma técnica NTC 6047.</v>
      </c>
      <c r="C9" s="187">
        <f>'2. MATRIZ DE RIESGOS'!AE32</f>
        <v>0.1764</v>
      </c>
      <c r="D9" s="156">
        <f>'2. MATRIZ DE RIESGOS'!AG32</f>
        <v>0.6</v>
      </c>
      <c r="E9" s="188" t="str">
        <f t="shared" si="0"/>
        <v>Muy Baja</v>
      </c>
      <c r="F9" s="188" t="str">
        <f t="shared" si="1"/>
        <v>Moderado</v>
      </c>
      <c r="G9" s="155" t="str">
        <f t="shared" si="2"/>
        <v>Moderado</v>
      </c>
      <c r="H9" s="157"/>
      <c r="I9" s="355"/>
      <c r="J9" s="148" t="s">
        <v>82</v>
      </c>
      <c r="K9" s="162"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GI12               </v>
      </c>
      <c r="L9" s="162"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v>
      </c>
      <c r="M9" s="162"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 GI9                  </v>
      </c>
      <c r="N9" s="158"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59"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57"/>
      <c r="Q9" s="368"/>
      <c r="R9" s="160">
        <v>0.6</v>
      </c>
      <c r="S9" s="151" t="s">
        <v>82</v>
      </c>
      <c r="T9" s="162" t="s">
        <v>62</v>
      </c>
      <c r="U9" s="162" t="s">
        <v>62</v>
      </c>
      <c r="V9" s="162" t="s">
        <v>62</v>
      </c>
      <c r="W9" s="158" t="s">
        <v>61</v>
      </c>
      <c r="X9" s="159" t="s">
        <v>60</v>
      </c>
      <c r="AA9" s="142"/>
      <c r="AB9" s="142"/>
      <c r="AC9" s="153"/>
      <c r="AD9" s="163"/>
      <c r="AE9" s="164"/>
      <c r="AF9" s="161"/>
      <c r="AG9" s="161"/>
      <c r="AH9" s="161"/>
      <c r="AI9" s="161"/>
      <c r="AJ9" s="165"/>
      <c r="AK9" s="153"/>
      <c r="AL9" s="153"/>
    </row>
    <row r="10" spans="1:38" ht="118.95" customHeight="1" x14ac:dyDescent="0.25">
      <c r="A10" s="154" t="str">
        <f>'2. MATRIZ DE RIESGOS'!A35</f>
        <v>GI11</v>
      </c>
      <c r="B10" s="155" t="str">
        <f>'2. MATRIZ DE RIESGOS'!G35</f>
        <v>Posiblidad de efecto dañoso sobre el patrimonio publico, por pérdida, extravío, hurto, daño, robo o declaratoria de bienes faltantes pertenecientes a la Entidad. Lo anterior, debido a la pérdida del reconocimiento de los bienes por vencimiento de pólizas</v>
      </c>
      <c r="C10" s="187">
        <f>'2. MATRIZ DE RIESGOS'!AE35</f>
        <v>0.28799999999999998</v>
      </c>
      <c r="D10" s="156">
        <f>'2. MATRIZ DE RIESGOS'!AG35</f>
        <v>0.60000000000000009</v>
      </c>
      <c r="E10" s="188" t="str">
        <f t="shared" si="0"/>
        <v>Baja</v>
      </c>
      <c r="F10" s="188" t="str">
        <f t="shared" si="1"/>
        <v>Moderado</v>
      </c>
      <c r="G10" s="155" t="str">
        <f t="shared" si="2"/>
        <v>Moderado</v>
      </c>
      <c r="H10" s="157"/>
      <c r="I10" s="355"/>
      <c r="J10" s="148" t="s">
        <v>41</v>
      </c>
      <c r="K10" s="166"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62"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v>
      </c>
      <c r="M10" s="162"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   GI11  GI13              </v>
      </c>
      <c r="N10" s="158"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v>
      </c>
      <c r="O10" s="159"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57"/>
      <c r="Q10" s="368"/>
      <c r="R10" s="160">
        <v>0.4</v>
      </c>
      <c r="S10" s="151" t="s">
        <v>41</v>
      </c>
      <c r="T10" s="166" t="s">
        <v>63</v>
      </c>
      <c r="U10" s="162" t="s">
        <v>62</v>
      </c>
      <c r="V10" s="162" t="s">
        <v>62</v>
      </c>
      <c r="W10" s="158" t="s">
        <v>61</v>
      </c>
      <c r="X10" s="159" t="s">
        <v>60</v>
      </c>
      <c r="AA10" s="142"/>
      <c r="AB10" s="142"/>
      <c r="AC10" s="153"/>
      <c r="AD10" s="163"/>
      <c r="AE10" s="164"/>
      <c r="AF10" s="161"/>
      <c r="AG10" s="161"/>
      <c r="AH10" s="161"/>
      <c r="AI10" s="165"/>
      <c r="AJ10" s="161"/>
      <c r="AK10" s="153"/>
      <c r="AL10" s="153"/>
    </row>
    <row r="11" spans="1:38" ht="93" customHeight="1" thickBot="1" x14ac:dyDescent="0.3">
      <c r="A11" s="154" t="str">
        <f>'2. MATRIZ DE RIESGOS'!A38</f>
        <v>GI12</v>
      </c>
      <c r="B11" s="155" t="str">
        <f>'2. MATRIZ DE RIESGOS'!G38</f>
        <v>Posiblidad de efecto dañoso sobre el patrimonio publico por daño o pérdida de la tenencia de bienes inmuebles de la Entidad. Lo anterior, debido a posesión ilegal, incendio odesastres naturales.</v>
      </c>
      <c r="C11" s="187">
        <f>'2. MATRIZ DE RIESGOS'!AE38</f>
        <v>0.48</v>
      </c>
      <c r="D11" s="156">
        <f>'2. MATRIZ DE RIESGOS'!AG38</f>
        <v>0.14238281250000001</v>
      </c>
      <c r="E11" s="188" t="str">
        <f t="shared" si="0"/>
        <v>Media</v>
      </c>
      <c r="F11" s="188" t="str">
        <f t="shared" si="1"/>
        <v>Leve</v>
      </c>
      <c r="G11" s="155" t="str">
        <f t="shared" si="2"/>
        <v>Moderado</v>
      </c>
      <c r="H11" s="157"/>
      <c r="I11" s="356"/>
      <c r="J11" s="167" t="s">
        <v>39</v>
      </c>
      <c r="K11" s="168"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68"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GI8                   </v>
      </c>
      <c r="M11" s="169"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  GI10                 </v>
      </c>
      <c r="N11" s="170"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                   </v>
      </c>
      <c r="O11" s="171"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57"/>
      <c r="Q11" s="369"/>
      <c r="R11" s="172">
        <v>0.2</v>
      </c>
      <c r="S11" s="173" t="s">
        <v>39</v>
      </c>
      <c r="T11" s="168" t="s">
        <v>63</v>
      </c>
      <c r="U11" s="168" t="s">
        <v>63</v>
      </c>
      <c r="V11" s="169" t="s">
        <v>62</v>
      </c>
      <c r="W11" s="170" t="s">
        <v>61</v>
      </c>
      <c r="X11" s="171" t="s">
        <v>60</v>
      </c>
      <c r="AA11" s="142"/>
      <c r="AB11" s="142"/>
      <c r="AC11" s="153"/>
      <c r="AD11" s="163"/>
      <c r="AE11" s="164"/>
      <c r="AF11" s="161"/>
      <c r="AG11" s="161"/>
      <c r="AH11" s="161"/>
      <c r="AI11" s="174"/>
      <c r="AJ11" s="161"/>
      <c r="AK11" s="153"/>
      <c r="AL11" s="153"/>
    </row>
    <row r="12" spans="1:38" ht="93" customHeight="1" x14ac:dyDescent="0.25">
      <c r="A12" s="154" t="str">
        <f>'2. MATRIZ DE RIESGOS'!A45</f>
        <v>GI13</v>
      </c>
      <c r="B12" s="155" t="str">
        <f>'2. MATRIZ DE RIESGOS'!G45</f>
        <v>Posiblidad de efecto dañoso sobre recursos públicos por sobrecostos derivados de la planeación y/o ejecución de los contratos, debido a Bienes, servicios u obras inconclusos, infuncionales y/o que no brindan utilidad o beneficio, o a autorización de facturas que no corresponden a las condiciones pactadas en los contratos.</v>
      </c>
      <c r="C12" s="187">
        <f>'2. MATRIZ DE RIESGOS'!AE45</f>
        <v>0.216</v>
      </c>
      <c r="D12" s="156">
        <f>'2. MATRIZ DE RIESGOS'!AG45</f>
        <v>0.60000000000000009</v>
      </c>
      <c r="E12" s="188" t="str">
        <f t="shared" si="0"/>
        <v>Baja</v>
      </c>
      <c r="F12" s="188" t="str">
        <f t="shared" si="1"/>
        <v>Moderado</v>
      </c>
      <c r="G12" s="155" t="str">
        <f t="shared" si="2"/>
        <v>Moderado</v>
      </c>
      <c r="H12" s="157"/>
      <c r="I12" s="157"/>
      <c r="J12" s="157"/>
      <c r="K12" s="157"/>
      <c r="L12" s="157"/>
      <c r="M12" s="157"/>
      <c r="N12" s="157"/>
      <c r="O12" s="157"/>
      <c r="P12" s="157"/>
      <c r="AA12" s="142"/>
      <c r="AB12" s="142"/>
      <c r="AC12" s="153"/>
      <c r="AD12" s="163"/>
      <c r="AE12" s="164"/>
      <c r="AF12" s="161"/>
      <c r="AG12" s="161"/>
      <c r="AH12" s="161"/>
      <c r="AI12" s="161"/>
      <c r="AJ12" s="161"/>
      <c r="AK12" s="153"/>
      <c r="AL12" s="153"/>
    </row>
    <row r="13" spans="1:38" ht="93" customHeight="1" x14ac:dyDescent="0.25">
      <c r="A13" s="154" t="s">
        <v>401</v>
      </c>
      <c r="B13" s="155">
        <v>0</v>
      </c>
      <c r="C13" s="187" t="s">
        <v>400</v>
      </c>
      <c r="D13" s="156">
        <v>0</v>
      </c>
      <c r="E13" s="188" t="str">
        <f t="shared" si="0"/>
        <v/>
      </c>
      <c r="F13" s="188" t="str">
        <f t="shared" si="1"/>
        <v/>
      </c>
      <c r="G13" s="155" t="str">
        <f t="shared" si="2"/>
        <v/>
      </c>
      <c r="H13" s="157"/>
      <c r="I13" s="157"/>
      <c r="J13" s="134" t="s">
        <v>402</v>
      </c>
      <c r="K13" s="157"/>
      <c r="L13" s="157"/>
      <c r="M13" s="157"/>
      <c r="N13" s="157"/>
      <c r="O13" s="157"/>
      <c r="P13" s="157"/>
      <c r="V13" s="142"/>
      <c r="W13" s="142"/>
      <c r="X13" s="142"/>
      <c r="Y13" s="142"/>
      <c r="Z13" s="142"/>
      <c r="AA13" s="142"/>
      <c r="AB13" s="142"/>
      <c r="AC13" s="153"/>
      <c r="AD13" s="163"/>
      <c r="AE13" s="153"/>
      <c r="AF13" s="164"/>
      <c r="AG13" s="164"/>
      <c r="AH13" s="164"/>
      <c r="AI13" s="164"/>
      <c r="AJ13" s="164"/>
      <c r="AK13" s="153"/>
      <c r="AL13" s="153"/>
    </row>
    <row r="14" spans="1:38" ht="93" customHeight="1" x14ac:dyDescent="0.25">
      <c r="A14" s="154" t="s">
        <v>403</v>
      </c>
      <c r="B14" s="155">
        <v>0</v>
      </c>
      <c r="C14" s="187" t="s">
        <v>400</v>
      </c>
      <c r="D14" s="156">
        <v>0</v>
      </c>
      <c r="E14" s="188" t="str">
        <f t="shared" si="0"/>
        <v/>
      </c>
      <c r="F14" s="188" t="str">
        <f t="shared" si="1"/>
        <v/>
      </c>
      <c r="G14" s="155" t="str">
        <f t="shared" si="2"/>
        <v/>
      </c>
      <c r="H14" s="157"/>
      <c r="I14" s="157"/>
      <c r="J14" s="175" t="s">
        <v>60</v>
      </c>
      <c r="K14" s="157"/>
      <c r="L14" s="157"/>
      <c r="M14" s="157"/>
      <c r="N14" s="157"/>
      <c r="O14" s="157"/>
      <c r="P14" s="157"/>
      <c r="V14" s="142"/>
      <c r="W14" s="142"/>
      <c r="X14" s="142"/>
      <c r="Y14" s="142"/>
      <c r="Z14" s="142"/>
      <c r="AA14" s="142"/>
      <c r="AB14" s="142"/>
      <c r="AC14" s="153"/>
      <c r="AD14" s="153"/>
      <c r="AE14" s="153"/>
      <c r="AF14" s="161"/>
      <c r="AG14" s="161"/>
      <c r="AH14" s="161"/>
      <c r="AI14" s="161"/>
      <c r="AJ14" s="161"/>
      <c r="AK14" s="153"/>
      <c r="AL14" s="153"/>
    </row>
    <row r="15" spans="1:38" ht="93" customHeight="1" x14ac:dyDescent="0.25">
      <c r="A15" s="154" t="s">
        <v>404</v>
      </c>
      <c r="B15" s="155">
        <v>0</v>
      </c>
      <c r="C15" s="187" t="s">
        <v>400</v>
      </c>
      <c r="D15" s="156">
        <v>0</v>
      </c>
      <c r="E15" s="188" t="str">
        <f t="shared" si="0"/>
        <v/>
      </c>
      <c r="F15" s="188" t="str">
        <f t="shared" si="1"/>
        <v/>
      </c>
      <c r="G15" s="155" t="str">
        <f t="shared" si="2"/>
        <v/>
      </c>
      <c r="H15" s="157"/>
      <c r="I15" s="157"/>
      <c r="J15" s="158" t="s">
        <v>61</v>
      </c>
      <c r="K15" s="157"/>
      <c r="L15" s="157"/>
      <c r="M15" s="157"/>
      <c r="N15" s="157"/>
      <c r="O15" s="157"/>
      <c r="P15" s="157"/>
      <c r="U15" s="142"/>
      <c r="V15" s="142"/>
      <c r="W15" s="142"/>
      <c r="X15" s="142"/>
      <c r="Y15" s="142"/>
      <c r="Z15" s="142"/>
      <c r="AA15" s="142"/>
      <c r="AB15" s="142"/>
      <c r="AC15" s="153"/>
      <c r="AD15" s="153"/>
      <c r="AE15" s="153"/>
      <c r="AF15" s="161"/>
      <c r="AG15" s="161"/>
      <c r="AH15" s="161"/>
      <c r="AI15" s="161"/>
      <c r="AJ15" s="161"/>
      <c r="AK15" s="153"/>
      <c r="AL15" s="153"/>
    </row>
    <row r="16" spans="1:38" ht="93" customHeight="1" x14ac:dyDescent="0.25">
      <c r="A16" s="154" t="s">
        <v>405</v>
      </c>
      <c r="B16" s="155">
        <v>0</v>
      </c>
      <c r="C16" s="187" t="s">
        <v>400</v>
      </c>
      <c r="D16" s="156">
        <v>0</v>
      </c>
      <c r="E16" s="188" t="str">
        <f t="shared" si="0"/>
        <v/>
      </c>
      <c r="F16" s="188" t="str">
        <f t="shared" si="1"/>
        <v/>
      </c>
      <c r="G16" s="155" t="str">
        <f t="shared" si="2"/>
        <v/>
      </c>
      <c r="H16" s="157"/>
      <c r="I16" s="157"/>
      <c r="J16" s="162" t="s">
        <v>62</v>
      </c>
      <c r="K16" s="157"/>
      <c r="L16" s="157"/>
      <c r="M16" s="157"/>
      <c r="N16" s="157"/>
      <c r="O16" s="157"/>
      <c r="P16" s="157"/>
      <c r="S16" s="176"/>
      <c r="U16" s="176"/>
      <c r="V16" s="176"/>
      <c r="W16" s="176"/>
      <c r="X16" s="176"/>
      <c r="Y16" s="176"/>
      <c r="Z16" s="176"/>
      <c r="AA16" s="176"/>
      <c r="AB16" s="176"/>
      <c r="AC16" s="153"/>
      <c r="AD16" s="153"/>
      <c r="AE16" s="177"/>
      <c r="AF16" s="177"/>
      <c r="AG16" s="177"/>
      <c r="AH16" s="177"/>
      <c r="AI16" s="177"/>
      <c r="AJ16" s="177"/>
      <c r="AK16" s="153"/>
      <c r="AL16" s="153"/>
    </row>
    <row r="17" spans="1:38" ht="93" customHeight="1" x14ac:dyDescent="0.25">
      <c r="A17" s="154" t="s">
        <v>406</v>
      </c>
      <c r="B17" s="155">
        <v>0</v>
      </c>
      <c r="C17" s="187" t="s">
        <v>400</v>
      </c>
      <c r="D17" s="156">
        <v>0</v>
      </c>
      <c r="E17" s="188" t="str">
        <f t="shared" si="0"/>
        <v/>
      </c>
      <c r="F17" s="188" t="str">
        <f t="shared" si="1"/>
        <v/>
      </c>
      <c r="G17" s="155" t="str">
        <f t="shared" si="2"/>
        <v/>
      </c>
      <c r="H17" s="157"/>
      <c r="I17" s="157"/>
      <c r="J17" s="166" t="s">
        <v>63</v>
      </c>
      <c r="K17" s="157"/>
      <c r="L17" s="157"/>
      <c r="M17" s="157"/>
      <c r="N17" s="157"/>
      <c r="O17" s="157"/>
      <c r="P17" s="157"/>
      <c r="S17" s="176"/>
      <c r="AA17" s="176"/>
      <c r="AB17" s="176"/>
      <c r="AC17" s="153"/>
      <c r="AD17" s="153"/>
      <c r="AE17" s="153"/>
      <c r="AF17" s="161"/>
      <c r="AG17" s="161"/>
      <c r="AH17" s="161"/>
      <c r="AI17" s="161"/>
      <c r="AJ17" s="161"/>
      <c r="AK17" s="153"/>
      <c r="AL17" s="153"/>
    </row>
    <row r="18" spans="1:38" ht="93" customHeight="1" x14ac:dyDescent="0.25">
      <c r="A18" s="154" t="s">
        <v>407</v>
      </c>
      <c r="B18" s="155">
        <v>0</v>
      </c>
      <c r="C18" s="187" t="s">
        <v>400</v>
      </c>
      <c r="D18" s="156">
        <v>0</v>
      </c>
      <c r="E18" s="188" t="str">
        <f t="shared" si="0"/>
        <v/>
      </c>
      <c r="F18" s="188" t="str">
        <f t="shared" si="1"/>
        <v/>
      </c>
      <c r="G18" s="155" t="str">
        <f t="shared" si="2"/>
        <v/>
      </c>
      <c r="H18" s="157"/>
      <c r="I18" s="157"/>
      <c r="J18" s="157"/>
      <c r="K18" s="157"/>
      <c r="L18" s="157"/>
      <c r="M18" s="157"/>
      <c r="N18" s="157"/>
      <c r="O18" s="157"/>
      <c r="P18" s="157"/>
      <c r="Q18" s="178"/>
      <c r="R18" s="178"/>
      <c r="S18" s="176"/>
      <c r="AA18" s="176"/>
      <c r="AB18" s="176"/>
      <c r="AC18" s="153"/>
      <c r="AD18" s="153"/>
      <c r="AE18" s="153"/>
      <c r="AF18" s="161"/>
      <c r="AG18" s="161"/>
      <c r="AH18" s="161"/>
      <c r="AI18" s="161"/>
      <c r="AJ18" s="161"/>
      <c r="AK18" s="153"/>
      <c r="AL18" s="153"/>
    </row>
    <row r="19" spans="1:38" ht="93" customHeight="1" x14ac:dyDescent="0.25">
      <c r="A19" s="154" t="s">
        <v>408</v>
      </c>
      <c r="B19" s="155">
        <v>0</v>
      </c>
      <c r="C19" s="187" t="s">
        <v>400</v>
      </c>
      <c r="D19" s="156">
        <v>0</v>
      </c>
      <c r="E19" s="188" t="str">
        <f t="shared" si="0"/>
        <v/>
      </c>
      <c r="F19" s="188" t="str">
        <f t="shared" si="1"/>
        <v/>
      </c>
      <c r="G19" s="155" t="str">
        <f t="shared" si="2"/>
        <v/>
      </c>
      <c r="H19" s="157"/>
      <c r="I19" s="157"/>
      <c r="J19" s="157"/>
      <c r="K19" s="157"/>
      <c r="L19" s="157"/>
      <c r="M19" s="157"/>
      <c r="N19" s="157"/>
      <c r="O19" s="157"/>
      <c r="P19" s="157"/>
      <c r="Q19" s="178"/>
      <c r="R19" s="178"/>
      <c r="S19" s="179"/>
      <c r="AA19" s="176"/>
      <c r="AB19" s="176"/>
      <c r="AC19" s="153"/>
      <c r="AD19" s="174"/>
      <c r="AE19" s="174"/>
      <c r="AF19" s="174"/>
      <c r="AG19" s="174"/>
      <c r="AH19" s="174"/>
      <c r="AI19" s="174"/>
      <c r="AJ19" s="161"/>
      <c r="AK19" s="153"/>
      <c r="AL19" s="153"/>
    </row>
    <row r="20" spans="1:38" ht="93" customHeight="1" x14ac:dyDescent="0.25">
      <c r="A20" s="154" t="s">
        <v>409</v>
      </c>
      <c r="B20" s="155">
        <v>0</v>
      </c>
      <c r="C20" s="187" t="s">
        <v>400</v>
      </c>
      <c r="D20" s="156">
        <v>0</v>
      </c>
      <c r="E20" s="188" t="str">
        <f t="shared" si="0"/>
        <v/>
      </c>
      <c r="F20" s="188" t="str">
        <f t="shared" si="1"/>
        <v/>
      </c>
      <c r="G20" s="155" t="str">
        <f t="shared" si="2"/>
        <v/>
      </c>
      <c r="H20" s="157"/>
      <c r="I20" s="157"/>
      <c r="J20" s="157"/>
      <c r="K20" s="157"/>
      <c r="L20" s="157"/>
      <c r="M20" s="157"/>
      <c r="N20" s="157"/>
      <c r="O20" s="157"/>
      <c r="P20" s="157"/>
      <c r="Q20" s="178"/>
      <c r="R20" s="178"/>
      <c r="AC20" s="153"/>
      <c r="AD20" s="180"/>
      <c r="AE20" s="180"/>
      <c r="AF20" s="180"/>
      <c r="AG20" s="180"/>
      <c r="AH20" s="180"/>
      <c r="AI20" s="180"/>
      <c r="AJ20" s="161"/>
      <c r="AK20" s="153"/>
      <c r="AL20" s="153"/>
    </row>
    <row r="21" spans="1:38" ht="93" customHeight="1" x14ac:dyDescent="0.25">
      <c r="A21" s="154" t="s">
        <v>410</v>
      </c>
      <c r="B21" s="155">
        <v>0</v>
      </c>
      <c r="C21" s="187" t="s">
        <v>400</v>
      </c>
      <c r="D21" s="156">
        <v>0</v>
      </c>
      <c r="E21" s="188" t="str">
        <f t="shared" si="0"/>
        <v/>
      </c>
      <c r="F21" s="188" t="str">
        <f t="shared" si="1"/>
        <v/>
      </c>
      <c r="G21" s="155" t="str">
        <f t="shared" si="2"/>
        <v/>
      </c>
      <c r="H21" s="157"/>
      <c r="I21" s="157"/>
      <c r="J21" s="157"/>
      <c r="K21" s="157"/>
      <c r="L21" s="157"/>
      <c r="M21" s="157"/>
      <c r="N21" s="157"/>
      <c r="O21" s="157"/>
      <c r="P21" s="157"/>
      <c r="Q21" s="178"/>
      <c r="R21" s="178"/>
      <c r="AC21" s="153"/>
      <c r="AD21" s="174"/>
      <c r="AE21" s="174"/>
      <c r="AF21" s="174"/>
      <c r="AG21" s="174"/>
      <c r="AH21" s="174"/>
      <c r="AI21" s="174"/>
      <c r="AJ21" s="161"/>
      <c r="AK21" s="153"/>
      <c r="AL21" s="153"/>
    </row>
    <row r="22" spans="1:38" ht="93" customHeight="1" x14ac:dyDescent="0.25">
      <c r="A22" s="154" t="s">
        <v>411</v>
      </c>
      <c r="B22" s="155">
        <v>0</v>
      </c>
      <c r="C22" s="187" t="s">
        <v>400</v>
      </c>
      <c r="D22" s="156">
        <v>0</v>
      </c>
      <c r="E22" s="188" t="str">
        <f t="shared" si="0"/>
        <v/>
      </c>
      <c r="F22" s="188" t="str">
        <f t="shared" si="1"/>
        <v/>
      </c>
      <c r="G22" s="155" t="str">
        <f t="shared" si="2"/>
        <v/>
      </c>
      <c r="H22" s="157"/>
      <c r="I22" s="157"/>
      <c r="J22" s="157"/>
      <c r="K22" s="157"/>
      <c r="L22" s="157"/>
      <c r="M22" s="157"/>
      <c r="N22" s="157"/>
      <c r="O22" s="157"/>
      <c r="P22" s="157"/>
      <c r="AC22" s="153"/>
      <c r="AD22" s="174"/>
      <c r="AE22" s="174"/>
      <c r="AF22" s="174"/>
      <c r="AG22" s="174"/>
      <c r="AH22" s="174"/>
      <c r="AI22" s="174"/>
      <c r="AJ22" s="161"/>
      <c r="AK22" s="153"/>
      <c r="AL22" s="153"/>
    </row>
    <row r="23" spans="1:38" ht="93" customHeight="1" x14ac:dyDescent="0.3">
      <c r="A23" s="154" t="s">
        <v>412</v>
      </c>
      <c r="B23" s="155">
        <v>0</v>
      </c>
      <c r="C23" s="187" t="s">
        <v>400</v>
      </c>
      <c r="D23" s="156">
        <v>0</v>
      </c>
      <c r="E23" s="188" t="str">
        <f t="shared" si="0"/>
        <v/>
      </c>
      <c r="F23" s="188" t="str">
        <f t="shared" si="1"/>
        <v/>
      </c>
      <c r="G23" s="155" t="str">
        <f t="shared" si="2"/>
        <v/>
      </c>
      <c r="H23" s="157"/>
      <c r="I23" s="157"/>
      <c r="J23" s="157"/>
      <c r="K23" s="157"/>
      <c r="L23" s="157"/>
      <c r="M23" s="157"/>
      <c r="N23" s="157"/>
      <c r="O23" s="157"/>
      <c r="P23" s="157"/>
    </row>
    <row r="24" spans="1:38" ht="93" customHeight="1" x14ac:dyDescent="0.3">
      <c r="A24" s="154" t="s">
        <v>413</v>
      </c>
      <c r="B24" s="155">
        <v>0</v>
      </c>
      <c r="C24" s="187" t="s">
        <v>400</v>
      </c>
      <c r="D24" s="156">
        <v>0</v>
      </c>
      <c r="E24" s="188" t="str">
        <f t="shared" si="0"/>
        <v/>
      </c>
      <c r="F24" s="188" t="str">
        <f t="shared" si="1"/>
        <v/>
      </c>
      <c r="G24" s="155" t="str">
        <f t="shared" si="2"/>
        <v/>
      </c>
      <c r="H24" s="157"/>
      <c r="I24" s="157"/>
      <c r="J24" s="157"/>
      <c r="K24" s="157"/>
      <c r="L24" s="157"/>
      <c r="M24" s="157"/>
      <c r="N24" s="157"/>
      <c r="O24" s="157"/>
      <c r="P24" s="157"/>
    </row>
    <row r="25" spans="1:38" ht="93" customHeight="1" x14ac:dyDescent="0.3">
      <c r="A25" s="154" t="s">
        <v>414</v>
      </c>
      <c r="B25" s="155">
        <v>0</v>
      </c>
      <c r="C25" s="187" t="s">
        <v>400</v>
      </c>
      <c r="D25" s="156">
        <v>0</v>
      </c>
      <c r="E25" s="188" t="str">
        <f t="shared" si="0"/>
        <v/>
      </c>
      <c r="F25" s="188" t="str">
        <f t="shared" si="1"/>
        <v/>
      </c>
      <c r="G25" s="155" t="str">
        <f t="shared" si="2"/>
        <v/>
      </c>
      <c r="H25" s="157"/>
      <c r="I25" s="157"/>
      <c r="J25" s="157"/>
      <c r="K25" s="157"/>
      <c r="L25" s="157"/>
      <c r="M25" s="157"/>
      <c r="N25" s="157"/>
      <c r="O25" s="157"/>
      <c r="P25" s="157"/>
    </row>
    <row r="26" spans="1:38" ht="93" customHeight="1" x14ac:dyDescent="0.3">
      <c r="A26" s="154" t="s">
        <v>415</v>
      </c>
      <c r="B26" s="155">
        <v>0</v>
      </c>
      <c r="C26" s="187" t="s">
        <v>400</v>
      </c>
      <c r="D26" s="156">
        <v>0</v>
      </c>
      <c r="E26" s="188" t="str">
        <f t="shared" si="0"/>
        <v/>
      </c>
      <c r="F26" s="188" t="str">
        <f t="shared" si="1"/>
        <v/>
      </c>
      <c r="G26" s="155" t="str">
        <f t="shared" si="2"/>
        <v/>
      </c>
      <c r="H26" s="157"/>
      <c r="I26" s="157"/>
      <c r="J26" s="157"/>
      <c r="K26" s="157"/>
      <c r="L26" s="157"/>
      <c r="M26" s="157"/>
      <c r="N26" s="157"/>
      <c r="O26" s="157"/>
      <c r="P26" s="157"/>
    </row>
    <row r="27" spans="1:38" ht="14.7" customHeight="1" x14ac:dyDescent="0.3">
      <c r="B27" s="139"/>
      <c r="D27" s="139"/>
      <c r="G27" s="139"/>
      <c r="H27" s="139"/>
      <c r="I27" s="139"/>
      <c r="J27" s="139"/>
      <c r="K27" s="139"/>
      <c r="L27" s="139"/>
      <c r="M27" s="139"/>
      <c r="N27" s="139"/>
      <c r="O27" s="139"/>
      <c r="P27" s="139"/>
      <c r="AA27" s="143"/>
      <c r="AB27" s="143"/>
      <c r="AC27" s="143"/>
      <c r="AD27" s="143"/>
      <c r="AE27" s="143"/>
      <c r="AF27" s="139"/>
      <c r="AG27" s="139"/>
      <c r="AH27" s="139"/>
      <c r="AI27" s="139"/>
      <c r="AJ27" s="139"/>
    </row>
    <row r="28" spans="1:38" ht="39" hidden="1" customHeight="1" x14ac:dyDescent="0.3">
      <c r="B28" s="139"/>
      <c r="D28" s="139"/>
      <c r="G28" s="139"/>
      <c r="H28" s="139"/>
      <c r="I28" s="139"/>
      <c r="J28" s="139"/>
      <c r="K28" s="139"/>
      <c r="L28" s="139"/>
      <c r="M28" s="139"/>
      <c r="N28" s="139"/>
      <c r="O28" s="139"/>
      <c r="P28" s="139"/>
      <c r="AA28" s="143"/>
      <c r="AB28" s="143"/>
      <c r="AC28" s="143"/>
      <c r="AD28" s="143"/>
      <c r="AE28" s="143"/>
      <c r="AF28" s="139"/>
      <c r="AG28" s="139"/>
      <c r="AH28" s="139"/>
      <c r="AI28" s="139"/>
      <c r="AJ28" s="139"/>
    </row>
    <row r="29" spans="1:38" ht="19.5" hidden="1" customHeight="1" x14ac:dyDescent="0.3">
      <c r="B29" s="139"/>
      <c r="D29" s="139"/>
      <c r="G29" s="139"/>
      <c r="H29" s="139"/>
      <c r="I29" s="139"/>
      <c r="J29" s="139"/>
      <c r="K29" s="139"/>
      <c r="L29" s="139"/>
      <c r="M29" s="139"/>
      <c r="N29" s="139"/>
      <c r="O29" s="139"/>
      <c r="P29" s="139"/>
      <c r="AA29" s="143"/>
      <c r="AB29" s="143"/>
      <c r="AC29" s="143"/>
      <c r="AD29" s="143"/>
      <c r="AE29" s="143"/>
      <c r="AF29" s="139"/>
      <c r="AG29" s="139"/>
      <c r="AH29" s="139"/>
      <c r="AI29" s="139"/>
      <c r="AJ29" s="139"/>
    </row>
    <row r="30" spans="1:38" ht="19.5" hidden="1" customHeight="1" x14ac:dyDescent="0.3">
      <c r="B30" s="139"/>
      <c r="D30" s="139"/>
      <c r="G30" s="139"/>
      <c r="H30" s="139"/>
      <c r="I30" s="139"/>
      <c r="J30" s="139"/>
      <c r="K30" s="139"/>
      <c r="L30" s="139"/>
      <c r="M30" s="139"/>
      <c r="N30" s="139"/>
      <c r="O30" s="139"/>
      <c r="P30" s="139"/>
      <c r="AA30" s="143"/>
      <c r="AB30" s="143"/>
      <c r="AC30" s="143"/>
      <c r="AD30" s="143"/>
      <c r="AE30" s="143"/>
      <c r="AF30" s="139"/>
      <c r="AG30" s="139"/>
      <c r="AH30" s="139"/>
      <c r="AI30" s="139"/>
      <c r="AJ30" s="139"/>
    </row>
    <row r="31" spans="1:38" ht="19.5" hidden="1" customHeight="1" x14ac:dyDescent="0.3">
      <c r="B31" s="139"/>
      <c r="D31" s="139"/>
      <c r="G31" s="139"/>
      <c r="H31" s="139"/>
      <c r="I31" s="139"/>
      <c r="J31" s="139"/>
      <c r="K31" s="139"/>
      <c r="L31" s="139"/>
      <c r="M31" s="139"/>
      <c r="N31" s="139"/>
      <c r="O31" s="139"/>
      <c r="P31" s="139"/>
      <c r="AA31" s="143"/>
      <c r="AB31" s="143"/>
      <c r="AC31" s="143"/>
      <c r="AD31" s="143"/>
      <c r="AE31" s="143"/>
      <c r="AF31" s="139"/>
      <c r="AG31" s="139"/>
      <c r="AH31" s="139"/>
      <c r="AI31" s="139"/>
      <c r="AJ31" s="139"/>
    </row>
    <row r="32" spans="1:38" ht="19.5" hidden="1" customHeight="1" x14ac:dyDescent="0.3">
      <c r="B32" s="139"/>
      <c r="D32" s="139"/>
      <c r="G32" s="139"/>
      <c r="H32" s="139"/>
      <c r="I32" s="139"/>
      <c r="J32" s="139"/>
      <c r="K32" s="139"/>
      <c r="L32" s="139"/>
      <c r="M32" s="139"/>
      <c r="N32" s="139"/>
      <c r="O32" s="139"/>
      <c r="P32" s="139"/>
      <c r="AA32" s="143"/>
      <c r="AB32" s="143"/>
      <c r="AC32" s="143"/>
      <c r="AD32" s="143"/>
      <c r="AE32" s="143"/>
      <c r="AF32" s="139"/>
      <c r="AG32" s="139"/>
      <c r="AH32" s="139"/>
      <c r="AI32" s="139"/>
      <c r="AJ32" s="139"/>
    </row>
    <row r="33" spans="2:36" ht="19.5" hidden="1" customHeight="1" x14ac:dyDescent="0.3">
      <c r="B33" s="139"/>
      <c r="D33" s="139"/>
      <c r="G33" s="139"/>
      <c r="H33" s="139"/>
      <c r="I33" s="139"/>
      <c r="J33" s="139"/>
      <c r="K33" s="139"/>
      <c r="L33" s="139"/>
      <c r="M33" s="139"/>
      <c r="N33" s="139"/>
      <c r="O33" s="139"/>
      <c r="P33" s="139"/>
      <c r="AA33" s="143"/>
      <c r="AB33" s="143"/>
      <c r="AC33" s="143"/>
      <c r="AD33" s="143"/>
      <c r="AE33" s="143"/>
      <c r="AF33" s="139"/>
      <c r="AG33" s="139"/>
      <c r="AH33" s="139"/>
      <c r="AI33" s="139"/>
      <c r="AJ33" s="139"/>
    </row>
    <row r="34" spans="2:36" x14ac:dyDescent="0.3"/>
    <row r="35" spans="2:36" ht="13.2" customHeight="1" x14ac:dyDescent="0.3"/>
    <row r="36" spans="2:36" ht="13.2" customHeight="1" x14ac:dyDescent="0.3"/>
  </sheetData>
  <sheetProtection formatCells="0" formatColumns="0" formatRows="0" sort="0" autoFilter="0" pivotTables="0"/>
  <dataConsolidate/>
  <mergeCells count="9">
    <mergeCell ref="I7:I11"/>
    <mergeCell ref="Q7:Q11"/>
    <mergeCell ref="A1:D1"/>
    <mergeCell ref="B3:D3"/>
    <mergeCell ref="K3:V3"/>
    <mergeCell ref="I4:O4"/>
    <mergeCell ref="T4:X4"/>
    <mergeCell ref="E5:G5"/>
    <mergeCell ref="K5:O5"/>
  </mergeCells>
  <conditionalFormatting sqref="D7:E26">
    <cfRule type="cellIs" dxfId="31" priority="1" operator="equal">
      <formula>$S$11</formula>
    </cfRule>
    <cfRule type="cellIs" dxfId="30" priority="2" operator="equal">
      <formula>$S$10</formula>
    </cfRule>
    <cfRule type="cellIs" dxfId="29" priority="3" operator="equal">
      <formula>$S$9</formula>
    </cfRule>
    <cfRule type="cellIs" dxfId="28" priority="4" operator="equal">
      <formula>$S$8</formula>
    </cfRule>
    <cfRule type="cellIs" dxfId="27" priority="5" operator="equal">
      <formula>$S$7</formula>
    </cfRule>
  </conditionalFormatting>
  <conditionalFormatting sqref="F7:F26">
    <cfRule type="cellIs" dxfId="26" priority="6" operator="equal">
      <formula>$T$6</formula>
    </cfRule>
    <cfRule type="cellIs" dxfId="25" priority="7" operator="equal">
      <formula>$U$6</formula>
    </cfRule>
    <cfRule type="cellIs" dxfId="24" priority="8" operator="equal">
      <formula>$V$6</formula>
    </cfRule>
    <cfRule type="cellIs" dxfId="23" priority="9" operator="equal">
      <formula>$W$6</formula>
    </cfRule>
    <cfRule type="cellIs" dxfId="22" priority="10" operator="equal">
      <formula>$X$6</formula>
    </cfRule>
  </conditionalFormatting>
  <conditionalFormatting sqref="G7:G26">
    <cfRule type="cellIs" dxfId="21" priority="11" operator="equal">
      <formula>$J$14</formula>
    </cfRule>
    <cfRule type="cellIs" dxfId="20" priority="12" operator="equal">
      <formula>$J$15</formula>
    </cfRule>
    <cfRule type="cellIs" dxfId="19" priority="13" operator="equal">
      <formula>$J$16</formula>
    </cfRule>
    <cfRule type="cellIs" dxfId="18" priority="14" operator="equal">
      <formula>$J$17</formula>
    </cfRule>
  </conditionalFormatting>
  <dataValidations count="3">
    <dataValidation type="list" allowBlank="1" showInputMessage="1" showErrorMessage="1" sqref="JD7:JJ14" xr:uid="{A87BF516-457C-439A-913D-FFB22D979B95}">
      <formula1>#REF!</formula1>
    </dataValidation>
    <dataValidation allowBlank="1" showInputMessage="1" showErrorMessage="1" prompt="La probabilidad se encuentra determinada por una escala de 1 a 3, siendo 1 la menor probabilidad de ocurrencia del riesgo y 3 la mayor probabilidad de  ocurrencia." sqref="JC6" xr:uid="{1E6CB0B9-E5EE-49BB-84F0-309F42C0E5AF}"/>
    <dataValidation allowBlank="1" showInputMessage="1" showErrorMessage="1" prompt="Es la materialización del riesgo y las consecuencias de su aparición. Su escala es: 5 bajo impacto, 10 medio, 20 alto impacto._x000a_" sqref="JD6:JJ6" xr:uid="{2292AE61-BC4B-4852-9475-05E2AF7D6002}"/>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10ADE-3D5E-4C4A-83F5-5B2C786145A3}">
  <dimension ref="A1:JH72"/>
  <sheetViews>
    <sheetView showGridLines="0" zoomScaleNormal="100" workbookViewId="0">
      <selection activeCell="Y11" sqref="Y11"/>
    </sheetView>
  </sheetViews>
  <sheetFormatPr baseColWidth="10" defaultColWidth="0" defaultRowHeight="0" customHeight="1" zeroHeight="1" x14ac:dyDescent="0.3"/>
  <cols>
    <col min="1" max="1" width="7.33203125" style="139" customWidth="1"/>
    <col min="2" max="2" width="9.33203125" style="143" bestFit="1" customWidth="1"/>
    <col min="3" max="3" width="13.6640625" style="143" customWidth="1"/>
    <col min="4" max="4" width="12.6640625" style="143" customWidth="1"/>
    <col min="5" max="6" width="15.44140625" style="189" customWidth="1"/>
    <col min="7" max="7" width="12" style="143" customWidth="1"/>
    <col min="8" max="8" width="3.6640625" style="143" customWidth="1"/>
    <col min="9" max="9" width="7.44140625" style="143" customWidth="1"/>
    <col min="10" max="10" width="14" style="143" customWidth="1"/>
    <col min="11" max="15" width="12.44140625" style="143" customWidth="1"/>
    <col min="16" max="16" width="3.6640625" style="143" customWidth="1"/>
    <col min="17" max="17" width="4.6640625" style="139" hidden="1" customWidth="1"/>
    <col min="18" max="18" width="6.33203125" style="139" hidden="1" customWidth="1"/>
    <col min="19" max="24" width="14" style="139" hidden="1" customWidth="1"/>
    <col min="25" max="29" width="11.44140625" style="139" customWidth="1"/>
    <col min="30" max="30" width="5.44140625" style="139" bestFit="1" customWidth="1"/>
    <col min="31" max="31" width="26.6640625" style="139" customWidth="1"/>
    <col min="32" max="32" width="22.6640625" style="143" customWidth="1"/>
    <col min="33" max="36" width="22.6640625" style="143" hidden="1" customWidth="1"/>
    <col min="37" max="37" width="23.44140625" style="139" hidden="1" customWidth="1"/>
    <col min="38" max="265" width="11.44140625" style="139" hidden="1" customWidth="1"/>
    <col min="266" max="266" width="12.44140625" style="139" hidden="1" customWidth="1"/>
    <col min="267" max="267" width="47" style="139" hidden="1" customWidth="1"/>
    <col min="268" max="268" width="35" style="139" hidden="1" customWidth="1"/>
    <col min="269" max="16384" width="14.44140625" style="139" hidden="1"/>
  </cols>
  <sheetData>
    <row r="1" spans="1:38" s="119" customFormat="1" ht="13.2" x14ac:dyDescent="0.25">
      <c r="A1" s="121"/>
      <c r="B1" s="113"/>
      <c r="C1" s="113"/>
      <c r="D1" s="113"/>
      <c r="E1" s="182"/>
      <c r="F1" s="182"/>
      <c r="G1" s="113"/>
      <c r="H1" s="113"/>
      <c r="N1" s="118"/>
      <c r="O1" s="118"/>
      <c r="P1" s="113"/>
      <c r="AF1" s="120"/>
      <c r="AG1" s="120"/>
      <c r="AH1" s="120"/>
      <c r="AI1" s="120"/>
      <c r="AJ1" s="120"/>
    </row>
    <row r="2" spans="1:38" s="119" customFormat="1" ht="33" customHeight="1" x14ac:dyDescent="0.25">
      <c r="A2" s="375" t="s">
        <v>421</v>
      </c>
      <c r="B2" s="376"/>
      <c r="C2" s="376"/>
      <c r="D2" s="377"/>
      <c r="E2" s="184"/>
      <c r="F2" s="182"/>
      <c r="G2" s="113"/>
      <c r="H2" s="113"/>
      <c r="I2" s="190"/>
      <c r="J2" s="190"/>
      <c r="K2" s="129"/>
      <c r="L2" s="129"/>
      <c r="M2" s="129"/>
      <c r="N2" s="118"/>
      <c r="O2" s="118"/>
      <c r="P2" s="113"/>
      <c r="AF2" s="120"/>
      <c r="AG2" s="120"/>
      <c r="AH2" s="120"/>
      <c r="AI2" s="120"/>
      <c r="AJ2" s="120"/>
    </row>
    <row r="3" spans="1:38" s="119" customFormat="1" ht="33" customHeight="1" x14ac:dyDescent="0.25">
      <c r="A3" s="127" t="s">
        <v>139</v>
      </c>
      <c r="B3" s="360" t="str">
        <f>'2. MATRIZ DE RIESGOS'!D6</f>
        <v>Gestión de Infraestructura, bienes y servicios</v>
      </c>
      <c r="C3" s="378"/>
      <c r="D3" s="378"/>
      <c r="E3" s="184"/>
      <c r="F3" s="182"/>
      <c r="G3" s="113"/>
      <c r="H3" s="113"/>
      <c r="I3" s="190"/>
      <c r="J3" s="190"/>
      <c r="K3" s="129"/>
      <c r="L3" s="129"/>
      <c r="M3" s="129"/>
      <c r="N3" s="118"/>
      <c r="O3" s="118"/>
      <c r="P3" s="113"/>
      <c r="AF3" s="120"/>
      <c r="AG3" s="120"/>
      <c r="AH3" s="120"/>
      <c r="AI3" s="120"/>
      <c r="AJ3" s="120"/>
    </row>
    <row r="4" spans="1:38" s="119" customFormat="1" ht="14.4" thickBot="1" x14ac:dyDescent="0.3">
      <c r="D4" s="184"/>
      <c r="E4" s="184"/>
      <c r="F4" s="185"/>
      <c r="AF4" s="120"/>
      <c r="AG4" s="120"/>
      <c r="AH4" s="120"/>
      <c r="AI4" s="120"/>
      <c r="AJ4" s="120"/>
    </row>
    <row r="5" spans="1:38" s="119" customFormat="1" ht="13.8" thickBot="1" x14ac:dyDescent="0.3">
      <c r="A5" s="379" t="s">
        <v>394</v>
      </c>
      <c r="B5" s="380"/>
      <c r="C5" s="380"/>
      <c r="D5" s="380"/>
      <c r="E5" s="380"/>
      <c r="F5" s="380"/>
      <c r="G5" s="381"/>
      <c r="I5" s="379" t="s">
        <v>417</v>
      </c>
      <c r="J5" s="380"/>
      <c r="K5" s="380"/>
      <c r="L5" s="380"/>
      <c r="M5" s="380"/>
      <c r="N5" s="380"/>
      <c r="O5" s="381"/>
      <c r="R5" s="130"/>
      <c r="S5" s="131"/>
      <c r="T5" s="364" t="s">
        <v>1</v>
      </c>
      <c r="U5" s="364"/>
      <c r="V5" s="364"/>
      <c r="W5" s="364"/>
      <c r="X5" s="365"/>
      <c r="AF5" s="120"/>
      <c r="AG5" s="120"/>
      <c r="AH5" s="120"/>
      <c r="AI5" s="120"/>
      <c r="AJ5" s="120"/>
    </row>
    <row r="6" spans="1:38" ht="13.2" x14ac:dyDescent="0.3">
      <c r="A6" s="136"/>
      <c r="B6" s="137"/>
      <c r="C6" s="364" t="s">
        <v>1</v>
      </c>
      <c r="D6" s="364"/>
      <c r="E6" s="364"/>
      <c r="F6" s="364"/>
      <c r="G6" s="365"/>
      <c r="H6" s="135"/>
      <c r="I6" s="136"/>
      <c r="J6" s="137"/>
      <c r="K6" s="364" t="s">
        <v>1</v>
      </c>
      <c r="L6" s="364"/>
      <c r="M6" s="364"/>
      <c r="N6" s="364"/>
      <c r="O6" s="365"/>
      <c r="P6" s="135"/>
      <c r="R6" s="138"/>
      <c r="T6" s="140">
        <v>0.2</v>
      </c>
      <c r="U6" s="140">
        <v>0.4</v>
      </c>
      <c r="V6" s="140">
        <v>0.6</v>
      </c>
      <c r="W6" s="140">
        <v>0.8</v>
      </c>
      <c r="X6" s="141">
        <v>1</v>
      </c>
      <c r="Y6" s="142"/>
      <c r="Z6" s="142"/>
      <c r="AA6" s="142"/>
      <c r="AB6" s="142"/>
      <c r="AC6" s="142"/>
      <c r="AD6" s="142"/>
      <c r="AE6" s="142"/>
    </row>
    <row r="7" spans="1:38" ht="13.2" x14ac:dyDescent="0.25">
      <c r="A7" s="138"/>
      <c r="B7" s="147"/>
      <c r="C7" s="148" t="s">
        <v>103</v>
      </c>
      <c r="D7" s="148" t="s">
        <v>64</v>
      </c>
      <c r="E7" s="148" t="s">
        <v>62</v>
      </c>
      <c r="F7" s="148" t="s">
        <v>5</v>
      </c>
      <c r="G7" s="149" t="s">
        <v>65</v>
      </c>
      <c r="H7" s="135"/>
      <c r="I7" s="138"/>
      <c r="J7" s="147"/>
      <c r="K7" s="148" t="s">
        <v>103</v>
      </c>
      <c r="L7" s="148" t="s">
        <v>64</v>
      </c>
      <c r="M7" s="148" t="s">
        <v>62</v>
      </c>
      <c r="N7" s="148" t="s">
        <v>5</v>
      </c>
      <c r="O7" s="149" t="s">
        <v>65</v>
      </c>
      <c r="P7" s="135"/>
      <c r="R7" s="138"/>
      <c r="S7" s="150"/>
      <c r="T7" s="151" t="s">
        <v>103</v>
      </c>
      <c r="U7" s="151" t="s">
        <v>64</v>
      </c>
      <c r="V7" s="151" t="s">
        <v>62</v>
      </c>
      <c r="W7" s="151" t="s">
        <v>5</v>
      </c>
      <c r="X7" s="152" t="s">
        <v>65</v>
      </c>
      <c r="AA7" s="142"/>
      <c r="AB7" s="142"/>
      <c r="AC7" s="153"/>
      <c r="AD7" s="153"/>
      <c r="AE7" s="153"/>
      <c r="AF7" s="153"/>
      <c r="AG7" s="153"/>
      <c r="AH7" s="153"/>
      <c r="AI7" s="153"/>
      <c r="AJ7" s="153"/>
      <c r="AK7" s="153"/>
      <c r="AL7" s="153"/>
    </row>
    <row r="8" spans="1:38" ht="55.5" customHeight="1" x14ac:dyDescent="0.25">
      <c r="A8" s="355" t="s">
        <v>2</v>
      </c>
      <c r="B8" s="148" t="s">
        <v>42</v>
      </c>
      <c r="C8" s="158" t="str">
        <f>+'MAPA CALOR INHERENTE'!I7</f>
        <v xml:space="preserve">                   </v>
      </c>
      <c r="D8" s="158" t="str">
        <f>+'MAPA CALOR INHERENTE'!J7</f>
        <v xml:space="preserve">                   </v>
      </c>
      <c r="E8" s="158" t="str">
        <f>+'MAPA CALOR INHERENTE'!K7</f>
        <v xml:space="preserve">                   </v>
      </c>
      <c r="F8" s="158" t="str">
        <f>+'MAPA CALOR INHERENTE'!L7</f>
        <v xml:space="preserve">GI8 GI9                  </v>
      </c>
      <c r="G8" s="159" t="str">
        <f>+'MAPA CALOR INHERENTE'!M7</f>
        <v xml:space="preserve">                   </v>
      </c>
      <c r="H8" s="157"/>
      <c r="I8" s="355" t="s">
        <v>2</v>
      </c>
      <c r="J8" s="148" t="s">
        <v>42</v>
      </c>
      <c r="K8" s="158" t="str">
        <f>+'MAPA CALOR RESIDUAL'!K7</f>
        <v xml:space="preserve">                   </v>
      </c>
      <c r="L8" s="158" t="str">
        <f>+'MAPA CALOR RESIDUAL'!L7</f>
        <v xml:space="preserve">                   </v>
      </c>
      <c r="M8" s="158" t="str">
        <f>+'MAPA CALOR RESIDUAL'!M7</f>
        <v xml:space="preserve">                   </v>
      </c>
      <c r="N8" s="158" t="str">
        <f>+'MAPA CALOR RESIDUAL'!N7</f>
        <v xml:space="preserve">                   </v>
      </c>
      <c r="O8" s="159" t="str">
        <f>+'MAPA CALOR RESIDUAL'!O7</f>
        <v xml:space="preserve">                   </v>
      </c>
      <c r="P8" s="157"/>
      <c r="Q8" s="374" t="s">
        <v>2</v>
      </c>
      <c r="R8" s="160">
        <v>1</v>
      </c>
      <c r="S8" s="151" t="s">
        <v>42</v>
      </c>
      <c r="T8" s="158" t="s">
        <v>61</v>
      </c>
      <c r="U8" s="158" t="s">
        <v>61</v>
      </c>
      <c r="V8" s="158" t="s">
        <v>61</v>
      </c>
      <c r="W8" s="158" t="s">
        <v>61</v>
      </c>
      <c r="X8" s="159" t="s">
        <v>60</v>
      </c>
      <c r="AA8" s="142"/>
      <c r="AB8" s="142"/>
      <c r="AC8" s="153"/>
      <c r="AD8" s="153"/>
      <c r="AE8" s="153"/>
      <c r="AF8" s="161"/>
      <c r="AG8" s="161"/>
      <c r="AH8" s="161"/>
      <c r="AI8" s="161"/>
      <c r="AJ8" s="161"/>
      <c r="AK8" s="153"/>
      <c r="AL8" s="153"/>
    </row>
    <row r="9" spans="1:38" ht="55.5" customHeight="1" x14ac:dyDescent="0.25">
      <c r="A9" s="355"/>
      <c r="B9" s="148" t="s">
        <v>4</v>
      </c>
      <c r="C9" s="162" t="str">
        <f>+'MAPA CALOR INHERENTE'!I8</f>
        <v xml:space="preserve">                   </v>
      </c>
      <c r="D9" s="162" t="str">
        <f>+'MAPA CALOR INHERENTE'!J8</f>
        <v xml:space="preserve">                   </v>
      </c>
      <c r="E9" s="158" t="str">
        <f>+'MAPA CALOR INHERENTE'!K8</f>
        <v xml:space="preserve">                   </v>
      </c>
      <c r="F9" s="158" t="str">
        <f>+'MAPA CALOR INHERENTE'!L8</f>
        <v xml:space="preserve">   GI11 GI12               </v>
      </c>
      <c r="G9" s="159" t="str">
        <f>+'MAPA CALOR INHERENTE'!M8</f>
        <v xml:space="preserve">                   </v>
      </c>
      <c r="H9" s="157"/>
      <c r="I9" s="355"/>
      <c r="J9" s="148" t="s">
        <v>4</v>
      </c>
      <c r="K9" s="162" t="str">
        <f>+'MAPA CALOR RESIDUAL'!K8</f>
        <v xml:space="preserve">                   </v>
      </c>
      <c r="L9" s="162" t="str">
        <f>+'MAPA CALOR RESIDUAL'!L8</f>
        <v xml:space="preserve">                   </v>
      </c>
      <c r="M9" s="158" t="str">
        <f>'MAPA CALOR RESIDUAL'!M8</f>
        <v xml:space="preserve">                   </v>
      </c>
      <c r="N9" s="158" t="str">
        <f>+'MAPA CALOR RESIDUAL'!N8</f>
        <v xml:space="preserve">                   </v>
      </c>
      <c r="O9" s="159" t="str">
        <f>+'MAPA CALOR RESIDUAL'!O8</f>
        <v xml:space="preserve">                   </v>
      </c>
      <c r="P9" s="157"/>
      <c r="Q9" s="374"/>
      <c r="R9" s="160">
        <v>0.8</v>
      </c>
      <c r="S9" s="151" t="s">
        <v>4</v>
      </c>
      <c r="T9" s="162" t="s">
        <v>62</v>
      </c>
      <c r="U9" s="162" t="s">
        <v>62</v>
      </c>
      <c r="V9" s="158" t="s">
        <v>61</v>
      </c>
      <c r="W9" s="158" t="s">
        <v>61</v>
      </c>
      <c r="X9" s="159" t="s">
        <v>60</v>
      </c>
      <c r="AA9" s="142"/>
      <c r="AB9" s="142"/>
      <c r="AC9" s="153"/>
      <c r="AD9" s="163"/>
      <c r="AE9" s="164"/>
      <c r="AF9" s="161"/>
      <c r="AG9" s="161"/>
      <c r="AH9" s="161"/>
      <c r="AI9" s="161"/>
      <c r="AJ9" s="161"/>
      <c r="AK9" s="153"/>
      <c r="AL9" s="153"/>
    </row>
    <row r="10" spans="1:38" ht="55.5" customHeight="1" x14ac:dyDescent="0.25">
      <c r="A10" s="355"/>
      <c r="B10" s="148" t="s">
        <v>82</v>
      </c>
      <c r="C10" s="162" t="str">
        <f>+'MAPA CALOR INHERENTE'!I9</f>
        <v xml:space="preserve">                   </v>
      </c>
      <c r="D10" s="162" t="str">
        <f>+'MAPA CALOR INHERENTE'!J9</f>
        <v xml:space="preserve">                   </v>
      </c>
      <c r="E10" s="162" t="str">
        <f>+'MAPA CALOR INHERENTE'!K9</f>
        <v xml:space="preserve">  GI10                 </v>
      </c>
      <c r="F10" s="158" t="str">
        <f>+'MAPA CALOR INHERENTE'!L9</f>
        <v xml:space="preserve">     GI13              </v>
      </c>
      <c r="G10" s="159" t="str">
        <f>+'MAPA CALOR INHERENTE'!M9</f>
        <v xml:space="preserve">                   </v>
      </c>
      <c r="H10" s="157"/>
      <c r="I10" s="355"/>
      <c r="J10" s="148" t="s">
        <v>82</v>
      </c>
      <c r="K10" s="162" t="str">
        <f>+'MAPA CALOR RESIDUAL'!K9</f>
        <v xml:space="preserve">    GI12               </v>
      </c>
      <c r="L10" s="162" t="str">
        <f>+'MAPA CALOR RESIDUAL'!L9</f>
        <v xml:space="preserve">                   </v>
      </c>
      <c r="M10" s="162" t="str">
        <f>+'MAPA CALOR RESIDUAL'!M9</f>
        <v xml:space="preserve"> GI9                  </v>
      </c>
      <c r="N10" s="158" t="str">
        <f>+'MAPA CALOR RESIDUAL'!N9</f>
        <v xml:space="preserve">                   </v>
      </c>
      <c r="O10" s="159" t="str">
        <f>+'MAPA CALOR RESIDUAL'!O9</f>
        <v xml:space="preserve">                   </v>
      </c>
      <c r="P10" s="157"/>
      <c r="Q10" s="374"/>
      <c r="R10" s="160">
        <v>0.6</v>
      </c>
      <c r="S10" s="151" t="s">
        <v>82</v>
      </c>
      <c r="T10" s="162" t="s">
        <v>62</v>
      </c>
      <c r="U10" s="162" t="s">
        <v>62</v>
      </c>
      <c r="V10" s="162" t="s">
        <v>62</v>
      </c>
      <c r="W10" s="158" t="s">
        <v>61</v>
      </c>
      <c r="X10" s="159" t="s">
        <v>60</v>
      </c>
      <c r="AA10" s="142"/>
      <c r="AB10" s="142"/>
      <c r="AC10" s="153"/>
      <c r="AD10" s="163"/>
      <c r="AE10" s="164"/>
      <c r="AF10" s="161"/>
      <c r="AG10" s="161"/>
      <c r="AH10" s="161"/>
      <c r="AI10" s="161"/>
      <c r="AJ10" s="165"/>
      <c r="AK10" s="153"/>
      <c r="AL10" s="153"/>
    </row>
    <row r="11" spans="1:38" ht="55.5" customHeight="1" x14ac:dyDescent="0.25">
      <c r="A11" s="355"/>
      <c r="B11" s="148" t="s">
        <v>41</v>
      </c>
      <c r="C11" s="166" t="s">
        <v>422</v>
      </c>
      <c r="D11" s="162" t="str">
        <f>+'MAPA CALOR INHERENTE'!J10</f>
        <v xml:space="preserve">                   </v>
      </c>
      <c r="E11" s="162" t="str">
        <f>+'MAPA CALOR INHERENTE'!K10</f>
        <v xml:space="preserve">                   </v>
      </c>
      <c r="F11" s="158" t="str">
        <f>+'MAPA CALOR INHERENTE'!L10</f>
        <v xml:space="preserve">                   </v>
      </c>
      <c r="G11" s="159" t="str">
        <f>+'MAPA CALOR INHERENTE'!M10</f>
        <v xml:space="preserve">                   </v>
      </c>
      <c r="H11" s="157"/>
      <c r="I11" s="355"/>
      <c r="J11" s="148" t="s">
        <v>41</v>
      </c>
      <c r="K11" s="166" t="str">
        <f>+'MAPA CALOR RESIDUAL'!K10</f>
        <v xml:space="preserve">                   </v>
      </c>
      <c r="L11" s="162" t="str">
        <f>+'MAPA CALOR RESIDUAL'!L10</f>
        <v xml:space="preserve">                   </v>
      </c>
      <c r="M11" s="162" t="str">
        <f>+'MAPA CALOR RESIDUAL'!M10</f>
        <v xml:space="preserve">   GI11  GI13              </v>
      </c>
      <c r="N11" s="158" t="str">
        <f>'MAPA CALOR RESIDUAL'!N10</f>
        <v xml:space="preserve">                   </v>
      </c>
      <c r="O11" s="159" t="str">
        <f>+'MAPA CALOR RESIDUAL'!O10</f>
        <v xml:space="preserve">                   </v>
      </c>
      <c r="P11" s="157"/>
      <c r="Q11" s="374"/>
      <c r="R11" s="160">
        <v>0.4</v>
      </c>
      <c r="S11" s="151" t="s">
        <v>41</v>
      </c>
      <c r="T11" s="166" t="s">
        <v>63</v>
      </c>
      <c r="U11" s="162" t="s">
        <v>62</v>
      </c>
      <c r="V11" s="162" t="s">
        <v>62</v>
      </c>
      <c r="W11" s="158" t="s">
        <v>61</v>
      </c>
      <c r="X11" s="159" t="s">
        <v>60</v>
      </c>
      <c r="AA11" s="142"/>
      <c r="AB11" s="142"/>
      <c r="AC11" s="153"/>
      <c r="AD11" s="163"/>
      <c r="AE11" s="164"/>
      <c r="AF11" s="161"/>
      <c r="AG11" s="161"/>
      <c r="AH11" s="161"/>
      <c r="AI11" s="165"/>
      <c r="AJ11" s="161"/>
      <c r="AK11" s="153"/>
      <c r="AL11" s="153"/>
    </row>
    <row r="12" spans="1:38" ht="55.5" customHeight="1" thickBot="1" x14ac:dyDescent="0.3">
      <c r="A12" s="356"/>
      <c r="B12" s="167" t="s">
        <v>39</v>
      </c>
      <c r="C12" s="168" t="str">
        <f>+'MAPA CALOR INHERENTE'!I11</f>
        <v xml:space="preserve">                   </v>
      </c>
      <c r="D12" s="168" t="str">
        <f>+'MAPA CALOR INHERENTE'!J11</f>
        <v xml:space="preserve">                   </v>
      </c>
      <c r="E12" s="169" t="str">
        <f>+'MAPA CALOR INHERENTE'!K11</f>
        <v xml:space="preserve">                   </v>
      </c>
      <c r="F12" s="170" t="str">
        <f>+'MAPA CALOR INHERENTE'!L11</f>
        <v xml:space="preserve">                   </v>
      </c>
      <c r="G12" s="171" t="str">
        <f>+'MAPA CALOR INHERENTE'!M11</f>
        <v xml:space="preserve">                   </v>
      </c>
      <c r="H12" s="157"/>
      <c r="I12" s="356"/>
      <c r="J12" s="167" t="s">
        <v>39</v>
      </c>
      <c r="K12" s="168" t="str">
        <f>+'MAPA CALOR RESIDUAL'!K11</f>
        <v xml:space="preserve">                   </v>
      </c>
      <c r="L12" s="168" t="str">
        <f>+'MAPA CALOR RESIDUAL'!L11</f>
        <v xml:space="preserve">GI8                   </v>
      </c>
      <c r="M12" s="169" t="str">
        <f>+'MAPA CALOR RESIDUAL'!M11</f>
        <v xml:space="preserve">  GI10                 </v>
      </c>
      <c r="N12" s="170" t="str">
        <f>+'MAPA CALOR RESIDUAL'!N11</f>
        <v xml:space="preserve">                   </v>
      </c>
      <c r="O12" s="171" t="str">
        <f>+'MAPA CALOR RESIDUAL'!O11</f>
        <v xml:space="preserve">                   </v>
      </c>
      <c r="P12" s="157"/>
      <c r="Q12" s="374"/>
      <c r="R12" s="172">
        <v>0.2</v>
      </c>
      <c r="S12" s="173" t="s">
        <v>39</v>
      </c>
      <c r="T12" s="168" t="s">
        <v>63</v>
      </c>
      <c r="U12" s="168" t="s">
        <v>63</v>
      </c>
      <c r="V12" s="169" t="s">
        <v>62</v>
      </c>
      <c r="W12" s="170" t="s">
        <v>61</v>
      </c>
      <c r="X12" s="171" t="s">
        <v>60</v>
      </c>
      <c r="AA12" s="142"/>
      <c r="AB12" s="142"/>
      <c r="AC12" s="153"/>
      <c r="AD12" s="163"/>
      <c r="AE12" s="164"/>
      <c r="AF12" s="161"/>
      <c r="AG12" s="161"/>
      <c r="AH12" s="161"/>
      <c r="AI12" s="174"/>
      <c r="AJ12" s="161"/>
      <c r="AK12" s="153"/>
      <c r="AL12" s="153"/>
    </row>
    <row r="13" spans="1:38" ht="13.2" x14ac:dyDescent="0.25">
      <c r="A13" s="143"/>
      <c r="B13" s="157"/>
      <c r="C13" s="191"/>
      <c r="D13" s="192"/>
      <c r="E13" s="193"/>
      <c r="F13" s="193"/>
      <c r="G13" s="157"/>
      <c r="H13" s="157"/>
      <c r="I13" s="157"/>
      <c r="J13" s="157"/>
      <c r="K13" s="157"/>
      <c r="L13" s="157"/>
      <c r="M13" s="157"/>
      <c r="N13" s="157"/>
      <c r="O13" s="157"/>
      <c r="P13" s="157"/>
      <c r="AA13" s="142"/>
      <c r="AB13" s="142"/>
      <c r="AC13" s="153"/>
      <c r="AD13" s="163"/>
      <c r="AE13" s="164"/>
      <c r="AF13" s="161"/>
      <c r="AG13" s="161"/>
      <c r="AH13" s="161"/>
      <c r="AI13" s="161"/>
      <c r="AJ13" s="161"/>
      <c r="AK13" s="153"/>
      <c r="AL13" s="153"/>
    </row>
    <row r="14" spans="1:38" ht="26.4" x14ac:dyDescent="0.25">
      <c r="A14" s="143"/>
      <c r="B14" s="157"/>
      <c r="C14" s="191"/>
      <c r="D14" s="192"/>
      <c r="E14" s="193"/>
      <c r="F14" s="193"/>
      <c r="G14" s="157"/>
      <c r="H14" s="157"/>
      <c r="I14" s="157"/>
      <c r="J14" s="157"/>
      <c r="K14" s="157"/>
      <c r="L14" s="157"/>
      <c r="M14" s="157"/>
      <c r="N14" s="157"/>
      <c r="O14" s="157"/>
      <c r="P14" s="157"/>
      <c r="T14" s="134" t="s">
        <v>402</v>
      </c>
      <c r="V14" s="142"/>
      <c r="W14" s="142"/>
      <c r="X14" s="142"/>
      <c r="Y14" s="142"/>
      <c r="Z14" s="142"/>
      <c r="AA14" s="142"/>
      <c r="AB14" s="142"/>
      <c r="AC14" s="153"/>
      <c r="AD14" s="163"/>
      <c r="AE14" s="153"/>
      <c r="AF14" s="164"/>
      <c r="AG14" s="164"/>
      <c r="AH14" s="164"/>
      <c r="AI14" s="164"/>
      <c r="AJ14" s="164"/>
      <c r="AK14" s="153"/>
      <c r="AL14" s="153"/>
    </row>
    <row r="15" spans="1:38" ht="13.2" x14ac:dyDescent="0.25">
      <c r="A15" s="143"/>
      <c r="B15" s="157"/>
      <c r="C15" s="191"/>
      <c r="D15" s="192"/>
      <c r="E15" s="193"/>
      <c r="F15" s="193"/>
      <c r="G15" s="157"/>
      <c r="H15" s="157"/>
      <c r="I15" s="157"/>
      <c r="J15" s="157"/>
      <c r="K15" s="157"/>
      <c r="L15" s="157"/>
      <c r="M15" s="157"/>
      <c r="N15" s="157"/>
      <c r="O15" s="157"/>
      <c r="P15" s="157"/>
      <c r="T15" s="175" t="s">
        <v>60</v>
      </c>
      <c r="V15" s="142"/>
      <c r="W15" s="142"/>
      <c r="X15" s="142"/>
      <c r="Y15" s="142"/>
      <c r="Z15" s="142"/>
      <c r="AA15" s="142"/>
      <c r="AB15" s="142"/>
      <c r="AC15" s="153"/>
      <c r="AD15" s="153"/>
      <c r="AE15" s="153"/>
      <c r="AF15" s="161"/>
      <c r="AG15" s="161"/>
      <c r="AH15" s="161"/>
      <c r="AI15" s="161"/>
      <c r="AJ15" s="161"/>
      <c r="AK15" s="153"/>
      <c r="AL15" s="153"/>
    </row>
    <row r="16" spans="1:38" ht="13.2" x14ac:dyDescent="0.25">
      <c r="A16" s="143"/>
      <c r="B16" s="157"/>
      <c r="C16" s="191"/>
      <c r="D16" s="192"/>
      <c r="E16" s="193"/>
      <c r="F16" s="193"/>
      <c r="G16" s="157"/>
      <c r="H16" s="157"/>
      <c r="I16" s="157"/>
      <c r="J16" s="157"/>
      <c r="K16" s="157"/>
      <c r="L16" s="157"/>
      <c r="M16" s="157"/>
      <c r="N16" s="157"/>
      <c r="O16" s="157"/>
      <c r="P16" s="157"/>
      <c r="T16" s="158" t="s">
        <v>61</v>
      </c>
      <c r="U16" s="142"/>
      <c r="V16" s="142"/>
      <c r="W16" s="142"/>
      <c r="X16" s="142"/>
      <c r="Y16" s="142"/>
      <c r="Z16" s="142"/>
      <c r="AA16" s="142"/>
      <c r="AB16" s="142"/>
      <c r="AC16" s="153"/>
      <c r="AD16" s="153"/>
      <c r="AE16" s="153"/>
      <c r="AF16" s="161"/>
      <c r="AG16" s="161"/>
      <c r="AH16" s="161"/>
      <c r="AI16" s="161"/>
      <c r="AJ16" s="161"/>
      <c r="AK16" s="153"/>
      <c r="AL16" s="153"/>
    </row>
    <row r="17" spans="1:38" ht="13.2" x14ac:dyDescent="0.25">
      <c r="A17" s="143"/>
      <c r="B17" s="157"/>
      <c r="C17" s="191"/>
      <c r="D17" s="192"/>
      <c r="E17" s="193"/>
      <c r="F17" s="193"/>
      <c r="G17" s="157"/>
      <c r="H17" s="157"/>
      <c r="I17" s="157"/>
      <c r="J17" s="157"/>
      <c r="K17" s="157"/>
      <c r="L17" s="157"/>
      <c r="M17" s="157"/>
      <c r="N17" s="157"/>
      <c r="O17" s="157"/>
      <c r="P17" s="157"/>
      <c r="S17" s="176"/>
      <c r="T17" s="162" t="s">
        <v>62</v>
      </c>
      <c r="U17" s="176"/>
      <c r="V17" s="176"/>
      <c r="W17" s="176"/>
      <c r="X17" s="176"/>
      <c r="Y17" s="176"/>
      <c r="Z17" s="176"/>
      <c r="AA17" s="176"/>
      <c r="AB17" s="176"/>
      <c r="AC17" s="153"/>
      <c r="AD17" s="153"/>
      <c r="AE17" s="177"/>
      <c r="AF17" s="177"/>
      <c r="AG17" s="177"/>
      <c r="AH17" s="177"/>
      <c r="AI17" s="177"/>
      <c r="AJ17" s="177"/>
      <c r="AK17" s="153"/>
      <c r="AL17" s="153"/>
    </row>
    <row r="18" spans="1:38" ht="13.2" x14ac:dyDescent="0.25">
      <c r="A18" s="143"/>
      <c r="B18" s="157"/>
      <c r="C18" s="191"/>
      <c r="D18" s="192"/>
      <c r="E18" s="193"/>
      <c r="F18" s="193"/>
      <c r="G18" s="157"/>
      <c r="H18" s="157"/>
      <c r="I18" s="157"/>
      <c r="J18" s="157"/>
      <c r="K18" s="157"/>
      <c r="L18" s="157"/>
      <c r="M18" s="157"/>
      <c r="N18" s="157"/>
      <c r="O18" s="157"/>
      <c r="P18" s="157"/>
      <c r="S18" s="176"/>
      <c r="T18" s="166" t="s">
        <v>63</v>
      </c>
      <c r="AA18" s="176"/>
      <c r="AB18" s="176"/>
      <c r="AC18" s="153"/>
      <c r="AD18" s="153"/>
      <c r="AE18" s="153"/>
      <c r="AF18" s="161"/>
      <c r="AG18" s="161"/>
      <c r="AH18" s="161"/>
      <c r="AI18" s="161"/>
      <c r="AJ18" s="161"/>
      <c r="AK18" s="153"/>
      <c r="AL18" s="153"/>
    </row>
    <row r="19" spans="1:38" ht="13.2" x14ac:dyDescent="0.25">
      <c r="A19" s="143"/>
      <c r="B19" s="157"/>
      <c r="C19" s="191"/>
      <c r="D19" s="192"/>
      <c r="E19" s="193"/>
      <c r="F19" s="193"/>
      <c r="G19" s="157"/>
      <c r="H19" s="157"/>
      <c r="I19" s="157"/>
      <c r="J19" s="157"/>
      <c r="K19" s="157"/>
      <c r="L19" s="157"/>
      <c r="M19" s="157"/>
      <c r="N19" s="157"/>
      <c r="O19" s="157"/>
      <c r="P19" s="157"/>
      <c r="Q19" s="178"/>
      <c r="R19" s="178"/>
      <c r="S19" s="176"/>
      <c r="AA19" s="176"/>
      <c r="AB19" s="176"/>
      <c r="AC19" s="153"/>
      <c r="AD19" s="153"/>
      <c r="AE19" s="153"/>
      <c r="AF19" s="161"/>
      <c r="AG19" s="161"/>
      <c r="AH19" s="161"/>
      <c r="AI19" s="161"/>
      <c r="AJ19" s="161"/>
      <c r="AK19" s="153"/>
      <c r="AL19" s="153"/>
    </row>
    <row r="20" spans="1:38" ht="13.2" x14ac:dyDescent="0.25">
      <c r="A20" s="143"/>
      <c r="B20" s="157"/>
      <c r="C20" s="191"/>
      <c r="D20" s="192"/>
      <c r="E20" s="193"/>
      <c r="F20" s="193"/>
      <c r="G20" s="157"/>
      <c r="H20" s="157"/>
      <c r="I20" s="157"/>
      <c r="J20" s="157"/>
      <c r="K20" s="157"/>
      <c r="L20" s="157"/>
      <c r="M20" s="157"/>
      <c r="N20" s="157"/>
      <c r="O20" s="157"/>
      <c r="P20" s="157"/>
      <c r="Q20" s="178"/>
      <c r="R20" s="178"/>
      <c r="S20" s="179"/>
      <c r="AA20" s="176"/>
      <c r="AB20" s="176"/>
      <c r="AC20" s="153"/>
      <c r="AD20" s="174"/>
      <c r="AE20" s="174"/>
      <c r="AF20" s="174"/>
      <c r="AG20" s="174"/>
      <c r="AH20" s="174"/>
      <c r="AI20" s="174"/>
      <c r="AJ20" s="161"/>
      <c r="AK20" s="153"/>
      <c r="AL20" s="153"/>
    </row>
    <row r="21" spans="1:38" ht="13.2" x14ac:dyDescent="0.25">
      <c r="A21" s="143"/>
      <c r="B21" s="157"/>
      <c r="C21" s="191"/>
      <c r="D21" s="192"/>
      <c r="E21" s="193"/>
      <c r="F21" s="193"/>
      <c r="G21" s="157"/>
      <c r="H21" s="157"/>
      <c r="I21" s="157"/>
      <c r="J21" s="157"/>
      <c r="K21" s="157"/>
      <c r="L21" s="157"/>
      <c r="M21" s="157"/>
      <c r="N21" s="157"/>
      <c r="O21" s="157"/>
      <c r="P21" s="157"/>
      <c r="Q21" s="178"/>
      <c r="R21" s="178"/>
      <c r="AC21" s="153"/>
      <c r="AD21" s="180"/>
      <c r="AE21" s="180"/>
      <c r="AF21" s="180"/>
      <c r="AG21" s="180"/>
      <c r="AH21" s="180"/>
      <c r="AI21" s="180"/>
      <c r="AJ21" s="161"/>
      <c r="AK21" s="153"/>
      <c r="AL21" s="153"/>
    </row>
    <row r="22" spans="1:38" ht="13.2" x14ac:dyDescent="0.25">
      <c r="A22" s="143"/>
      <c r="B22" s="157"/>
      <c r="C22" s="191"/>
      <c r="D22" s="192"/>
      <c r="E22" s="193"/>
      <c r="F22" s="193"/>
      <c r="G22" s="157"/>
      <c r="H22" s="157"/>
      <c r="I22" s="157"/>
      <c r="J22" s="157"/>
      <c r="K22" s="157"/>
      <c r="L22" s="157"/>
      <c r="M22" s="157"/>
      <c r="N22" s="157"/>
      <c r="O22" s="157"/>
      <c r="P22" s="157"/>
      <c r="Q22" s="178"/>
      <c r="R22" s="178"/>
      <c r="AC22" s="153"/>
      <c r="AD22" s="174"/>
      <c r="AE22" s="174"/>
      <c r="AF22" s="174"/>
      <c r="AG22" s="174"/>
      <c r="AH22" s="174"/>
      <c r="AI22" s="174"/>
      <c r="AJ22" s="161"/>
      <c r="AK22" s="153"/>
      <c r="AL22" s="153"/>
    </row>
    <row r="23" spans="1:38" ht="13.2" x14ac:dyDescent="0.25">
      <c r="A23" s="143"/>
      <c r="B23" s="157"/>
      <c r="C23" s="191"/>
      <c r="D23" s="192"/>
      <c r="E23" s="193"/>
      <c r="F23" s="193"/>
      <c r="G23" s="157"/>
      <c r="H23" s="157"/>
      <c r="I23" s="157"/>
      <c r="J23" s="157"/>
      <c r="K23" s="157"/>
      <c r="L23" s="157"/>
      <c r="M23" s="157"/>
      <c r="N23" s="157"/>
      <c r="O23" s="157"/>
      <c r="P23" s="157"/>
      <c r="AC23" s="153"/>
      <c r="AD23" s="174"/>
      <c r="AE23" s="174"/>
      <c r="AF23" s="174"/>
      <c r="AG23" s="174"/>
      <c r="AH23" s="174"/>
      <c r="AI23" s="174"/>
      <c r="AJ23" s="161"/>
      <c r="AK23" s="153"/>
      <c r="AL23" s="153"/>
    </row>
    <row r="24" spans="1:38" ht="13.2" x14ac:dyDescent="0.3">
      <c r="A24" s="143"/>
      <c r="B24" s="157"/>
      <c r="C24" s="191"/>
      <c r="D24" s="192"/>
      <c r="E24" s="193"/>
      <c r="F24" s="193"/>
      <c r="G24" s="157"/>
      <c r="H24" s="157"/>
      <c r="I24" s="157"/>
      <c r="J24" s="157"/>
      <c r="K24" s="157"/>
      <c r="L24" s="157"/>
      <c r="M24" s="157"/>
      <c r="N24" s="157"/>
      <c r="O24" s="157"/>
      <c r="P24" s="157"/>
    </row>
    <row r="25" spans="1:38" ht="13.2" x14ac:dyDescent="0.3">
      <c r="A25" s="143"/>
      <c r="B25" s="157"/>
      <c r="C25" s="191"/>
      <c r="D25" s="192"/>
      <c r="E25" s="193"/>
      <c r="F25" s="193"/>
      <c r="G25" s="157"/>
      <c r="H25" s="157"/>
      <c r="I25" s="157"/>
      <c r="J25" s="157"/>
      <c r="K25" s="157"/>
      <c r="L25" s="157"/>
      <c r="M25" s="157"/>
      <c r="N25" s="157"/>
      <c r="O25" s="157"/>
      <c r="P25" s="157"/>
    </row>
    <row r="26" spans="1:38" ht="13.2" x14ac:dyDescent="0.3">
      <c r="A26" s="143"/>
      <c r="B26" s="157"/>
      <c r="C26" s="191"/>
      <c r="D26" s="192"/>
      <c r="E26" s="193"/>
      <c r="F26" s="193"/>
      <c r="G26" s="157"/>
      <c r="H26" s="157"/>
      <c r="I26" s="157"/>
      <c r="J26" s="157"/>
      <c r="K26" s="157"/>
      <c r="L26" s="157"/>
      <c r="M26" s="157"/>
      <c r="N26" s="157"/>
      <c r="O26" s="157"/>
      <c r="P26" s="157"/>
    </row>
    <row r="27" spans="1:38" ht="13.2" x14ac:dyDescent="0.3">
      <c r="A27" s="143"/>
      <c r="B27" s="157"/>
      <c r="C27" s="191"/>
      <c r="D27" s="192"/>
      <c r="E27" s="193"/>
      <c r="F27" s="193"/>
      <c r="G27" s="157"/>
      <c r="H27" s="157"/>
      <c r="I27" s="157"/>
      <c r="J27" s="157"/>
      <c r="K27" s="157"/>
      <c r="L27" s="157"/>
      <c r="M27" s="157"/>
      <c r="N27" s="157"/>
      <c r="O27" s="157"/>
      <c r="P27" s="157"/>
    </row>
    <row r="28" spans="1:38" ht="14.7" customHeight="1" x14ac:dyDescent="0.3">
      <c r="B28" s="139"/>
      <c r="D28" s="139"/>
      <c r="G28" s="139"/>
      <c r="H28" s="139"/>
      <c r="I28" s="139"/>
      <c r="J28" s="139"/>
      <c r="K28" s="139"/>
      <c r="L28" s="139"/>
      <c r="M28" s="139"/>
      <c r="N28" s="139"/>
      <c r="O28" s="139"/>
      <c r="P28" s="139"/>
      <c r="AA28" s="143"/>
      <c r="AB28" s="143"/>
      <c r="AC28" s="143"/>
      <c r="AD28" s="143"/>
      <c r="AE28" s="143"/>
      <c r="AF28" s="139"/>
      <c r="AG28" s="139"/>
      <c r="AH28" s="139"/>
      <c r="AI28" s="139"/>
      <c r="AJ28" s="139"/>
    </row>
    <row r="29" spans="1:38" ht="39" customHeight="1" x14ac:dyDescent="0.3">
      <c r="B29" s="139"/>
      <c r="D29" s="139"/>
      <c r="G29" s="139"/>
      <c r="H29" s="139"/>
      <c r="I29" s="139"/>
      <c r="J29" s="139"/>
      <c r="K29" s="139"/>
      <c r="L29" s="139"/>
      <c r="M29" s="139"/>
      <c r="N29" s="139"/>
      <c r="O29" s="139"/>
      <c r="P29" s="139"/>
      <c r="AA29" s="143"/>
      <c r="AB29" s="143"/>
      <c r="AC29" s="143"/>
      <c r="AD29" s="143"/>
      <c r="AE29" s="143"/>
      <c r="AF29" s="139"/>
      <c r="AG29" s="139"/>
      <c r="AH29" s="139"/>
      <c r="AI29" s="139"/>
      <c r="AJ29" s="139"/>
    </row>
    <row r="30" spans="1:38" ht="19.5" customHeight="1" x14ac:dyDescent="0.3">
      <c r="B30" s="139"/>
      <c r="D30" s="139"/>
      <c r="G30" s="139"/>
      <c r="H30" s="139"/>
      <c r="I30" s="139"/>
      <c r="J30" s="139"/>
      <c r="K30" s="139"/>
      <c r="L30" s="139"/>
      <c r="M30" s="139"/>
      <c r="N30" s="139"/>
      <c r="O30" s="139"/>
      <c r="P30" s="139"/>
      <c r="AA30" s="143"/>
      <c r="AB30" s="143"/>
      <c r="AC30" s="143"/>
      <c r="AD30" s="143"/>
      <c r="AE30" s="143"/>
      <c r="AF30" s="139"/>
      <c r="AG30" s="139"/>
      <c r="AH30" s="139"/>
      <c r="AI30" s="139"/>
      <c r="AJ30" s="139"/>
    </row>
    <row r="31" spans="1:38" ht="19.5" customHeight="1" x14ac:dyDescent="0.3">
      <c r="B31" s="139"/>
      <c r="D31" s="139"/>
      <c r="G31" s="139"/>
      <c r="H31" s="139"/>
      <c r="I31" s="139"/>
      <c r="J31" s="139"/>
      <c r="K31" s="139"/>
      <c r="L31" s="139"/>
      <c r="M31" s="139"/>
      <c r="N31" s="139"/>
      <c r="O31" s="139"/>
      <c r="P31" s="139"/>
      <c r="AA31" s="143"/>
      <c r="AB31" s="143"/>
      <c r="AC31" s="143"/>
      <c r="AD31" s="143"/>
      <c r="AE31" s="143"/>
      <c r="AF31" s="139"/>
      <c r="AG31" s="139"/>
      <c r="AH31" s="139"/>
      <c r="AI31" s="139"/>
      <c r="AJ31" s="139"/>
    </row>
    <row r="32" spans="1:38" ht="19.5" customHeight="1" x14ac:dyDescent="0.3">
      <c r="B32" s="139"/>
      <c r="D32" s="139"/>
      <c r="G32" s="139"/>
      <c r="H32" s="139"/>
      <c r="I32" s="139"/>
      <c r="J32" s="139"/>
      <c r="K32" s="139"/>
      <c r="L32" s="139"/>
      <c r="M32" s="139"/>
      <c r="N32" s="139"/>
      <c r="O32" s="139"/>
      <c r="P32" s="139"/>
      <c r="AA32" s="143"/>
      <c r="AB32" s="143"/>
      <c r="AC32" s="143"/>
      <c r="AD32" s="143"/>
      <c r="AE32" s="143"/>
      <c r="AF32" s="139"/>
      <c r="AG32" s="139"/>
      <c r="AH32" s="139"/>
      <c r="AI32" s="139"/>
      <c r="AJ32" s="139"/>
    </row>
    <row r="33" spans="2:36" ht="19.5" customHeight="1" x14ac:dyDescent="0.3">
      <c r="B33" s="139"/>
      <c r="D33" s="139"/>
      <c r="G33" s="139"/>
      <c r="H33" s="139"/>
      <c r="I33" s="139"/>
      <c r="J33" s="139"/>
      <c r="K33" s="139"/>
      <c r="L33" s="139"/>
      <c r="M33" s="139"/>
      <c r="N33" s="139"/>
      <c r="O33" s="139"/>
      <c r="P33" s="139"/>
      <c r="AA33" s="143"/>
      <c r="AB33" s="143"/>
      <c r="AC33" s="143"/>
      <c r="AD33" s="143"/>
      <c r="AE33" s="143"/>
      <c r="AF33" s="139"/>
      <c r="AG33" s="139"/>
      <c r="AH33" s="139"/>
      <c r="AI33" s="139"/>
      <c r="AJ33" s="139"/>
    </row>
    <row r="34" spans="2:36" ht="19.5" customHeight="1" x14ac:dyDescent="0.3">
      <c r="B34" s="139"/>
      <c r="D34" s="139"/>
      <c r="G34" s="139"/>
      <c r="H34" s="139"/>
      <c r="I34" s="139"/>
      <c r="J34" s="139"/>
      <c r="K34" s="139"/>
      <c r="L34" s="139"/>
      <c r="M34" s="139"/>
      <c r="N34" s="139"/>
      <c r="O34" s="139"/>
      <c r="P34" s="139"/>
      <c r="AA34" s="143"/>
      <c r="AB34" s="143"/>
      <c r="AC34" s="143"/>
      <c r="AD34" s="143"/>
      <c r="AE34" s="143"/>
      <c r="AF34" s="139"/>
      <c r="AG34" s="139"/>
      <c r="AH34" s="139"/>
      <c r="AI34" s="139"/>
      <c r="AJ34" s="139"/>
    </row>
    <row r="35" spans="2:36" ht="13.2" x14ac:dyDescent="0.3"/>
    <row r="36" spans="2:36" ht="13.2" x14ac:dyDescent="0.3"/>
    <row r="37" spans="2:36" ht="13.2" x14ac:dyDescent="0.3"/>
    <row r="38" spans="2:36" ht="13.2" x14ac:dyDescent="0.3"/>
    <row r="39" spans="2:36" ht="13.2" x14ac:dyDescent="0.3"/>
    <row r="40" spans="2:36" ht="13.2" x14ac:dyDescent="0.3"/>
    <row r="41" spans="2:36" ht="13.2" x14ac:dyDescent="0.3"/>
    <row r="42" spans="2:36" ht="13.2" x14ac:dyDescent="0.3"/>
    <row r="43" spans="2:36" ht="13.2" x14ac:dyDescent="0.3"/>
    <row r="44" spans="2:36" ht="13.2" x14ac:dyDescent="0.3"/>
    <row r="45" spans="2:36" ht="13.2" x14ac:dyDescent="0.3"/>
    <row r="46" spans="2:36" ht="13.2" x14ac:dyDescent="0.3"/>
    <row r="47" spans="2:36" ht="13.2" x14ac:dyDescent="0.3"/>
    <row r="48" spans="2:36" ht="13.2" x14ac:dyDescent="0.3"/>
    <row r="49" ht="13.2" x14ac:dyDescent="0.3"/>
    <row r="50" ht="13.2" x14ac:dyDescent="0.3"/>
    <row r="51" ht="13.2" x14ac:dyDescent="0.3"/>
    <row r="52" ht="13.2" x14ac:dyDescent="0.3"/>
    <row r="53" ht="13.2" x14ac:dyDescent="0.3"/>
    <row r="54" ht="13.2" x14ac:dyDescent="0.3"/>
    <row r="55" ht="13.2" x14ac:dyDescent="0.3"/>
    <row r="56" ht="13.2" x14ac:dyDescent="0.3"/>
    <row r="57" ht="13.2" x14ac:dyDescent="0.3"/>
    <row r="58" ht="13.2" x14ac:dyDescent="0.3"/>
    <row r="59" ht="13.2" x14ac:dyDescent="0.3"/>
    <row r="60" ht="13.2" x14ac:dyDescent="0.3"/>
    <row r="61" ht="13.2" x14ac:dyDescent="0.3"/>
    <row r="62" ht="13.2" x14ac:dyDescent="0.3"/>
    <row r="63" ht="13.2" x14ac:dyDescent="0.3"/>
    <row r="64" ht="13.2" x14ac:dyDescent="0.3"/>
    <row r="65" ht="13.2" x14ac:dyDescent="0.3"/>
    <row r="66" ht="13.2" x14ac:dyDescent="0.3"/>
    <row r="67" ht="13.2" x14ac:dyDescent="0.3"/>
    <row r="68" ht="13.2" x14ac:dyDescent="0.3"/>
    <row r="69" ht="13.2" x14ac:dyDescent="0.3"/>
    <row r="70" ht="13.2" x14ac:dyDescent="0.3"/>
    <row r="71" ht="13.2" x14ac:dyDescent="0.3"/>
    <row r="72" ht="13.2" customHeight="1" x14ac:dyDescent="0.3"/>
  </sheetData>
  <sheetProtection formatCells="0" formatColumns="0" formatRows="0" sort="0" autoFilter="0" pivotTables="0"/>
  <dataConsolidate/>
  <mergeCells count="10">
    <mergeCell ref="A2:D2"/>
    <mergeCell ref="B3:D3"/>
    <mergeCell ref="A5:G5"/>
    <mergeCell ref="I5:O5"/>
    <mergeCell ref="T5:X5"/>
    <mergeCell ref="C6:G6"/>
    <mergeCell ref="K6:O6"/>
    <mergeCell ref="A8:A12"/>
    <mergeCell ref="I8:I12"/>
    <mergeCell ref="Q8:Q12"/>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5DDED473-9355-4A63-B562-F9F5050DA8A0}"/>
    <dataValidation allowBlank="1" showInputMessage="1" showErrorMessage="1" prompt="La probabilidad se encuentra determinada por una escala de 1 a 3, siendo 1 la menor probabilidad de ocurrencia del riesgo y 3 la mayor probabilidad de  ocurrencia." sqref="JC7" xr:uid="{FB4A7611-3DF8-4716-B04C-76EC61A8F3D7}"/>
    <dataValidation type="list" allowBlank="1" showInputMessage="1" showErrorMessage="1" sqref="JD8:JJ15" xr:uid="{E297CEB4-B67D-49AA-A7B4-F5D82B6BBC03}">
      <formula1>#REF!</formula1>
    </dataValidation>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730F7-17E5-404C-935C-C0581E142A47}">
  <dimension ref="A1:L26"/>
  <sheetViews>
    <sheetView showGridLines="0" zoomScale="85" zoomScaleNormal="85" workbookViewId="0">
      <selection activeCell="B17" sqref="B17"/>
    </sheetView>
  </sheetViews>
  <sheetFormatPr baseColWidth="10" defaultColWidth="0" defaultRowHeight="14.4" customHeight="1" zeroHeight="1" x14ac:dyDescent="0.3"/>
  <cols>
    <col min="1" max="1" width="30.554687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14" customFormat="1" ht="8.25" customHeight="1" x14ac:dyDescent="0.25">
      <c r="A1" s="194"/>
      <c r="B1" s="194"/>
      <c r="C1" s="194"/>
      <c r="D1" s="122"/>
      <c r="F1" s="195"/>
    </row>
    <row r="2" spans="1:11" s="198" customFormat="1" ht="38.4" customHeight="1" x14ac:dyDescent="0.3">
      <c r="A2" s="391" t="s">
        <v>423</v>
      </c>
      <c r="B2" s="392"/>
      <c r="C2" s="392"/>
      <c r="D2" s="393"/>
      <c r="E2" s="196"/>
      <c r="F2" s="197"/>
    </row>
    <row r="3" spans="1:11" s="198" customFormat="1" ht="11.4" customHeight="1" x14ac:dyDescent="0.3">
      <c r="A3" s="199"/>
      <c r="B3" s="200"/>
      <c r="C3" s="200"/>
      <c r="D3" s="200"/>
      <c r="E3" s="196"/>
      <c r="F3" s="197"/>
    </row>
    <row r="4" spans="1:11" ht="21.6" customHeight="1" thickBot="1" x14ac:dyDescent="0.35">
      <c r="A4" s="201" t="s">
        <v>139</v>
      </c>
      <c r="B4" s="360" t="str">
        <f>'2. MATRIZ DE RIESGOS'!D6</f>
        <v>Gestión de Infraestructura, bienes y servicios</v>
      </c>
      <c r="C4" s="378"/>
      <c r="D4" s="378"/>
    </row>
    <row r="5" spans="1:11" ht="15" thickBot="1" x14ac:dyDescent="0.35">
      <c r="A5" s="394" t="s">
        <v>424</v>
      </c>
      <c r="B5" s="395"/>
      <c r="C5" s="395"/>
      <c r="D5" s="395"/>
      <c r="E5" s="395"/>
      <c r="F5" s="395"/>
      <c r="G5" s="395"/>
      <c r="H5" s="395"/>
      <c r="I5" s="395"/>
      <c r="J5" s="395"/>
      <c r="K5" s="396"/>
    </row>
    <row r="6" spans="1:11" ht="6" customHeight="1" thickBot="1" x14ac:dyDescent="0.35">
      <c r="A6" s="394"/>
      <c r="B6" s="395"/>
      <c r="C6" s="395"/>
      <c r="D6" s="395"/>
      <c r="E6" s="395"/>
      <c r="F6" s="395"/>
      <c r="G6" s="395"/>
      <c r="H6" s="395"/>
      <c r="I6" s="395"/>
      <c r="J6" s="395"/>
      <c r="K6" s="396"/>
    </row>
    <row r="7" spans="1:11" ht="34.5" customHeight="1" x14ac:dyDescent="0.3">
      <c r="A7" s="397" t="s">
        <v>425</v>
      </c>
      <c r="B7" s="398"/>
      <c r="C7" s="398"/>
      <c r="D7" s="398"/>
      <c r="E7" s="398"/>
      <c r="F7" s="398"/>
      <c r="G7" s="398"/>
      <c r="H7" s="398"/>
      <c r="I7" s="398"/>
      <c r="J7" s="398"/>
      <c r="K7" s="399"/>
    </row>
    <row r="8" spans="1:11" ht="18.75" customHeight="1" x14ac:dyDescent="0.3">
      <c r="A8" s="400" t="s">
        <v>426</v>
      </c>
      <c r="B8" s="401"/>
      <c r="C8" s="401"/>
      <c r="D8" s="401"/>
      <c r="E8" s="401"/>
      <c r="F8" s="401"/>
      <c r="G8" s="401"/>
      <c r="H8" s="401"/>
      <c r="I8" s="401"/>
      <c r="J8" s="401"/>
      <c r="K8" s="402"/>
    </row>
    <row r="9" spans="1:11" ht="34.5" customHeight="1" x14ac:dyDescent="0.3">
      <c r="A9" s="382" t="s">
        <v>427</v>
      </c>
      <c r="B9" s="383"/>
      <c r="C9" s="383"/>
      <c r="D9" s="383"/>
      <c r="E9" s="383"/>
      <c r="F9" s="383"/>
      <c r="G9" s="383"/>
      <c r="H9" s="383"/>
      <c r="I9" s="383"/>
      <c r="J9" s="383"/>
      <c r="K9" s="384"/>
    </row>
    <row r="10" spans="1:11" ht="50.25" customHeight="1" thickBot="1" x14ac:dyDescent="0.35">
      <c r="A10" s="385" t="s">
        <v>428</v>
      </c>
      <c r="B10" s="386"/>
      <c r="C10" s="386"/>
      <c r="D10" s="386"/>
      <c r="E10" s="386"/>
      <c r="F10" s="386"/>
      <c r="G10" s="386"/>
      <c r="H10" s="386"/>
      <c r="I10" s="386"/>
      <c r="J10" s="386"/>
      <c r="K10" s="387"/>
    </row>
    <row r="11" spans="1:11" x14ac:dyDescent="0.3">
      <c r="A11" s="202"/>
      <c r="B11" s="202"/>
      <c r="C11" s="202"/>
      <c r="D11" s="202"/>
      <c r="E11" s="202"/>
      <c r="F11" s="202"/>
      <c r="G11" s="202"/>
      <c r="H11" s="202"/>
      <c r="I11" s="202"/>
      <c r="J11" s="202"/>
      <c r="K11" s="202"/>
    </row>
    <row r="12" spans="1:11" s="204" customFormat="1" ht="39.6" x14ac:dyDescent="0.3">
      <c r="A12" s="203"/>
      <c r="B12" s="388" t="s">
        <v>429</v>
      </c>
      <c r="C12" s="389"/>
      <c r="D12" s="390" t="s">
        <v>430</v>
      </c>
      <c r="E12" s="390"/>
      <c r="G12" s="134" t="s">
        <v>402</v>
      </c>
    </row>
    <row r="13" spans="1:11" x14ac:dyDescent="0.3">
      <c r="A13" s="205" t="s">
        <v>431</v>
      </c>
      <c r="B13" s="206">
        <f>+COUNTIF('MAPA CALOR INHERENTE'!$E$6:$E$26,'4. PEFIL RIESGO DEL PROCESO'!G13)</f>
        <v>0</v>
      </c>
      <c r="C13" s="207">
        <f>+B13/$B$17</f>
        <v>0</v>
      </c>
      <c r="D13" s="206">
        <f>+COUNTIF('MAPA CALOR RESIDUAL'!$G$7:$G$26,'4. PEFIL RIESGO DEL PROCESO'!G13)</f>
        <v>0</v>
      </c>
      <c r="E13" s="207">
        <f>+D13/$D$17</f>
        <v>0</v>
      </c>
      <c r="G13" s="175" t="s">
        <v>60</v>
      </c>
    </row>
    <row r="14" spans="1:11" x14ac:dyDescent="0.3">
      <c r="A14" s="205" t="s">
        <v>432</v>
      </c>
      <c r="B14" s="206">
        <f>+COUNTIF('MAPA CALOR INHERENTE'!$E$6:$E$26,'4. PEFIL RIESGO DEL PROCESO'!G14)</f>
        <v>5</v>
      </c>
      <c r="C14" s="207">
        <f>+B14/$B$17</f>
        <v>0.83333333333333337</v>
      </c>
      <c r="D14" s="206">
        <f>+COUNTIF('MAPA CALOR RESIDUAL'!$G$7:$G$26,'4. PEFIL RIESGO DEL PROCESO'!G14)</f>
        <v>0</v>
      </c>
      <c r="E14" s="207">
        <f>+D14/$D$17</f>
        <v>0</v>
      </c>
      <c r="G14" s="158" t="s">
        <v>61</v>
      </c>
    </row>
    <row r="15" spans="1:11" x14ac:dyDescent="0.3">
      <c r="A15" s="205" t="s">
        <v>433</v>
      </c>
      <c r="B15" s="206">
        <f>+COUNTIF('MAPA CALOR INHERENTE'!$E$6:$E$26,'4. PEFIL RIESGO DEL PROCESO'!G15)</f>
        <v>1</v>
      </c>
      <c r="C15" s="207">
        <f>+B15/$B$17</f>
        <v>0.16666666666666666</v>
      </c>
      <c r="D15" s="206">
        <f>+COUNTIF('MAPA CALOR RESIDUAL'!$G$7:$G$26,'4. PEFIL RIESGO DEL PROCESO'!G15)</f>
        <v>5</v>
      </c>
      <c r="E15" s="207">
        <f>+D15/$D$17</f>
        <v>0.83333333333333337</v>
      </c>
      <c r="G15" s="162" t="s">
        <v>62</v>
      </c>
    </row>
    <row r="16" spans="1:11" x14ac:dyDescent="0.3">
      <c r="A16" s="205" t="s">
        <v>434</v>
      </c>
      <c r="B16" s="206">
        <f>+COUNTIF('MAPA CALOR INHERENTE'!$E$6:$E$26,'4. PEFIL RIESGO DEL PROCESO'!G16)</f>
        <v>0</v>
      </c>
      <c r="C16" s="207">
        <f>+B16/$B$17</f>
        <v>0</v>
      </c>
      <c r="D16" s="206">
        <f>+COUNTIF('MAPA CALOR RESIDUAL'!$G$7:$G$26,'4. PEFIL RIESGO DEL PROCESO'!G16)</f>
        <v>1</v>
      </c>
      <c r="E16" s="207">
        <f>+D16/$D$17</f>
        <v>0.16666666666666666</v>
      </c>
      <c r="G16" s="166" t="s">
        <v>63</v>
      </c>
    </row>
    <row r="17" spans="1:5" x14ac:dyDescent="0.3">
      <c r="A17" s="205" t="s">
        <v>435</v>
      </c>
      <c r="B17" s="206">
        <f>+SUM(B13:B16)</f>
        <v>6</v>
      </c>
      <c r="C17" s="207">
        <f>+B17/$B$17</f>
        <v>1</v>
      </c>
      <c r="D17" s="206">
        <f>+SUM(D13:D16)</f>
        <v>6</v>
      </c>
      <c r="E17" s="207">
        <f>+D17/$D$17</f>
        <v>1</v>
      </c>
    </row>
    <row r="18" spans="1:5" x14ac:dyDescent="0.3"/>
    <row r="19" spans="1:5" s="208" customFormat="1" x14ac:dyDescent="0.3">
      <c r="B19" s="209" t="s">
        <v>429</v>
      </c>
      <c r="D19" s="209" t="s">
        <v>430</v>
      </c>
    </row>
    <row r="20" spans="1:5" s="208" customFormat="1" ht="41.7" customHeight="1" x14ac:dyDescent="0.3">
      <c r="B20" s="210" t="str">
        <f>+IF((B13/B17)&gt;=0.2,G13,+IF(((B13/B17)+(B14/B17))&gt;=0.3,G14,+IF(((B13/B17)+(B14/B17)+(B15/B17))&gt;=0.4,G15,+IF((B13/B17)+(B14/B17)+(B15/B17)+(B16/B17)&gt;=0.5,G16,""))))</f>
        <v>Alto</v>
      </c>
      <c r="D20" s="210" t="str">
        <f>+IF((D13/D17)&gt;=0.2,G13,+IF(((D13/D17)+(D14/D17))&gt;=0.3,G14,+IF(((D13/D17)+(D14/D17)+(D15/D17))&gt;=0.4,G15,+IF((D13/D17)+(D14/D17)+(D15/D17)+(D16/D17)&gt;=0.5,G16,""))))</f>
        <v>Moderado</v>
      </c>
    </row>
    <row r="21" spans="1:5" x14ac:dyDescent="0.3"/>
    <row r="22" spans="1:5" ht="18" x14ac:dyDescent="0.35">
      <c r="D22" s="211" t="s">
        <v>436</v>
      </c>
      <c r="E22" s="212">
        <f>SUM(D13:D14)</f>
        <v>0</v>
      </c>
    </row>
    <row r="23" spans="1:5" x14ac:dyDescent="0.3">
      <c r="D23" s="213"/>
      <c r="E23" s="214"/>
    </row>
    <row r="24" spans="1:5" x14ac:dyDescent="0.3">
      <c r="D24" s="213"/>
      <c r="E24" s="214"/>
    </row>
    <row r="25" spans="1:5" x14ac:dyDescent="0.3"/>
    <row r="26" spans="1:5" x14ac:dyDescent="0.3"/>
  </sheetData>
  <sheetProtection formatCells="0" formatColumns="0" formatRows="0"/>
  <mergeCells count="10">
    <mergeCell ref="A9:K9"/>
    <mergeCell ref="A10:K10"/>
    <mergeCell ref="B12:C12"/>
    <mergeCell ref="D12:E12"/>
    <mergeCell ref="A2:D2"/>
    <mergeCell ref="B4:D4"/>
    <mergeCell ref="A5:K5"/>
    <mergeCell ref="A6:K6"/>
    <mergeCell ref="A7:K7"/>
    <mergeCell ref="A8:K8"/>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70" zoomScaleNormal="70" workbookViewId="0">
      <selection activeCell="C6" sqref="C6"/>
    </sheetView>
  </sheetViews>
  <sheetFormatPr baseColWidth="10" defaultRowHeight="14.4" x14ac:dyDescent="0.3"/>
  <cols>
    <col min="2" max="2" width="24.109375" customWidth="1"/>
    <col min="3" max="3" width="70.109375" customWidth="1"/>
    <col min="4" max="4" width="29.88671875" customWidth="1"/>
  </cols>
  <sheetData>
    <row r="1" spans="1:37" ht="23.4" x14ac:dyDescent="0.3">
      <c r="A1" s="8"/>
      <c r="B1" s="403" t="s">
        <v>146</v>
      </c>
      <c r="C1" s="403"/>
      <c r="D1" s="403"/>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35" t="s">
        <v>40</v>
      </c>
      <c r="D3" s="35" t="s">
        <v>2</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38" t="s">
        <v>39</v>
      </c>
      <c r="C4" s="36" t="s">
        <v>77</v>
      </c>
      <c r="D4" s="37">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39" t="s">
        <v>41</v>
      </c>
      <c r="C5" s="36" t="s">
        <v>78</v>
      </c>
      <c r="D5" s="37">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40" t="s">
        <v>82</v>
      </c>
      <c r="C6" s="36" t="s">
        <v>79</v>
      </c>
      <c r="D6" s="37">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41" t="s">
        <v>4</v>
      </c>
      <c r="C7" s="36" t="s">
        <v>80</v>
      </c>
      <c r="D7" s="37">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42" t="s">
        <v>42</v>
      </c>
      <c r="C8" s="36" t="s">
        <v>81</v>
      </c>
      <c r="D8" s="37">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3"/>
      <c r="C9" s="23"/>
      <c r="D9" s="23"/>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4"/>
      <c r="C10" s="23"/>
      <c r="D10" s="2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3"/>
      <c r="C11" s="23"/>
      <c r="D11" s="2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3"/>
      <c r="C12" s="23"/>
      <c r="D12" s="2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3"/>
      <c r="C13" s="23"/>
      <c r="D13" s="2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3"/>
      <c r="C14" s="23"/>
      <c r="D14" s="2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3"/>
      <c r="C15" s="23"/>
      <c r="D15" s="2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3"/>
      <c r="C16" s="23"/>
      <c r="D16" s="2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3"/>
      <c r="C17" s="23"/>
      <c r="D17" s="23"/>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3"/>
      <c r="C18" s="23"/>
      <c r="D18" s="2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7C3AE-D95F-4332-9BF1-4964192BC033}">
  <sheetPr>
    <tabColor theme="6" tint="-0.249977111117893"/>
  </sheetPr>
  <dimension ref="A1:W200"/>
  <sheetViews>
    <sheetView zoomScale="70" zoomScaleNormal="70" workbookViewId="0">
      <selection activeCell="C7" sqref="C7"/>
    </sheetView>
  </sheetViews>
  <sheetFormatPr baseColWidth="10" defaultRowHeight="14.4" x14ac:dyDescent="0.3"/>
  <cols>
    <col min="2" max="2" width="40.44140625" customWidth="1"/>
    <col min="3" max="3" width="45.6640625" customWidth="1"/>
    <col min="4" max="5" width="47" customWidth="1"/>
    <col min="6" max="6" width="135" bestFit="1" customWidth="1"/>
    <col min="7" max="7" width="144.6640625" bestFit="1" customWidth="1"/>
  </cols>
  <sheetData>
    <row r="1" spans="1:23" ht="32.4" x14ac:dyDescent="0.3">
      <c r="A1" s="8"/>
      <c r="B1" s="28" t="s">
        <v>147</v>
      </c>
      <c r="C1" s="28"/>
      <c r="D1" s="26"/>
      <c r="E1" s="26"/>
      <c r="F1" s="28"/>
      <c r="G1" s="8"/>
      <c r="H1" s="8"/>
      <c r="I1" s="8"/>
      <c r="J1" s="8"/>
      <c r="K1" s="8"/>
      <c r="L1" s="8"/>
      <c r="M1" s="8"/>
      <c r="N1" s="8"/>
      <c r="O1" s="8"/>
      <c r="P1" s="8"/>
      <c r="Q1" s="8"/>
      <c r="R1" s="8"/>
      <c r="S1" s="8"/>
      <c r="T1" s="8"/>
      <c r="U1" s="8"/>
      <c r="V1" s="8"/>
      <c r="W1" s="8"/>
    </row>
    <row r="2" spans="1:23" ht="15" thickBot="1" x14ac:dyDescent="0.35">
      <c r="A2" s="8"/>
      <c r="B2" s="8"/>
      <c r="C2" s="8"/>
      <c r="D2" s="8"/>
      <c r="E2" s="8"/>
      <c r="F2" s="8"/>
      <c r="G2" s="8"/>
      <c r="H2" s="8"/>
      <c r="I2" s="8"/>
      <c r="J2" s="8"/>
      <c r="K2" s="8"/>
      <c r="L2" s="8"/>
      <c r="M2" s="8"/>
      <c r="N2" s="8"/>
      <c r="O2" s="8"/>
      <c r="P2" s="8"/>
      <c r="Q2" s="8"/>
      <c r="R2" s="8"/>
      <c r="S2" s="8"/>
      <c r="T2" s="8"/>
      <c r="U2" s="8"/>
      <c r="V2" s="8"/>
      <c r="W2" s="8"/>
    </row>
    <row r="3" spans="1:23" ht="20.399999999999999" x14ac:dyDescent="0.3">
      <c r="A3" s="22"/>
      <c r="B3" s="404" t="s">
        <v>354</v>
      </c>
      <c r="C3" s="405"/>
      <c r="D3" s="405"/>
      <c r="E3" s="406"/>
      <c r="F3" s="29"/>
      <c r="G3" s="8"/>
      <c r="H3" s="8"/>
      <c r="I3" s="8"/>
      <c r="J3" s="8"/>
      <c r="K3" s="8"/>
      <c r="L3" s="8"/>
      <c r="M3" s="8"/>
      <c r="N3" s="8"/>
      <c r="O3" s="8"/>
      <c r="P3" s="8"/>
      <c r="Q3" s="8"/>
    </row>
    <row r="4" spans="1:23" ht="20.399999999999999" x14ac:dyDescent="0.3">
      <c r="A4" s="22"/>
      <c r="B4" s="98" t="s">
        <v>355</v>
      </c>
      <c r="C4" s="99" t="s">
        <v>356</v>
      </c>
      <c r="D4" s="99" t="s">
        <v>357</v>
      </c>
      <c r="E4" s="100" t="s">
        <v>88</v>
      </c>
      <c r="F4" s="29"/>
      <c r="G4" s="8"/>
      <c r="H4" s="8"/>
      <c r="I4" s="8"/>
      <c r="J4" s="8"/>
      <c r="K4" s="8"/>
      <c r="L4" s="8"/>
      <c r="M4" s="8"/>
      <c r="N4" s="8"/>
      <c r="O4" s="8"/>
      <c r="P4" s="8"/>
      <c r="Q4" s="8"/>
    </row>
    <row r="5" spans="1:23" ht="69.599999999999994" customHeight="1" x14ac:dyDescent="0.3">
      <c r="A5" s="22"/>
      <c r="B5" s="101" t="s">
        <v>103</v>
      </c>
      <c r="C5" s="102">
        <v>0.2</v>
      </c>
      <c r="D5" s="103" t="s">
        <v>358</v>
      </c>
      <c r="E5" s="104" t="s">
        <v>359</v>
      </c>
      <c r="F5" s="29"/>
      <c r="G5" s="8"/>
      <c r="H5" s="8"/>
      <c r="I5" s="8"/>
      <c r="J5" s="8"/>
      <c r="K5" s="8"/>
      <c r="L5" s="8"/>
      <c r="M5" s="8"/>
      <c r="N5" s="8"/>
      <c r="O5" s="8"/>
      <c r="P5" s="8"/>
      <c r="Q5" s="8"/>
    </row>
    <row r="6" spans="1:23" ht="69.599999999999994" customHeight="1" x14ac:dyDescent="0.3">
      <c r="A6" s="22"/>
      <c r="B6" s="105" t="s">
        <v>64</v>
      </c>
      <c r="C6" s="102">
        <v>0.4</v>
      </c>
      <c r="D6" s="106" t="s">
        <v>360</v>
      </c>
      <c r="E6" s="107" t="s">
        <v>361</v>
      </c>
      <c r="F6" s="29"/>
      <c r="G6" s="8"/>
      <c r="H6" s="8"/>
      <c r="I6" s="8"/>
      <c r="J6" s="8"/>
      <c r="K6" s="8"/>
      <c r="L6" s="8"/>
      <c r="M6" s="8"/>
      <c r="N6" s="8"/>
      <c r="O6" s="8"/>
      <c r="P6" s="8"/>
      <c r="Q6" s="8"/>
    </row>
    <row r="7" spans="1:23" ht="69.599999999999994" customHeight="1" x14ac:dyDescent="0.3">
      <c r="A7" s="22"/>
      <c r="B7" s="108" t="s">
        <v>62</v>
      </c>
      <c r="C7" s="102">
        <v>0.6</v>
      </c>
      <c r="D7" s="106" t="s">
        <v>362</v>
      </c>
      <c r="E7" s="107" t="s">
        <v>363</v>
      </c>
      <c r="F7" s="29"/>
      <c r="G7" s="8"/>
      <c r="H7" s="8"/>
      <c r="I7" s="8"/>
      <c r="J7" s="8"/>
      <c r="K7" s="8"/>
      <c r="L7" s="8"/>
      <c r="M7" s="8"/>
      <c r="N7" s="8"/>
      <c r="O7" s="8"/>
      <c r="P7" s="8"/>
      <c r="Q7" s="8"/>
    </row>
    <row r="8" spans="1:23" ht="69.599999999999994" customHeight="1" x14ac:dyDescent="0.3">
      <c r="A8" s="22"/>
      <c r="B8" s="109" t="s">
        <v>5</v>
      </c>
      <c r="C8" s="102">
        <v>0.8</v>
      </c>
      <c r="D8" s="106" t="s">
        <v>364</v>
      </c>
      <c r="E8" s="107" t="s">
        <v>365</v>
      </c>
      <c r="F8" s="29"/>
      <c r="G8" s="8"/>
      <c r="H8" s="8"/>
      <c r="I8" s="8"/>
      <c r="J8" s="8"/>
      <c r="K8" s="8"/>
      <c r="L8" s="8"/>
      <c r="M8" s="8"/>
      <c r="N8" s="8"/>
      <c r="O8" s="8"/>
      <c r="P8" s="8"/>
      <c r="Q8" s="8"/>
    </row>
    <row r="9" spans="1:23" ht="69.599999999999994" customHeight="1" x14ac:dyDescent="0.3">
      <c r="A9" s="22"/>
      <c r="B9" s="110" t="s">
        <v>65</v>
      </c>
      <c r="C9" s="102">
        <v>1</v>
      </c>
      <c r="D9" s="106" t="s">
        <v>366</v>
      </c>
      <c r="E9" s="107" t="s">
        <v>367</v>
      </c>
      <c r="F9" s="29"/>
      <c r="G9" s="8"/>
      <c r="H9" s="8"/>
      <c r="I9" s="8"/>
      <c r="J9" s="8"/>
      <c r="K9" s="8"/>
      <c r="L9" s="8"/>
      <c r="M9" s="8"/>
      <c r="N9" s="8"/>
      <c r="O9" s="8"/>
      <c r="P9" s="8"/>
      <c r="Q9" s="8"/>
    </row>
    <row r="10" spans="1:23" ht="20.399999999999999" x14ac:dyDescent="0.3">
      <c r="A10" s="22"/>
      <c r="B10" s="22"/>
      <c r="C10" s="29"/>
      <c r="D10" s="29"/>
      <c r="E10" s="29"/>
      <c r="F10" s="29"/>
      <c r="G10" s="8"/>
      <c r="H10" s="8"/>
      <c r="I10" s="8"/>
      <c r="J10" s="8"/>
      <c r="K10" s="8"/>
      <c r="L10" s="8"/>
      <c r="M10" s="8"/>
      <c r="N10" s="8"/>
      <c r="O10" s="8"/>
      <c r="P10" s="8"/>
      <c r="Q10" s="8"/>
    </row>
    <row r="11" spans="1:23" ht="20.399999999999999" x14ac:dyDescent="0.3">
      <c r="A11" s="22"/>
      <c r="B11" s="22"/>
      <c r="C11" s="29"/>
      <c r="D11" s="29"/>
      <c r="E11" s="29"/>
      <c r="F11" s="29"/>
      <c r="G11" s="8"/>
      <c r="H11" s="8"/>
      <c r="I11" s="8"/>
      <c r="J11" s="8"/>
      <c r="K11" s="8"/>
      <c r="L11" s="8"/>
      <c r="M11" s="8"/>
      <c r="N11" s="8"/>
      <c r="O11" s="8"/>
      <c r="P11" s="8"/>
      <c r="Q11" s="8"/>
    </row>
    <row r="12" spans="1:23" ht="20.399999999999999" x14ac:dyDescent="0.3">
      <c r="A12" s="22"/>
      <c r="B12" s="22"/>
      <c r="C12" s="29"/>
      <c r="D12" s="29"/>
      <c r="E12" s="29"/>
      <c r="F12" s="29"/>
      <c r="G12" s="8"/>
      <c r="H12" s="8"/>
      <c r="I12" s="8"/>
      <c r="J12" s="8"/>
      <c r="K12" s="8"/>
      <c r="L12" s="8"/>
      <c r="M12" s="8"/>
      <c r="N12" s="8"/>
      <c r="O12" s="8"/>
      <c r="P12" s="8"/>
      <c r="Q12" s="8"/>
    </row>
    <row r="13" spans="1:23" ht="20.399999999999999" x14ac:dyDescent="0.3">
      <c r="A13" s="22"/>
      <c r="B13" s="22"/>
      <c r="C13" s="29"/>
      <c r="D13" s="29"/>
      <c r="E13" s="29"/>
      <c r="F13" s="29"/>
      <c r="G13" s="8"/>
      <c r="H13" s="8"/>
      <c r="I13" s="8"/>
      <c r="J13" s="8"/>
      <c r="K13" s="8"/>
      <c r="L13" s="8"/>
      <c r="M13" s="8"/>
      <c r="N13" s="8"/>
      <c r="O13" s="8"/>
      <c r="P13" s="8"/>
      <c r="Q13" s="8"/>
    </row>
    <row r="14" spans="1:23" ht="20.399999999999999" x14ac:dyDescent="0.3">
      <c r="A14" s="22"/>
      <c r="B14" s="22"/>
      <c r="C14" s="29"/>
      <c r="D14" s="29"/>
      <c r="E14" s="29"/>
      <c r="F14" s="29"/>
      <c r="G14" s="8"/>
      <c r="H14" s="8"/>
      <c r="I14" s="8"/>
      <c r="J14" s="8"/>
      <c r="K14" s="8"/>
      <c r="L14" s="8"/>
      <c r="M14" s="8"/>
      <c r="N14" s="8"/>
      <c r="O14" s="8"/>
      <c r="P14" s="8"/>
      <c r="Q14" s="8"/>
    </row>
    <row r="15" spans="1:23" ht="20.399999999999999" x14ac:dyDescent="0.3">
      <c r="A15" s="22"/>
      <c r="B15" s="22"/>
      <c r="C15" s="29"/>
      <c r="D15" s="29"/>
      <c r="E15" s="29"/>
      <c r="F15" s="29"/>
      <c r="G15" s="8"/>
      <c r="H15" s="8"/>
      <c r="I15" s="8"/>
      <c r="J15" s="8"/>
      <c r="K15" s="8"/>
      <c r="L15" s="8"/>
      <c r="M15" s="8"/>
      <c r="N15" s="8"/>
      <c r="O15" s="8"/>
      <c r="P15" s="8"/>
      <c r="Q15" s="8"/>
    </row>
    <row r="16" spans="1:23" ht="20.399999999999999" x14ac:dyDescent="0.3">
      <c r="A16" s="22"/>
      <c r="B16" s="22"/>
      <c r="C16" s="29"/>
      <c r="D16" s="29"/>
      <c r="E16" s="29"/>
      <c r="F16" s="29"/>
      <c r="G16" s="8"/>
      <c r="H16" s="8"/>
      <c r="I16" s="8"/>
      <c r="J16" s="8"/>
      <c r="K16" s="8"/>
      <c r="L16" s="8"/>
      <c r="M16" s="8"/>
      <c r="N16" s="8"/>
      <c r="O16" s="8"/>
      <c r="P16" s="8"/>
      <c r="Q16" s="8"/>
    </row>
    <row r="17" spans="1:17" ht="20.399999999999999" x14ac:dyDescent="0.3">
      <c r="A17" s="22"/>
      <c r="B17" s="22"/>
      <c r="C17" s="29"/>
      <c r="D17" s="29"/>
      <c r="E17" s="29"/>
      <c r="F17" s="29"/>
      <c r="G17" s="8"/>
      <c r="H17" s="8"/>
      <c r="I17" s="8"/>
      <c r="J17" s="8"/>
      <c r="K17" s="8"/>
      <c r="L17" s="8"/>
      <c r="M17" s="8"/>
      <c r="N17" s="8"/>
      <c r="O17" s="8"/>
      <c r="P17" s="8"/>
      <c r="Q17" s="8"/>
    </row>
    <row r="18" spans="1:17" ht="20.399999999999999" x14ac:dyDescent="0.3">
      <c r="A18" s="22"/>
      <c r="B18" s="22"/>
      <c r="C18" s="29"/>
      <c r="D18" s="29"/>
      <c r="E18" s="29"/>
      <c r="F18" s="29"/>
      <c r="G18" s="8"/>
      <c r="H18" s="8"/>
      <c r="I18" s="8"/>
      <c r="J18" s="8"/>
      <c r="K18" s="8"/>
      <c r="L18" s="8"/>
      <c r="M18" s="8"/>
      <c r="N18" s="8"/>
      <c r="O18" s="8"/>
      <c r="P18" s="8"/>
      <c r="Q18" s="8"/>
    </row>
    <row r="19" spans="1:17" ht="20.399999999999999" x14ac:dyDescent="0.3">
      <c r="A19" s="22"/>
      <c r="B19" s="22"/>
      <c r="C19" s="29"/>
      <c r="D19" s="29"/>
      <c r="E19" s="29"/>
      <c r="F19" s="29"/>
      <c r="G19" s="8"/>
      <c r="H19" s="8"/>
      <c r="I19" s="8"/>
      <c r="J19" s="8"/>
      <c r="K19" s="8"/>
      <c r="L19" s="8"/>
      <c r="M19" s="8"/>
      <c r="N19" s="8"/>
      <c r="O19" s="8"/>
      <c r="P19" s="8"/>
      <c r="Q19" s="8"/>
    </row>
    <row r="20" spans="1:17" ht="20.399999999999999" x14ac:dyDescent="0.3">
      <c r="A20" s="22"/>
      <c r="B20" s="5"/>
      <c r="C20" s="30"/>
      <c r="D20" s="30"/>
      <c r="E20" s="30"/>
      <c r="F20" s="30"/>
    </row>
    <row r="21" spans="1:17" ht="20.399999999999999" x14ac:dyDescent="0.3">
      <c r="A21" s="22"/>
      <c r="B21" s="5"/>
      <c r="C21" s="30"/>
      <c r="D21" s="30"/>
      <c r="E21" s="30"/>
      <c r="F21" s="30"/>
    </row>
    <row r="22" spans="1:17" ht="20.399999999999999" x14ac:dyDescent="0.3">
      <c r="A22" s="22"/>
      <c r="B22" s="5"/>
      <c r="C22" s="30"/>
      <c r="D22" s="30"/>
      <c r="E22" s="30"/>
      <c r="F22" s="30"/>
    </row>
    <row r="23" spans="1:17" ht="20.399999999999999" x14ac:dyDescent="0.3">
      <c r="A23" s="22"/>
      <c r="B23" s="5"/>
      <c r="C23" s="30"/>
      <c r="D23" s="30"/>
      <c r="E23" s="30"/>
      <c r="F23" s="30"/>
    </row>
    <row r="24" spans="1:17" ht="20.399999999999999" x14ac:dyDescent="0.3">
      <c r="A24" s="22"/>
      <c r="B24" s="5"/>
      <c r="C24" s="30"/>
      <c r="D24" s="30"/>
      <c r="E24" s="30"/>
      <c r="F24" s="30"/>
    </row>
    <row r="25" spans="1:17" ht="20.399999999999999" x14ac:dyDescent="0.3">
      <c r="A25" s="22"/>
      <c r="B25" s="5"/>
      <c r="C25" s="30"/>
      <c r="D25" s="30"/>
      <c r="E25" s="30"/>
      <c r="F25" s="30"/>
    </row>
    <row r="26" spans="1:17" ht="20.399999999999999" x14ac:dyDescent="0.3">
      <c r="A26" s="22"/>
      <c r="B26" s="5"/>
      <c r="C26" s="30"/>
      <c r="D26" s="30"/>
      <c r="E26" s="30"/>
      <c r="F26" s="30"/>
    </row>
    <row r="27" spans="1:17" ht="20.399999999999999" x14ac:dyDescent="0.3">
      <c r="A27" s="22"/>
      <c r="B27" s="5"/>
      <c r="C27" s="30"/>
      <c r="D27" s="30"/>
      <c r="E27" s="30"/>
      <c r="F27" s="30"/>
    </row>
    <row r="28" spans="1:17" ht="20.399999999999999" x14ac:dyDescent="0.3">
      <c r="A28" s="22"/>
      <c r="B28" s="5"/>
      <c r="C28" s="30"/>
      <c r="D28" s="30"/>
      <c r="E28" s="30"/>
      <c r="F28" s="30"/>
    </row>
    <row r="29" spans="1:17" ht="20.399999999999999" x14ac:dyDescent="0.3">
      <c r="A29" s="22"/>
      <c r="B29" s="5"/>
      <c r="C29" s="30"/>
      <c r="D29" s="30"/>
      <c r="E29" s="30"/>
      <c r="F29" s="30"/>
    </row>
    <row r="30" spans="1:17" ht="20.399999999999999" x14ac:dyDescent="0.3">
      <c r="A30" s="22"/>
      <c r="B30" s="5"/>
      <c r="C30" s="30"/>
      <c r="D30" s="30"/>
      <c r="E30" s="30"/>
      <c r="F30" s="30"/>
    </row>
    <row r="31" spans="1:17" ht="20.399999999999999" x14ac:dyDescent="0.3">
      <c r="A31" s="22"/>
      <c r="B31" s="5"/>
      <c r="C31" s="30"/>
      <c r="D31" s="30"/>
      <c r="E31" s="30"/>
      <c r="F31" s="30"/>
    </row>
    <row r="32" spans="1:17" ht="20.399999999999999" x14ac:dyDescent="0.3">
      <c r="A32" s="22"/>
      <c r="B32" s="5"/>
      <c r="C32" s="30"/>
      <c r="D32" s="30"/>
      <c r="E32" s="30"/>
      <c r="F32" s="30"/>
    </row>
    <row r="33" spans="1:6" ht="20.399999999999999" x14ac:dyDescent="0.3">
      <c r="A33" s="22"/>
      <c r="B33" s="5"/>
      <c r="C33" s="30"/>
      <c r="D33" s="30"/>
      <c r="E33" s="30"/>
      <c r="F33" s="30"/>
    </row>
    <row r="34" spans="1:6" ht="20.399999999999999" x14ac:dyDescent="0.3">
      <c r="A34" s="22"/>
      <c r="B34" s="5"/>
      <c r="C34" s="30"/>
      <c r="D34" s="30"/>
      <c r="E34" s="30"/>
      <c r="F34" s="30"/>
    </row>
    <row r="35" spans="1:6" ht="20.399999999999999" x14ac:dyDescent="0.3">
      <c r="A35" s="22"/>
      <c r="B35" s="5"/>
      <c r="C35" s="30"/>
      <c r="D35" s="30"/>
      <c r="E35" s="30"/>
      <c r="F35" s="30"/>
    </row>
    <row r="36" spans="1:6" ht="20.399999999999999" x14ac:dyDescent="0.3">
      <c r="A36" s="22"/>
      <c r="B36" s="5"/>
      <c r="C36" s="30"/>
      <c r="D36" s="30"/>
      <c r="E36" s="30"/>
      <c r="F36" s="30"/>
    </row>
    <row r="37" spans="1:6" ht="20.399999999999999" x14ac:dyDescent="0.3">
      <c r="A37" s="22"/>
      <c r="B37" s="5"/>
      <c r="C37" s="30"/>
      <c r="D37" s="30"/>
      <c r="E37" s="30"/>
      <c r="F37" s="30"/>
    </row>
    <row r="38" spans="1:6" ht="20.399999999999999" x14ac:dyDescent="0.3">
      <c r="A38" s="22"/>
      <c r="B38" s="5"/>
      <c r="C38" s="30"/>
      <c r="D38" s="30"/>
      <c r="E38" s="30"/>
      <c r="F38" s="30"/>
    </row>
    <row r="39" spans="1:6" ht="20.399999999999999" x14ac:dyDescent="0.3">
      <c r="A39" s="22"/>
      <c r="B39" s="5"/>
      <c r="C39" s="30"/>
      <c r="D39" s="30"/>
      <c r="E39" s="30"/>
      <c r="F39" s="30"/>
    </row>
    <row r="40" spans="1:6" ht="20.399999999999999" x14ac:dyDescent="0.3">
      <c r="A40" s="22"/>
      <c r="B40" s="5"/>
      <c r="C40" s="30"/>
      <c r="D40" s="30"/>
      <c r="E40" s="30"/>
      <c r="F40" s="30"/>
    </row>
    <row r="41" spans="1:6" ht="20.399999999999999" x14ac:dyDescent="0.3">
      <c r="A41" s="22"/>
      <c r="B41" s="5"/>
      <c r="C41" s="30"/>
      <c r="D41" s="30"/>
      <c r="E41" s="30"/>
      <c r="F41" s="30"/>
    </row>
    <row r="42" spans="1:6" ht="20.399999999999999" x14ac:dyDescent="0.3">
      <c r="A42" s="22"/>
      <c r="B42" s="5"/>
      <c r="C42" s="30"/>
      <c r="D42" s="30"/>
      <c r="E42" s="30"/>
      <c r="F42" s="30"/>
    </row>
    <row r="43" spans="1:6" ht="20.399999999999999" x14ac:dyDescent="0.3">
      <c r="A43" s="22"/>
      <c r="B43" s="5"/>
      <c r="C43" s="30"/>
      <c r="D43" s="30"/>
      <c r="E43" s="30"/>
      <c r="F43" s="30"/>
    </row>
    <row r="44" spans="1:6" ht="20.399999999999999" x14ac:dyDescent="0.3">
      <c r="A44" s="22"/>
      <c r="B44" s="5"/>
      <c r="C44" s="30"/>
      <c r="D44" s="30"/>
      <c r="E44" s="30"/>
      <c r="F44" s="30"/>
    </row>
    <row r="45" spans="1:6" ht="20.399999999999999" x14ac:dyDescent="0.3">
      <c r="A45" s="22"/>
      <c r="B45" s="5"/>
      <c r="C45" s="30"/>
      <c r="D45" s="30"/>
      <c r="E45" s="30"/>
      <c r="F45" s="30"/>
    </row>
    <row r="46" spans="1:6" ht="20.399999999999999" x14ac:dyDescent="0.3">
      <c r="A46" s="22"/>
      <c r="B46" s="5"/>
      <c r="C46" s="30"/>
      <c r="D46" s="30"/>
      <c r="E46" s="30"/>
      <c r="F46" s="30"/>
    </row>
    <row r="47" spans="1:6" ht="20.399999999999999" x14ac:dyDescent="0.3">
      <c r="A47" s="22"/>
      <c r="B47" s="5"/>
      <c r="C47" s="30"/>
      <c r="D47" s="30"/>
      <c r="E47" s="30"/>
      <c r="F47" s="30"/>
    </row>
    <row r="48" spans="1:6" ht="20.399999999999999" x14ac:dyDescent="0.3">
      <c r="A48" s="22"/>
      <c r="B48" s="5"/>
      <c r="C48" s="30"/>
      <c r="D48" s="30"/>
      <c r="E48" s="30"/>
      <c r="F48" s="30"/>
    </row>
    <row r="49" spans="1:6" ht="20.399999999999999" x14ac:dyDescent="0.3">
      <c r="A49" s="22"/>
      <c r="B49" s="5"/>
      <c r="C49" s="30"/>
      <c r="D49" s="30"/>
      <c r="E49" s="30"/>
      <c r="F49" s="30"/>
    </row>
    <row r="50" spans="1:6" ht="20.399999999999999" x14ac:dyDescent="0.3">
      <c r="A50" s="22"/>
      <c r="B50" s="5"/>
      <c r="C50" s="30"/>
      <c r="D50" s="30"/>
      <c r="E50" s="30"/>
      <c r="F50" s="30"/>
    </row>
    <row r="51" spans="1:6" ht="20.399999999999999" x14ac:dyDescent="0.3">
      <c r="A51" s="22"/>
      <c r="B51" s="5"/>
      <c r="C51" s="30"/>
      <c r="D51" s="30"/>
      <c r="E51" s="30"/>
      <c r="F51" s="30"/>
    </row>
    <row r="52" spans="1:6" ht="20.399999999999999" x14ac:dyDescent="0.3">
      <c r="A52" s="22"/>
      <c r="B52" s="5"/>
      <c r="C52" s="30"/>
      <c r="D52" s="30"/>
      <c r="E52" s="30"/>
      <c r="F52" s="30"/>
    </row>
    <row r="53" spans="1:6" ht="20.399999999999999" x14ac:dyDescent="0.3">
      <c r="A53" s="22"/>
      <c r="B53" s="5"/>
      <c r="C53" s="30"/>
      <c r="D53" s="30"/>
      <c r="E53" s="30"/>
      <c r="F53" s="30"/>
    </row>
    <row r="54" spans="1:6" ht="20.399999999999999" x14ac:dyDescent="0.3">
      <c r="A54" s="22"/>
      <c r="B54" s="5"/>
      <c r="C54" s="30"/>
      <c r="D54" s="30"/>
      <c r="E54" s="30"/>
      <c r="F54" s="30"/>
    </row>
    <row r="55" spans="1:6" ht="20.399999999999999" x14ac:dyDescent="0.3">
      <c r="A55" s="22"/>
      <c r="B55" s="5"/>
      <c r="C55" s="30"/>
      <c r="D55" s="30"/>
      <c r="E55" s="30"/>
      <c r="F55" s="30"/>
    </row>
    <row r="56" spans="1:6" ht="20.399999999999999" x14ac:dyDescent="0.3">
      <c r="A56" s="22"/>
      <c r="B56" s="5"/>
      <c r="C56" s="30"/>
      <c r="D56" s="30"/>
      <c r="E56" s="30"/>
      <c r="F56" s="30"/>
    </row>
    <row r="57" spans="1:6" ht="20.399999999999999" x14ac:dyDescent="0.3">
      <c r="A57" s="22"/>
      <c r="B57" s="5"/>
      <c r="C57" s="30"/>
      <c r="D57" s="30"/>
      <c r="E57" s="30"/>
      <c r="F57" s="30"/>
    </row>
    <row r="58" spans="1:6" ht="20.399999999999999" x14ac:dyDescent="0.3">
      <c r="A58" s="22"/>
      <c r="B58" s="5"/>
      <c r="C58" s="30"/>
      <c r="D58" s="30"/>
      <c r="E58" s="30"/>
      <c r="F58" s="30"/>
    </row>
    <row r="59" spans="1:6" ht="20.399999999999999" x14ac:dyDescent="0.3">
      <c r="A59" s="22"/>
      <c r="B59" s="5"/>
      <c r="C59" s="30"/>
      <c r="D59" s="30"/>
      <c r="E59" s="30"/>
      <c r="F59" s="30"/>
    </row>
    <row r="60" spans="1:6" ht="20.399999999999999" x14ac:dyDescent="0.3">
      <c r="A60" s="22"/>
      <c r="B60" s="5"/>
      <c r="C60" s="30"/>
      <c r="D60" s="30"/>
      <c r="E60" s="30"/>
      <c r="F60" s="30"/>
    </row>
    <row r="61" spans="1:6" ht="20.399999999999999" x14ac:dyDescent="0.3">
      <c r="A61" s="22"/>
      <c r="B61" s="5"/>
      <c r="C61" s="30"/>
      <c r="D61" s="30"/>
      <c r="E61" s="30"/>
      <c r="F61" s="30"/>
    </row>
    <row r="62" spans="1:6" ht="20.399999999999999" x14ac:dyDescent="0.3">
      <c r="A62" s="22"/>
      <c r="B62" s="5"/>
      <c r="C62" s="30"/>
      <c r="D62" s="30"/>
      <c r="E62" s="30"/>
      <c r="F62" s="30"/>
    </row>
    <row r="63" spans="1:6" ht="20.399999999999999" x14ac:dyDescent="0.3">
      <c r="A63" s="22"/>
      <c r="B63" s="5"/>
      <c r="C63" s="30"/>
      <c r="D63" s="30"/>
      <c r="E63" s="30"/>
      <c r="F63" s="30"/>
    </row>
    <row r="64" spans="1:6" ht="20.399999999999999" x14ac:dyDescent="0.3">
      <c r="A64" s="22"/>
      <c r="B64" s="5"/>
      <c r="C64" s="30"/>
      <c r="D64" s="30"/>
      <c r="E64" s="30"/>
      <c r="F64" s="30"/>
    </row>
    <row r="65" spans="1:6" ht="20.399999999999999" x14ac:dyDescent="0.3">
      <c r="A65" s="22"/>
      <c r="B65" s="5"/>
      <c r="C65" s="30"/>
      <c r="D65" s="30"/>
      <c r="E65" s="30"/>
      <c r="F65" s="30"/>
    </row>
    <row r="66" spans="1:6" ht="20.399999999999999" x14ac:dyDescent="0.3">
      <c r="A66" s="22"/>
      <c r="B66" s="5"/>
      <c r="C66" s="30"/>
      <c r="D66" s="30"/>
      <c r="E66" s="30"/>
      <c r="F66" s="30"/>
    </row>
    <row r="67" spans="1:6" ht="20.399999999999999" x14ac:dyDescent="0.3">
      <c r="A67" s="22"/>
      <c r="B67" s="5"/>
      <c r="C67" s="30"/>
      <c r="D67" s="30"/>
      <c r="E67" s="30"/>
      <c r="F67" s="30"/>
    </row>
    <row r="68" spans="1:6" ht="20.399999999999999" x14ac:dyDescent="0.3">
      <c r="A68" s="22"/>
      <c r="B68" s="5"/>
      <c r="C68" s="30"/>
      <c r="D68" s="30"/>
      <c r="E68" s="30"/>
      <c r="F68" s="30"/>
    </row>
    <row r="69" spans="1:6" ht="20.399999999999999" x14ac:dyDescent="0.3">
      <c r="A69" s="22"/>
      <c r="B69" s="5"/>
      <c r="C69" s="30"/>
      <c r="D69" s="30"/>
      <c r="E69" s="30"/>
      <c r="F69" s="30"/>
    </row>
    <row r="70" spans="1:6" ht="20.399999999999999" x14ac:dyDescent="0.3">
      <c r="A70" s="22"/>
      <c r="B70" s="5"/>
      <c r="C70" s="30"/>
      <c r="D70" s="30"/>
      <c r="E70" s="30"/>
      <c r="F70" s="30"/>
    </row>
    <row r="71" spans="1:6" ht="20.399999999999999" x14ac:dyDescent="0.3">
      <c r="A71" s="22"/>
      <c r="B71" s="5"/>
      <c r="C71" s="30"/>
      <c r="D71" s="30"/>
      <c r="E71" s="30"/>
      <c r="F71" s="30"/>
    </row>
    <row r="72" spans="1:6" ht="20.399999999999999" x14ac:dyDescent="0.3">
      <c r="A72" s="22"/>
      <c r="B72" s="5"/>
      <c r="C72" s="30"/>
      <c r="D72" s="30"/>
      <c r="E72" s="30"/>
      <c r="F72" s="30"/>
    </row>
    <row r="73" spans="1:6" ht="20.399999999999999" x14ac:dyDescent="0.3">
      <c r="A73" s="22"/>
      <c r="B73" s="5"/>
      <c r="C73" s="30"/>
      <c r="D73" s="30"/>
      <c r="E73" s="30"/>
      <c r="F73" s="30"/>
    </row>
    <row r="74" spans="1:6" ht="20.399999999999999" x14ac:dyDescent="0.3">
      <c r="A74" s="22"/>
      <c r="B74" s="5"/>
      <c r="C74" s="30"/>
      <c r="D74" s="30"/>
      <c r="E74" s="30"/>
      <c r="F74" s="30"/>
    </row>
    <row r="75" spans="1:6" ht="20.399999999999999" x14ac:dyDescent="0.3">
      <c r="A75" s="22"/>
      <c r="B75" s="5"/>
      <c r="C75" s="30"/>
      <c r="D75" s="30"/>
      <c r="E75" s="30"/>
      <c r="F75" s="30"/>
    </row>
    <row r="76" spans="1:6" ht="20.399999999999999" x14ac:dyDescent="0.3">
      <c r="A76" s="22"/>
      <c r="B76" s="5"/>
      <c r="C76" s="30"/>
      <c r="D76" s="30"/>
      <c r="E76" s="30"/>
      <c r="F76" s="30"/>
    </row>
    <row r="77" spans="1:6" ht="20.399999999999999" x14ac:dyDescent="0.3">
      <c r="A77" s="22"/>
      <c r="B77" s="5"/>
      <c r="C77" s="30"/>
      <c r="D77" s="30"/>
      <c r="E77" s="30"/>
      <c r="F77" s="30"/>
    </row>
    <row r="78" spans="1:6" ht="20.399999999999999" x14ac:dyDescent="0.3">
      <c r="A78" s="22"/>
      <c r="B78" s="5"/>
      <c r="C78" s="30"/>
      <c r="D78" s="30"/>
      <c r="E78" s="30"/>
      <c r="F78" s="30"/>
    </row>
    <row r="79" spans="1:6" ht="20.399999999999999" x14ac:dyDescent="0.3">
      <c r="A79" s="22"/>
      <c r="B79" s="5"/>
      <c r="C79" s="30"/>
      <c r="D79" s="30"/>
      <c r="E79" s="30"/>
      <c r="F79" s="30"/>
    </row>
    <row r="80" spans="1:6" ht="20.399999999999999" x14ac:dyDescent="0.3">
      <c r="A80" s="22"/>
      <c r="B80" s="5"/>
      <c r="C80" s="30"/>
      <c r="D80" s="30"/>
      <c r="E80" s="30"/>
      <c r="F80" s="30"/>
    </row>
    <row r="81" spans="1:6" ht="20.399999999999999" x14ac:dyDescent="0.3">
      <c r="A81" s="22"/>
      <c r="B81" s="5"/>
      <c r="C81" s="30"/>
      <c r="D81" s="30"/>
      <c r="E81" s="30"/>
      <c r="F81" s="30"/>
    </row>
    <row r="82" spans="1:6" ht="20.399999999999999" x14ac:dyDescent="0.3">
      <c r="A82" s="22"/>
      <c r="B82" s="5"/>
      <c r="C82" s="30"/>
      <c r="D82" s="30"/>
      <c r="E82" s="30"/>
      <c r="F82" s="30"/>
    </row>
    <row r="83" spans="1:6" ht="20.399999999999999" x14ac:dyDescent="0.3">
      <c r="A83" s="22"/>
      <c r="B83" s="5"/>
      <c r="C83" s="30"/>
      <c r="D83" s="30"/>
      <c r="E83" s="30"/>
      <c r="F83" s="30"/>
    </row>
    <row r="84" spans="1:6" ht="20.399999999999999" x14ac:dyDescent="0.3">
      <c r="A84" s="22"/>
      <c r="B84" s="5"/>
      <c r="C84" s="30"/>
      <c r="D84" s="30"/>
      <c r="E84" s="30"/>
      <c r="F84" s="30"/>
    </row>
    <row r="85" spans="1:6" ht="20.399999999999999" x14ac:dyDescent="0.3">
      <c r="A85" s="22"/>
      <c r="B85" s="5"/>
      <c r="C85" s="30"/>
      <c r="D85" s="30"/>
      <c r="E85" s="30"/>
      <c r="F85" s="30"/>
    </row>
    <row r="86" spans="1:6" ht="20.399999999999999" x14ac:dyDescent="0.3">
      <c r="A86" s="22"/>
      <c r="B86" s="5"/>
      <c r="C86" s="30"/>
      <c r="D86" s="30"/>
      <c r="E86" s="30"/>
      <c r="F86" s="30"/>
    </row>
    <row r="87" spans="1:6" ht="20.399999999999999" x14ac:dyDescent="0.3">
      <c r="A87" s="22"/>
      <c r="B87" s="5"/>
      <c r="C87" s="30"/>
      <c r="D87" s="30"/>
      <c r="E87" s="30"/>
      <c r="F87" s="30"/>
    </row>
    <row r="88" spans="1:6" ht="20.399999999999999" x14ac:dyDescent="0.3">
      <c r="A88" s="22"/>
      <c r="B88" s="5"/>
      <c r="C88" s="30"/>
      <c r="D88" s="30"/>
      <c r="E88" s="30"/>
      <c r="F88" s="30"/>
    </row>
    <row r="89" spans="1:6" ht="20.399999999999999" x14ac:dyDescent="0.3">
      <c r="A89" s="22"/>
      <c r="B89" s="5"/>
      <c r="C89" s="30"/>
      <c r="D89" s="30"/>
      <c r="E89" s="30"/>
      <c r="F89" s="30"/>
    </row>
    <row r="90" spans="1:6" ht="20.399999999999999" x14ac:dyDescent="0.3">
      <c r="A90" s="22"/>
      <c r="B90" s="5"/>
      <c r="C90" s="30"/>
      <c r="D90" s="30"/>
      <c r="E90" s="30"/>
      <c r="F90" s="30"/>
    </row>
    <row r="91" spans="1:6" ht="20.399999999999999" x14ac:dyDescent="0.3">
      <c r="A91" s="22"/>
      <c r="B91" s="5"/>
      <c r="C91" s="30"/>
      <c r="D91" s="30"/>
      <c r="E91" s="30"/>
      <c r="F91" s="30"/>
    </row>
    <row r="92" spans="1:6" ht="20.399999999999999" x14ac:dyDescent="0.3">
      <c r="A92" s="22"/>
      <c r="B92" s="5"/>
      <c r="C92" s="30"/>
      <c r="D92" s="30"/>
      <c r="E92" s="30"/>
      <c r="F92" s="30"/>
    </row>
    <row r="93" spans="1:6" ht="20.399999999999999" x14ac:dyDescent="0.3">
      <c r="A93" s="22"/>
      <c r="B93" s="5"/>
      <c r="C93" s="30"/>
      <c r="D93" s="30"/>
      <c r="E93" s="30"/>
      <c r="F93" s="30"/>
    </row>
    <row r="94" spans="1:6" ht="20.399999999999999" x14ac:dyDescent="0.3">
      <c r="A94" s="22"/>
      <c r="B94" s="5"/>
      <c r="C94" s="30"/>
      <c r="D94" s="30"/>
      <c r="E94" s="30"/>
      <c r="F94" s="30"/>
    </row>
    <row r="95" spans="1:6" ht="20.399999999999999" x14ac:dyDescent="0.3">
      <c r="A95" s="22"/>
      <c r="B95" s="5"/>
      <c r="C95" s="30"/>
      <c r="D95" s="30"/>
      <c r="E95" s="30"/>
      <c r="F95" s="30"/>
    </row>
    <row r="96" spans="1:6" ht="20.399999999999999" x14ac:dyDescent="0.3">
      <c r="A96" s="22"/>
      <c r="B96" s="5"/>
      <c r="C96" s="30"/>
      <c r="D96" s="30"/>
      <c r="E96" s="30"/>
      <c r="F96" s="30"/>
    </row>
    <row r="97" spans="1:6" ht="20.399999999999999" x14ac:dyDescent="0.3">
      <c r="A97" s="22"/>
      <c r="B97" s="5"/>
      <c r="C97" s="30"/>
      <c r="D97" s="30"/>
      <c r="E97" s="30"/>
      <c r="F97" s="30"/>
    </row>
    <row r="98" spans="1:6" ht="20.399999999999999" x14ac:dyDescent="0.3">
      <c r="A98" s="22"/>
      <c r="B98" s="5"/>
      <c r="C98" s="30"/>
      <c r="D98" s="30"/>
      <c r="E98" s="30"/>
      <c r="F98" s="30"/>
    </row>
    <row r="99" spans="1:6" ht="20.399999999999999" x14ac:dyDescent="0.3">
      <c r="A99" s="22"/>
      <c r="B99" s="5"/>
      <c r="C99" s="30"/>
      <c r="D99" s="30"/>
      <c r="E99" s="30"/>
      <c r="F99" s="30"/>
    </row>
    <row r="100" spans="1:6" ht="20.399999999999999" x14ac:dyDescent="0.3">
      <c r="A100" s="22"/>
      <c r="B100" s="5"/>
      <c r="C100" s="30"/>
      <c r="D100" s="30"/>
      <c r="E100" s="30"/>
      <c r="F100" s="30"/>
    </row>
    <row r="101" spans="1:6" ht="20.399999999999999" x14ac:dyDescent="0.3">
      <c r="A101" s="22"/>
      <c r="B101" s="5"/>
      <c r="C101" s="30"/>
      <c r="D101" s="30"/>
      <c r="E101" s="30"/>
      <c r="F101" s="30"/>
    </row>
    <row r="102" spans="1:6" ht="20.399999999999999" x14ac:dyDescent="0.3">
      <c r="A102" s="22"/>
      <c r="B102" s="5"/>
      <c r="C102" s="30"/>
      <c r="D102" s="30"/>
      <c r="E102" s="30"/>
      <c r="F102" s="30"/>
    </row>
    <row r="103" spans="1:6" ht="20.399999999999999" x14ac:dyDescent="0.3">
      <c r="A103" s="22"/>
      <c r="B103" s="5"/>
      <c r="C103" s="30"/>
      <c r="D103" s="30"/>
      <c r="E103" s="30"/>
      <c r="F103" s="30"/>
    </row>
    <row r="104" spans="1:6" ht="20.399999999999999" x14ac:dyDescent="0.3">
      <c r="A104" s="22"/>
      <c r="B104" s="5"/>
      <c r="C104" s="30"/>
      <c r="D104" s="30"/>
      <c r="E104" s="30"/>
      <c r="F104" s="30"/>
    </row>
    <row r="105" spans="1:6" ht="20.399999999999999" x14ac:dyDescent="0.3">
      <c r="A105" s="22"/>
      <c r="B105" s="5"/>
      <c r="C105" s="30"/>
      <c r="D105" s="30"/>
      <c r="E105" s="30"/>
      <c r="F105" s="30"/>
    </row>
    <row r="106" spans="1:6" ht="20.399999999999999" x14ac:dyDescent="0.3">
      <c r="A106" s="22"/>
      <c r="B106" s="5"/>
      <c r="C106" s="30"/>
      <c r="D106" s="30"/>
      <c r="E106" s="30"/>
      <c r="F106" s="30"/>
    </row>
    <row r="107" spans="1:6" ht="20.399999999999999" x14ac:dyDescent="0.3">
      <c r="A107" s="22"/>
      <c r="B107" s="5"/>
      <c r="C107" s="30"/>
      <c r="D107" s="30"/>
      <c r="E107" s="30"/>
      <c r="F107" s="30"/>
    </row>
    <row r="108" spans="1:6" ht="20.399999999999999" x14ac:dyDescent="0.3">
      <c r="A108" s="22"/>
      <c r="B108" s="5"/>
      <c r="C108" s="30"/>
      <c r="D108" s="30"/>
      <c r="E108" s="30"/>
      <c r="F108" s="30"/>
    </row>
    <row r="109" spans="1:6" ht="20.399999999999999" x14ac:dyDescent="0.3">
      <c r="A109" s="22"/>
      <c r="B109" s="5"/>
      <c r="C109" s="30"/>
      <c r="D109" s="30"/>
      <c r="E109" s="30"/>
      <c r="F109" s="30"/>
    </row>
    <row r="110" spans="1:6" ht="20.399999999999999" x14ac:dyDescent="0.3">
      <c r="A110" s="22"/>
      <c r="B110" s="5"/>
      <c r="C110" s="30"/>
      <c r="D110" s="30"/>
      <c r="E110" s="30"/>
      <c r="F110" s="30"/>
    </row>
    <row r="111" spans="1:6" ht="20.399999999999999" x14ac:dyDescent="0.3">
      <c r="A111" s="22"/>
      <c r="B111" s="5"/>
      <c r="C111" s="30"/>
      <c r="D111" s="30"/>
      <c r="E111" s="30"/>
      <c r="F111" s="30"/>
    </row>
    <row r="112" spans="1:6" ht="20.399999999999999" x14ac:dyDescent="0.3">
      <c r="A112" s="22"/>
      <c r="B112" s="5"/>
      <c r="C112" s="30"/>
      <c r="D112" s="30"/>
      <c r="E112" s="30"/>
      <c r="F112" s="30"/>
    </row>
    <row r="113" spans="1:6" ht="20.399999999999999" x14ac:dyDescent="0.3">
      <c r="A113" s="22"/>
      <c r="B113" s="5"/>
      <c r="C113" s="30"/>
      <c r="D113" s="30"/>
      <c r="E113" s="30"/>
      <c r="F113" s="30"/>
    </row>
    <row r="114" spans="1:6" ht="20.399999999999999" x14ac:dyDescent="0.3">
      <c r="A114" s="22"/>
      <c r="B114" s="5"/>
      <c r="C114" s="30"/>
      <c r="D114" s="30"/>
      <c r="E114" s="30"/>
      <c r="F114" s="30"/>
    </row>
    <row r="115" spans="1:6" ht="20.399999999999999" x14ac:dyDescent="0.3">
      <c r="A115" s="22"/>
      <c r="B115" s="5"/>
      <c r="C115" s="30"/>
      <c r="D115" s="30"/>
      <c r="E115" s="30"/>
      <c r="F115" s="30"/>
    </row>
    <row r="116" spans="1:6" ht="20.399999999999999" x14ac:dyDescent="0.3">
      <c r="A116" s="22"/>
      <c r="B116" s="5"/>
      <c r="C116" s="30"/>
      <c r="D116" s="30"/>
      <c r="E116" s="30"/>
      <c r="F116" s="30"/>
    </row>
    <row r="117" spans="1:6" ht="20.399999999999999" x14ac:dyDescent="0.3">
      <c r="A117" s="22"/>
      <c r="B117" s="5"/>
      <c r="C117" s="30"/>
      <c r="D117" s="30"/>
      <c r="E117" s="30"/>
      <c r="F117" s="30"/>
    </row>
    <row r="118" spans="1:6" ht="20.399999999999999" x14ac:dyDescent="0.3">
      <c r="A118" s="22"/>
      <c r="B118" s="5"/>
      <c r="C118" s="30"/>
      <c r="D118" s="30"/>
      <c r="E118" s="30"/>
      <c r="F118" s="30"/>
    </row>
    <row r="119" spans="1:6" ht="20.399999999999999" x14ac:dyDescent="0.3">
      <c r="A119" s="22"/>
      <c r="B119" s="5"/>
      <c r="C119" s="30"/>
      <c r="D119" s="30"/>
      <c r="E119" s="30"/>
      <c r="F119" s="30"/>
    </row>
    <row r="120" spans="1:6" ht="20.399999999999999" x14ac:dyDescent="0.3">
      <c r="A120" s="22"/>
      <c r="B120" s="5"/>
      <c r="C120" s="30"/>
      <c r="D120" s="30"/>
      <c r="E120" s="30"/>
      <c r="F120" s="30"/>
    </row>
    <row r="121" spans="1:6" ht="20.399999999999999" x14ac:dyDescent="0.3">
      <c r="A121" s="22"/>
      <c r="B121" s="5"/>
      <c r="C121" s="30"/>
      <c r="D121" s="30"/>
      <c r="E121" s="30"/>
      <c r="F121" s="30"/>
    </row>
    <row r="122" spans="1:6" ht="20.399999999999999" x14ac:dyDescent="0.3">
      <c r="A122" s="22"/>
      <c r="B122" s="5"/>
      <c r="C122" s="30"/>
      <c r="D122" s="30"/>
      <c r="E122" s="30"/>
      <c r="F122" s="30"/>
    </row>
    <row r="123" spans="1:6" ht="20.399999999999999" x14ac:dyDescent="0.3">
      <c r="A123" s="22"/>
      <c r="B123" s="5"/>
      <c r="C123" s="30"/>
      <c r="D123" s="30"/>
      <c r="E123" s="30"/>
      <c r="F123" s="30"/>
    </row>
    <row r="124" spans="1:6" ht="20.399999999999999" x14ac:dyDescent="0.3">
      <c r="A124" s="22"/>
      <c r="B124" s="5"/>
      <c r="C124" s="30"/>
      <c r="D124" s="30"/>
      <c r="E124" s="30"/>
      <c r="F124" s="30"/>
    </row>
    <row r="125" spans="1:6" ht="20.399999999999999" x14ac:dyDescent="0.3">
      <c r="A125" s="22"/>
      <c r="B125" s="5"/>
      <c r="C125" s="30"/>
      <c r="D125" s="30"/>
      <c r="E125" s="30"/>
      <c r="F125" s="30"/>
    </row>
    <row r="126" spans="1:6" ht="20.399999999999999" x14ac:dyDescent="0.3">
      <c r="A126" s="22"/>
      <c r="B126" s="5"/>
      <c r="C126" s="30"/>
      <c r="D126" s="30"/>
      <c r="E126" s="30"/>
      <c r="F126" s="30"/>
    </row>
    <row r="127" spans="1:6" ht="20.399999999999999" x14ac:dyDescent="0.3">
      <c r="A127" s="22"/>
      <c r="B127" s="5"/>
      <c r="C127" s="30"/>
      <c r="D127" s="30"/>
      <c r="E127" s="30"/>
      <c r="F127" s="30"/>
    </row>
    <row r="128" spans="1:6" ht="20.399999999999999" x14ac:dyDescent="0.3">
      <c r="A128" s="22"/>
      <c r="B128" s="5"/>
      <c r="C128" s="30"/>
      <c r="D128" s="30"/>
      <c r="E128" s="30"/>
      <c r="F128" s="30"/>
    </row>
    <row r="129" spans="1:6" ht="20.399999999999999" x14ac:dyDescent="0.3">
      <c r="A129" s="22"/>
      <c r="B129" s="5"/>
      <c r="C129" s="30"/>
      <c r="D129" s="30"/>
      <c r="E129" s="30"/>
      <c r="F129" s="30"/>
    </row>
    <row r="130" spans="1:6" ht="20.399999999999999" x14ac:dyDescent="0.3">
      <c r="A130" s="22"/>
      <c r="B130" s="5"/>
      <c r="C130" s="30"/>
      <c r="D130" s="30"/>
      <c r="E130" s="30"/>
      <c r="F130" s="30"/>
    </row>
    <row r="131" spans="1:6" ht="20.399999999999999" x14ac:dyDescent="0.3">
      <c r="A131" s="22"/>
      <c r="B131" s="5"/>
      <c r="C131" s="30"/>
      <c r="D131" s="30"/>
      <c r="E131" s="30"/>
      <c r="F131" s="30"/>
    </row>
    <row r="132" spans="1:6" ht="20.399999999999999" x14ac:dyDescent="0.3">
      <c r="A132" s="22"/>
      <c r="B132" s="5"/>
      <c r="C132" s="30"/>
      <c r="D132" s="30"/>
      <c r="E132" s="30"/>
      <c r="F132" s="30"/>
    </row>
    <row r="133" spans="1:6" ht="20.399999999999999" x14ac:dyDescent="0.3">
      <c r="A133" s="22"/>
      <c r="B133" s="5"/>
      <c r="C133" s="30"/>
      <c r="D133" s="30"/>
      <c r="E133" s="30"/>
      <c r="F133" s="30"/>
    </row>
    <row r="134" spans="1:6" ht="20.399999999999999" x14ac:dyDescent="0.3">
      <c r="A134" s="22"/>
      <c r="B134" s="5"/>
      <c r="C134" s="30"/>
      <c r="D134" s="30"/>
      <c r="E134" s="30"/>
      <c r="F134" s="30"/>
    </row>
    <row r="135" spans="1:6" ht="20.399999999999999" x14ac:dyDescent="0.3">
      <c r="A135" s="22"/>
      <c r="B135" s="5"/>
      <c r="C135" s="30"/>
      <c r="D135" s="30"/>
      <c r="E135" s="30"/>
      <c r="F135" s="30"/>
    </row>
    <row r="136" spans="1:6" ht="20.399999999999999" x14ac:dyDescent="0.3">
      <c r="A136" s="22"/>
      <c r="B136" s="5"/>
      <c r="C136" s="30"/>
      <c r="D136" s="30"/>
      <c r="E136" s="30"/>
      <c r="F136" s="30"/>
    </row>
    <row r="137" spans="1:6" ht="20.399999999999999" x14ac:dyDescent="0.3">
      <c r="A137" s="22"/>
      <c r="B137" s="5"/>
      <c r="C137" s="30"/>
      <c r="D137" s="30"/>
      <c r="E137" s="30"/>
      <c r="F137" s="30"/>
    </row>
    <row r="138" spans="1:6" ht="20.399999999999999" x14ac:dyDescent="0.3">
      <c r="A138" s="22"/>
      <c r="B138" s="5"/>
      <c r="C138" s="30"/>
      <c r="D138" s="30"/>
      <c r="E138" s="30"/>
      <c r="F138" s="30"/>
    </row>
    <row r="139" spans="1:6" ht="20.399999999999999" x14ac:dyDescent="0.3">
      <c r="A139" s="22"/>
      <c r="B139" s="5"/>
      <c r="C139" s="30"/>
      <c r="D139" s="30"/>
      <c r="E139" s="30"/>
      <c r="F139" s="30"/>
    </row>
    <row r="140" spans="1:6" ht="20.399999999999999" x14ac:dyDescent="0.3">
      <c r="A140" s="22"/>
      <c r="B140" s="5"/>
      <c r="C140" s="30"/>
      <c r="D140" s="30"/>
      <c r="E140" s="30"/>
      <c r="F140" s="30"/>
    </row>
    <row r="141" spans="1:6" ht="20.399999999999999" x14ac:dyDescent="0.3">
      <c r="A141" s="22"/>
      <c r="B141" s="5"/>
      <c r="C141" s="30"/>
      <c r="D141" s="30"/>
      <c r="E141" s="30"/>
      <c r="F141" s="30"/>
    </row>
    <row r="142" spans="1:6" ht="20.399999999999999" x14ac:dyDescent="0.3">
      <c r="A142" s="22"/>
      <c r="B142" s="5"/>
      <c r="C142" s="30"/>
      <c r="D142" s="30"/>
      <c r="E142" s="30"/>
      <c r="F142" s="30"/>
    </row>
    <row r="143" spans="1:6" ht="20.399999999999999" x14ac:dyDescent="0.3">
      <c r="A143" s="22"/>
      <c r="B143" s="5"/>
      <c r="C143" s="30"/>
      <c r="D143" s="30"/>
      <c r="E143" s="30"/>
      <c r="F143" s="30"/>
    </row>
    <row r="144" spans="1:6" ht="20.399999999999999" x14ac:dyDescent="0.3">
      <c r="A144" s="22"/>
      <c r="B144" s="5"/>
      <c r="C144" s="30"/>
      <c r="D144" s="30"/>
      <c r="E144" s="30"/>
      <c r="F144" s="30"/>
    </row>
    <row r="145" spans="1:6" ht="20.399999999999999" x14ac:dyDescent="0.3">
      <c r="A145" s="22"/>
      <c r="B145" s="5"/>
      <c r="C145" s="30"/>
      <c r="D145" s="30"/>
      <c r="E145" s="30"/>
      <c r="F145" s="30"/>
    </row>
    <row r="146" spans="1:6" ht="20.399999999999999" x14ac:dyDescent="0.3">
      <c r="A146" s="22"/>
      <c r="B146" s="5"/>
      <c r="C146" s="30"/>
      <c r="D146" s="30"/>
      <c r="E146" s="30"/>
      <c r="F146" s="30"/>
    </row>
    <row r="147" spans="1:6" ht="20.399999999999999" x14ac:dyDescent="0.3">
      <c r="A147" s="22"/>
      <c r="B147" s="5"/>
      <c r="C147" s="30"/>
      <c r="D147" s="30"/>
      <c r="E147" s="30"/>
      <c r="F147" s="30"/>
    </row>
    <row r="148" spans="1:6" ht="20.399999999999999" x14ac:dyDescent="0.3">
      <c r="A148" s="22"/>
      <c r="B148" s="5"/>
      <c r="C148" s="30"/>
      <c r="D148" s="30"/>
      <c r="E148" s="30"/>
      <c r="F148" s="30"/>
    </row>
    <row r="149" spans="1:6" ht="20.399999999999999" x14ac:dyDescent="0.3">
      <c r="A149" s="22"/>
      <c r="B149" s="5"/>
      <c r="C149" s="30"/>
      <c r="D149" s="30"/>
      <c r="E149" s="30"/>
      <c r="F149" s="30"/>
    </row>
    <row r="150" spans="1:6" ht="20.399999999999999" x14ac:dyDescent="0.3">
      <c r="A150" s="22"/>
      <c r="B150" s="5"/>
      <c r="C150" s="30"/>
      <c r="D150" s="30"/>
      <c r="E150" s="30"/>
      <c r="F150" s="30"/>
    </row>
    <row r="151" spans="1:6" ht="20.399999999999999" x14ac:dyDescent="0.3">
      <c r="A151" s="22"/>
      <c r="B151" s="5"/>
      <c r="C151" s="30"/>
      <c r="D151" s="30"/>
      <c r="E151" s="30"/>
      <c r="F151" s="30"/>
    </row>
    <row r="152" spans="1:6" ht="20.399999999999999" x14ac:dyDescent="0.3">
      <c r="A152" s="22"/>
      <c r="B152" s="5"/>
      <c r="C152" s="30"/>
      <c r="D152" s="30"/>
      <c r="E152" s="30"/>
      <c r="F152" s="30"/>
    </row>
    <row r="153" spans="1:6" ht="20.399999999999999" x14ac:dyDescent="0.3">
      <c r="A153" s="22"/>
      <c r="B153" s="5"/>
      <c r="C153" s="30"/>
      <c r="D153" s="30"/>
      <c r="E153" s="30"/>
      <c r="F153" s="30"/>
    </row>
    <row r="154" spans="1:6" ht="20.399999999999999" x14ac:dyDescent="0.3">
      <c r="A154" s="22"/>
      <c r="B154" s="5"/>
      <c r="C154" s="30"/>
      <c r="D154" s="30"/>
      <c r="E154" s="30"/>
      <c r="F154" s="30"/>
    </row>
    <row r="155" spans="1:6" ht="20.399999999999999" x14ac:dyDescent="0.3">
      <c r="A155" s="22"/>
      <c r="B155" s="5"/>
      <c r="C155" s="30"/>
      <c r="D155" s="30"/>
      <c r="E155" s="30"/>
      <c r="F155" s="30"/>
    </row>
    <row r="156" spans="1:6" ht="20.399999999999999" x14ac:dyDescent="0.3">
      <c r="A156" s="22"/>
      <c r="B156" s="5"/>
      <c r="C156" s="30"/>
      <c r="D156" s="30"/>
      <c r="E156" s="30"/>
      <c r="F156" s="30"/>
    </row>
    <row r="157" spans="1:6" ht="20.399999999999999" x14ac:dyDescent="0.3">
      <c r="A157" s="22"/>
      <c r="B157" s="5"/>
      <c r="C157" s="30"/>
      <c r="D157" s="30"/>
      <c r="E157" s="30"/>
      <c r="F157" s="30"/>
    </row>
    <row r="158" spans="1:6" ht="20.399999999999999" x14ac:dyDescent="0.3">
      <c r="A158" s="22"/>
      <c r="B158" s="5"/>
      <c r="C158" s="30"/>
      <c r="D158" s="30"/>
      <c r="E158" s="30"/>
      <c r="F158" s="30"/>
    </row>
    <row r="159" spans="1:6" ht="20.399999999999999" x14ac:dyDescent="0.3">
      <c r="A159" s="22"/>
      <c r="B159" s="5"/>
      <c r="C159" s="30"/>
      <c r="D159" s="30"/>
      <c r="E159" s="30"/>
      <c r="F159" s="30"/>
    </row>
    <row r="160" spans="1:6" ht="20.399999999999999" x14ac:dyDescent="0.3">
      <c r="A160" s="22"/>
      <c r="B160" s="5"/>
      <c r="C160" s="30"/>
      <c r="D160" s="30"/>
      <c r="E160" s="30"/>
      <c r="F160" s="30"/>
    </row>
    <row r="161" spans="1:6" ht="20.399999999999999" x14ac:dyDescent="0.3">
      <c r="A161" s="22"/>
      <c r="B161" s="5"/>
      <c r="C161" s="30"/>
      <c r="D161" s="30"/>
      <c r="E161" s="30"/>
      <c r="F161" s="30"/>
    </row>
    <row r="162" spans="1:6" ht="20.399999999999999" x14ac:dyDescent="0.3">
      <c r="A162" s="22"/>
      <c r="B162" s="5"/>
      <c r="C162" s="30"/>
      <c r="D162" s="30"/>
      <c r="E162" s="30"/>
      <c r="F162" s="30"/>
    </row>
    <row r="163" spans="1:6" ht="20.399999999999999" x14ac:dyDescent="0.3">
      <c r="A163" s="22"/>
      <c r="B163" s="5"/>
      <c r="C163" s="30"/>
      <c r="D163" s="30"/>
      <c r="E163" s="30"/>
      <c r="F163" s="30"/>
    </row>
    <row r="164" spans="1:6" ht="20.399999999999999" x14ac:dyDescent="0.3">
      <c r="A164" s="22"/>
      <c r="B164" s="5"/>
      <c r="C164" s="30"/>
      <c r="D164" s="30"/>
      <c r="E164" s="30"/>
      <c r="F164" s="30"/>
    </row>
    <row r="165" spans="1:6" ht="20.399999999999999" x14ac:dyDescent="0.3">
      <c r="A165" s="22"/>
      <c r="B165" s="5"/>
      <c r="C165" s="30"/>
      <c r="D165" s="30"/>
      <c r="E165" s="30"/>
      <c r="F165" s="30"/>
    </row>
    <row r="166" spans="1:6" ht="20.399999999999999" x14ac:dyDescent="0.3">
      <c r="A166" s="22"/>
      <c r="B166" s="5"/>
      <c r="C166" s="30"/>
      <c r="D166" s="30"/>
      <c r="E166" s="30"/>
      <c r="F166" s="30"/>
    </row>
    <row r="167" spans="1:6" ht="20.399999999999999" x14ac:dyDescent="0.3">
      <c r="A167" s="22"/>
      <c r="B167" s="5"/>
      <c r="C167" s="30"/>
      <c r="D167" s="30"/>
      <c r="E167" s="30"/>
      <c r="F167" s="30"/>
    </row>
    <row r="168" spans="1:6" ht="20.399999999999999" x14ac:dyDescent="0.3">
      <c r="A168" s="22"/>
      <c r="B168" s="5"/>
      <c r="C168" s="30"/>
      <c r="D168" s="30"/>
      <c r="E168" s="30"/>
      <c r="F168" s="30"/>
    </row>
    <row r="169" spans="1:6" ht="20.399999999999999" x14ac:dyDescent="0.3">
      <c r="A169" s="22"/>
      <c r="B169" s="5"/>
      <c r="C169" s="30"/>
      <c r="D169" s="30"/>
      <c r="E169" s="30"/>
      <c r="F169" s="30"/>
    </row>
    <row r="170" spans="1:6" ht="20.399999999999999" x14ac:dyDescent="0.3">
      <c r="A170" s="22"/>
      <c r="B170" s="5"/>
      <c r="C170" s="30"/>
      <c r="D170" s="30"/>
      <c r="E170" s="30"/>
      <c r="F170" s="30"/>
    </row>
    <row r="171" spans="1:6" ht="20.399999999999999" x14ac:dyDescent="0.3">
      <c r="A171" s="22"/>
      <c r="B171" s="5"/>
      <c r="C171" s="30"/>
      <c r="D171" s="30"/>
      <c r="E171" s="30"/>
      <c r="F171" s="30"/>
    </row>
    <row r="172" spans="1:6" ht="20.399999999999999" x14ac:dyDescent="0.3">
      <c r="A172" s="22"/>
      <c r="B172" s="5"/>
      <c r="C172" s="30"/>
      <c r="D172" s="30"/>
      <c r="E172" s="30"/>
      <c r="F172" s="30"/>
    </row>
    <row r="173" spans="1:6" ht="20.399999999999999" x14ac:dyDescent="0.3">
      <c r="A173" s="22"/>
      <c r="B173" s="5"/>
      <c r="C173" s="30"/>
      <c r="D173" s="30"/>
      <c r="E173" s="30"/>
      <c r="F173" s="30"/>
    </row>
    <row r="174" spans="1:6" ht="20.399999999999999" x14ac:dyDescent="0.3">
      <c r="A174" s="22"/>
      <c r="B174" s="5"/>
      <c r="C174" s="30"/>
      <c r="D174" s="30"/>
      <c r="E174" s="30"/>
      <c r="F174" s="30"/>
    </row>
    <row r="175" spans="1:6" ht="20.399999999999999" x14ac:dyDescent="0.3">
      <c r="A175" s="22"/>
      <c r="B175" s="5"/>
      <c r="C175" s="30"/>
      <c r="D175" s="30"/>
      <c r="E175" s="30"/>
      <c r="F175" s="30"/>
    </row>
    <row r="176" spans="1:6" x14ac:dyDescent="0.3">
      <c r="A176" s="8"/>
      <c r="B176" s="5"/>
      <c r="C176" s="5"/>
      <c r="D176" s="5"/>
      <c r="E176" s="5"/>
      <c r="F176" s="5"/>
    </row>
    <row r="177" spans="1:10" ht="20.399999999999999" x14ac:dyDescent="0.3">
      <c r="A177" s="8"/>
      <c r="B177" s="31" t="s">
        <v>67</v>
      </c>
      <c r="C177" s="31" t="s">
        <v>95</v>
      </c>
      <c r="D177" s="31"/>
      <c r="E177" s="31"/>
      <c r="F177" t="s">
        <v>67</v>
      </c>
      <c r="G177" t="s">
        <v>95</v>
      </c>
    </row>
    <row r="178" spans="1:10" ht="21" x14ac:dyDescent="0.4">
      <c r="A178" s="8"/>
      <c r="B178" s="32" t="s">
        <v>68</v>
      </c>
      <c r="C178" s="32" t="s">
        <v>44</v>
      </c>
      <c r="D178" s="32"/>
      <c r="E178" s="32"/>
      <c r="F178" t="s">
        <v>68</v>
      </c>
      <c r="H178" t="str">
        <f>IF(NOT(ISBLANK(F178)),F178,IF(NOT(ISBLANK(G178)),"     "&amp;G178,FALSE))</f>
        <v>Afectación Económica o presupuestal</v>
      </c>
      <c r="I178" t="s">
        <v>68</v>
      </c>
      <c r="J178" t="str">
        <f>IF(NOT(ISERROR(MATCH(I178,_xlfn.ANCHORARRAY(B189),0))),H191&amp;"Por favor no seleccionar los criterios de impacto",I178)</f>
        <v>❌Por favor no seleccionar los criterios de impacto</v>
      </c>
    </row>
    <row r="179" spans="1:10" ht="21" x14ac:dyDescent="0.4">
      <c r="A179" s="8"/>
      <c r="B179" s="32" t="s">
        <v>68</v>
      </c>
      <c r="C179" s="32" t="s">
        <v>69</v>
      </c>
      <c r="D179" s="32"/>
      <c r="E179" s="32"/>
      <c r="G179" t="s">
        <v>44</v>
      </c>
      <c r="H179" t="str">
        <f t="shared" ref="H179:H189" si="0">IF(NOT(ISBLANK(F179)),F179,IF(NOT(ISBLANK(G179)),"     "&amp;G179,FALSE))</f>
        <v xml:space="preserve">     Afectación menor a 10 SMLMV .</v>
      </c>
    </row>
    <row r="180" spans="1:10" ht="21" x14ac:dyDescent="0.4">
      <c r="A180" s="8"/>
      <c r="B180" s="32" t="s">
        <v>68</v>
      </c>
      <c r="C180" s="32" t="s">
        <v>70</v>
      </c>
      <c r="D180" s="32"/>
      <c r="E180" s="32"/>
      <c r="G180" t="s">
        <v>69</v>
      </c>
      <c r="H180" t="str">
        <f t="shared" si="0"/>
        <v xml:space="preserve">     Entre 10 y 50 SMLMV </v>
      </c>
    </row>
    <row r="181" spans="1:10" ht="21" x14ac:dyDescent="0.4">
      <c r="A181" s="8"/>
      <c r="B181" s="32" t="s">
        <v>68</v>
      </c>
      <c r="C181" s="32" t="s">
        <v>71</v>
      </c>
      <c r="D181" s="32"/>
      <c r="E181" s="32"/>
      <c r="G181" t="s">
        <v>70</v>
      </c>
      <c r="H181" t="str">
        <f t="shared" si="0"/>
        <v xml:space="preserve">     Entre 50 y 100 SMLMV </v>
      </c>
    </row>
    <row r="182" spans="1:10" ht="21" x14ac:dyDescent="0.4">
      <c r="A182" s="8"/>
      <c r="B182" s="32" t="s">
        <v>68</v>
      </c>
      <c r="C182" s="32" t="s">
        <v>72</v>
      </c>
      <c r="D182" s="32"/>
      <c r="E182" s="32"/>
      <c r="G182" t="s">
        <v>71</v>
      </c>
      <c r="H182" t="str">
        <f t="shared" si="0"/>
        <v xml:space="preserve">     Entre 100 y 500 SMLMV </v>
      </c>
    </row>
    <row r="183" spans="1:10" ht="21" x14ac:dyDescent="0.4">
      <c r="A183" s="8"/>
      <c r="B183" s="32" t="s">
        <v>43</v>
      </c>
      <c r="C183" s="32" t="s">
        <v>73</v>
      </c>
      <c r="D183" s="32"/>
      <c r="E183" s="32"/>
      <c r="G183" t="s">
        <v>72</v>
      </c>
      <c r="H183" t="str">
        <f t="shared" si="0"/>
        <v xml:space="preserve">     Mayor a 500 SMLMV </v>
      </c>
    </row>
    <row r="184" spans="1:10" ht="21" x14ac:dyDescent="0.4">
      <c r="A184" s="8"/>
      <c r="B184" s="32" t="s">
        <v>43</v>
      </c>
      <c r="C184" s="32" t="s">
        <v>74</v>
      </c>
      <c r="D184" s="32"/>
      <c r="E184" s="32"/>
      <c r="F184" t="s">
        <v>43</v>
      </c>
      <c r="H184" t="str">
        <f t="shared" si="0"/>
        <v>Pérdida Reputacional</v>
      </c>
    </row>
    <row r="185" spans="1:10" ht="21" x14ac:dyDescent="0.4">
      <c r="A185" s="8"/>
      <c r="B185" s="32" t="s">
        <v>43</v>
      </c>
      <c r="C185" s="32" t="s">
        <v>76</v>
      </c>
      <c r="D185" s="32"/>
      <c r="E185" s="32"/>
      <c r="G185" t="s">
        <v>73</v>
      </c>
      <c r="H185" t="str">
        <f t="shared" si="0"/>
        <v xml:space="preserve">     El riesgo afecta la imagen de alguna área de la organización</v>
      </c>
    </row>
    <row r="186" spans="1:10" ht="21" x14ac:dyDescent="0.4">
      <c r="A186" s="8"/>
      <c r="B186" s="32" t="s">
        <v>43</v>
      </c>
      <c r="C186" s="32" t="s">
        <v>75</v>
      </c>
      <c r="D186" s="32"/>
      <c r="E186" s="32"/>
      <c r="G186" t="s">
        <v>74</v>
      </c>
      <c r="H186" t="str">
        <f t="shared" si="0"/>
        <v xml:space="preserve">     El riesgo afecta la imagen de la entidad internamente, de conocimiento general, nivel interno, de junta dircetiva y accionistas y/o de provedores</v>
      </c>
    </row>
    <row r="187" spans="1:10" ht="21" x14ac:dyDescent="0.4">
      <c r="A187" s="8"/>
      <c r="B187" s="32" t="s">
        <v>43</v>
      </c>
      <c r="C187" s="32" t="s">
        <v>83</v>
      </c>
      <c r="D187" s="32"/>
      <c r="E187" s="32"/>
      <c r="G187" t="s">
        <v>76</v>
      </c>
      <c r="H187" t="str">
        <f t="shared" si="0"/>
        <v xml:space="preserve">     El riesgo afecta la imagen de la entidad con algunos usuarios de relevancia frente al logro de los objetivos</v>
      </c>
    </row>
    <row r="188" spans="1:10" x14ac:dyDescent="0.3">
      <c r="A188" s="8"/>
      <c r="B188" s="6"/>
      <c r="C188" s="6"/>
      <c r="D188" s="6"/>
      <c r="E188" s="6"/>
      <c r="G188" t="s">
        <v>75</v>
      </c>
      <c r="H188" t="str">
        <f t="shared" si="0"/>
        <v xml:space="preserve">     El riesgo afecta la imagen de de la entidad con efecto publicitario sostenido a nivel de sector administrativo, nivel departamental o municipal</v>
      </c>
    </row>
    <row r="189" spans="1:10" x14ac:dyDescent="0.3">
      <c r="A189" s="8"/>
      <c r="B189" s="6" t="str" cm="1">
        <f t="array" ref="B189:B191">_xlfn.UNIQUE(Tabla13[[#All],[Criterios]])</f>
        <v>Criterios</v>
      </c>
      <c r="C189" s="6"/>
      <c r="D189" s="6"/>
      <c r="E189" s="6"/>
      <c r="G189" t="s">
        <v>83</v>
      </c>
      <c r="H189" t="str">
        <f t="shared" si="0"/>
        <v xml:space="preserve">     El riesgo afecta la imagen de la entidad a nivel nacional, con efecto publicitarios sostenible a nivel país</v>
      </c>
    </row>
    <row r="190" spans="1:10" x14ac:dyDescent="0.3">
      <c r="A190" s="8"/>
      <c r="B190" s="6" t="str">
        <v>Afectación Económica o presupuestal</v>
      </c>
      <c r="C190" s="6"/>
      <c r="D190" s="6"/>
      <c r="E190" s="6"/>
    </row>
    <row r="191" spans="1:10" x14ac:dyDescent="0.3">
      <c r="B191" s="6" t="str">
        <v>Pérdida Reputacional</v>
      </c>
      <c r="C191" s="6"/>
      <c r="D191" s="6"/>
      <c r="E191" s="6"/>
      <c r="H191" s="7" t="s">
        <v>96</v>
      </c>
    </row>
    <row r="192" spans="1:10" x14ac:dyDescent="0.3">
      <c r="B192" s="4"/>
      <c r="C192" s="4"/>
      <c r="D192" s="4"/>
      <c r="E192" s="4"/>
      <c r="H192" s="7" t="s">
        <v>97</v>
      </c>
    </row>
    <row r="193" spans="2:6" x14ac:dyDescent="0.3">
      <c r="B193" s="4"/>
      <c r="C193" s="4"/>
      <c r="D193" s="4"/>
      <c r="E193" s="4"/>
    </row>
    <row r="194" spans="2:6" x14ac:dyDescent="0.3">
      <c r="B194" s="4"/>
      <c r="C194" s="4"/>
      <c r="D194" s="4"/>
      <c r="E194" s="4"/>
    </row>
    <row r="195" spans="2:6" x14ac:dyDescent="0.3">
      <c r="B195" s="4"/>
      <c r="C195" s="4"/>
      <c r="D195" s="4"/>
      <c r="E195" s="4"/>
      <c r="F195" s="4"/>
    </row>
    <row r="196" spans="2:6" x14ac:dyDescent="0.3">
      <c r="B196" s="4"/>
      <c r="C196" s="4"/>
      <c r="D196" s="4"/>
      <c r="E196" s="4"/>
      <c r="F196" s="4"/>
    </row>
    <row r="197" spans="2:6" x14ac:dyDescent="0.3">
      <c r="B197" s="4"/>
      <c r="C197" s="4"/>
      <c r="D197" s="4"/>
      <c r="E197" s="4"/>
      <c r="F197" s="4"/>
    </row>
    <row r="198" spans="2:6" x14ac:dyDescent="0.3">
      <c r="B198" s="4"/>
      <c r="C198" s="4"/>
      <c r="D198" s="4"/>
      <c r="E198" s="4"/>
      <c r="F198" s="4"/>
    </row>
    <row r="199" spans="2:6" x14ac:dyDescent="0.3">
      <c r="B199" s="4"/>
      <c r="C199" s="4"/>
      <c r="D199" s="4"/>
      <c r="E199" s="4"/>
      <c r="F199" s="4"/>
    </row>
    <row r="200" spans="2:6" x14ac:dyDescent="0.3">
      <c r="B200" s="4"/>
      <c r="C200" s="4"/>
      <c r="D200" s="4"/>
      <c r="E200" s="4"/>
      <c r="F200" s="4"/>
    </row>
  </sheetData>
  <mergeCells count="1">
    <mergeCell ref="B3:E3"/>
  </mergeCells>
  <dataValidations count="1">
    <dataValidation type="list" allowBlank="1" showInputMessage="1" showErrorMessage="1" sqref="I178" xr:uid="{12CDEB05-1AE8-46D6-B633-E3EC0DBC5026}">
      <formula1>$H$178:$H$189</formula1>
    </dataValidation>
  </dataValidations>
  <pageMargins left="0.7" right="0.7" top="0.75" bottom="0.75" header="0.3" footer="0.3"/>
  <pageSetup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workbookViewId="0">
      <selection activeCell="A19" sqref="A19:XFD19"/>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407" t="s">
        <v>59</v>
      </c>
      <c r="C1" s="408"/>
      <c r="D1" s="408"/>
      <c r="E1" s="408"/>
      <c r="F1" s="409"/>
    </row>
    <row r="2" spans="2:6" ht="16.2" thickBot="1" x14ac:dyDescent="0.35">
      <c r="B2" s="10"/>
      <c r="C2" s="10"/>
      <c r="D2" s="10"/>
      <c r="E2" s="10"/>
      <c r="F2" s="10"/>
    </row>
    <row r="3" spans="2:6" ht="16.2" thickBot="1" x14ac:dyDescent="0.35">
      <c r="B3" s="411" t="s">
        <v>45</v>
      </c>
      <c r="C3" s="412"/>
      <c r="D3" s="412"/>
      <c r="E3" s="33" t="s">
        <v>46</v>
      </c>
      <c r="F3" s="34" t="s">
        <v>47</v>
      </c>
    </row>
    <row r="4" spans="2:6" ht="31.2" x14ac:dyDescent="0.3">
      <c r="B4" s="413" t="s">
        <v>48</v>
      </c>
      <c r="C4" s="415" t="s">
        <v>11</v>
      </c>
      <c r="D4" s="11" t="s">
        <v>12</v>
      </c>
      <c r="E4" s="12" t="s">
        <v>49</v>
      </c>
      <c r="F4" s="13">
        <v>0.25</v>
      </c>
    </row>
    <row r="5" spans="2:6" ht="46.8" x14ac:dyDescent="0.3">
      <c r="B5" s="414"/>
      <c r="C5" s="416"/>
      <c r="D5" s="14" t="s">
        <v>13</v>
      </c>
      <c r="E5" s="15" t="s">
        <v>50</v>
      </c>
      <c r="F5" s="16">
        <v>0.15</v>
      </c>
    </row>
    <row r="6" spans="2:6" ht="46.8" x14ac:dyDescent="0.3">
      <c r="B6" s="414"/>
      <c r="C6" s="416"/>
      <c r="D6" s="14" t="s">
        <v>14</v>
      </c>
      <c r="E6" s="15" t="s">
        <v>51</v>
      </c>
      <c r="F6" s="16">
        <v>0.1</v>
      </c>
    </row>
    <row r="7" spans="2:6" ht="15.6" hidden="1" x14ac:dyDescent="0.3">
      <c r="B7" s="414"/>
      <c r="C7" s="14"/>
      <c r="D7" s="14" t="s">
        <v>111</v>
      </c>
      <c r="E7" s="15"/>
      <c r="F7" s="16"/>
    </row>
    <row r="8" spans="2:6" ht="62.4" x14ac:dyDescent="0.3">
      <c r="B8" s="414"/>
      <c r="C8" s="416" t="s">
        <v>15</v>
      </c>
      <c r="D8" s="14" t="s">
        <v>8</v>
      </c>
      <c r="E8" s="15" t="s">
        <v>52</v>
      </c>
      <c r="F8" s="16">
        <v>0.25</v>
      </c>
    </row>
    <row r="9" spans="2:6" ht="31.2" x14ac:dyDescent="0.3">
      <c r="B9" s="414"/>
      <c r="C9" s="416"/>
      <c r="D9" s="14" t="s">
        <v>7</v>
      </c>
      <c r="E9" s="15" t="s">
        <v>53</v>
      </c>
      <c r="F9" s="16">
        <v>0.15</v>
      </c>
    </row>
    <row r="10" spans="2:6" ht="15.6" hidden="1" x14ac:dyDescent="0.3">
      <c r="B10" s="27"/>
      <c r="C10" s="14"/>
      <c r="D10" s="14" t="s">
        <v>111</v>
      </c>
      <c r="E10" s="15"/>
      <c r="F10" s="16"/>
    </row>
    <row r="11" spans="2:6" ht="46.8" x14ac:dyDescent="0.3">
      <c r="B11" s="414" t="s">
        <v>99</v>
      </c>
      <c r="C11" s="416" t="s">
        <v>16</v>
      </c>
      <c r="D11" s="14" t="s">
        <v>17</v>
      </c>
      <c r="E11" s="15" t="s">
        <v>54</v>
      </c>
      <c r="F11" s="17" t="s">
        <v>55</v>
      </c>
    </row>
    <row r="12" spans="2:6" ht="46.8" x14ac:dyDescent="0.3">
      <c r="B12" s="414"/>
      <c r="C12" s="416"/>
      <c r="D12" s="14" t="s">
        <v>18</v>
      </c>
      <c r="E12" s="15" t="s">
        <v>56</v>
      </c>
      <c r="F12" s="17" t="s">
        <v>55</v>
      </c>
    </row>
    <row r="13" spans="2:6" ht="15.6" x14ac:dyDescent="0.3">
      <c r="B13" s="414"/>
      <c r="C13" s="14"/>
      <c r="D13" s="14" t="s">
        <v>111</v>
      </c>
      <c r="E13" s="15"/>
      <c r="F13" s="17"/>
    </row>
    <row r="14" spans="2:6" ht="46.8" x14ac:dyDescent="0.3">
      <c r="B14" s="414"/>
      <c r="C14" s="416" t="s">
        <v>19</v>
      </c>
      <c r="D14" s="14" t="s">
        <v>20</v>
      </c>
      <c r="E14" s="15" t="s">
        <v>57</v>
      </c>
      <c r="F14" s="17" t="s">
        <v>55</v>
      </c>
    </row>
    <row r="15" spans="2:6" ht="46.8" x14ac:dyDescent="0.3">
      <c r="B15" s="414"/>
      <c r="C15" s="416"/>
      <c r="D15" s="14" t="s">
        <v>21</v>
      </c>
      <c r="E15" s="15" t="s">
        <v>58</v>
      </c>
      <c r="F15" s="17" t="s">
        <v>55</v>
      </c>
    </row>
    <row r="16" spans="2:6" ht="15.6" hidden="1" x14ac:dyDescent="0.3">
      <c r="B16" s="414"/>
      <c r="C16" s="14"/>
      <c r="D16" s="14" t="s">
        <v>111</v>
      </c>
      <c r="E16" s="15"/>
      <c r="F16" s="17"/>
    </row>
    <row r="17" spans="2:6" ht="31.2" x14ac:dyDescent="0.3">
      <c r="B17" s="414"/>
      <c r="C17" s="416" t="s">
        <v>22</v>
      </c>
      <c r="D17" s="14" t="s">
        <v>84</v>
      </c>
      <c r="E17" s="15" t="s">
        <v>87</v>
      </c>
      <c r="F17" s="17" t="s">
        <v>55</v>
      </c>
    </row>
    <row r="18" spans="2:6" ht="16.2" thickBot="1" x14ac:dyDescent="0.35">
      <c r="B18" s="417"/>
      <c r="C18" s="418"/>
      <c r="D18" s="18" t="s">
        <v>85</v>
      </c>
      <c r="E18" s="19" t="s">
        <v>86</v>
      </c>
      <c r="F18" s="20" t="s">
        <v>55</v>
      </c>
    </row>
    <row r="19" spans="2:6" ht="15.6" hidden="1" x14ac:dyDescent="0.3">
      <c r="B19" s="43"/>
      <c r="C19" s="43"/>
      <c r="D19" s="14" t="s">
        <v>111</v>
      </c>
      <c r="E19" s="44"/>
      <c r="F19" s="45"/>
    </row>
    <row r="20" spans="2:6" ht="49.5" customHeight="1" x14ac:dyDescent="0.3">
      <c r="B20" s="410" t="s">
        <v>98</v>
      </c>
      <c r="C20" s="410"/>
      <c r="D20" s="410"/>
      <c r="E20" s="410"/>
      <c r="F20" s="410"/>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4"/>
  <sheetViews>
    <sheetView workbookViewId="0">
      <selection activeCell="B12" sqref="B12:B17"/>
    </sheetView>
  </sheetViews>
  <sheetFormatPr baseColWidth="10" defaultRowHeight="14.4" x14ac:dyDescent="0.3"/>
  <cols>
    <col min="2" max="2" width="24" customWidth="1"/>
    <col min="3" max="3" width="23.44140625" customWidth="1"/>
    <col min="4" max="4" width="24.33203125" customWidth="1"/>
    <col min="5" max="6" width="16.88671875" customWidth="1"/>
  </cols>
  <sheetData>
    <row r="2" spans="2:6" x14ac:dyDescent="0.3">
      <c r="B2" t="s">
        <v>29</v>
      </c>
      <c r="E2" t="s">
        <v>89</v>
      </c>
    </row>
    <row r="3" spans="2:6" x14ac:dyDescent="0.3">
      <c r="B3" t="s">
        <v>30</v>
      </c>
      <c r="E3" t="s">
        <v>88</v>
      </c>
    </row>
    <row r="4" spans="2:6" x14ac:dyDescent="0.3">
      <c r="B4" t="s">
        <v>92</v>
      </c>
      <c r="E4" t="s">
        <v>90</v>
      </c>
    </row>
    <row r="5" spans="2:6" x14ac:dyDescent="0.3">
      <c r="B5" t="s">
        <v>91</v>
      </c>
    </row>
    <row r="8" spans="2:6" x14ac:dyDescent="0.3">
      <c r="B8" t="s">
        <v>66</v>
      </c>
      <c r="E8" t="s">
        <v>31</v>
      </c>
      <c r="F8" t="s">
        <v>102</v>
      </c>
    </row>
    <row r="9" spans="2:6" x14ac:dyDescent="0.3">
      <c r="B9" t="s">
        <v>32</v>
      </c>
      <c r="E9" t="s">
        <v>39</v>
      </c>
      <c r="F9" t="s">
        <v>103</v>
      </c>
    </row>
    <row r="10" spans="2:6" x14ac:dyDescent="0.3">
      <c r="B10" t="s">
        <v>33</v>
      </c>
      <c r="E10" t="s">
        <v>41</v>
      </c>
      <c r="F10" t="s">
        <v>64</v>
      </c>
    </row>
    <row r="11" spans="2:6" x14ac:dyDescent="0.3">
      <c r="E11" t="s">
        <v>82</v>
      </c>
      <c r="F11" t="s">
        <v>62</v>
      </c>
    </row>
    <row r="12" spans="2:6" x14ac:dyDescent="0.3">
      <c r="B12" s="111" t="s">
        <v>368</v>
      </c>
      <c r="E12" t="s">
        <v>4</v>
      </c>
      <c r="F12" t="s">
        <v>5</v>
      </c>
    </row>
    <row r="13" spans="2:6" x14ac:dyDescent="0.3">
      <c r="B13" s="112" t="s">
        <v>369</v>
      </c>
      <c r="E13" t="s">
        <v>42</v>
      </c>
      <c r="F13" t="s">
        <v>65</v>
      </c>
    </row>
    <row r="14" spans="2:6" x14ac:dyDescent="0.3">
      <c r="B14" s="112" t="s">
        <v>370</v>
      </c>
    </row>
    <row r="15" spans="2:6" x14ac:dyDescent="0.3">
      <c r="B15" s="112" t="s">
        <v>371</v>
      </c>
    </row>
    <row r="16" spans="2:6" ht="26.4" x14ac:dyDescent="0.3">
      <c r="B16" s="112" t="s">
        <v>372</v>
      </c>
    </row>
    <row r="17" spans="2:2" ht="26.4" x14ac:dyDescent="0.3">
      <c r="B17" s="112" t="s">
        <v>373</v>
      </c>
    </row>
    <row r="18" spans="2:2" x14ac:dyDescent="0.3">
      <c r="B18" s="25"/>
    </row>
    <row r="19" spans="2:2" x14ac:dyDescent="0.3">
      <c r="B19" s="25"/>
    </row>
    <row r="21" spans="2:2" x14ac:dyDescent="0.3">
      <c r="B21" s="25" t="s">
        <v>145</v>
      </c>
    </row>
    <row r="22" spans="2:2" x14ac:dyDescent="0.3">
      <c r="B22" t="s">
        <v>118</v>
      </c>
    </row>
    <row r="23" spans="2:2" x14ac:dyDescent="0.3">
      <c r="B23" t="s">
        <v>119</v>
      </c>
    </row>
    <row r="24" spans="2:2" x14ac:dyDescent="0.3">
      <c r="B24" t="s">
        <v>123</v>
      </c>
    </row>
    <row r="25" spans="2:2" x14ac:dyDescent="0.3">
      <c r="B25" t="s">
        <v>115</v>
      </c>
    </row>
    <row r="26" spans="2:2" x14ac:dyDescent="0.3">
      <c r="B26" t="s">
        <v>127</v>
      </c>
    </row>
    <row r="27" spans="2:2" x14ac:dyDescent="0.3">
      <c r="B27" t="s">
        <v>129</v>
      </c>
    </row>
    <row r="28" spans="2:2" x14ac:dyDescent="0.3">
      <c r="B28" t="s">
        <v>148</v>
      </c>
    </row>
    <row r="29" spans="2:2" x14ac:dyDescent="0.3">
      <c r="B29" t="s">
        <v>352</v>
      </c>
    </row>
    <row r="30" spans="2:2" x14ac:dyDescent="0.3">
      <c r="B30" t="s">
        <v>131</v>
      </c>
    </row>
    <row r="31" spans="2:2" x14ac:dyDescent="0.3">
      <c r="B31" t="s">
        <v>132</v>
      </c>
    </row>
    <row r="32" spans="2:2" x14ac:dyDescent="0.3">
      <c r="B32" t="s">
        <v>133</v>
      </c>
    </row>
    <row r="33" spans="2:2" x14ac:dyDescent="0.3">
      <c r="B33" t="s">
        <v>134</v>
      </c>
    </row>
    <row r="34" spans="2:2" x14ac:dyDescent="0.3">
      <c r="B34" t="s">
        <v>144</v>
      </c>
    </row>
  </sheetData>
  <sortState xmlns:xlrd2="http://schemas.microsoft.com/office/spreadsheetml/2017/richdata2" ref="B2:B5">
    <sortCondition ref="B2:B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88671875" style="1" customWidth="1"/>
    <col min="2" max="16384" width="11.44140625" style="1"/>
  </cols>
  <sheetData>
    <row r="3" spans="1:1" x14ac:dyDescent="0.3">
      <c r="A3" s="2" t="s">
        <v>12</v>
      </c>
    </row>
    <row r="4" spans="1:1" x14ac:dyDescent="0.3">
      <c r="A4" s="2" t="s">
        <v>13</v>
      </c>
    </row>
    <row r="5" spans="1:1" x14ac:dyDescent="0.3">
      <c r="A5" s="2" t="s">
        <v>14</v>
      </c>
    </row>
    <row r="6" spans="1:1" x14ac:dyDescent="0.3">
      <c r="A6" s="2" t="s">
        <v>8</v>
      </c>
    </row>
    <row r="7" spans="1:1" x14ac:dyDescent="0.3">
      <c r="A7" s="2" t="s">
        <v>7</v>
      </c>
    </row>
    <row r="8" spans="1:1" x14ac:dyDescent="0.3">
      <c r="A8" s="2" t="s">
        <v>17</v>
      </c>
    </row>
    <row r="9" spans="1:1" x14ac:dyDescent="0.3">
      <c r="A9" s="2" t="s">
        <v>18</v>
      </c>
    </row>
    <row r="10" spans="1:1" x14ac:dyDescent="0.3">
      <c r="A10" s="2" t="s">
        <v>20</v>
      </c>
    </row>
    <row r="11" spans="1:1" x14ac:dyDescent="0.3">
      <c r="A11" s="2" t="s">
        <v>21</v>
      </c>
    </row>
    <row r="12" spans="1:1" x14ac:dyDescent="0.3">
      <c r="A12" s="2" t="s">
        <v>23</v>
      </c>
    </row>
    <row r="13" spans="1:1" x14ac:dyDescent="0.3">
      <c r="A13" s="2" t="s">
        <v>24</v>
      </c>
    </row>
    <row r="14" spans="1:1" x14ac:dyDescent="0.3">
      <c r="A14" s="2" t="s">
        <v>25</v>
      </c>
    </row>
    <row r="16" spans="1:1" x14ac:dyDescent="0.3">
      <c r="A16" s="2" t="s">
        <v>28</v>
      </c>
    </row>
    <row r="17" spans="1:1" x14ac:dyDescent="0.3">
      <c r="A17" s="2" t="s">
        <v>29</v>
      </c>
    </row>
    <row r="18" spans="1:1" x14ac:dyDescent="0.3">
      <c r="A18" s="2" t="s">
        <v>30</v>
      </c>
    </row>
    <row r="20" spans="1:1" x14ac:dyDescent="0.3">
      <c r="A20" s="2" t="s">
        <v>32</v>
      </c>
    </row>
    <row r="21" spans="1:1" x14ac:dyDescent="0.3">
      <c r="A21" s="2"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A2F309-1468-4B9E-B9B0-BF297491C50F}">
  <ds:schemaRefs>
    <ds:schemaRef ds:uri="http://schemas.microsoft.com/office/2006/metadata/properties"/>
    <ds:schemaRef ds:uri="http://schemas.microsoft.com/office/infopath/2007/PartnerControls"/>
    <ds:schemaRef ds:uri="48c77cfc-f926-4e40-878b-a2b4daa011b0"/>
  </ds:schemaRefs>
</ds:datastoreItem>
</file>

<file path=customXml/itemProps2.xml><?xml version="1.0" encoding="utf-8"?>
<ds:datastoreItem xmlns:ds="http://schemas.openxmlformats.org/officeDocument/2006/customXml" ds:itemID="{49B2615E-AEF9-4BF8-8E47-6877A0958E1E}">
  <ds:schemaRefs>
    <ds:schemaRef ds:uri="http://schemas.microsoft.com/sharepoint/v3/contenttype/forms"/>
  </ds:schemaRefs>
</ds:datastoreItem>
</file>

<file path=customXml/itemProps3.xml><?xml version="1.0" encoding="utf-8"?>
<ds:datastoreItem xmlns:ds="http://schemas.openxmlformats.org/officeDocument/2006/customXml" ds:itemID="{D9B34CB2-83AB-4E1C-BE9C-289C806CA3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 ESTABLECIMIENTO CONTEXTO </vt:lpstr>
      <vt:lpstr>2. MATRIZ DE RIESGOS</vt:lpstr>
      <vt:lpstr>MAPA CALOR INHERENTE</vt:lpstr>
      <vt:lpstr>MAPA CALOR RESIDUAL</vt:lpstr>
      <vt:lpstr>3.MAPA CALOR INHEREN Y RESIDUAL</vt:lpstr>
      <vt:lpstr>4. PEFIL RIESGO DEL PROCESO</vt:lpstr>
      <vt:lpstr>Tabla probabilidad</vt:lpstr>
      <vt:lpstr>Tabla Impacto</vt:lpstr>
      <vt:lpstr>Tabla Valoración controles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Carlos Alberto Benitez Aguirre</cp:lastModifiedBy>
  <cp:lastPrinted>2026-06-30T15:31:21Z</cp:lastPrinted>
  <dcterms:created xsi:type="dcterms:W3CDTF">2020-03-24T23:12:47Z</dcterms:created>
  <dcterms:modified xsi:type="dcterms:W3CDTF">2026-07-29T16:21:15Z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