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0" documentId="8_{78E9566A-C850-40F3-89B7-1A3DE74B4DA7}" xr6:coauthVersionLast="47" xr6:coauthVersionMax="47" xr10:uidLastSave="{00000000-0000-0000-0000-000000000000}"/>
  <bookViews>
    <workbookView xWindow="-108" yWindow="-108" windowWidth="23256" windowHeight="12456" tabRatio="880" activeTab="2" xr2:uid="{00000000-000D-0000-FFFF-FFFF00000000}"/>
  </bookViews>
  <sheets>
    <sheet name="1. ESTABLECIMIENTO CONTEXTO " sheetId="23" r:id="rId1"/>
    <sheet name="2. IDENTIFICACIÓN ACTIVOS TI" sheetId="24" r:id="rId2"/>
    <sheet name="3. MATRIZ DE RIESGOS" sheetId="21" r:id="rId3"/>
    <sheet name="Matriz de Calor" sheetId="18" r:id="rId4"/>
    <sheet name="Tabla probabilidad" sheetId="12" r:id="rId5"/>
    <sheet name="Tabla Impacto" sheetId="22" r:id="rId6"/>
    <sheet name="Tabla Valoración controles" sheetId="15" r:id="rId7"/>
    <sheet name="Opciones Tratamiento" sheetId="16" r:id="rId8"/>
    <sheet name="Hoja1" sheetId="11" state="hidden" r:id="rId9"/>
  </sheets>
  <calcPr calcId="191028"/>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6" i="21" l="1"/>
  <c r="Q36" i="21"/>
  <c r="Q35" i="21"/>
  <c r="T35" i="21"/>
  <c r="T34" i="21"/>
  <c r="Q34" i="21"/>
  <c r="N36" i="21"/>
  <c r="N35" i="21"/>
  <c r="N34" i="21"/>
  <c r="M36" i="21"/>
  <c r="M35" i="21"/>
  <c r="M34" i="21"/>
  <c r="K36" i="21"/>
  <c r="K35" i="21"/>
  <c r="K34" i="21"/>
  <c r="T32" i="21"/>
  <c r="Q32" i="21"/>
  <c r="Q33" i="21"/>
  <c r="N33" i="21"/>
  <c r="M33" i="21"/>
  <c r="K33" i="21"/>
  <c r="Y34" i="21" l="1"/>
  <c r="AC35" i="21"/>
  <c r="AC34" i="21"/>
  <c r="AB34" i="21" s="1"/>
  <c r="AC33" i="21"/>
  <c r="AB33" i="21" s="1"/>
  <c r="Y33" i="21"/>
  <c r="AE33" i="21" s="1"/>
  <c r="AD33" i="21" s="1"/>
  <c r="AC36" i="21" l="1"/>
  <c r="AB36" i="21" s="1"/>
  <c r="AB35" i="21"/>
  <c r="AA34" i="21"/>
  <c r="Z34" i="21"/>
  <c r="AG33" i="21"/>
  <c r="AF33" i="21" s="1"/>
  <c r="AH33" i="21" s="1"/>
  <c r="AA33" i="21"/>
  <c r="Z33" i="21"/>
  <c r="Y35" i="21" l="1"/>
  <c r="Y36" i="21"/>
  <c r="Q21" i="21"/>
  <c r="T21" i="21"/>
  <c r="Q20" i="21"/>
  <c r="T20" i="21"/>
  <c r="Q26" i="21"/>
  <c r="Q27" i="21"/>
  <c r="Q24" i="21"/>
  <c r="Q25" i="21"/>
  <c r="Q23" i="21"/>
  <c r="Q19" i="21"/>
  <c r="Q18" i="21"/>
  <c r="Q17" i="21"/>
  <c r="Q16" i="21"/>
  <c r="Q15" i="21"/>
  <c r="M15" i="21"/>
  <c r="T15" i="21"/>
  <c r="T27" i="21"/>
  <c r="K15" i="21"/>
  <c r="T16" i="21"/>
  <c r="T17" i="21"/>
  <c r="T18" i="21"/>
  <c r="T19" i="21"/>
  <c r="T23" i="21"/>
  <c r="T24" i="21"/>
  <c r="T25" i="21"/>
  <c r="T26" i="21"/>
  <c r="Q31" i="21"/>
  <c r="Q30" i="21"/>
  <c r="Q29" i="21"/>
  <c r="Q28" i="21"/>
  <c r="M28" i="21"/>
  <c r="T31" i="21"/>
  <c r="K28" i="21"/>
  <c r="T28" i="21"/>
  <c r="T29" i="21"/>
  <c r="T30" i="21"/>
  <c r="H189" i="22"/>
  <c r="B189" i="22" a="1"/>
  <c r="B189" i="22" s="1"/>
  <c r="J178" i="22" s="1"/>
  <c r="H188" i="22"/>
  <c r="H187" i="22"/>
  <c r="H186" i="22"/>
  <c r="H185" i="22"/>
  <c r="H184" i="22"/>
  <c r="H183" i="22"/>
  <c r="H182" i="22"/>
  <c r="H181" i="22"/>
  <c r="H180" i="22"/>
  <c r="H179" i="22"/>
  <c r="H178" i="22"/>
  <c r="N28" i="21"/>
  <c r="N15" i="21"/>
  <c r="AC16" i="21" l="1"/>
  <c r="Z36" i="21"/>
  <c r="AA36" i="21"/>
  <c r="AA35" i="21"/>
  <c r="Z35" i="21"/>
  <c r="AE34" i="21"/>
  <c r="AD34" i="21" s="1"/>
  <c r="AC28" i="21"/>
  <c r="AC29" i="21" s="1"/>
  <c r="AC30" i="21" s="1"/>
  <c r="Y28" i="21"/>
  <c r="Z28" i="21" s="1"/>
  <c r="AC15" i="21"/>
  <c r="AB28" i="21"/>
  <c r="Y15" i="21"/>
  <c r="Y16" i="21"/>
  <c r="AB16" i="21" l="1"/>
  <c r="AG34" i="21"/>
  <c r="AF34" i="21" s="1"/>
  <c r="AH34" i="21" s="1"/>
  <c r="AB15" i="21"/>
  <c r="AA28" i="21"/>
  <c r="Y29" i="21" s="1"/>
  <c r="Z29" i="21" s="1"/>
  <c r="AA15" i="21"/>
  <c r="Z15" i="21"/>
  <c r="AA16" i="21"/>
  <c r="Y17" i="21" s="1"/>
  <c r="Z16" i="21"/>
  <c r="AC31" i="21"/>
  <c r="AB30" i="21"/>
  <c r="AB29" i="21"/>
  <c r="AC17" i="21"/>
  <c r="AA29" i="21" l="1"/>
  <c r="Y30" i="21" s="1"/>
  <c r="AA30" i="21" s="1"/>
  <c r="Y31" i="21" s="1"/>
  <c r="AB31" i="21"/>
  <c r="AC32" i="21"/>
  <c r="AB32" i="21" s="1"/>
  <c r="AC18" i="21"/>
  <c r="AB17" i="21"/>
  <c r="AA17" i="21"/>
  <c r="Y18" i="21" s="1"/>
  <c r="Z17" i="21"/>
  <c r="Z30" i="21" l="1"/>
  <c r="AG28" i="21"/>
  <c r="AF28" i="21" s="1"/>
  <c r="AA18" i="21"/>
  <c r="Y19" i="21" s="1"/>
  <c r="Z18" i="21"/>
  <c r="Z31" i="21"/>
  <c r="AA31" i="21"/>
  <c r="Y32" i="21" s="1"/>
  <c r="AE28" i="21" s="1"/>
  <c r="AD28" i="21" s="1"/>
  <c r="AB18" i="21"/>
  <c r="AC20" i="21"/>
  <c r="AC19" i="21"/>
  <c r="AH28" i="21" l="1"/>
  <c r="AA32" i="21"/>
  <c r="Z32" i="21"/>
  <c r="AB19" i="21"/>
  <c r="AB20" i="21"/>
  <c r="AC21" i="21"/>
  <c r="AA19" i="21"/>
  <c r="Y20" i="21" s="1"/>
  <c r="Z19" i="21"/>
  <c r="AB21" i="21" l="1"/>
  <c r="AC22" i="21"/>
  <c r="AA20" i="21"/>
  <c r="Y21" i="21" s="1"/>
  <c r="Z20" i="21"/>
  <c r="AC23" i="21" l="1"/>
  <c r="AB22" i="21"/>
  <c r="AA21" i="21"/>
  <c r="Y22" i="21" s="1"/>
  <c r="Z21" i="21"/>
  <c r="AA22" i="21" l="1"/>
  <c r="Y23" i="21" s="1"/>
  <c r="Z22" i="21"/>
  <c r="AB23" i="21"/>
  <c r="AC24" i="21"/>
  <c r="AB24" i="21" l="1"/>
  <c r="AC25" i="21"/>
  <c r="Z23" i="21"/>
  <c r="AA23" i="21"/>
  <c r="Y24" i="21" s="1"/>
  <c r="AA24" i="21" l="1"/>
  <c r="Y25" i="21" s="1"/>
  <c r="Z24" i="21"/>
  <c r="AB25" i="21"/>
  <c r="AC27" i="21"/>
  <c r="AC26" i="21"/>
  <c r="AB26" i="21" s="1"/>
  <c r="AB27" i="21" l="1"/>
  <c r="AG15" i="21"/>
  <c r="AF15" i="21" s="1"/>
  <c r="Z25" i="21"/>
  <c r="AA25" i="21"/>
  <c r="Y26" i="21" s="1"/>
  <c r="AA26" i="21" l="1"/>
  <c r="Y27" i="21" s="1"/>
  <c r="Z26" i="21"/>
  <c r="AA27" i="21" l="1"/>
  <c r="Z27" i="21"/>
  <c r="AE15" i="21"/>
  <c r="AD15" i="21" s="1"/>
  <c r="AH15" i="2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<sst xmlns="http://schemas.openxmlformats.org/spreadsheetml/2006/main" count="637" uniqueCount="363">
  <si>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</si>
  <si>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</si>
  <si>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</si>
  <si>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</si>
  <si>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</si>
  <si>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</si>
  <si>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</si>
  <si>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TIC</t>
  </si>
  <si>
    <t>FECHA DE ELABORACIÓN O ACTUALIZACIÓN:</t>
  </si>
  <si>
    <t>Diciembre de 2021</t>
  </si>
  <si>
    <t>RESPONSABLE (s) DE ELABORACIÓN O ACTUALIZACIÓN</t>
  </si>
  <si>
    <t>Carlos Leonardo Gómez</t>
  </si>
  <si>
    <t>Factor: Externo/Interno/Proceso</t>
  </si>
  <si>
    <t xml:space="preserve">Variable </t>
  </si>
  <si>
    <t xml:space="preserve">¿Cómo me puede afectar? </t>
  </si>
  <si>
    <t>CARÁCTER: Positivo/negativo</t>
  </si>
  <si>
    <t>Breve análisis</t>
  </si>
  <si>
    <t>Factor Externo</t>
  </si>
  <si>
    <t>Nivel de presupuesto debido a la transferencia de recursos de la alcaldía</t>
  </si>
  <si>
    <t>POSITIVO</t>
  </si>
  <si>
    <t>Los recursos transferidos desde la alcaldía ha permitido el mejoramiento tecnológico de la entidad.</t>
  </si>
  <si>
    <t>Factor Interno</t>
  </si>
  <si>
    <t>Tramitología adicional en el proceso de contratación relacionado con el proceso de estudio de mercado</t>
  </si>
  <si>
    <t>NEGATIVO</t>
  </si>
  <si>
    <t>Genera inoportunidad en el desarrollo de procesos contractuales, para la adquisición de productos y servicios en el proceso de TIC.</t>
  </si>
  <si>
    <t>Amplia oferta de proveedores</t>
  </si>
  <si>
    <t>Permite tener mayores opciones de servicios de TI para el instituto, adicionalmente, plataformas como SECOP II han facilitado el acceso a información de potenciales proveedores, lo cual genera transparencia y múltiples opciones para escoger el mejor servicio</t>
  </si>
  <si>
    <t>Factor de proceso</t>
  </si>
  <si>
    <t>Adaptación del ISVIMED en términos de las directrices emitidas por las entidades rectoras en el tema de Gobierno Digital</t>
  </si>
  <si>
    <t xml:space="preserve">Dadas las condiciones organizacionales y la naturaleza del instituto se dificulta en el corto plazo a acceder a las tecnologías digitales, lo que refleja una desarticulación entre las exigencias normativas del gobierno y la realidad de las entidades publicas. </t>
  </si>
  <si>
    <t xml:space="preserve">Directrices emitidas en términos de gobierno digital </t>
  </si>
  <si>
    <t xml:space="preserve">Le brinda al instituto el mapa de ruta claro para la ejecución de las estrategias en tema de gobierno digital, lo que a la vez le permite articularse con las directrices a nivel nacional. </t>
  </si>
  <si>
    <t>Cambios en la normatividad relacionada con la contratación estatal</t>
  </si>
  <si>
    <t>Las modalidades de contratación que aplican para la adquisición de productos y servicios de TI en ocasiones dificulta la selección de proveedores de mayor calidad y reputación.
Dadas las condiciones organizacionales y la naturaleza del instituto se dificulta la adaptabilidad de las leyes que regulan la contratación, y por ende no se logra obtener alineación a la realidad del contexto.</t>
  </si>
  <si>
    <t>Ambiente físico de trabajo</t>
  </si>
  <si>
    <t xml:space="preserve">Las condiciones actuales físicas del instituto no permiten el desarrollo de proyectos de mejoras tecnológicas planteados, limitando el tema de innovación y de integralidad del servicio. Lo anterior se dificulta mas teniendo en cuenta que en este momento el instituto cuenta con una única sede para su funcionamiento. </t>
  </si>
  <si>
    <t>Conocimiento técnico sobre TIC por parte de la alta dirección</t>
  </si>
  <si>
    <t>Existe falta de conocimientos técnicos por parte de la alta dirección que permita visibilizar y desarrollar estrategias de fortalecimiento de TIC en el instituto.</t>
  </si>
  <si>
    <t>Nivel de servicio</t>
  </si>
  <si>
    <t>Actualmente el proceso cuenta con un buen posicionamiento frente a los clientes derivado de la calidad del servicio ofrecido.</t>
  </si>
  <si>
    <t>Control continuo</t>
  </si>
  <si>
    <t>El proceso cuenta con indicadores que se miden de manera constante, permitiendo la toma de decisiones.</t>
  </si>
  <si>
    <t>Carga de trabajo</t>
  </si>
  <si>
    <t xml:space="preserve">El equipo de trabajo con el que se cuenta actualmente es insuficiente, generando sobre carga laboral que se ve reflejado en una inadecuada planeación de las necesidades llevando en ocasiones al no cumplimiento de los cronogramas establecidos.
</t>
  </si>
  <si>
    <t>Protocolos de seguridad de la información</t>
  </si>
  <si>
    <t>Actualmente se cuenta con protocolos que dan línea para el tratamiento de seguridad de la información y demás temas relacionado con TI.</t>
  </si>
  <si>
    <t>Fuga de conocimiento</t>
  </si>
  <si>
    <t>Las condiciones organizacionales relacionadas con el personal de la entidad no permiten la apropiación del conocimiento y la permanencia en el tiempo.</t>
  </si>
  <si>
    <r>
      <t xml:space="preserve">PÁGINA: </t>
    </r>
    <r>
      <rPr>
        <sz val="12"/>
        <rFont val="Arial Narrow"/>
        <family val="2"/>
      </rPr>
      <t>2 de 3</t>
    </r>
  </si>
  <si>
    <t xml:space="preserve">IDENTIFICACIÓN DE ACTIVOS DE TI </t>
  </si>
  <si>
    <t>Activo</t>
  </si>
  <si>
    <t>Responsable</t>
  </si>
  <si>
    <t>Observaciones</t>
  </si>
  <si>
    <t>SIFI</t>
  </si>
  <si>
    <t>Subdirección Administrativa y Financiera - Gestión de TI</t>
  </si>
  <si>
    <t>Software propio</t>
  </si>
  <si>
    <t>Correo Electrónico</t>
  </si>
  <si>
    <t>Software propio - En proceso de migración a la nube.</t>
  </si>
  <si>
    <t>Directorio Activo - AD</t>
  </si>
  <si>
    <t>SOPHOS - Antivirus</t>
  </si>
  <si>
    <t>Leasing, administración local</t>
  </si>
  <si>
    <t>Elastix - Planta Telefónica</t>
  </si>
  <si>
    <t>NAS - Almacenamiento</t>
  </si>
  <si>
    <t>Software y Hardware Propio</t>
  </si>
  <si>
    <t>Wifi - Corporativo - Invitado</t>
  </si>
  <si>
    <t>Propio</t>
  </si>
  <si>
    <t>Switches de comunicación</t>
  </si>
  <si>
    <t>Servidores</t>
  </si>
  <si>
    <t>SICOF</t>
  </si>
  <si>
    <t>Subdirección Administrativa y Financiera - Gestión Financiera y operador ADA.</t>
  </si>
  <si>
    <t>Mixto</t>
  </si>
  <si>
    <t>Equipos de computo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</si>
  <si>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</si>
  <si>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</si>
  <si>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</si>
  <si>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</si>
  <si>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</si>
  <si>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junio de 2024</t>
  </si>
  <si>
    <t>profesional lider de TIC</t>
  </si>
  <si>
    <t>OBJETIVO:</t>
  </si>
  <si>
    <t>Gestionar el sistema de información y las tecnologías del instituto de manera  eficiente, segura y confiable, asegurando la disponibilidad de los servicios e información</t>
  </si>
  <si>
    <t>ALCANCE:</t>
  </si>
  <si>
    <t xml:space="preserve">Inicia desde la identificación de las necesidades organizacionales y de los usuarios, termina con el mantenimiento, mejoramiento tecnológico del hardware y software del Instituto. </t>
  </si>
  <si>
    <t>4.2. IDENTIFICACION DEL RIESGO</t>
  </si>
  <si>
    <t>4.3. EVALUACIÓN DEL RIESGO</t>
  </si>
  <si>
    <t>4.4. TRATAMIENTO DEL RIESGO</t>
  </si>
  <si>
    <t>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</si>
  <si>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</si>
  <si>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</si>
  <si>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</si>
  <si>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</si>
  <si>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</si>
  <si>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</si>
  <si>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</si>
  <si>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</si>
  <si>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</si>
  <si>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</si>
  <si>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</si>
  <si>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</si>
  <si>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</si>
  <si>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</si>
  <si>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</si>
  <si>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</si>
  <si>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</si>
  <si>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</si>
  <si>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</si>
  <si>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</si>
  <si>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</si>
  <si>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</si>
  <si>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</si>
  <si>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</si>
  <si>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</si>
  <si>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</si>
  <si>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</si>
  <si>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</si>
  <si>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</si>
  <si>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</si>
  <si>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</si>
  <si>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</si>
  <si>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</si>
  <si>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</si>
  <si>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</si>
  <si>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GT5</t>
  </si>
  <si>
    <t>Proceos: Gestionar el sistema de información y las tecnologías del Instituto de manera eficiente, adoptando buenas prácticas y medidas de seguridad adecuadas para propender por la disponibilidad de los servicios e información.</t>
  </si>
  <si>
    <t>Disponiblidad de servicios e información basados en software y hardware</t>
  </si>
  <si>
    <t>afectación económica y reputacional del Instituto</t>
  </si>
  <si>
    <t>por mal desempeño institucional derivado del incumplimiento de objetivos, metas y servicios.</t>
  </si>
  <si>
    <r>
      <t xml:space="preserve">debido a fallas en la </t>
    </r>
    <r>
      <rPr>
        <b/>
        <sz val="11"/>
        <color rgb="FFFF0000"/>
        <rFont val="Arial Narrow"/>
        <family val="2"/>
      </rPr>
      <t xml:space="preserve">disponiblidad </t>
    </r>
    <r>
      <rPr>
        <sz val="11"/>
        <color theme="1"/>
        <rFont val="Arial Narrow"/>
        <family val="2"/>
      </rPr>
      <t>de servicios e información basados en software y hardware, que soportan la operación de los procesos</t>
    </r>
  </si>
  <si>
    <t>Posibilidad de afectación económica y reputacional por mal desempeño institucional derivado del incumplimiento de objetivos y metas relacionados con el Plan de Desarrollo Municipal a cargo del Instituto y con la planeación estratégica. Lo anterior, debido a fallas en la disponiblidad de servicios e información basados en software y hardware, que soportan la operación de los procesos.</t>
  </si>
  <si>
    <t>1. Perdida de Información (Robo, alteración y/o perdida de Información).</t>
  </si>
  <si>
    <t>Muy Alta</t>
  </si>
  <si>
    <t>Catastrófico</t>
  </si>
  <si>
    <t>La persona encargada de operar la plataforma revisa los reuqerimientos que han ingresado por fallas en la disponibilidad del servicio (wifi, impresión, sifi, telefonia, directorio activo, red de datos, Pagina Web). Se ingresa al servicio reportado como afectado para realizar el respectivo análisis de la situación presentada y realizar los descartes necesarios. Una vez resueltos los incidentes se proceden a cerrar los casos dentro de la plataforma.
El grado de resolucion de incidentes se reporta a través del indicador de eficacia en el cumpliimiento del soporte técnico.</t>
  </si>
  <si>
    <t>Correctivo</t>
  </si>
  <si>
    <t>Manual</t>
  </si>
  <si>
    <t>Documentado</t>
  </si>
  <si>
    <t>Aleatoria</t>
  </si>
  <si>
    <t>Con Registro</t>
  </si>
  <si>
    <t>Requerimientos de soportes en SIFI.
Registro de analisis del indicador en el SMO.</t>
  </si>
  <si>
    <t>Reducir (mitigar)</t>
  </si>
  <si>
    <t>Para la vigencia 2023. Establecer respaldos extramurales ya sea en entidades externas o en la nube.
Documentar las políticas de operación para la gestión de la obsolescencia tecnológica.</t>
  </si>
  <si>
    <t>1.1.</t>
  </si>
  <si>
    <t>El subdirector / supervisor del contrato solicita autorización para el acceso a la información requerida para el desarrollo de actividades, a través de requerimiento a través del SIFI, indicando si necesita acceso de lectura o de escritura.</t>
  </si>
  <si>
    <t>Preventivo</t>
  </si>
  <si>
    <t>Sin Documentar</t>
  </si>
  <si>
    <t>Requerimiento de acceso de información en SIFI</t>
  </si>
  <si>
    <t>1.2.</t>
  </si>
  <si>
    <t>El  responsable de la operación en la parametrización en el servidor de base de datos programa la ejecución automática de la copia respaldo, y verifica que el estado de los respaldos corresponda con la programación.</t>
  </si>
  <si>
    <t>Automático</t>
  </si>
  <si>
    <t>Continua</t>
  </si>
  <si>
    <t>Log de copias de respaldo en el sistema.</t>
  </si>
  <si>
    <t>1.3.</t>
  </si>
  <si>
    <t>El  responsable de la operación en la parametrización, realiza la programación en la herramienta de backups para las copias de respaldo de los archivos del Fileserver y verifica que el estado de los respaldos corresponda a la programación.</t>
  </si>
  <si>
    <t>1.4.</t>
  </si>
  <si>
    <t>El responsable de monitorear los intentos de intrusión (virus, malware) que se visualizan a través del sistema de seguridad perimetral (cortafuegos) por medio de correlación de eventos, impide a través de la parametrización del sistema, el ingreso de personas ajenas a la red sin autorización</t>
  </si>
  <si>
    <t>Cada intrusión se documenta a través de pantallazos</t>
  </si>
  <si>
    <t>2. Daño en recursos tecnológicos
Fallas de disco, de memoria, de almacenamiento, de recurso físico o lógico</t>
  </si>
  <si>
    <t>2.1</t>
  </si>
  <si>
    <t>Una vez materizado el fallo se procede a restaurar las copias de seguridad.
El responsable de respaldos, verifica que última copia disponible para restauración, se encuentre completa y funcional.
Documentado en: Guía de actualización y renovacion de infraestructura tecnológica de C&amp;S tecnología.</t>
  </si>
  <si>
    <t>2.2</t>
  </si>
  <si>
    <t>En el caso daño físico en una de las partes del equipo se debe proceder a reemplazar la pieza. Una vez adquirida la pieza el responsable de mantenimiento realiza el reemplazo de la pieza y verifica que quede funcional.
Documentato en: Instructivo para el mantenimiento correctivo y preventivo de Harsware y software I-GT-01.</t>
  </si>
  <si>
    <t>Hoja de Vida de Equipos</t>
  </si>
  <si>
    <t>3. Daño en recursos tecnológicos.
Obsolescencia tecnológica.</t>
  </si>
  <si>
    <t>No existe control</t>
  </si>
  <si>
    <t>N/A</t>
  </si>
  <si>
    <t>4. Daño en recursos tecnológicos.
Falta de mantenimiento preventivo.</t>
  </si>
  <si>
    <t>Se realiza programación de mantenimiento preventivo de los equipos del Instituto de manera semestral. El responsable de gestión de tecnología realiza seguimiento al cumplimiento de esta programación de manera periódica, lo cual se ve reflejado en el indicador de cumplimiento del Plan de Mantenimiento.</t>
  </si>
  <si>
    <t>Registro de Análisis del indicador.
Registro de mantenimiento de equipos dentro del módulo de inventarios de SIFI</t>
  </si>
  <si>
    <t>5. Falta de idoneidad del personal que opera el recurso tecnológico.</t>
  </si>
  <si>
    <t>Se establece el perfil de cargo adecuado del personal a contratar dentro de los estudios previos que hacen parte de la planeación de la contratación.
Documentado en: Manual de Contratación.</t>
  </si>
  <si>
    <t>Estudio previo de cada contratación</t>
  </si>
  <si>
    <t>6. Inoportunidad en la prestación de servicio de soporte tecnico.
6.1. Sobrecarga laboral
6.1.1. No se planifica las necesidades de recursos de personal a traves del Plan Anual de Adquisiciones.</t>
  </si>
  <si>
    <t>6.1.1</t>
  </si>
  <si>
    <t>Para cada vigencia se identifican las necesidades personal y se someten a aprobación de la Subdirección para ser incluido en el Plan Anual de Adquisiciones  - PAA.
Documentado en: P-GI-01 - PROCEDIMIENTO PARA LA GESTION ADMINISTRATIVA</t>
  </si>
  <si>
    <t>Plan Anual de Adquisiciones</t>
  </si>
  <si>
    <t>6. Inoportunidad en la prestación de servicio de soporte tecnico.
6.1. Sobrecarga laboral
6.1.2. Demoras en la contratación del personal.</t>
  </si>
  <si>
    <t>6.1.2</t>
  </si>
  <si>
    <t>El profesional lider de TIC verifica que el proceso precontractual y contractual para la contratación de personal (contratos de prestación de servicios profesionales y de apoyo a la gestión), se realice de acuerdo a los tiempos establecidos en el Plan Anual de Adquisiciones.</t>
  </si>
  <si>
    <t>Estudios previos y anexos
Minuta de contratos</t>
  </si>
  <si>
    <t>7. No se atienden las solicitudes de soporte técnico.</t>
  </si>
  <si>
    <t>7.</t>
  </si>
  <si>
    <t xml:space="preserve">En el SIFI se tiene disponible módulo para la recepción de solicitudes de soporte técnico por parte del personal que lo requiera. El responsable de soporte técnico, revisa diariamente las solicitudes y gestiona la solución para cada una de ellas.
El SIFI permite la generación de reportes de desempeño del servicio técnico en cuanto a calificación del servicio por parte de los usuarios, solicitudes abiertas y cerradas, tiempos de atención, entre otras; información que se analiza para la mejora del proceso.
</t>
  </si>
  <si>
    <t>Consolidado de atenciones y valoraciones de soporte técnico mensual.
Cargue de información y análisis de los indicadores de soporte técnico en el SMO.</t>
  </si>
  <si>
    <t>GT6</t>
  </si>
  <si>
    <t>Licencias de software</t>
  </si>
  <si>
    <t xml:space="preserve"> afectación económica y reputacional</t>
  </si>
  <si>
    <t xml:space="preserve"> a través de multas y sanciones por parte de los fabricantes y los entes de control</t>
  </si>
  <si>
    <t xml:space="preserve"> debido a existencia de software no licenciado en los equipos informáticos de la institución, y en el de las personas que desarrollan actividades para el Isvimed a través de contratos de prestación de servicios profesionales y de apoyo a la gestión</t>
  </si>
  <si>
    <t>Posibilidad de afectación económica y reputacional a través de multas y sanciones por parte de los fabricantes y los entes de control debido a existencia de software no licenciado en los equipos informáticos de la institución, y en el de las personas que desarrollan actividades para el Isvimed a través de contratos de prestación de servicios.</t>
  </si>
  <si>
    <t xml:space="preserve">1. Los equipos informáticos del Instituto permiten la instalación de software por parte de cualquier funcionario. La instalación no se centraliza en el area de TIC del Insituto.
</t>
  </si>
  <si>
    <t>Media</t>
  </si>
  <si>
    <t>Moderado</t>
  </si>
  <si>
    <t>La persona responsable de la gestión del Directorio Activo, define políticas para limitar la instalación de software en los equipos del instituto.
Documentado en: "Política de Seguridad de la Información" - Política #10: Control de Acceso a la Información.</t>
  </si>
  <si>
    <t>Sin Registro</t>
  </si>
  <si>
    <t>2. No existe control de las vigencias de las licencias.</t>
  </si>
  <si>
    <t xml:space="preserve">El profesional lider de TIC, verifica el vencimiento de licencias de software de los equipos del Instituto a tráves del formato de Resumen de Software y licencias. </t>
  </si>
  <si>
    <t>formato de Resumen de Software y licencias</t>
  </si>
  <si>
    <t xml:space="preserve">3. El lincenciamiento de software no se incluye en el presupuesto anual. </t>
  </si>
  <si>
    <t>El profesional lider de TIC identifica el vencimiento de licencias para incluirlo en el Plan Anual de Adquisiciones</t>
  </si>
  <si>
    <t>4. La contratación de proveedores de lincenciamiento de software es posterior al vencimiento de las licencias.</t>
  </si>
  <si>
    <t>El profesional lider de TIC verifica que el proceso precontractual y contractual para la adquisición del licenciamiento, se realice de acuerdo a los tiempos establecidos en el Plan Anual de Adquisiciones.</t>
  </si>
  <si>
    <t>5. No se han establecidos salvaguardas legales que transfieran el riesgo por no licenciamiento de software en los equipos de los contratistas, de manera que la responsabilidad recaiga directamente sobre ellos.</t>
  </si>
  <si>
    <t>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lider de TIC, verifica que esta cláusula este incluida en las minutas de los contratos. lo anterior de manera aleaoria.</t>
  </si>
  <si>
    <t>Minuta de contratos</t>
  </si>
  <si>
    <t>GT7</t>
  </si>
  <si>
    <t>Gestionar el sistema de información y las tecnologías del Instituto de manera eficiente, adoptando buenas prácticas y medidas de seguridad adecuadas para propender por la disponibilidad de los servicios e información.</t>
  </si>
  <si>
    <t>Contuinidad del Negocio</t>
  </si>
  <si>
    <t>Posibliidad de afectación económica y reputacional del Instituto</t>
  </si>
  <si>
    <t>reflejada en la falta de continuidad del negocio por la perdida total de la información digital, con la correspondiente suspensión en la prestación de servicios.</t>
  </si>
  <si>
    <t>debido a la imposibilidad de restaurar la información institucional por desastre natural o evento de orden público</t>
  </si>
  <si>
    <t>Posibilidad de afectación económica y reputacional del Instituto, reflejada en la falta de continuidad del negocio por la pérdida total de la información digital, con la correspondiente suspensión en la prestación de servicios. Lo anterior,  debido a la imposibilidad de restaurar la información institucional por desastre natural o evento de orden público</t>
  </si>
  <si>
    <t>1. No existen medidas alternas de protección y respaldo de la información en locaciones externas</t>
  </si>
  <si>
    <t>Baja</t>
  </si>
  <si>
    <t>No existen medidas vigentes para garantizar la continuidad del negocio. (Ver acciones específicas de mejora).</t>
  </si>
  <si>
    <t>Para la vigencia 2023. Establecer respaldos extramurales ya sea en entidades externas o en la nube.</t>
  </si>
  <si>
    <t>GT8</t>
  </si>
  <si>
    <t>Supervisión de contratos de TI</t>
  </si>
  <si>
    <t>Posibilidad de efectos dañosos sobre recursos publicos.</t>
  </si>
  <si>
    <t xml:space="preserve">Por detrimento patrimonial </t>
  </si>
  <si>
    <t xml:space="preserve">
Debido a Bienes o servicios de TI inconclusos, infuncionales y/o que no brindan utilidad o beneficio  
Debido  a autorización de pagos que no cumple condiciones pactadas en los contratos de TI</t>
  </si>
  <si>
    <t>Posibilidad de efectos dañosos sobre recursos publicos por detrimento patrimonial, debido a bienes o servicios de TI inconclusos, infuncionales y/o que no brindan utilidad o beneficio, o por autorización de pagos que no cumple condiciones pactadas en los contratos de TI.</t>
  </si>
  <si>
    <t xml:space="preserve">1. Descripcion de especificaciones tecnicas insuficientes durante la etapa precontractural </t>
  </si>
  <si>
    <t>Mayor</t>
  </si>
  <si>
    <t>El profesional de TI establece las especificaciones tecnicas de los productos o servicios a adquirir; revisando paginas de fabricantes y fichas tecnicas de prodcutos;  y realiza estudios de mercado que satisfacen tales necesidades.</t>
  </si>
  <si>
    <t>Fichas tecnicas
Estudios Previos</t>
  </si>
  <si>
    <t xml:space="preserve">2. Incumplimiento del contrato por causales imputables al contratista </t>
  </si>
  <si>
    <t>El supervisor asignado realiza la reclamación al conratista sobre los bienes y servcios con incumplimientos. En caso que no se subsane se remite el caso a la subdirección juridca para que active el procedimiento admminsitrativo saccionatorio.</t>
  </si>
  <si>
    <t>Informe de supervisión y anexos
Soporte del procedimiento adminsitrativo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</si>
  <si>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</si>
  <si>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</si>
  <si>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</si>
  <si>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</si>
  <si>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</si>
  <si>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</si>
  <si>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</si>
  <si>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</si>
  <si>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</si>
  <si>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 el control 5 de tipo preventivo que no se había establecido previamente. El cual incluye la siguiente redacción: Se establece como obligación del contratista en los contratos de prestación de servicios profesionales y de apoyo a la gestión la siguiente obligación:
"El contratista utilizara software licenciado en los equipos de cómputo que utilice para la prestación del servicio, cualquier riesgo que se derive de utilizar software no licenciado, recae bajo responsabilidad del contratista"
El profesional líder de TIC, verifica que esta cláusula este incluida en las minutas de los contratos. lo anterior de manera aleatoria.</t>
  </si>
  <si>
    <t>Se incluye el riesgo fiscal relacionado con bienes o servicios de TI inconclusos, infuncionales y/o que no brindan utilidad o beneficio y/o con autorización de pagos que no cumple condiciones pactadas en los contratos de TI</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</si>
  <si>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</si>
  <si>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</si>
  <si>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</si>
  <si>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</si>
  <si>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</si>
  <si>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</si>
  <si>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</si>
  <si>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</si>
  <si>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</si>
  <si>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</si>
  <si>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</si>
  <si>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</si>
  <si>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</si>
  <si>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</si>
  <si>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</si>
  <si>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</si>
  <si>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</si>
  <si>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</si>
  <si>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</si>
  <si>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</si>
  <si>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</si>
  <si>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Alta</t>
  </si>
  <si>
    <t>La actividad que conlleva el riesgo se ejecuta mínimo 500 veces al año y máximo 5000 veces por año</t>
  </si>
  <si>
    <t>La actividad que conlleva el riesgo se ejecuta más de 5000 veces por año</t>
  </si>
  <si>
    <t>Tabla Criterios para definir el nivel de impacto Inherente</t>
  </si>
  <si>
    <t>Descripción</t>
  </si>
  <si>
    <t>Menor</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</si>
  <si>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</si>
  <si>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</si>
  <si>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</si>
  <si>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</si>
  <si>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</si>
  <si>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</si>
  <si>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</si>
  <si>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</si>
  <si>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</si>
  <si>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</si>
  <si>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</si>
  <si>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</si>
  <si>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</si>
  <si>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</si>
  <si>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</si>
  <si>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</si>
  <si>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</si>
  <si>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</si>
  <si>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</si>
  <si>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</si>
  <si>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</si>
  <si>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Detectivo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</si>
  <si>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</si>
  <si>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</si>
  <si>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</si>
  <si>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</si>
  <si>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</si>
  <si>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</si>
  <si>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</si>
  <si>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</si>
  <si>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</si>
  <si>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</si>
  <si>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</si>
  <si>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</si>
  <si>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</si>
  <si>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</si>
  <si>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</si>
  <si>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</si>
  <si>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</si>
  <si>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</si>
  <si>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</si>
  <si>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</si>
  <si>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</si>
  <si>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</si>
  <si>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</si>
  <si>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</si>
  <si>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</si>
  <si>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</si>
  <si>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</si>
  <si>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</si>
  <si>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</si>
  <si>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</si>
  <si>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</si>
  <si>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</si>
  <si>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</si>
  <si>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Documental</t>
  </si>
  <si>
    <t>Gestión Jurídica</t>
  </si>
  <si>
    <t>Gestión de Evaluación y  Mejora Continua</t>
  </si>
  <si>
    <t>Gesión de Evaluación Indpendiente</t>
  </si>
  <si>
    <t>Registro Sustancial</t>
  </si>
  <si>
    <t>Registro Material</t>
  </si>
  <si>
    <t>Sin registro</t>
  </si>
  <si>
    <t>Reducir</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</si>
  <si>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</si>
  <si>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</si>
  <si>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</si>
  <si>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</si>
  <si>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</si>
  <si>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</si>
  <si>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</si>
  <si>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</si>
  <si>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</si>
  <si>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</si>
  <si>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</si>
  <si>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</si>
  <si>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</si>
  <si>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</si>
  <si>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</si>
  <si>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</si>
  <si>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</si>
  <si>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</si>
  <si>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</si>
  <si>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</si>
  <si>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</si>
  <si>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</si>
  <si>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</si>
  <si>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</si>
  <si>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</si>
  <si>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</si>
  <si>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t>A nivel contractual en la minuta se incluye un PARAGRAFO: 
Serán obligaciones generales del contrato:(l): El contratista utilizará software licenciados en los equipos de cómputo que utilice para la prestación del servicio, cualquier riesgo que se
derive de utilizar software no licenciados, recaen bajo responsabilidad del contratista.</t>
  </si>
  <si>
    <t>Acción C108:
Se está gestionando el proceso de renovación de infraestructura y servidores, el cual incluye el respaldo extramural y una solución DRP.
Se avanza en el proceso copia extramural en los servicios de backup en la nube de Acronis.
http://sifi2.isvimed.gov.co:81/calidadprocesos/verprocesos
http://sifi2.isvimed.gov.co:81/system/calidaddocumentos/19603/original/ACCION_DE_OPORTUNIDAD_118.docx</t>
  </si>
  <si>
    <t xml:space="preserve">Se materializó el Riesgo?  (Ver evento potencial principal en Columna F. Relacionar detalles de la materialización - que, como, cuando, donde):
El riesgo no se a materializado durante el periodo evaluado
Los Controles están bien  diseñados, se aplican de acuerdo al diseño  y son efectivos? (Ver controles en la columna P / Concluir frente a cada control)
Los controles  utilizados se encuentran bien diseñados y efectivos.
Se resaltan los eventos mas relevantes:
- Las licencias se encuentran vigentes.
- Desde la contratacion se continua con la clausula de transferencia de riesgos para el contratista.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Por loque estan bien diseñado no hay necesidad de implentar ajustes a controles
</t>
  </si>
  <si>
    <t xml:space="preserve">Se materializó el Riesgo?  (Ver evento potencial principal en Columna F. Relacionar detalles de la materialización - que, como, cuando, donde):
El riesgo no se a materializado durante el periodo evaluado
Los Controles están bien  diseñados, se aplican de acuerdo al diseño  y son efectivos? (Ver controles en la columna P / Concluir frente a cada control)
Los controles  utilizados se encuentran bien diseñados y efectivos.
Se resaltan los eventos mas relevantes:
Se cuenta con controles para el seguimieto a los contratos, la realización de los pagos y revisión de los informes de pagos.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Por loque estan bien diseñado no hay necesidad de implentar ajustes a controles
</t>
  </si>
  <si>
    <t xml:space="preserve">Se materializó el Riesgo?  (Ver evento potencial principal en Columna F. Relacionar detalles de la materialización - que, como, cuando, donde):
El riesgo no se a materializado durante el periodo evaluado
Los Controles están bien  diseñados, se aplican de acuerdo al diseño  y son efectivos? (Ver controles en la columna P / Concluir frente a cada control)
Los controles se encuentran bien diseñados.
Se resaltan los eventos mas relevantes:
Control del Riesgo y Ejecución de Acciones
El riesgo de seguridad relacionado con los dispositivos perimetrales (firewalls) se mantiene bajo control.
Monitoreo Reforzado: La plataforma de seguridad (firewall y antivirus) es objeto de vigilancia continua y el proveedor ITSEC brinda seguimiento constante, incluyendo el acompañamiento para la optimización y refuerzo de las configuraciones de seguridad.
Impacto de Incidentes (Materialización de Eventos)
Eventos de Alto Impacto: No se registró la materialización del principal evento de riesgo potencial durante este trimestre.
Eventos de Impacto Medio: Tampoco se presentaron riesgos intermedios que se hayan concretado.
Evaluación de Controles
Los mecanismos de control de seguridad implementados han demostrado ser totalmente efectivos en la prevención de la materialización de los riesgos.
Estado de las Acciones de Mitigación Pendientes
Acción C108 (Renovación y Respaldo): El proyecto para la renovación de la infraestructura y servidores ya se encuentra al 100%. 
La entidad ya cuenta con una solución de Respaldo Extramural y un Plan de Recuperación ante Desastres (DRP).
ya se encuentra activos los 4 servidores adquiridos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Por loque estan bien diseñado no hay necesidad de implentar ajustes a controles
Se solicita la eliminacion de ver acciones de la columna AJ
</t>
  </si>
  <si>
    <t xml:space="preserve">Se materializó el Riesgo?  (Ver evento potencial principal en Columna F. Relacionar detalles de la materialización - que, como, cuando, donde):
El riesgo no se a materializado durante el periodo evaluado
Los Controles están bien  diseñados, se aplican de acuerdo al diseño  y son efectivos? (Ver controles en la columna P / Concluir frente a cada control)
Los controles  utilizados se encuentran bien diseñados y efectivos.
Se resaltan los eventos mas relevantes:
La entidad ya cuenta con Respaldo Integral  backup extramural (en la nube), una solución del producto Acronis
de la cual se cuenta sin costo una  prueba trimestral del DRP, donde se confirma la integridad de este. (prueba máxima de 1 hora)
Que acciones propones o se están llevando a cabo para gestionar el riesgo que se materializó? (Si no aplica colocar N/A)
N/A
Que acciones propones o se están llevando a cabo para fortalecer los controles? (En el caso de que tener Acciones de mejora / Acciones correctivas en proceso, relacionar el avance. Si tienes acciones específicas a desarrollar en la columna AJ, también relacionar el avance)
Por loque estan bien diseñado no hay necesidad de implentar ajustes a controles
Se solicita la eliminacion de ver acciones de la columna AJ
</t>
  </si>
  <si>
    <t>Soporte Tecnico:
http://sifi2.isvimed.gov.co:85/indicadores/visualizar?id=22
Ataques Informaticos: 
http://sifi2.isvimed.gov.co:85/indicadores/visualizar?id=822
Reportes de Ataques o Incidentes Informaticos en el 4to trimestre de 2025.   
https://isvimedgovco.sharepoint.com/:w:/s/10GestionTI/IQC7R5k7YtmsSo0CrksVSNKvAWrhbXtsmdSagYgtQ5xDN_Q?e=7rMLnn   -(Periodo octubre - noviembre de 2025)
Accion correctiva # 108. Esta se consulta en Calidad, procesos. Sobre este punto se esta realizando mantenimiento de la necesidad.
http://sifi2.isvimed.gov.co:85/calidadprocesos/verprocesos
http://sifi2.isvimed.gov.co:85/system/calidaddocumentos/19603/original/ACCION_DE_OPORTUNIDAD_118.docx
-Contrato Servidores y  DRP 602</t>
  </si>
  <si>
    <t xml:space="preserve">En el proceso de supervisión de los contratos se sigue con el lineamiento de la documentación acorde al tipo de contrato.
Ejemplo: Para este periodo se sigue con la supervisión:
- Contrato # 166-2026 de Sygma -Soporte SIFI.
- Contrato  Infraestructura enlanube
-Contrato Servidores y  DRP 602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</si>
</sst>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5" x14ac:knownFonts="1">
    <font>
      <sz val="11"/>
      <color theme="1"/>
      <name val="Calibri"/>
      <family val="2"/>
      <scheme val="minor"/>
    </font>
    <font>
      <sz val="11"/>
      <color theme="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b/>
      <sz val="12"/>
      <color indexed="8"/>
      <name val="Arial"/>
      <family val="2"/>
    </font>
    <font>
      <sz val="12"/>
      <color theme="1"/>
      <name val="Arial"/>
      <family val="2"/>
    </font>
    <font>
      <sz val="11"/>
      <color indexed="8"/>
      <name val="Arial Narrow"/>
      <family val="2"/>
    </font>
    <font>
      <b/>
      <sz val="11"/>
      <color rgb="FFFF0000"/>
      <name val="Arial Narrow"/>
      <family val="2"/>
    </font>
    <font>
      <sz val="11"/>
      <name val="Arial Narrow"/>
      <family val="2"/>
    </font>
    <font>
      <sz val="8"/>
      <name val="Calibri"/>
      <family val="2"/>
      <scheme val="minor"/>
    </font>
    <font>
      <b/>
      <sz val="10"/>
      <color rgb="FFFF0000"/>
      <name val="Arial Narrow"/>
      <family val="2"/>
    </font>
    <font>
      <b/>
      <sz val="10"/>
      <color theme="1"/>
      <name val="Arial Narrow"/>
      <family val="2"/>
    </font>
    <font>
      <b/>
      <sz val="10"/>
      <name val="Arial Narrow"/>
      <family val="2"/>
    </font>
    <font>
      <b/>
      <sz val="10"/>
      <color theme="1"/>
      <name val="Arial"/>
      <family val="2"/>
    </font>
    <font>
      <sz val="10"/>
      <color theme="1"/>
      <name val="Arial"/>
      <family val="2"/>
    </font>
    <font>
      <b/>
      <sz val="12"/>
      <color theme="1"/>
      <name val="Arial"/>
      <family val="2"/>
    </font>
  </fonts>
  <fills count="23">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49">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9" fontId="12" fillId="0" borderId="0" applyFont="0" applyFill="0" applyBorder="0" applyAlignment="0" applyProtection="0"/>
    <xf numFmtId="0" fontId="34" fillId="0" borderId="0"/>
    <xf numFmtId="0" fontId="35" fillId="0" borderId="0"/>
    <xf numFmtId="0" fontId="4" fillId="0" borderId="0"/>
  </cellStyleXfs>
  <cellXfs count="363">
    <xf numFmtId="0" fontId="0" fillId="0" borderId="0" xfId="0"/>
    <xf numFmtId="0" fontId="4" fillId="0" borderId="0" xfId="0" applyFont="1"/>
    <xf numFmtId="0" fontId="2" fillId="0" borderId="1" xfId="0" applyFont="1" applyBorder="1" applyAlignment="1">
      <alignment horizontal="left" vertical="center" wrapText="1" indent="1" readingOrder="1"/>
    </xf>
    <xf numFmtId="0" fontId="6" fillId="0" borderId="0" xfId="0" applyFont="1" applyAlignment="1">
      <alignment horizontal="center" vertical="center" wrapText="1"/>
    </xf>
    <xf numFmtId="0" fontId="13" fillId="0" borderId="0" xfId="0" applyFont="1"/>
    <xf numFmtId="0" fontId="11" fillId="0" borderId="0" xfId="0" applyFont="1"/>
    <xf numFmtId="0" fontId="21" fillId="0" borderId="0" xfId="0" applyFont="1"/>
    <xf numFmtId="0" fontId="24" fillId="0" borderId="0" xfId="0" applyFont="1"/>
    <xf numFmtId="0" fontId="0" fillId="3" borderId="0" xfId="0" applyFill="1"/>
    <xf numFmtId="0" fontId="14" fillId="3" borderId="0" xfId="0" applyFont="1" applyFill="1" applyAlignment="1">
      <alignment vertical="center"/>
    </xf>
    <xf numFmtId="0" fontId="4" fillId="3" borderId="0" xfId="0" applyFont="1" applyFill="1"/>
    <xf numFmtId="0" fontId="26" fillId="3" borderId="0" xfId="0" applyFont="1" applyFill="1"/>
    <xf numFmtId="0" fontId="27" fillId="3" borderId="19" xfId="0" applyFont="1" applyFill="1" applyBorder="1" applyAlignment="1">
      <alignment horizontal="center" vertical="center" wrapText="1" readingOrder="1"/>
    </xf>
    <xf numFmtId="0" fontId="28" fillId="3" borderId="19" xfId="0" applyFont="1" applyFill="1" applyBorder="1" applyAlignment="1">
      <alignment horizontal="justify" vertical="center" wrapText="1" readingOrder="1"/>
    </xf>
    <xf numFmtId="9" fontId="27" fillId="3" borderId="28" xfId="0" applyNumberFormat="1"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8" fillId="3" borderId="18" xfId="0" applyFont="1" applyFill="1" applyBorder="1" applyAlignment="1">
      <alignment horizontal="justify" vertical="center" wrapText="1" readingOrder="1"/>
    </xf>
    <xf numFmtId="9" fontId="27" fillId="3" borderId="23" xfId="0" applyNumberFormat="1" applyFont="1" applyFill="1" applyBorder="1" applyAlignment="1">
      <alignment horizontal="center" vertical="center" wrapText="1" readingOrder="1"/>
    </xf>
    <xf numFmtId="0" fontId="28" fillId="3" borderId="23"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xf numFmtId="0" fontId="28" fillId="3" borderId="25" xfId="0" applyFont="1" applyFill="1" applyBorder="1" applyAlignment="1">
      <alignment horizontal="justify" vertical="center" wrapText="1" readingOrder="1"/>
    </xf>
    <xf numFmtId="0" fontId="28" fillId="3" borderId="26" xfId="0" applyFont="1" applyFill="1" applyBorder="1" applyAlignment="1">
      <alignment horizontal="center" vertical="center" wrapText="1" readingOrder="1"/>
    </xf>
    <xf numFmtId="0" fontId="33" fillId="3" borderId="0" xfId="0" applyFont="1" applyFill="1"/>
    <xf numFmtId="0" fontId="11" fillId="3" borderId="0" xfId="0" applyFont="1" applyFill="1"/>
    <xf numFmtId="0" fontId="13" fillId="3" borderId="0" xfId="0" applyFont="1" applyFill="1"/>
    <xf numFmtId="0" fontId="3" fillId="3" borderId="0" xfId="0" applyFont="1" applyFill="1" applyAlignment="1">
      <alignment horizontal="left" vertical="center"/>
    </xf>
    <xf numFmtId="0" fontId="0" fillId="0" borderId="0" xfId="0" applyAlignment="1">
      <alignment horizontal="center" wrapText="1"/>
    </xf>
    <xf numFmtId="0" fontId="32" fillId="0" borderId="0" xfId="0" applyFont="1" applyAlignment="1">
      <alignment horizontal="center" vertical="center"/>
    </xf>
    <xf numFmtId="0" fontId="27" fillId="3" borderId="22" xfId="0" applyFont="1" applyFill="1" applyBorder="1" applyAlignment="1">
      <alignment horizontal="center" vertical="center" wrapText="1" readingOrder="1"/>
    </xf>
    <xf numFmtId="0" fontId="32" fillId="0" borderId="0" xfId="0" applyFont="1" applyAlignment="1">
      <alignment vertical="center"/>
    </xf>
    <xf numFmtId="0" fontId="10" fillId="3" borderId="0" xfId="0" applyFont="1" applyFill="1" applyAlignment="1">
      <alignment horizontal="justify" vertical="center" wrapText="1" readingOrder="1"/>
    </xf>
    <xf numFmtId="0" fontId="10" fillId="0" borderId="0" xfId="0" applyFont="1" applyAlignment="1">
      <alignment horizontal="justify" vertical="center" wrapText="1" readingOrder="1"/>
    </xf>
    <xf numFmtId="0" fontId="22" fillId="0" borderId="0" xfId="0" applyFont="1" applyAlignment="1">
      <alignment vertical="center"/>
    </xf>
    <xf numFmtId="0" fontId="23" fillId="0" borderId="0" xfId="0" applyFont="1"/>
    <xf numFmtId="0" fontId="27" fillId="15" borderId="30" xfId="0" applyFont="1" applyFill="1" applyBorder="1" applyAlignment="1">
      <alignment horizontal="center" vertical="center" wrapText="1" readingOrder="1"/>
    </xf>
    <xf numFmtId="0" fontId="27" fillId="15" borderId="31" xfId="0" applyFont="1" applyFill="1" applyBorder="1" applyAlignment="1">
      <alignment horizontal="center" vertical="center" wrapText="1" readingOrder="1"/>
    </xf>
    <xf numFmtId="0" fontId="7" fillId="6" borderId="18" xfId="0" applyFont="1" applyFill="1" applyBorder="1" applyAlignment="1">
      <alignment horizontal="center" vertical="center" wrapText="1" readingOrder="1"/>
    </xf>
    <xf numFmtId="0" fontId="8" fillId="0" borderId="18" xfId="0" applyFont="1" applyBorder="1" applyAlignment="1">
      <alignment horizontal="justify" vertical="center" wrapText="1" readingOrder="1"/>
    </xf>
    <xf numFmtId="9" fontId="8" fillId="0" borderId="18" xfId="0" applyNumberFormat="1" applyFont="1" applyBorder="1" applyAlignment="1">
      <alignment horizontal="center" vertical="center" wrapText="1" readingOrder="1"/>
    </xf>
    <xf numFmtId="0" fontId="8" fillId="5" borderId="18" xfId="0" applyFont="1" applyFill="1" applyBorder="1" applyAlignment="1">
      <alignment horizontal="center" vertical="center" wrapText="1" readingOrder="1"/>
    </xf>
    <xf numFmtId="0" fontId="8" fillId="7" borderId="18" xfId="0" applyFont="1" applyFill="1" applyBorder="1" applyAlignment="1">
      <alignment horizontal="center" vertical="center" wrapText="1" readingOrder="1"/>
    </xf>
    <xf numFmtId="0" fontId="8" fillId="4" borderId="18" xfId="0" applyFont="1" applyFill="1" applyBorder="1" applyAlignment="1">
      <alignment horizontal="center" vertical="center" wrapText="1" readingOrder="1"/>
    </xf>
    <xf numFmtId="0" fontId="8" fillId="8" borderId="18" xfId="0" applyFont="1" applyFill="1" applyBorder="1" applyAlignment="1">
      <alignment horizontal="center" vertical="center" wrapText="1" readingOrder="1"/>
    </xf>
    <xf numFmtId="0" fontId="9" fillId="9" borderId="18" xfId="0" applyFont="1" applyFill="1" applyBorder="1" applyAlignment="1">
      <alignment horizontal="center" vertical="center" wrapText="1" readingOrder="1"/>
    </xf>
    <xf numFmtId="0" fontId="27" fillId="3" borderId="0" xfId="0" applyFont="1" applyFill="1" applyAlignment="1">
      <alignment horizontal="center" vertical="center" wrapText="1" readingOrder="1"/>
    </xf>
    <xf numFmtId="0" fontId="28" fillId="3" borderId="0" xfId="0" applyFont="1" applyFill="1" applyAlignment="1">
      <alignment horizontal="justify" vertical="center" wrapText="1" readingOrder="1"/>
    </xf>
    <xf numFmtId="0" fontId="28" fillId="3" borderId="0" xfId="0" applyFont="1" applyFill="1" applyAlignment="1">
      <alignment horizontal="center" vertical="center" wrapText="1" readingOrder="1"/>
    </xf>
    <xf numFmtId="0" fontId="31" fillId="0" borderId="18" xfId="0" applyFont="1" applyBorder="1" applyAlignment="1">
      <alignment vertical="center"/>
    </xf>
    <xf numFmtId="0" fontId="41" fillId="3" borderId="0" xfId="0" applyFont="1" applyFill="1" applyAlignment="1">
      <alignment horizontal="center" vertical="center"/>
    </xf>
    <xf numFmtId="0" fontId="42" fillId="3" borderId="0" xfId="0" applyFont="1" applyFill="1" applyAlignment="1">
      <alignment horizontal="center" vertical="center"/>
    </xf>
    <xf numFmtId="0" fontId="36" fillId="0" borderId="0" xfId="0" applyFont="1"/>
    <xf numFmtId="0" fontId="42" fillId="0" borderId="0" xfId="0" applyFont="1" applyAlignment="1">
      <alignment horizontal="center" vertical="center"/>
    </xf>
    <xf numFmtId="0" fontId="46" fillId="3" borderId="0" xfId="0" applyFont="1" applyFill="1" applyAlignment="1">
      <alignment horizontal="center" vertical="center" wrapText="1"/>
    </xf>
    <xf numFmtId="0" fontId="47" fillId="3" borderId="0" xfId="0" applyFont="1" applyFill="1" applyAlignment="1">
      <alignment vertical="center" wrapText="1"/>
    </xf>
    <xf numFmtId="0" fontId="45" fillId="3" borderId="0" xfId="0" applyFont="1" applyFill="1" applyAlignment="1">
      <alignment horizontal="center" vertical="center" wrapText="1"/>
    </xf>
    <xf numFmtId="0" fontId="47" fillId="3" borderId="0" xfId="0" applyFont="1" applyFill="1" applyAlignment="1">
      <alignment horizontal="center" vertical="center" wrapText="1"/>
    </xf>
    <xf numFmtId="0" fontId="45" fillId="3" borderId="0" xfId="0" applyFont="1" applyFill="1" applyAlignment="1">
      <alignment vertical="center" wrapText="1"/>
    </xf>
    <xf numFmtId="0" fontId="42" fillId="3" borderId="0" xfId="0" applyFont="1" applyFill="1" applyAlignment="1">
      <alignment vertical="center" wrapText="1"/>
    </xf>
    <xf numFmtId="0" fontId="45" fillId="3" borderId="0" xfId="0" applyFont="1" applyFill="1" applyAlignment="1">
      <alignment horizontal="center" vertical="center"/>
    </xf>
    <xf numFmtId="0" fontId="42" fillId="15" borderId="18" xfId="0" applyFont="1" applyFill="1" applyBorder="1" applyAlignment="1">
      <alignment horizontal="left" vertical="center"/>
    </xf>
    <xf numFmtId="0" fontId="50" fillId="16" borderId="18" xfId="0" applyFont="1" applyFill="1" applyBorder="1" applyAlignment="1">
      <alignment horizontal="center" vertical="center"/>
    </xf>
    <xf numFmtId="0" fontId="50" fillId="16" borderId="18" xfId="0" applyFont="1" applyFill="1" applyBorder="1" applyAlignment="1">
      <alignment horizontal="center" vertical="center" wrapText="1"/>
    </xf>
    <xf numFmtId="0" fontId="42" fillId="3" borderId="37" xfId="0" applyFont="1" applyFill="1" applyBorder="1" applyAlignment="1">
      <alignment horizontal="center" vertical="center"/>
    </xf>
    <xf numFmtId="0" fontId="42" fillId="3" borderId="18" xfId="0" applyFont="1" applyFill="1" applyBorder="1" applyAlignment="1">
      <alignment horizontal="center" vertical="center"/>
    </xf>
    <xf numFmtId="0" fontId="42" fillId="3" borderId="36" xfId="0" applyFont="1" applyFill="1" applyBorder="1" applyAlignment="1">
      <alignment horizontal="center" vertical="center"/>
    </xf>
    <xf numFmtId="0" fontId="52" fillId="3" borderId="37" xfId="0" applyFont="1" applyFill="1" applyBorder="1" applyAlignment="1">
      <alignment horizontal="center" vertical="center"/>
    </xf>
    <xf numFmtId="0" fontId="52" fillId="3" borderId="18" xfId="0" applyFont="1" applyFill="1" applyBorder="1" applyAlignment="1">
      <alignment horizontal="center" vertical="center"/>
    </xf>
    <xf numFmtId="0" fontId="52" fillId="3" borderId="36" xfId="0" applyFont="1" applyFill="1" applyBorder="1" applyAlignment="1">
      <alignment horizontal="center" vertical="center"/>
    </xf>
    <xf numFmtId="0" fontId="1" fillId="3" borderId="18" xfId="0" applyFont="1" applyFill="1" applyBorder="1" applyAlignment="1" applyProtection="1">
      <alignment horizontal="left" vertical="top" wrapText="1"/>
      <protection locked="0"/>
    </xf>
    <xf numFmtId="0" fontId="1" fillId="3" borderId="0" xfId="0" applyFont="1" applyFill="1"/>
    <xf numFmtId="0" fontId="1" fillId="0" borderId="0" xfId="0" applyFont="1"/>
    <xf numFmtId="0" fontId="1" fillId="3" borderId="0" xfId="0" applyFont="1" applyFill="1" applyAlignment="1">
      <alignment horizontal="center" vertical="center"/>
    </xf>
    <xf numFmtId="0" fontId="1" fillId="3" borderId="0" xfId="0" applyFont="1" applyFill="1" applyAlignment="1">
      <alignment horizontal="left" vertical="center"/>
    </xf>
    <xf numFmtId="0" fontId="1" fillId="3" borderId="0" xfId="0" applyFont="1" applyFill="1" applyAlignment="1">
      <alignment horizontal="center"/>
    </xf>
    <xf numFmtId="0" fontId="3" fillId="0" borderId="0" xfId="0" applyFont="1" applyAlignment="1">
      <alignment vertical="center"/>
    </xf>
    <xf numFmtId="0" fontId="3" fillId="14" borderId="18" xfId="0" applyFont="1" applyFill="1" applyBorder="1" applyAlignment="1">
      <alignment horizontal="center" vertical="center"/>
    </xf>
    <xf numFmtId="0" fontId="3" fillId="0" borderId="37" xfId="0" applyFont="1" applyBorder="1" applyAlignment="1">
      <alignment vertical="center"/>
    </xf>
    <xf numFmtId="0" fontId="3" fillId="14" borderId="18" xfId="0" applyFont="1" applyFill="1" applyBorder="1" applyAlignment="1">
      <alignment horizontal="center" vertical="center" textRotation="90"/>
    </xf>
    <xf numFmtId="0" fontId="1" fillId="14" borderId="0" xfId="0" applyFont="1" applyFill="1"/>
    <xf numFmtId="0" fontId="38" fillId="14" borderId="36" xfId="0" applyFont="1" applyFill="1" applyBorder="1" applyAlignment="1">
      <alignment horizontal="center" vertical="center" wrapText="1"/>
    </xf>
    <xf numFmtId="0" fontId="3" fillId="3" borderId="0" xfId="0" applyFont="1" applyFill="1" applyAlignment="1">
      <alignment horizontal="center" vertical="center"/>
    </xf>
    <xf numFmtId="0" fontId="3" fillId="2" borderId="0" xfId="0" applyFont="1" applyFill="1" applyAlignment="1">
      <alignment horizontal="center" vertical="center"/>
    </xf>
    <xf numFmtId="0" fontId="1" fillId="0" borderId="18" xfId="0" applyFont="1" applyBorder="1" applyAlignment="1">
      <alignment horizontal="center" vertical="center" textRotation="90"/>
    </xf>
    <xf numFmtId="0" fontId="55" fillId="3" borderId="35" xfId="0" applyFont="1" applyFill="1" applyBorder="1" applyAlignment="1">
      <alignment horizontal="center" vertical="center" wrapText="1"/>
    </xf>
    <xf numFmtId="0" fontId="3" fillId="0" borderId="35" xfId="0" applyFont="1" applyBorder="1" applyAlignment="1">
      <alignment horizontal="center" vertical="center" textRotation="90" wrapText="1"/>
    </xf>
    <xf numFmtId="9" fontId="1" fillId="0" borderId="18" xfId="0" applyNumberFormat="1" applyFont="1" applyBorder="1" applyAlignment="1">
      <alignment horizontal="center" vertical="center" wrapText="1"/>
    </xf>
    <xf numFmtId="0" fontId="3" fillId="0" borderId="18" xfId="0" applyFont="1" applyBorder="1" applyAlignment="1">
      <alignment horizontal="center" vertical="center" textRotation="90"/>
    </xf>
    <xf numFmtId="0" fontId="1" fillId="0" borderId="18" xfId="0" applyFont="1" applyBorder="1" applyAlignment="1">
      <alignment horizontal="center" vertical="center"/>
    </xf>
    <xf numFmtId="0" fontId="55" fillId="3" borderId="18" xfId="0" applyFont="1" applyFill="1" applyBorder="1" applyAlignment="1">
      <alignment horizontal="left" vertical="center" wrapText="1"/>
    </xf>
    <xf numFmtId="9" fontId="1" fillId="0" borderId="18" xfId="0" applyNumberFormat="1" applyFont="1" applyBorder="1" applyAlignment="1">
      <alignment horizontal="center" vertical="center"/>
    </xf>
    <xf numFmtId="0" fontId="55" fillId="3" borderId="0" xfId="0" applyFont="1" applyFill="1" applyAlignment="1">
      <alignment horizontal="center" vertical="center" wrapText="1"/>
    </xf>
    <xf numFmtId="164" fontId="1" fillId="0" borderId="18" xfId="1" applyNumberFormat="1" applyFont="1" applyBorder="1" applyAlignment="1" applyProtection="1">
      <alignment horizontal="center" vertical="center"/>
    </xf>
    <xf numFmtId="0" fontId="3" fillId="0" borderId="18" xfId="0" applyFont="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0" fontId="3" fillId="0" borderId="35" xfId="0" applyFont="1" applyBorder="1" applyAlignment="1">
      <alignment horizontal="center" vertical="center" textRotation="90"/>
    </xf>
    <xf numFmtId="0" fontId="1" fillId="3" borderId="0" xfId="0" applyFont="1" applyFill="1" applyAlignment="1">
      <alignment vertical="center"/>
    </xf>
    <xf numFmtId="0" fontId="1" fillId="0" borderId="0" xfId="0" applyFont="1" applyAlignment="1">
      <alignment vertical="center"/>
    </xf>
    <xf numFmtId="0" fontId="55" fillId="3" borderId="18" xfId="0" applyFont="1" applyFill="1" applyBorder="1" applyAlignment="1">
      <alignment vertical="center" wrapText="1"/>
    </xf>
    <xf numFmtId="0" fontId="55" fillId="3" borderId="18" xfId="0" applyFont="1" applyFill="1" applyBorder="1" applyAlignment="1">
      <alignment horizontal="center" vertical="center" wrapText="1"/>
    </xf>
    <xf numFmtId="0" fontId="57" fillId="3" borderId="18" xfId="0" applyFont="1" applyFill="1" applyBorder="1" applyAlignment="1">
      <alignment vertical="center" wrapText="1"/>
    </xf>
    <xf numFmtId="0" fontId="1" fillId="0" borderId="18" xfId="0" applyFont="1" applyBorder="1" applyAlignment="1">
      <alignment vertical="center" wrapText="1"/>
    </xf>
    <xf numFmtId="0" fontId="1" fillId="0" borderId="18" xfId="0" applyFont="1" applyBorder="1" applyAlignment="1">
      <alignment horizontal="center" vertical="center" wrapText="1"/>
    </xf>
    <xf numFmtId="0" fontId="3"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center"/>
    </xf>
    <xf numFmtId="0" fontId="1" fillId="14" borderId="18" xfId="0" applyFont="1" applyFill="1" applyBorder="1" applyAlignment="1">
      <alignment horizontal="center"/>
    </xf>
    <xf numFmtId="0" fontId="1" fillId="14" borderId="18" xfId="0" applyFont="1" applyFill="1" applyBorder="1" applyAlignment="1">
      <alignment horizontal="center" vertical="center"/>
    </xf>
    <xf numFmtId="14" fontId="1" fillId="0" borderId="18" xfId="0" applyNumberFormat="1" applyFont="1" applyBorder="1" applyAlignment="1">
      <alignment horizontal="center" vertical="center" wrapText="1"/>
    </xf>
    <xf numFmtId="0" fontId="1" fillId="0" borderId="37" xfId="0" applyFont="1" applyBorder="1" applyAlignment="1">
      <alignment horizontal="left" vertical="center" wrapText="1"/>
    </xf>
    <xf numFmtId="0" fontId="1" fillId="0" borderId="37" xfId="0" applyFont="1" applyBorder="1" applyAlignment="1">
      <alignment vertical="center" wrapText="1"/>
    </xf>
    <xf numFmtId="0" fontId="1" fillId="0" borderId="36" xfId="0" applyFont="1" applyBorder="1" applyAlignment="1">
      <alignment horizontal="left" vertical="center"/>
    </xf>
    <xf numFmtId="0" fontId="1" fillId="0" borderId="18" xfId="0" applyFont="1" applyBorder="1" applyAlignment="1" applyProtection="1">
      <alignment horizontal="left" vertical="top" wrapText="1"/>
      <protection locked="0"/>
    </xf>
    <xf numFmtId="0" fontId="62" fillId="0" borderId="0" xfId="0" applyFont="1" applyAlignment="1">
      <alignment horizontal="center" vertical="center" wrapText="1"/>
    </xf>
    <xf numFmtId="0" fontId="63" fillId="0" borderId="0" xfId="0" applyFont="1" applyAlignment="1">
      <alignment vertical="center" wrapText="1"/>
    </xf>
    <xf numFmtId="0" fontId="64" fillId="0" borderId="22" xfId="0" applyFont="1" applyBorder="1" applyAlignment="1">
      <alignment horizontal="center" vertical="center" wrapText="1"/>
    </xf>
    <xf numFmtId="0" fontId="64" fillId="0" borderId="18" xfId="0" applyFont="1" applyBorder="1" applyAlignment="1">
      <alignment horizontal="center" vertical="center" wrapText="1"/>
    </xf>
    <xf numFmtId="0" fontId="64" fillId="0" borderId="23" xfId="0" applyFont="1" applyBorder="1" applyAlignment="1">
      <alignment horizontal="center" vertical="center" wrapText="1"/>
    </xf>
    <xf numFmtId="0" fontId="54" fillId="19" borderId="22" xfId="0" applyFont="1" applyFill="1" applyBorder="1" applyAlignment="1">
      <alignment horizontal="center" vertical="center" wrapText="1"/>
    </xf>
    <xf numFmtId="9" fontId="54" fillId="0" borderId="18" xfId="0" applyNumberFormat="1" applyFont="1" applyBorder="1" applyAlignment="1">
      <alignment horizontal="center" vertical="center" wrapText="1"/>
    </xf>
    <xf numFmtId="0" fontId="54" fillId="0" borderId="18" xfId="0" applyFont="1" applyBorder="1" applyAlignment="1">
      <alignment vertical="center" wrapText="1"/>
    </xf>
    <xf numFmtId="0" fontId="54" fillId="0" borderId="28" xfId="0" applyFont="1" applyBorder="1" applyAlignment="1">
      <alignment vertical="center" wrapText="1"/>
    </xf>
    <xf numFmtId="0" fontId="54" fillId="20" borderId="22" xfId="0" applyFont="1" applyFill="1" applyBorder="1" applyAlignment="1">
      <alignment horizontal="center" vertical="center" wrapText="1"/>
    </xf>
    <xf numFmtId="0" fontId="54" fillId="0" borderId="18" xfId="0" applyFont="1" applyBorder="1" applyAlignment="1">
      <alignment horizontal="justify" vertical="center" wrapText="1"/>
    </xf>
    <xf numFmtId="0" fontId="54" fillId="0" borderId="23" xfId="0" applyFont="1" applyBorder="1" applyAlignment="1">
      <alignment vertical="center" wrapText="1"/>
    </xf>
    <xf numFmtId="0" fontId="54" fillId="21" borderId="22" xfId="0" applyFont="1" applyFill="1" applyBorder="1" applyAlignment="1">
      <alignment horizontal="center" vertical="center" wrapText="1"/>
    </xf>
    <xf numFmtId="0" fontId="54" fillId="8" borderId="22" xfId="0" applyFont="1" applyFill="1" applyBorder="1" applyAlignment="1">
      <alignment horizontal="center" vertical="center" wrapText="1"/>
    </xf>
    <xf numFmtId="0" fontId="54" fillId="22" borderId="22" xfId="0" applyFont="1" applyFill="1" applyBorder="1" applyAlignment="1">
      <alignment horizontal="center" vertical="center" wrapText="1"/>
    </xf>
    <xf numFmtId="0" fontId="40" fillId="0" borderId="44" xfId="0" applyFont="1" applyBorder="1" applyAlignment="1">
      <alignment horizontal="center" vertical="center"/>
    </xf>
    <xf numFmtId="0" fontId="40" fillId="0" borderId="40" xfId="0" applyFont="1" applyBorder="1" applyAlignment="1">
      <alignment horizontal="center" vertical="center"/>
    </xf>
    <xf numFmtId="0" fontId="40" fillId="0" borderId="45" xfId="0" applyFont="1" applyBorder="1" applyAlignment="1">
      <alignment horizontal="center" vertical="center"/>
    </xf>
    <xf numFmtId="0" fontId="37" fillId="0" borderId="44" xfId="0" applyFont="1" applyBorder="1" applyAlignment="1">
      <alignment horizontal="center" vertical="center"/>
    </xf>
    <xf numFmtId="0" fontId="37" fillId="0" borderId="33" xfId="0" applyFont="1" applyBorder="1" applyAlignment="1">
      <alignment horizontal="center" vertical="center"/>
    </xf>
    <xf numFmtId="0" fontId="37" fillId="0" borderId="41" xfId="0" applyFont="1" applyBorder="1" applyAlignment="1">
      <alignment horizontal="center" vertical="center"/>
    </xf>
    <xf numFmtId="0" fontId="37" fillId="0" borderId="40" xfId="0" applyFont="1" applyBorder="1" applyAlignment="1">
      <alignment horizontal="center" vertical="center"/>
    </xf>
    <xf numFmtId="0" fontId="37" fillId="0" borderId="0" xfId="0" applyFont="1" applyAlignment="1">
      <alignment horizontal="center" vertical="center"/>
    </xf>
    <xf numFmtId="0" fontId="37" fillId="0" borderId="42" xfId="0" applyFont="1" applyBorder="1" applyAlignment="1">
      <alignment horizontal="center" vertical="center"/>
    </xf>
    <xf numFmtId="0" fontId="37" fillId="0" borderId="45" xfId="0" applyFont="1" applyBorder="1" applyAlignment="1">
      <alignment horizontal="center" vertical="center"/>
    </xf>
    <xf numFmtId="0" fontId="37" fillId="0" borderId="34" xfId="0" applyFont="1" applyBorder="1" applyAlignment="1">
      <alignment horizontal="center" vertical="center"/>
    </xf>
    <xf numFmtId="0" fontId="37" fillId="0" borderId="43" xfId="0" applyFont="1" applyBorder="1" applyAlignment="1">
      <alignment horizontal="center" vertical="center"/>
    </xf>
    <xf numFmtId="0" fontId="31" fillId="0" borderId="18" xfId="0" applyFont="1" applyBorder="1" applyAlignment="1">
      <alignment horizontal="left" vertical="center"/>
    </xf>
    <xf numFmtId="0" fontId="50" fillId="16" borderId="18" xfId="0" applyFont="1" applyFill="1" applyBorder="1" applyAlignment="1">
      <alignment horizontal="center" vertical="center" wrapText="1"/>
    </xf>
    <xf numFmtId="0" fontId="50" fillId="16" borderId="18" xfId="0" applyFont="1" applyFill="1" applyBorder="1" applyAlignment="1">
      <alignment horizontal="center" vertical="center"/>
    </xf>
    <xf numFmtId="0" fontId="52" fillId="3" borderId="36" xfId="0" applyFont="1" applyFill="1" applyBorder="1" applyAlignment="1">
      <alignment horizontal="center" vertical="center"/>
    </xf>
    <xf numFmtId="0" fontId="52" fillId="3" borderId="38" xfId="0" applyFont="1" applyFill="1" applyBorder="1" applyAlignment="1">
      <alignment horizontal="center" vertical="center"/>
    </xf>
    <xf numFmtId="0" fontId="52" fillId="3" borderId="36" xfId="0" applyFont="1" applyFill="1" applyBorder="1" applyAlignment="1">
      <alignment horizontal="center" vertical="center" wrapText="1"/>
    </xf>
    <xf numFmtId="0" fontId="52" fillId="3" borderId="37" xfId="0" applyFont="1" applyFill="1" applyBorder="1" applyAlignment="1">
      <alignment horizontal="center" vertical="center" wrapText="1"/>
    </xf>
    <xf numFmtId="0" fontId="52" fillId="3" borderId="38" xfId="0" applyFont="1" applyFill="1" applyBorder="1" applyAlignment="1">
      <alignment horizontal="center" vertical="center" wrapText="1"/>
    </xf>
    <xf numFmtId="0" fontId="43" fillId="16" borderId="0" xfId="0" applyFont="1" applyFill="1" applyAlignment="1">
      <alignment horizontal="center" vertical="center"/>
    </xf>
    <xf numFmtId="0" fontId="42" fillId="15" borderId="18" xfId="0" applyFont="1" applyFill="1" applyBorder="1" applyAlignment="1">
      <alignment horizontal="left" vertical="center"/>
    </xf>
    <xf numFmtId="0" fontId="42" fillId="3" borderId="18" xfId="0" applyFont="1" applyFill="1" applyBorder="1" applyAlignment="1">
      <alignment horizontal="center" vertical="center"/>
    </xf>
    <xf numFmtId="0" fontId="42" fillId="15" borderId="19" xfId="0" applyFont="1" applyFill="1" applyBorder="1" applyAlignment="1">
      <alignment horizontal="left" vertical="center"/>
    </xf>
    <xf numFmtId="0" fontId="42" fillId="3" borderId="18" xfId="0" applyFont="1" applyFill="1" applyBorder="1" applyAlignment="1">
      <alignment horizontal="center" vertical="center" wrapText="1"/>
    </xf>
    <xf numFmtId="0" fontId="52" fillId="3" borderId="37" xfId="0" applyFont="1" applyFill="1" applyBorder="1" applyAlignment="1">
      <alignment horizontal="center" vertical="center"/>
    </xf>
    <xf numFmtId="0" fontId="42" fillId="3" borderId="36" xfId="0" applyFont="1" applyFill="1" applyBorder="1" applyAlignment="1">
      <alignment horizontal="center" vertical="center"/>
    </xf>
    <xf numFmtId="0" fontId="42" fillId="3" borderId="38" xfId="0" applyFont="1" applyFill="1" applyBorder="1" applyAlignment="1">
      <alignment horizontal="center" vertical="center"/>
    </xf>
    <xf numFmtId="0" fontId="42" fillId="3" borderId="37" xfId="0" applyFont="1" applyFill="1" applyBorder="1" applyAlignment="1">
      <alignment horizontal="center" vertical="center"/>
    </xf>
    <xf numFmtId="0" fontId="53" fillId="3" borderId="18" xfId="0" applyFont="1" applyFill="1" applyBorder="1" applyAlignment="1">
      <alignment horizontal="center" vertical="center" wrapText="1"/>
    </xf>
    <xf numFmtId="0" fontId="54" fillId="0" borderId="18" xfId="0" applyFont="1" applyBorder="1" applyAlignment="1">
      <alignment horizontal="center" vertical="center" wrapText="1"/>
    </xf>
    <xf numFmtId="0" fontId="40" fillId="0" borderId="18" xfId="0" applyFont="1" applyBorder="1" applyAlignment="1">
      <alignment horizontal="center" vertical="center"/>
    </xf>
    <xf numFmtId="0" fontId="44" fillId="14" borderId="18" xfId="0" applyFont="1" applyFill="1" applyBorder="1" applyAlignment="1">
      <alignment horizontal="left" vertical="center"/>
    </xf>
    <xf numFmtId="0" fontId="45" fillId="3" borderId="18" xfId="0" applyFont="1" applyFill="1" applyBorder="1" applyAlignment="1">
      <alignment horizontal="center" vertical="center"/>
    </xf>
    <xf numFmtId="0" fontId="44" fillId="14" borderId="36" xfId="0" applyFont="1" applyFill="1" applyBorder="1" applyAlignment="1">
      <alignment horizontal="left" vertical="center"/>
    </xf>
    <xf numFmtId="0" fontId="44" fillId="14" borderId="37" xfId="0" applyFont="1" applyFill="1" applyBorder="1" applyAlignment="1">
      <alignment horizontal="left" vertical="center"/>
    </xf>
    <xf numFmtId="0" fontId="44" fillId="14" borderId="38" xfId="0" applyFont="1" applyFill="1" applyBorder="1" applyAlignment="1">
      <alignment horizontal="left" vertical="center"/>
    </xf>
    <xf numFmtId="0" fontId="45" fillId="3" borderId="36" xfId="0" applyFont="1" applyFill="1" applyBorder="1" applyAlignment="1">
      <alignment horizontal="center" vertical="center" wrapText="1"/>
    </xf>
    <xf numFmtId="0" fontId="45" fillId="3" borderId="37" xfId="0" applyFont="1" applyFill="1" applyBorder="1" applyAlignment="1">
      <alignment horizontal="center" vertical="center" wrapText="1"/>
    </xf>
    <xf numFmtId="0" fontId="45" fillId="3" borderId="38" xfId="0" applyFont="1" applyFill="1" applyBorder="1" applyAlignment="1">
      <alignment horizontal="center" vertical="center" wrapText="1"/>
    </xf>
    <xf numFmtId="0" fontId="44" fillId="14" borderId="18" xfId="0" applyFont="1" applyFill="1" applyBorder="1" applyAlignment="1">
      <alignment horizontal="left" vertical="center" wrapText="1"/>
    </xf>
    <xf numFmtId="0" fontId="45" fillId="3" borderId="18" xfId="0" applyFont="1" applyFill="1" applyBorder="1" applyAlignment="1">
      <alignment horizontal="center" vertical="center" wrapText="1"/>
    </xf>
    <xf numFmtId="0" fontId="51" fillId="16" borderId="18" xfId="0" applyFont="1" applyFill="1" applyBorder="1" applyAlignment="1">
      <alignment horizontal="center" vertical="center" wrapText="1"/>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3" fillId="0" borderId="38" xfId="0" applyFont="1" applyBorder="1" applyAlignment="1">
      <alignment horizontal="left" vertical="center"/>
    </xf>
    <xf numFmtId="0" fontId="3" fillId="0" borderId="35" xfId="0" applyFont="1" applyBorder="1" applyAlignment="1">
      <alignment horizontal="center" vertical="center" textRotation="90"/>
    </xf>
    <xf numFmtId="0" fontId="3" fillId="0" borderId="39" xfId="0" applyFont="1" applyBorder="1" applyAlignment="1">
      <alignment horizontal="center" vertical="center" textRotation="90"/>
    </xf>
    <xf numFmtId="0" fontId="1" fillId="0" borderId="35" xfId="0" applyFont="1" applyBorder="1" applyAlignment="1">
      <alignment horizontal="center" vertical="center" textRotation="90"/>
    </xf>
    <xf numFmtId="0" fontId="1" fillId="0" borderId="39" xfId="0" applyFont="1" applyBorder="1" applyAlignment="1">
      <alignment horizontal="center" vertical="center" textRotation="90"/>
    </xf>
    <xf numFmtId="0" fontId="3" fillId="14" borderId="18" xfId="0" applyFont="1" applyFill="1" applyBorder="1" applyAlignment="1">
      <alignment horizontal="center" vertical="center" textRotation="90" wrapText="1"/>
    </xf>
    <xf numFmtId="0" fontId="38" fillId="14" borderId="35" xfId="0" applyFont="1" applyFill="1" applyBorder="1" applyAlignment="1">
      <alignment horizontal="center" vertical="center" wrapText="1"/>
    </xf>
    <xf numFmtId="0" fontId="38" fillId="14" borderId="19" xfId="0" applyFont="1" applyFill="1" applyBorder="1" applyAlignment="1">
      <alignment horizontal="center" vertical="center" wrapText="1"/>
    </xf>
    <xf numFmtId="0" fontId="3" fillId="14" borderId="35" xfId="0" applyFont="1" applyFill="1" applyBorder="1" applyAlignment="1">
      <alignment horizontal="center" vertical="center" textRotation="90" wrapText="1"/>
    </xf>
    <xf numFmtId="0" fontId="3" fillId="14" borderId="19" xfId="0" applyFont="1" applyFill="1" applyBorder="1" applyAlignment="1">
      <alignment horizontal="center" vertical="center" textRotation="90" wrapText="1"/>
    </xf>
    <xf numFmtId="0" fontId="55" fillId="3" borderId="35" xfId="0" applyFont="1" applyFill="1" applyBorder="1" applyAlignment="1">
      <alignment horizontal="center" vertical="center" wrapText="1"/>
    </xf>
    <xf numFmtId="0" fontId="55" fillId="3" borderId="39" xfId="0" applyFont="1" applyFill="1" applyBorder="1" applyAlignment="1">
      <alignment horizontal="center" vertical="center" wrapText="1"/>
    </xf>
    <xf numFmtId="0" fontId="55" fillId="3" borderId="19" xfId="0" applyFont="1" applyFill="1" applyBorder="1" applyAlignment="1">
      <alignment horizontal="center" vertical="center" wrapText="1"/>
    </xf>
    <xf numFmtId="0" fontId="3" fillId="18" borderId="18" xfId="0" applyFont="1" applyFill="1" applyBorder="1" applyAlignment="1">
      <alignment horizontal="center" vertical="center"/>
    </xf>
    <xf numFmtId="0" fontId="3" fillId="0" borderId="35" xfId="0" applyFont="1" applyBorder="1" applyAlignment="1">
      <alignment horizontal="center" vertical="center" textRotation="90" wrapText="1"/>
    </xf>
    <xf numFmtId="0" fontId="3" fillId="0" borderId="39" xfId="0" applyFont="1" applyBorder="1" applyAlignment="1">
      <alignment horizontal="center" vertical="center" textRotation="90" wrapText="1"/>
    </xf>
    <xf numFmtId="0" fontId="3" fillId="14" borderId="35" xfId="0" applyFont="1" applyFill="1" applyBorder="1" applyAlignment="1">
      <alignment horizontal="center" vertical="center" wrapText="1"/>
    </xf>
    <xf numFmtId="0" fontId="3" fillId="14" borderId="19" xfId="0" applyFont="1" applyFill="1" applyBorder="1" applyAlignment="1">
      <alignment horizontal="center" vertical="center" wrapText="1"/>
    </xf>
    <xf numFmtId="9" fontId="1" fillId="0" borderId="18" xfId="0" applyNumberFormat="1" applyFont="1" applyBorder="1" applyAlignment="1">
      <alignment horizontal="center" vertical="center" wrapText="1"/>
    </xf>
    <xf numFmtId="0" fontId="3" fillId="18" borderId="35" xfId="0" applyFont="1" applyFill="1" applyBorder="1" applyAlignment="1">
      <alignment horizontal="center" vertical="center" textRotation="90" wrapText="1"/>
    </xf>
    <xf numFmtId="0" fontId="3" fillId="18" borderId="19" xfId="0" applyFont="1" applyFill="1" applyBorder="1" applyAlignment="1">
      <alignment horizontal="center" vertical="center" textRotation="90" wrapText="1"/>
    </xf>
    <xf numFmtId="164" fontId="1" fillId="0" borderId="35" xfId="1" applyNumberFormat="1" applyFont="1" applyBorder="1" applyAlignment="1" applyProtection="1">
      <alignment horizontal="center" vertical="center"/>
    </xf>
    <xf numFmtId="164" fontId="1" fillId="0" borderId="39" xfId="1" applyNumberFormat="1" applyFont="1" applyBorder="1" applyAlignment="1" applyProtection="1">
      <alignment horizontal="center" vertical="center"/>
    </xf>
    <xf numFmtId="0" fontId="49" fillId="14" borderId="33" xfId="0" applyFont="1" applyFill="1" applyBorder="1" applyAlignment="1">
      <alignment horizontal="center" vertical="center"/>
    </xf>
    <xf numFmtId="0" fontId="49" fillId="14" borderId="41" xfId="0" applyFont="1" applyFill="1" applyBorder="1" applyAlignment="1">
      <alignment horizontal="center" vertical="center"/>
    </xf>
    <xf numFmtId="0" fontId="49" fillId="14" borderId="34" xfId="0" applyFont="1" applyFill="1" applyBorder="1" applyAlignment="1">
      <alignment horizontal="center" vertical="center"/>
    </xf>
    <xf numFmtId="0" fontId="49" fillId="14" borderId="43" xfId="0" applyFont="1" applyFill="1" applyBorder="1" applyAlignment="1">
      <alignment horizontal="center" vertical="center"/>
    </xf>
    <xf numFmtId="0" fontId="49" fillId="14" borderId="36" xfId="0" applyFont="1" applyFill="1" applyBorder="1" applyAlignment="1">
      <alignment horizontal="center" vertical="center"/>
    </xf>
    <xf numFmtId="0" fontId="49" fillId="14" borderId="37" xfId="0" applyFont="1" applyFill="1" applyBorder="1" applyAlignment="1">
      <alignment horizontal="center" vertical="center"/>
    </xf>
    <xf numFmtId="0" fontId="49" fillId="14" borderId="38" xfId="0" applyFont="1" applyFill="1" applyBorder="1" applyAlignment="1">
      <alignment horizontal="center" vertical="center"/>
    </xf>
    <xf numFmtId="0" fontId="3" fillId="14" borderId="36" xfId="0" applyFont="1" applyFill="1" applyBorder="1" applyAlignment="1">
      <alignment horizontal="center" vertical="center" wrapText="1"/>
    </xf>
    <xf numFmtId="0" fontId="3" fillId="14" borderId="37" xfId="0" applyFont="1" applyFill="1" applyBorder="1" applyAlignment="1">
      <alignment horizontal="center" vertical="center" wrapText="1"/>
    </xf>
    <xf numFmtId="0" fontId="3" fillId="14" borderId="38" xfId="0" applyFont="1" applyFill="1" applyBorder="1" applyAlignment="1">
      <alignment horizontal="center" vertical="center" wrapText="1"/>
    </xf>
    <xf numFmtId="0" fontId="48" fillId="14" borderId="18" xfId="0" applyFont="1" applyFill="1" applyBorder="1" applyAlignment="1">
      <alignment horizontal="center" vertical="center"/>
    </xf>
    <xf numFmtId="0" fontId="3" fillId="14" borderId="18" xfId="0" applyFont="1" applyFill="1" applyBorder="1" applyAlignment="1">
      <alignment horizontal="center" vertical="center"/>
    </xf>
    <xf numFmtId="0" fontId="25" fillId="0" borderId="18" xfId="0" applyFont="1" applyBorder="1" applyAlignment="1">
      <alignment horizontal="left" vertical="center" wrapText="1"/>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1" fillId="0" borderId="18" xfId="0" applyFont="1" applyBorder="1" applyAlignment="1">
      <alignment horizontal="center" vertical="center" textRotation="90"/>
    </xf>
    <xf numFmtId="0" fontId="39" fillId="17" borderId="36" xfId="0" applyFont="1" applyFill="1" applyBorder="1" applyAlignment="1">
      <alignment horizontal="center" vertical="center"/>
    </xf>
    <xf numFmtId="0" fontId="39" fillId="17" borderId="38" xfId="0" applyFont="1" applyFill="1" applyBorder="1" applyAlignment="1">
      <alignment horizontal="center" vertical="center"/>
    </xf>
    <xf numFmtId="0" fontId="3" fillId="0" borderId="18" xfId="0" applyFont="1" applyBorder="1" applyAlignment="1">
      <alignment horizontal="center" vertical="center" textRotation="90"/>
    </xf>
    <xf numFmtId="0" fontId="1" fillId="0" borderId="35"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18" xfId="0" applyFont="1" applyBorder="1" applyAlignment="1">
      <alignment horizontal="center"/>
    </xf>
    <xf numFmtId="0" fontId="49" fillId="0" borderId="44" xfId="0" applyFont="1" applyBorder="1" applyAlignment="1">
      <alignment horizontal="center" vertical="center"/>
    </xf>
    <xf numFmtId="0" fontId="49" fillId="0" borderId="33" xfId="0" applyFont="1" applyBorder="1" applyAlignment="1">
      <alignment horizontal="center" vertical="center"/>
    </xf>
    <xf numFmtId="0" fontId="49" fillId="0" borderId="41" xfId="0" applyFont="1" applyBorder="1" applyAlignment="1">
      <alignment horizontal="center" vertical="center"/>
    </xf>
    <xf numFmtId="0" fontId="49" fillId="0" borderId="40" xfId="0" applyFont="1" applyBorder="1" applyAlignment="1">
      <alignment horizontal="center" vertical="center"/>
    </xf>
    <xf numFmtId="0" fontId="49" fillId="0" borderId="0" xfId="0" applyFont="1" applyAlignment="1">
      <alignment horizontal="center" vertical="center"/>
    </xf>
    <xf numFmtId="0" fontId="49" fillId="0" borderId="42" xfId="0" applyFont="1" applyBorder="1" applyAlignment="1">
      <alignment horizontal="center" vertical="center"/>
    </xf>
    <xf numFmtId="0" fontId="49" fillId="0" borderId="45" xfId="0" applyFont="1" applyBorder="1" applyAlignment="1">
      <alignment horizontal="center" vertical="center"/>
    </xf>
    <xf numFmtId="0" fontId="49" fillId="0" borderId="34" xfId="0" applyFont="1" applyBorder="1" applyAlignment="1">
      <alignment horizontal="center" vertical="center"/>
    </xf>
    <xf numFmtId="0" fontId="49" fillId="0" borderId="43" xfId="0" applyFont="1" applyBorder="1" applyAlignment="1">
      <alignment horizontal="center" vertical="center"/>
    </xf>
    <xf numFmtId="0" fontId="3" fillId="14" borderId="18" xfId="0" applyFont="1" applyFill="1" applyBorder="1" applyAlignment="1">
      <alignment horizontal="center" vertical="center" textRotation="90"/>
    </xf>
    <xf numFmtId="0" fontId="3" fillId="14" borderId="18" xfId="0" applyFont="1" applyFill="1" applyBorder="1" applyAlignment="1">
      <alignment horizontal="center" vertical="center" wrapText="1"/>
    </xf>
    <xf numFmtId="0" fontId="3" fillId="14" borderId="39" xfId="0" applyFont="1" applyFill="1" applyBorder="1" applyAlignment="1">
      <alignment horizontal="center" vertical="center" wrapText="1"/>
    </xf>
    <xf numFmtId="0" fontId="3" fillId="14" borderId="39" xfId="0" applyFont="1" applyFill="1" applyBorder="1" applyAlignment="1">
      <alignment horizontal="center" vertical="center"/>
    </xf>
    <xf numFmtId="0" fontId="3" fillId="14" borderId="19" xfId="0" applyFont="1" applyFill="1" applyBorder="1" applyAlignment="1">
      <alignment horizontal="center" vertical="center"/>
    </xf>
    <xf numFmtId="0" fontId="25" fillId="0" borderId="44" xfId="0" applyFont="1" applyBorder="1" applyAlignment="1">
      <alignment horizontal="left" vertical="center" wrapText="1"/>
    </xf>
    <xf numFmtId="0" fontId="25" fillId="0" borderId="41" xfId="0" applyFont="1" applyBorder="1" applyAlignment="1">
      <alignment horizontal="left" vertical="center" wrapText="1"/>
    </xf>
    <xf numFmtId="0" fontId="25" fillId="0" borderId="45" xfId="0" applyFont="1" applyBorder="1" applyAlignment="1">
      <alignment horizontal="left" vertical="center" wrapText="1"/>
    </xf>
    <xf numFmtId="0" fontId="25" fillId="0" borderId="43" xfId="0" applyFont="1" applyBorder="1" applyAlignment="1">
      <alignment horizontal="left" vertical="center" wrapText="1"/>
    </xf>
    <xf numFmtId="0" fontId="39" fillId="17" borderId="37" xfId="0" applyFont="1" applyFill="1" applyBorder="1" applyAlignment="1">
      <alignment horizontal="center" vertical="center"/>
    </xf>
    <xf numFmtId="0" fontId="25" fillId="0" borderId="36" xfId="0" applyFont="1" applyBorder="1" applyAlignment="1">
      <alignment horizontal="left" vertical="center" wrapText="1"/>
    </xf>
    <xf numFmtId="0" fontId="25" fillId="0" borderId="38" xfId="0" applyFont="1" applyBorder="1" applyAlignment="1">
      <alignment horizontal="left" vertical="center" wrapText="1"/>
    </xf>
    <xf numFmtId="0" fontId="3" fillId="14" borderId="37" xfId="0" applyFont="1" applyFill="1" applyBorder="1" applyAlignment="1">
      <alignment horizontal="center"/>
    </xf>
    <xf numFmtId="0" fontId="55" fillId="3" borderId="18" xfId="0" applyFont="1" applyFill="1" applyBorder="1" applyAlignment="1">
      <alignment horizontal="center" vertical="center" wrapText="1"/>
    </xf>
    <xf numFmtId="0" fontId="1" fillId="0" borderId="18" xfId="0" applyFont="1" applyBorder="1" applyAlignment="1">
      <alignment horizontal="left" vertical="top" wrapText="1"/>
    </xf>
    <xf numFmtId="0" fontId="1" fillId="0" borderId="18" xfId="0" applyFont="1" applyBorder="1" applyAlignment="1">
      <alignment horizontal="left" vertical="top"/>
    </xf>
    <xf numFmtId="0" fontId="3" fillId="0" borderId="18" xfId="0" applyFont="1" applyBorder="1" applyAlignment="1">
      <alignment horizontal="center" vertical="center" textRotation="90" wrapText="1"/>
    </xf>
    <xf numFmtId="0" fontId="1" fillId="14" borderId="18" xfId="0" applyFont="1" applyFill="1" applyBorder="1" applyAlignment="1">
      <alignment horizontal="center" vertical="center"/>
    </xf>
    <xf numFmtId="0" fontId="3"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3"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protection locked="0"/>
    </xf>
    <xf numFmtId="0" fontId="3" fillId="14" borderId="35" xfId="0" applyFont="1" applyFill="1" applyBorder="1" applyAlignment="1" applyProtection="1">
      <alignment horizontal="center" vertical="center" wrapText="1"/>
      <protection locked="0"/>
    </xf>
    <xf numFmtId="0" fontId="3" fillId="14" borderId="39" xfId="0" applyFont="1" applyFill="1" applyBorder="1" applyAlignment="1" applyProtection="1">
      <alignment horizontal="center" vertical="center" wrapText="1"/>
      <protection locked="0"/>
    </xf>
    <xf numFmtId="0" fontId="3" fillId="14" borderId="19" xfId="0" applyFont="1" applyFill="1" applyBorder="1" applyAlignment="1" applyProtection="1">
      <alignment horizontal="center" vertical="center"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57" fillId="3" borderId="35" xfId="0" applyFont="1" applyFill="1" applyBorder="1" applyAlignment="1" applyProtection="1">
      <alignment horizontal="left" vertical="top" wrapText="1"/>
      <protection locked="0"/>
    </xf>
    <xf numFmtId="0" fontId="57" fillId="3" borderId="39" xfId="0" applyFont="1" applyFill="1" applyBorder="1" applyAlignment="1" applyProtection="1">
      <alignment horizontal="left" vertical="top" wrapText="1"/>
      <protection locked="0"/>
    </xf>
    <xf numFmtId="0" fontId="57" fillId="3" borderId="19"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3" fillId="14" borderId="37" xfId="0" applyFont="1" applyFill="1" applyBorder="1" applyAlignment="1">
      <alignment horizontal="center" vertical="center"/>
    </xf>
    <xf numFmtId="0" fontId="1" fillId="0" borderId="18" xfId="0" applyFont="1" applyBorder="1" applyAlignment="1">
      <alignment horizontal="left" vertical="center" wrapText="1"/>
    </xf>
    <xf numFmtId="0" fontId="1" fillId="3" borderId="18" xfId="0" applyFont="1" applyFill="1" applyBorder="1" applyAlignment="1" applyProtection="1">
      <alignment horizontal="left" vertical="top"/>
      <protection locked="0"/>
    </xf>
    <xf numFmtId="0" fontId="16" fillId="10" borderId="0" xfId="0" applyFont="1" applyFill="1" applyAlignment="1">
      <alignment horizontal="center" vertical="center" textRotation="90" wrapText="1" readingOrder="1"/>
    </xf>
    <xf numFmtId="0" fontId="16" fillId="10" borderId="5" xfId="0" applyFont="1" applyFill="1" applyBorder="1" applyAlignment="1">
      <alignment horizontal="center" vertical="center" textRotation="90" wrapText="1" readingOrder="1"/>
    </xf>
    <xf numFmtId="0" fontId="18" fillId="12" borderId="10" xfId="0" applyFont="1" applyFill="1" applyBorder="1" applyAlignment="1">
      <alignment horizontal="center" vertical="center" wrapText="1" readingOrder="1"/>
    </xf>
    <xf numFmtId="0" fontId="18" fillId="12" borderId="11" xfId="0" applyFont="1" applyFill="1" applyBorder="1" applyAlignment="1">
      <alignment horizontal="center" vertical="center" wrapText="1" readingOrder="1"/>
    </xf>
    <xf numFmtId="0" fontId="18" fillId="12" borderId="12" xfId="0" applyFont="1" applyFill="1" applyBorder="1" applyAlignment="1">
      <alignment horizontal="center" vertical="center" wrapText="1" readingOrder="1"/>
    </xf>
    <xf numFmtId="0" fontId="18" fillId="12" borderId="13" xfId="0" applyFont="1" applyFill="1" applyBorder="1" applyAlignment="1">
      <alignment horizontal="center" vertical="center" wrapText="1" readingOrder="1"/>
    </xf>
    <xf numFmtId="0" fontId="18" fillId="12" borderId="0" xfId="0" applyFont="1" applyFill="1" applyAlignment="1">
      <alignment horizontal="center" vertical="center" wrapText="1" readingOrder="1"/>
    </xf>
    <xf numFmtId="0" fontId="18" fillId="12" borderId="14" xfId="0" applyFont="1" applyFill="1" applyBorder="1" applyAlignment="1">
      <alignment horizontal="center" vertical="center" wrapText="1" readingOrder="1"/>
    </xf>
    <xf numFmtId="0" fontId="18" fillId="12" borderId="15" xfId="0" applyFont="1" applyFill="1" applyBorder="1" applyAlignment="1">
      <alignment horizontal="center" vertical="center" wrapText="1" readingOrder="1"/>
    </xf>
    <xf numFmtId="0" fontId="18" fillId="12" borderId="16" xfId="0" applyFont="1" applyFill="1" applyBorder="1" applyAlignment="1">
      <alignment horizontal="center" vertical="center" wrapText="1" readingOrder="1"/>
    </xf>
    <xf numFmtId="0" fontId="18" fillId="12" borderId="17" xfId="0" applyFont="1" applyFill="1" applyBorder="1" applyAlignment="1">
      <alignment horizontal="center" vertical="center" wrapText="1" readingOrder="1"/>
    </xf>
    <xf numFmtId="0" fontId="18" fillId="11" borderId="10" xfId="0" applyFont="1" applyFill="1" applyBorder="1" applyAlignment="1">
      <alignment horizontal="center" vertical="center" wrapText="1" readingOrder="1"/>
    </xf>
    <xf numFmtId="0" fontId="18" fillId="11" borderId="11" xfId="0" applyFont="1" applyFill="1" applyBorder="1" applyAlignment="1">
      <alignment horizontal="center" vertical="center" wrapText="1" readingOrder="1"/>
    </xf>
    <xf numFmtId="0" fontId="18" fillId="11" borderId="12" xfId="0" applyFont="1" applyFill="1" applyBorder="1" applyAlignment="1">
      <alignment horizontal="center" vertical="center" wrapText="1" readingOrder="1"/>
    </xf>
    <xf numFmtId="0" fontId="18" fillId="11" borderId="13" xfId="0" applyFont="1" applyFill="1" applyBorder="1" applyAlignment="1">
      <alignment horizontal="center" vertical="center" wrapText="1" readingOrder="1"/>
    </xf>
    <xf numFmtId="0" fontId="18" fillId="11" borderId="0" xfId="0" applyFont="1" applyFill="1" applyAlignment="1">
      <alignment horizontal="center" vertical="center" wrapText="1" readingOrder="1"/>
    </xf>
    <xf numFmtId="0" fontId="18" fillId="11" borderId="14" xfId="0" applyFont="1" applyFill="1" applyBorder="1" applyAlignment="1">
      <alignment horizontal="center" vertical="center" wrapText="1" readingOrder="1"/>
    </xf>
    <xf numFmtId="0" fontId="18" fillId="11" borderId="15" xfId="0" applyFont="1" applyFill="1" applyBorder="1" applyAlignment="1">
      <alignment horizontal="center" vertical="center" wrapText="1" readingOrder="1"/>
    </xf>
    <xf numFmtId="0" fontId="18" fillId="11" borderId="16" xfId="0" applyFont="1" applyFill="1" applyBorder="1" applyAlignment="1">
      <alignment horizontal="center" vertical="center" wrapText="1" readingOrder="1"/>
    </xf>
    <xf numFmtId="0" fontId="18" fillId="11" borderId="17" xfId="0" applyFont="1" applyFill="1" applyBorder="1" applyAlignment="1">
      <alignment horizontal="center" vertical="center" wrapText="1" readingOrder="1"/>
    </xf>
    <xf numFmtId="0" fontId="18" fillId="13" borderId="10" xfId="0" applyFont="1" applyFill="1" applyBorder="1" applyAlignment="1">
      <alignment horizontal="center" vertical="center" wrapText="1" readingOrder="1"/>
    </xf>
    <xf numFmtId="0" fontId="18" fillId="13" borderId="11" xfId="0" applyFont="1" applyFill="1" applyBorder="1" applyAlignment="1">
      <alignment horizontal="center" vertical="center" wrapText="1" readingOrder="1"/>
    </xf>
    <xf numFmtId="0" fontId="18" fillId="13" borderId="12" xfId="0" applyFont="1" applyFill="1" applyBorder="1" applyAlignment="1">
      <alignment horizontal="center" vertical="center" wrapText="1" readingOrder="1"/>
    </xf>
    <xf numFmtId="0" fontId="18" fillId="13" borderId="13" xfId="0" applyFont="1" applyFill="1" applyBorder="1" applyAlignment="1">
      <alignment horizontal="center" vertical="center" wrapText="1" readingOrder="1"/>
    </xf>
    <xf numFmtId="0" fontId="18" fillId="13" borderId="0" xfId="0" applyFont="1" applyFill="1" applyAlignment="1">
      <alignment horizontal="center" vertical="center" wrapText="1" readingOrder="1"/>
    </xf>
    <xf numFmtId="0" fontId="18" fillId="13" borderId="14" xfId="0" applyFont="1" applyFill="1" applyBorder="1" applyAlignment="1">
      <alignment horizontal="center" vertical="center" wrapText="1" readingOrder="1"/>
    </xf>
    <xf numFmtId="0" fontId="18" fillId="13" borderId="15" xfId="0" applyFont="1" applyFill="1" applyBorder="1" applyAlignment="1">
      <alignment horizontal="center" vertical="center" wrapText="1" readingOrder="1"/>
    </xf>
    <xf numFmtId="0" fontId="18" fillId="13" borderId="16" xfId="0" applyFont="1" applyFill="1" applyBorder="1" applyAlignment="1">
      <alignment horizontal="center" vertical="center" wrapText="1" readingOrder="1"/>
    </xf>
    <xf numFmtId="0" fontId="18" fillId="13" borderId="17" xfId="0" applyFont="1" applyFill="1" applyBorder="1" applyAlignment="1">
      <alignment horizontal="center" vertical="center" wrapText="1" readingOrder="1"/>
    </xf>
    <xf numFmtId="0" fontId="18" fillId="5" borderId="10" xfId="0" applyFont="1" applyFill="1" applyBorder="1" applyAlignment="1">
      <alignment horizontal="center" vertical="center" wrapText="1" readingOrder="1"/>
    </xf>
    <xf numFmtId="0" fontId="18" fillId="5" borderId="11" xfId="0" applyFont="1" applyFill="1" applyBorder="1" applyAlignment="1">
      <alignment horizontal="center" vertical="center" wrapText="1" readingOrder="1"/>
    </xf>
    <xf numFmtId="0" fontId="18" fillId="5" borderId="12" xfId="0" applyFont="1" applyFill="1" applyBorder="1" applyAlignment="1">
      <alignment horizontal="center" vertical="center" wrapText="1" readingOrder="1"/>
    </xf>
    <xf numFmtId="0" fontId="18" fillId="5" borderId="13" xfId="0" applyFont="1" applyFill="1" applyBorder="1" applyAlignment="1">
      <alignment horizontal="center" vertical="center" wrapText="1" readingOrder="1"/>
    </xf>
    <xf numFmtId="0" fontId="18" fillId="5" borderId="0" xfId="0" applyFont="1" applyFill="1" applyAlignment="1">
      <alignment horizontal="center" vertical="center" wrapText="1" readingOrder="1"/>
    </xf>
    <xf numFmtId="0" fontId="18" fillId="5" borderId="14" xfId="0" applyFont="1" applyFill="1" applyBorder="1" applyAlignment="1">
      <alignment horizontal="center" vertical="center" wrapText="1" readingOrder="1"/>
    </xf>
    <xf numFmtId="0" fontId="18" fillId="5" borderId="15" xfId="0" applyFont="1" applyFill="1" applyBorder="1" applyAlignment="1">
      <alignment horizontal="center" vertical="center" wrapText="1" readingOrder="1"/>
    </xf>
    <xf numFmtId="0" fontId="18" fillId="5" borderId="16" xfId="0" applyFont="1" applyFill="1" applyBorder="1" applyAlignment="1">
      <alignment horizontal="center" vertical="center" wrapText="1" readingOrder="1"/>
    </xf>
    <xf numFmtId="0" fontId="18" fillId="5" borderId="17" xfId="0" applyFont="1" applyFill="1" applyBorder="1" applyAlignment="1">
      <alignment horizontal="center" vertical="center" wrapText="1" readingOrder="1"/>
    </xf>
    <xf numFmtId="0" fontId="15" fillId="0" borderId="2" xfId="0" applyFont="1" applyBorder="1" applyAlignment="1">
      <alignment horizontal="center" vertical="center" wrapText="1"/>
    </xf>
    <xf numFmtId="0" fontId="15" fillId="0" borderId="9"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15" fillId="0" borderId="0" xfId="0" applyFont="1" applyAlignment="1">
      <alignment horizontal="center" vertical="center"/>
    </xf>
    <xf numFmtId="0" fontId="15" fillId="0" borderId="5" xfId="0" applyFont="1" applyBorder="1" applyAlignment="1">
      <alignment horizontal="center" vertical="center"/>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15" fillId="0" borderId="7" xfId="0" applyFont="1" applyBorder="1" applyAlignment="1">
      <alignment horizontal="center" vertical="center"/>
    </xf>
    <xf numFmtId="0" fontId="17" fillId="11" borderId="0" xfId="0" applyFont="1" applyFill="1" applyAlignment="1" applyProtection="1">
      <alignment horizontal="center" vertical="center" wrapText="1" readingOrder="1"/>
      <protection hidden="1"/>
    </xf>
    <xf numFmtId="0" fontId="17" fillId="11" borderId="5" xfId="0" applyFont="1" applyFill="1" applyBorder="1" applyAlignment="1" applyProtection="1">
      <alignment horizontal="center" vertical="center" wrapText="1" readingOrder="1"/>
      <protection hidden="1"/>
    </xf>
    <xf numFmtId="0" fontId="17" fillId="11" borderId="2" xfId="0" applyFont="1" applyFill="1" applyBorder="1" applyAlignment="1" applyProtection="1">
      <alignment horizontal="center" vertical="center" wrapText="1" readingOrder="1"/>
      <protection hidden="1"/>
    </xf>
    <xf numFmtId="0" fontId="17" fillId="11" borderId="9" xfId="0" applyFont="1" applyFill="1" applyBorder="1" applyAlignment="1" applyProtection="1">
      <alignment horizontal="center" vertical="center" wrapText="1" readingOrder="1"/>
      <protection hidden="1"/>
    </xf>
    <xf numFmtId="0" fontId="17" fillId="11" borderId="4" xfId="0" applyFont="1" applyFill="1" applyBorder="1" applyAlignment="1" applyProtection="1">
      <alignment horizontal="center" vertical="center" wrapText="1" readingOrder="1"/>
      <protection hidden="1"/>
    </xf>
    <xf numFmtId="0" fontId="17" fillId="11" borderId="3" xfId="0" applyFont="1" applyFill="1" applyBorder="1" applyAlignment="1" applyProtection="1">
      <alignment horizontal="center" vertical="center" wrapText="1" readingOrder="1"/>
      <protection hidden="1"/>
    </xf>
    <xf numFmtId="0" fontId="16" fillId="10" borderId="0" xfId="0" applyFont="1" applyFill="1" applyAlignment="1">
      <alignment horizontal="center" vertical="center" wrapText="1" readingOrder="1"/>
    </xf>
    <xf numFmtId="0" fontId="15" fillId="0" borderId="9" xfId="0" applyFont="1" applyBorder="1" applyAlignment="1">
      <alignment horizontal="center" vertical="center" wrapText="1"/>
    </xf>
    <xf numFmtId="0" fontId="17" fillId="11" borderId="6" xfId="0" applyFont="1" applyFill="1" applyBorder="1" applyAlignment="1" applyProtection="1">
      <alignment horizontal="center" vertical="center" wrapText="1" readingOrder="1"/>
      <protection hidden="1"/>
    </xf>
    <xf numFmtId="0" fontId="17" fillId="11" borderId="8" xfId="0" applyFont="1" applyFill="1" applyBorder="1" applyAlignment="1" applyProtection="1">
      <alignment horizontal="center" vertical="center" wrapText="1" readingOrder="1"/>
      <protection hidden="1"/>
    </xf>
    <xf numFmtId="0" fontId="17" fillId="11" borderId="7" xfId="0" applyFont="1" applyFill="1" applyBorder="1" applyAlignment="1" applyProtection="1">
      <alignment horizontal="center" vertical="center" wrapText="1" readingOrder="1"/>
      <protection hidden="1"/>
    </xf>
    <xf numFmtId="0" fontId="17" fillId="12" borderId="4" xfId="0" applyFont="1" applyFill="1" applyBorder="1" applyAlignment="1" applyProtection="1">
      <alignment horizontal="center" wrapText="1" readingOrder="1"/>
      <protection hidden="1"/>
    </xf>
    <xf numFmtId="0" fontId="17" fillId="12" borderId="0" xfId="0" applyFont="1" applyFill="1" applyAlignment="1" applyProtection="1">
      <alignment horizontal="center" wrapText="1" readingOrder="1"/>
      <protection hidden="1"/>
    </xf>
    <xf numFmtId="0" fontId="17" fillId="12" borderId="5" xfId="0" applyFont="1" applyFill="1" applyBorder="1" applyAlignment="1" applyProtection="1">
      <alignment horizontal="center" wrapText="1" readingOrder="1"/>
      <protection hidden="1"/>
    </xf>
    <xf numFmtId="0" fontId="17" fillId="12" borderId="6" xfId="0" applyFont="1" applyFill="1" applyBorder="1" applyAlignment="1" applyProtection="1">
      <alignment horizontal="center" wrapText="1" readingOrder="1"/>
      <protection hidden="1"/>
    </xf>
    <xf numFmtId="0" fontId="17" fillId="12" borderId="8" xfId="0" applyFont="1" applyFill="1" applyBorder="1" applyAlignment="1" applyProtection="1">
      <alignment horizontal="center" wrapText="1" readingOrder="1"/>
      <protection hidden="1"/>
    </xf>
    <xf numFmtId="0" fontId="17" fillId="12" borderId="7" xfId="0" applyFont="1" applyFill="1" applyBorder="1" applyAlignment="1" applyProtection="1">
      <alignment horizontal="center" wrapText="1" readingOrder="1"/>
      <protection hidden="1"/>
    </xf>
    <xf numFmtId="0" fontId="17" fillId="12" borderId="2" xfId="0" applyFont="1" applyFill="1" applyBorder="1" applyAlignment="1" applyProtection="1">
      <alignment horizontal="center" wrapText="1" readingOrder="1"/>
      <protection hidden="1"/>
    </xf>
    <xf numFmtId="0" fontId="17" fillId="12" borderId="9" xfId="0" applyFont="1" applyFill="1" applyBorder="1" applyAlignment="1" applyProtection="1">
      <alignment horizontal="center" wrapText="1" readingOrder="1"/>
      <protection hidden="1"/>
    </xf>
    <xf numFmtId="0" fontId="17" fillId="12" borderId="3" xfId="0" applyFont="1" applyFill="1" applyBorder="1" applyAlignment="1" applyProtection="1">
      <alignment horizontal="center" wrapText="1" readingOrder="1"/>
      <protection hidden="1"/>
    </xf>
    <xf numFmtId="0" fontId="17" fillId="13" borderId="4" xfId="0" applyFont="1" applyFill="1" applyBorder="1" applyAlignment="1" applyProtection="1">
      <alignment horizontal="center" wrapText="1" readingOrder="1"/>
      <protection hidden="1"/>
    </xf>
    <xf numFmtId="0" fontId="17" fillId="13" borderId="0" xfId="0" applyFont="1" applyFill="1" applyAlignment="1" applyProtection="1">
      <alignment horizontal="center" wrapText="1" readingOrder="1"/>
      <protection hidden="1"/>
    </xf>
    <xf numFmtId="0" fontId="17" fillId="13" borderId="5" xfId="0" applyFont="1" applyFill="1" applyBorder="1" applyAlignment="1" applyProtection="1">
      <alignment horizontal="center" wrapText="1" readingOrder="1"/>
      <protection hidden="1"/>
    </xf>
    <xf numFmtId="0" fontId="17" fillId="13" borderId="6" xfId="0" applyFont="1" applyFill="1" applyBorder="1" applyAlignment="1" applyProtection="1">
      <alignment horizontal="center" wrapText="1" readingOrder="1"/>
      <protection hidden="1"/>
    </xf>
    <xf numFmtId="0" fontId="17" fillId="13" borderId="8" xfId="0" applyFont="1" applyFill="1" applyBorder="1" applyAlignment="1" applyProtection="1">
      <alignment horizontal="center" wrapText="1" readingOrder="1"/>
      <protection hidden="1"/>
    </xf>
    <xf numFmtId="0" fontId="17" fillId="13" borderId="7" xfId="0" applyFont="1" applyFill="1" applyBorder="1" applyAlignment="1" applyProtection="1">
      <alignment horizontal="center" wrapText="1" readingOrder="1"/>
      <protection hidden="1"/>
    </xf>
    <xf numFmtId="0" fontId="17" fillId="13" borderId="2" xfId="0" applyFont="1" applyFill="1" applyBorder="1" applyAlignment="1" applyProtection="1">
      <alignment horizontal="center" wrapText="1" readingOrder="1"/>
      <protection hidden="1"/>
    </xf>
    <xf numFmtId="0" fontId="17" fillId="13" borderId="9" xfId="0" applyFont="1" applyFill="1" applyBorder="1" applyAlignment="1" applyProtection="1">
      <alignment horizontal="center" wrapText="1" readingOrder="1"/>
      <protection hidden="1"/>
    </xf>
    <xf numFmtId="0" fontId="17" fillId="13" borderId="3" xfId="0" applyFont="1" applyFill="1" applyBorder="1" applyAlignment="1" applyProtection="1">
      <alignment horizontal="center" wrapText="1" readingOrder="1"/>
      <protection hidden="1"/>
    </xf>
    <xf numFmtId="0" fontId="17" fillId="5" borderId="0" xfId="0" applyFont="1" applyFill="1" applyAlignment="1" applyProtection="1">
      <alignment horizontal="center" wrapText="1" readingOrder="1"/>
      <protection hidden="1"/>
    </xf>
    <xf numFmtId="0" fontId="17" fillId="5" borderId="5" xfId="0" applyFont="1" applyFill="1" applyBorder="1" applyAlignment="1" applyProtection="1">
      <alignment horizontal="center" wrapText="1" readingOrder="1"/>
      <protection hidden="1"/>
    </xf>
    <xf numFmtId="0" fontId="17" fillId="5" borderId="4" xfId="0" applyFont="1" applyFill="1" applyBorder="1" applyAlignment="1" applyProtection="1">
      <alignment horizontal="center" wrapText="1" readingOrder="1"/>
      <protection hidden="1"/>
    </xf>
    <xf numFmtId="0" fontId="17" fillId="5" borderId="6" xfId="0" applyFont="1" applyFill="1" applyBorder="1" applyAlignment="1" applyProtection="1">
      <alignment horizontal="center" wrapText="1" readingOrder="1"/>
      <protection hidden="1"/>
    </xf>
    <xf numFmtId="0" fontId="17" fillId="5" borderId="8" xfId="0" applyFont="1" applyFill="1" applyBorder="1" applyAlignment="1" applyProtection="1">
      <alignment horizontal="center" wrapText="1" readingOrder="1"/>
      <protection hidden="1"/>
    </xf>
    <xf numFmtId="0" fontId="17" fillId="5" borderId="7" xfId="0" applyFont="1" applyFill="1" applyBorder="1" applyAlignment="1" applyProtection="1">
      <alignment horizontal="center" wrapText="1" readingOrder="1"/>
      <protection hidden="1"/>
    </xf>
    <xf numFmtId="0" fontId="17" fillId="5" borderId="2" xfId="0" applyFont="1" applyFill="1" applyBorder="1" applyAlignment="1" applyProtection="1">
      <alignment horizontal="center" wrapText="1" readingOrder="1"/>
      <protection hidden="1"/>
    </xf>
    <xf numFmtId="0" fontId="17" fillId="5" borderId="9" xfId="0" applyFont="1" applyFill="1" applyBorder="1" applyAlignment="1" applyProtection="1">
      <alignment horizontal="center" wrapText="1" readingOrder="1"/>
      <protection hidden="1"/>
    </xf>
    <xf numFmtId="0" fontId="17" fillId="5" borderId="3" xfId="0" applyFont="1" applyFill="1" applyBorder="1" applyAlignment="1" applyProtection="1">
      <alignment horizontal="center" wrapText="1" readingOrder="1"/>
      <protection hidden="1"/>
    </xf>
    <xf numFmtId="0" fontId="20" fillId="0" borderId="0" xfId="0" applyFont="1" applyAlignment="1">
      <alignment horizontal="center" vertical="center" wrapText="1"/>
    </xf>
    <xf numFmtId="0" fontId="19" fillId="0" borderId="0" xfId="0" applyFont="1" applyAlignment="1">
      <alignment horizontal="center" vertical="center"/>
    </xf>
    <xf numFmtId="0" fontId="64" fillId="0" borderId="46" xfId="0" applyFont="1" applyBorder="1" applyAlignment="1">
      <alignment horizontal="center" vertical="center" wrapText="1"/>
    </xf>
    <xf numFmtId="0" fontId="64" fillId="0" borderId="47" xfId="0" applyFont="1" applyBorder="1" applyAlignment="1">
      <alignment horizontal="center" vertical="center" wrapText="1"/>
    </xf>
    <xf numFmtId="0" fontId="64" fillId="0" borderId="48" xfId="0" applyFont="1" applyBorder="1" applyAlignment="1">
      <alignment horizontal="center" vertical="center" wrapText="1"/>
    </xf>
    <xf numFmtId="0" fontId="30" fillId="15" borderId="20" xfId="0" applyFont="1" applyFill="1" applyBorder="1" applyAlignment="1">
      <alignment horizontal="center" vertical="center" wrapText="1" readingOrder="1"/>
    </xf>
    <xf numFmtId="0" fontId="30" fillId="15" borderId="21" xfId="0" applyFont="1" applyFill="1" applyBorder="1" applyAlignment="1">
      <alignment horizontal="center" vertical="center" wrapText="1" readingOrder="1"/>
    </xf>
    <xf numFmtId="0" fontId="30" fillId="15" borderId="32" xfId="0" applyFont="1" applyFill="1" applyBorder="1" applyAlignment="1">
      <alignment horizontal="center" vertical="center" wrapText="1" readingOrder="1"/>
    </xf>
    <xf numFmtId="0" fontId="25" fillId="3" borderId="0" xfId="0" applyFont="1" applyFill="1" applyAlignment="1">
      <alignment horizontal="justify" vertical="center" wrapText="1"/>
    </xf>
    <xf numFmtId="0" fontId="27" fillId="15" borderId="29" xfId="0" applyFont="1" applyFill="1" applyBorder="1" applyAlignment="1">
      <alignment horizontal="center" vertical="center" wrapText="1" readingOrder="1"/>
    </xf>
    <xf numFmtId="0" fontId="27" fillId="15" borderId="30" xfId="0" applyFont="1" applyFill="1" applyBorder="1" applyAlignment="1">
      <alignment horizontal="center" vertical="center" wrapText="1" readingOrder="1"/>
    </xf>
    <xf numFmtId="0" fontId="27" fillId="3" borderId="27" xfId="0" applyFont="1" applyFill="1" applyBorder="1" applyAlignment="1">
      <alignment horizontal="center" vertical="center" wrapText="1" readingOrder="1"/>
    </xf>
    <xf numFmtId="0" fontId="27" fillId="3" borderId="22" xfId="0" applyFont="1" applyFill="1" applyBorder="1" applyAlignment="1">
      <alignment horizontal="center" vertical="center" wrapText="1" readingOrder="1"/>
    </xf>
    <xf numFmtId="0" fontId="27" fillId="3" borderId="19" xfId="0" applyFont="1" applyFill="1" applyBorder="1" applyAlignment="1">
      <alignment horizontal="center" vertical="center" wrapText="1" readingOrder="1"/>
    </xf>
    <xf numFmtId="0" fontId="27" fillId="3" borderId="18" xfId="0" applyFont="1" applyFill="1" applyBorder="1" applyAlignment="1">
      <alignment horizontal="center" vertical="center" wrapText="1" readingOrder="1"/>
    </xf>
    <xf numFmtId="0" fontId="27" fillId="3" borderId="24" xfId="0" applyFont="1" applyFill="1" applyBorder="1" applyAlignment="1">
      <alignment horizontal="center" vertical="center" wrapText="1" readingOrder="1"/>
    </xf>
    <xf numFmtId="0" fontId="27"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02">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00B050"/>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1131570</xdr:colOff>
      <xdr:row>0</xdr:row>
      <xdr:rowOff>102870</xdr:rowOff>
    </xdr:from>
    <xdr:to>
      <xdr:col>1</xdr:col>
      <xdr:colOff>2043973</xdr:colOff>
      <xdr:row>4</xdr:row>
      <xdr:rowOff>2986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05890" y="102870"/>
          <a:ext cx="953640" cy="52803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udeaeduco-my.sharepoint.com/CONTRATO%20ISVIMED_CES%202021/DESARROLLO%20DE%20CONTRATO/MATRICES%20DE%20RIESGO%20EN%20ACTUALIZACION/MATRICES%20DE%20RIESGO/GESTION%20HUMANA/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23B207FB-AACA-4158-8C90-A13999A21E4E}">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242FF9C-BA41-4544-9A8B-459317183924}" name="TablaDinámica1" cacheId="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D6EC912-22DD-4A72-A967-B775A349E235}" name="Tabla13" displayName="Tabla13" ref="B177:C187" totalsRowShown="0" headerRowDxfId="101" dataDxfId="100">
  <autoFilter ref="B177:C187" xr:uid="{00000000-0009-0000-0100-000001000000}"/>
  <tableColumns count="2">
    <tableColumn id="1" xr3:uid="{9E9A9578-4E04-488A-BBF0-AF85DE280E17}" name="Criterios" dataDxfId="99"/>
    <tableColumn id="2" xr3:uid="{0D82EFC9-95F1-4FC4-8C5A-F40A29A6C681}" name="Subcriterios" dataDxfId="9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78F9-D6E7-435E-911E-C3180B40DBBB}">
  <dimension ref="A1:M45"/>
  <sheetViews>
    <sheetView showGridLines="0" zoomScale="70" zoomScaleNormal="70" workbookViewId="0">
      <selection activeCell="N20" sqref="N20"/>
    </sheetView>
  </sheetViews>
  <sheetFormatPr baseColWidth="10" defaultColWidth="24.33203125" defaultRowHeight="15.6" x14ac:dyDescent="0.3"/>
  <cols>
    <col min="1" max="1" width="15.6640625" style="49" customWidth="1"/>
    <col min="2" max="2" width="22.44140625" style="49" customWidth="1"/>
    <col min="3" max="3" width="34.33203125" style="49" hidden="1" customWidth="1"/>
    <col min="4" max="4" width="24.109375" style="49" customWidth="1"/>
    <col min="5" max="5" width="20.44140625" style="49" customWidth="1"/>
    <col min="6" max="6" width="23.109375" style="49" customWidth="1"/>
    <col min="7" max="7" width="27.88671875" style="49" customWidth="1"/>
    <col min="8" max="8" width="27.88671875" style="49" hidden="1" customWidth="1"/>
    <col min="9" max="9" width="17.5546875" style="49" customWidth="1"/>
    <col min="10" max="10" width="20.6640625" style="49" customWidth="1"/>
    <col min="11" max="11" width="19.5546875" style="49" customWidth="1"/>
    <col min="12" max="12" width="19.33203125" style="49" customWidth="1"/>
    <col min="13" max="13" width="14.88671875" style="49" customWidth="1"/>
    <col min="14" max="14" width="19.5546875" style="49" customWidth="1"/>
    <col min="15" max="15" width="16.109375" style="49" customWidth="1"/>
    <col min="16" max="16" width="24.33203125" style="49"/>
    <col min="17" max="17" width="15.5546875" style="49" customWidth="1"/>
    <col min="18" max="18" width="17.33203125" style="49" customWidth="1"/>
    <col min="19" max="19" width="20.44140625" style="49" customWidth="1"/>
    <col min="20" max="20" width="21.44140625" style="49" customWidth="1"/>
    <col min="21" max="21" width="19.88671875" style="49" customWidth="1"/>
    <col min="22" max="16384" width="24.33203125" style="49"/>
  </cols>
  <sheetData>
    <row r="1" spans="1:13" s="50" customFormat="1" ht="20.100000000000001" customHeight="1" x14ac:dyDescent="0.3">
      <c r="A1" s="127"/>
      <c r="B1" s="130" t="s">
        <v>0</v>
      </c>
      <c r="C1" s="131"/>
      <c r="D1" s="131"/>
      <c r="E1" s="131"/>
      <c r="F1" s="131"/>
      <c r="G1" s="131"/>
      <c r="H1" s="131"/>
      <c r="I1" s="131"/>
      <c r="J1" s="131"/>
      <c r="K1" s="132"/>
      <c r="L1" s="139" t="s">
        <v>1</v>
      </c>
      <c r="M1" s="139"/>
    </row>
    <row r="2" spans="1:13" s="50" customFormat="1" ht="20.100000000000001" customHeight="1" x14ac:dyDescent="0.3">
      <c r="A2" s="128"/>
      <c r="B2" s="133"/>
      <c r="C2" s="134"/>
      <c r="D2" s="134"/>
      <c r="E2" s="134"/>
      <c r="F2" s="134"/>
      <c r="G2" s="134"/>
      <c r="H2" s="134"/>
      <c r="I2" s="134"/>
      <c r="J2" s="134"/>
      <c r="K2" s="135"/>
      <c r="L2" s="139" t="s">
        <v>2</v>
      </c>
      <c r="M2" s="139"/>
    </row>
    <row r="3" spans="1:13" s="50" customFormat="1" ht="20.100000000000001" customHeight="1" x14ac:dyDescent="0.3">
      <c r="A3" s="128"/>
      <c r="B3" s="133"/>
      <c r="C3" s="134"/>
      <c r="D3" s="134"/>
      <c r="E3" s="134"/>
      <c r="F3" s="134"/>
      <c r="G3" s="134"/>
      <c r="H3" s="134"/>
      <c r="I3" s="134"/>
      <c r="J3" s="134"/>
      <c r="K3" s="135"/>
      <c r="L3" s="139" t="s">
        <v>3</v>
      </c>
      <c r="M3" s="139"/>
    </row>
    <row r="4" spans="1:13" s="50" customFormat="1" ht="20.100000000000001" customHeight="1" x14ac:dyDescent="0.3">
      <c r="A4" s="129"/>
      <c r="B4" s="136"/>
      <c r="C4" s="137"/>
      <c r="D4" s="137"/>
      <c r="E4" s="137"/>
      <c r="F4" s="137"/>
      <c r="G4" s="137"/>
      <c r="H4" s="137"/>
      <c r="I4" s="137"/>
      <c r="J4" s="137"/>
      <c r="K4" s="138"/>
      <c r="L4" s="139" t="s">
        <v>4</v>
      </c>
      <c r="M4" s="139"/>
    </row>
    <row r="5" spans="1:13" ht="20.100000000000001" customHeight="1" x14ac:dyDescent="0.3"/>
    <row r="6" spans="1:13" ht="25.2" x14ac:dyDescent="0.3">
      <c r="A6" s="147" t="s">
        <v>5</v>
      </c>
      <c r="B6" s="147"/>
      <c r="C6" s="147"/>
      <c r="D6" s="147"/>
      <c r="E6" s="147"/>
      <c r="F6" s="147"/>
      <c r="G6" s="147"/>
      <c r="H6" s="147"/>
      <c r="I6" s="147"/>
      <c r="J6" s="147"/>
      <c r="K6" s="147"/>
      <c r="L6" s="147"/>
      <c r="M6" s="147"/>
    </row>
    <row r="9" spans="1:13" ht="24.75" customHeight="1" x14ac:dyDescent="0.3">
      <c r="A9" s="148" t="s">
        <v>6</v>
      </c>
      <c r="B9" s="148"/>
      <c r="C9" s="59"/>
      <c r="D9" s="149" t="s">
        <v>7</v>
      </c>
      <c r="E9" s="149"/>
      <c r="F9" s="149"/>
      <c r="G9" s="149"/>
      <c r="H9" s="149"/>
      <c r="I9" s="149"/>
      <c r="J9" s="149"/>
      <c r="K9" s="149"/>
      <c r="L9" s="149"/>
      <c r="M9" s="149"/>
    </row>
    <row r="10" spans="1:13" ht="24.75" customHeight="1" x14ac:dyDescent="0.3">
      <c r="A10" s="148" t="s">
        <v>8</v>
      </c>
      <c r="B10" s="148"/>
      <c r="C10" s="150"/>
      <c r="D10" s="150"/>
      <c r="E10" s="149" t="s">
        <v>9</v>
      </c>
      <c r="F10" s="149"/>
      <c r="G10" s="149"/>
      <c r="H10" s="149"/>
      <c r="I10" s="149"/>
      <c r="J10" s="149"/>
      <c r="K10" s="149"/>
      <c r="L10" s="149"/>
      <c r="M10" s="149"/>
    </row>
    <row r="11" spans="1:13" ht="30" customHeight="1" x14ac:dyDescent="0.3">
      <c r="A11" s="148" t="s">
        <v>10</v>
      </c>
      <c r="B11" s="148"/>
      <c r="C11" s="148"/>
      <c r="D11" s="148"/>
      <c r="E11" s="150"/>
      <c r="F11" s="151" t="s">
        <v>11</v>
      </c>
      <c r="G11" s="149"/>
      <c r="H11" s="149"/>
      <c r="I11" s="149"/>
      <c r="J11" s="149"/>
      <c r="K11" s="149"/>
      <c r="L11" s="149"/>
      <c r="M11" s="149"/>
    </row>
    <row r="12" spans="1:13" ht="22.5" customHeight="1" x14ac:dyDescent="0.3"/>
    <row r="13" spans="1:13" ht="20.25" customHeight="1" x14ac:dyDescent="0.3"/>
    <row r="14" spans="1:13" ht="27.75" customHeight="1" x14ac:dyDescent="0.3">
      <c r="A14" s="140" t="s">
        <v>12</v>
      </c>
      <c r="B14" s="140"/>
      <c r="C14" s="60"/>
      <c r="D14" s="141" t="s">
        <v>13</v>
      </c>
      <c r="E14" s="141"/>
      <c r="F14" s="141"/>
      <c r="G14" s="141" t="s">
        <v>14</v>
      </c>
      <c r="H14" s="141"/>
      <c r="I14" s="141"/>
      <c r="J14" s="141"/>
      <c r="K14" s="141"/>
      <c r="L14" s="141"/>
      <c r="M14" s="141"/>
    </row>
    <row r="15" spans="1:13" ht="37.5" customHeight="1" x14ac:dyDescent="0.3">
      <c r="A15" s="140"/>
      <c r="B15" s="140"/>
      <c r="C15" s="60"/>
      <c r="D15" s="141"/>
      <c r="E15" s="141"/>
      <c r="F15" s="141"/>
      <c r="G15" s="61" t="s">
        <v>15</v>
      </c>
      <c r="H15" s="61"/>
      <c r="I15" s="141" t="s">
        <v>16</v>
      </c>
      <c r="J15" s="141"/>
      <c r="K15" s="141"/>
      <c r="L15" s="141"/>
      <c r="M15" s="141"/>
    </row>
    <row r="16" spans="1:13" ht="72" customHeight="1" x14ac:dyDescent="0.3">
      <c r="A16" s="142" t="s">
        <v>17</v>
      </c>
      <c r="B16" s="143"/>
      <c r="C16" s="65" t="s">
        <v>17</v>
      </c>
      <c r="D16" s="144" t="s">
        <v>18</v>
      </c>
      <c r="E16" s="145"/>
      <c r="F16" s="146"/>
      <c r="G16" s="66" t="s">
        <v>19</v>
      </c>
      <c r="H16" s="67" t="s">
        <v>19</v>
      </c>
      <c r="I16" s="144" t="s">
        <v>20</v>
      </c>
      <c r="J16" s="145"/>
      <c r="K16" s="145"/>
      <c r="L16" s="145"/>
      <c r="M16" s="146"/>
    </row>
    <row r="17" spans="1:13" ht="72" customHeight="1" x14ac:dyDescent="0.3">
      <c r="A17" s="142" t="s">
        <v>21</v>
      </c>
      <c r="B17" s="143"/>
      <c r="C17" s="65"/>
      <c r="D17" s="144" t="s">
        <v>22</v>
      </c>
      <c r="E17" s="145"/>
      <c r="F17" s="146"/>
      <c r="G17" s="66" t="s">
        <v>23</v>
      </c>
      <c r="H17" s="67"/>
      <c r="I17" s="144" t="s">
        <v>24</v>
      </c>
      <c r="J17" s="145"/>
      <c r="K17" s="145"/>
      <c r="L17" s="145"/>
      <c r="M17" s="146"/>
    </row>
    <row r="18" spans="1:13" ht="72" customHeight="1" x14ac:dyDescent="0.3">
      <c r="A18" s="142" t="s">
        <v>17</v>
      </c>
      <c r="B18" s="143"/>
      <c r="C18" s="65" t="s">
        <v>21</v>
      </c>
      <c r="D18" s="142" t="s">
        <v>25</v>
      </c>
      <c r="E18" s="152"/>
      <c r="F18" s="143"/>
      <c r="G18" s="66" t="s">
        <v>19</v>
      </c>
      <c r="H18" s="67" t="s">
        <v>23</v>
      </c>
      <c r="I18" s="144" t="s">
        <v>26</v>
      </c>
      <c r="J18" s="145"/>
      <c r="K18" s="145"/>
      <c r="L18" s="145"/>
      <c r="M18" s="146"/>
    </row>
    <row r="19" spans="1:13" ht="72" customHeight="1" x14ac:dyDescent="0.3">
      <c r="A19" s="142" t="s">
        <v>21</v>
      </c>
      <c r="B19" s="143"/>
      <c r="C19" s="65" t="s">
        <v>27</v>
      </c>
      <c r="D19" s="144" t="s">
        <v>28</v>
      </c>
      <c r="E19" s="145"/>
      <c r="F19" s="146"/>
      <c r="G19" s="66" t="s">
        <v>23</v>
      </c>
      <c r="H19" s="67"/>
      <c r="I19" s="144" t="s">
        <v>29</v>
      </c>
      <c r="J19" s="145"/>
      <c r="K19" s="145"/>
      <c r="L19" s="145"/>
      <c r="M19" s="146"/>
    </row>
    <row r="20" spans="1:13" ht="72" customHeight="1" x14ac:dyDescent="0.3">
      <c r="A20" s="142" t="s">
        <v>17</v>
      </c>
      <c r="B20" s="143"/>
      <c r="C20" s="65"/>
      <c r="D20" s="144" t="s">
        <v>30</v>
      </c>
      <c r="E20" s="145"/>
      <c r="F20" s="146"/>
      <c r="G20" s="66" t="s">
        <v>19</v>
      </c>
      <c r="H20" s="67"/>
      <c r="I20" s="144" t="s">
        <v>31</v>
      </c>
      <c r="J20" s="145"/>
      <c r="K20" s="145"/>
      <c r="L20" s="145"/>
      <c r="M20" s="146"/>
    </row>
    <row r="21" spans="1:13" ht="72" customHeight="1" x14ac:dyDescent="0.3">
      <c r="A21" s="142" t="s">
        <v>17</v>
      </c>
      <c r="B21" s="143"/>
      <c r="C21" s="65"/>
      <c r="D21" s="144" t="s">
        <v>32</v>
      </c>
      <c r="E21" s="145"/>
      <c r="F21" s="146"/>
      <c r="G21" s="66" t="s">
        <v>23</v>
      </c>
      <c r="H21" s="67"/>
      <c r="I21" s="144" t="s">
        <v>33</v>
      </c>
      <c r="J21" s="145"/>
      <c r="K21" s="145"/>
      <c r="L21" s="145"/>
      <c r="M21" s="146"/>
    </row>
    <row r="22" spans="1:13" ht="72" customHeight="1" x14ac:dyDescent="0.3">
      <c r="A22" s="142" t="s">
        <v>21</v>
      </c>
      <c r="B22" s="143"/>
      <c r="C22" s="65"/>
      <c r="D22" s="142" t="s">
        <v>34</v>
      </c>
      <c r="E22" s="152"/>
      <c r="F22" s="143"/>
      <c r="G22" s="66" t="s">
        <v>23</v>
      </c>
      <c r="H22" s="67"/>
      <c r="I22" s="144" t="s">
        <v>35</v>
      </c>
      <c r="J22" s="145"/>
      <c r="K22" s="145"/>
      <c r="L22" s="145"/>
      <c r="M22" s="146"/>
    </row>
    <row r="23" spans="1:13" ht="72" customHeight="1" x14ac:dyDescent="0.3">
      <c r="A23" s="142" t="s">
        <v>21</v>
      </c>
      <c r="B23" s="143"/>
      <c r="C23" s="65"/>
      <c r="D23" s="142" t="s">
        <v>36</v>
      </c>
      <c r="E23" s="152"/>
      <c r="F23" s="143"/>
      <c r="G23" s="66" t="s">
        <v>23</v>
      </c>
      <c r="H23" s="67"/>
      <c r="I23" s="144" t="s">
        <v>37</v>
      </c>
      <c r="J23" s="145"/>
      <c r="K23" s="145"/>
      <c r="L23" s="145"/>
      <c r="M23" s="146"/>
    </row>
    <row r="24" spans="1:13" ht="72" customHeight="1" x14ac:dyDescent="0.3">
      <c r="A24" s="142" t="s">
        <v>21</v>
      </c>
      <c r="B24" s="143"/>
      <c r="C24" s="65"/>
      <c r="D24" s="142" t="s">
        <v>38</v>
      </c>
      <c r="E24" s="152"/>
      <c r="F24" s="143"/>
      <c r="G24" s="66" t="s">
        <v>19</v>
      </c>
      <c r="H24" s="67"/>
      <c r="I24" s="144" t="s">
        <v>39</v>
      </c>
      <c r="J24" s="145"/>
      <c r="K24" s="145"/>
      <c r="L24" s="145"/>
      <c r="M24" s="146"/>
    </row>
    <row r="25" spans="1:13" ht="72" customHeight="1" x14ac:dyDescent="0.3">
      <c r="A25" s="142" t="s">
        <v>21</v>
      </c>
      <c r="B25" s="143"/>
      <c r="C25" s="65"/>
      <c r="D25" s="142" t="s">
        <v>40</v>
      </c>
      <c r="E25" s="152"/>
      <c r="F25" s="143"/>
      <c r="G25" s="66" t="s">
        <v>19</v>
      </c>
      <c r="H25" s="67"/>
      <c r="I25" s="144" t="s">
        <v>41</v>
      </c>
      <c r="J25" s="145"/>
      <c r="K25" s="145"/>
      <c r="L25" s="145"/>
      <c r="M25" s="146"/>
    </row>
    <row r="26" spans="1:13" ht="72" customHeight="1" x14ac:dyDescent="0.3">
      <c r="A26" s="142" t="s">
        <v>21</v>
      </c>
      <c r="B26" s="143"/>
      <c r="C26" s="65"/>
      <c r="D26" s="142" t="s">
        <v>42</v>
      </c>
      <c r="E26" s="152"/>
      <c r="F26" s="143"/>
      <c r="G26" s="66" t="s">
        <v>23</v>
      </c>
      <c r="H26" s="67"/>
      <c r="I26" s="144" t="s">
        <v>43</v>
      </c>
      <c r="J26" s="145"/>
      <c r="K26" s="145"/>
      <c r="L26" s="145"/>
      <c r="M26" s="146"/>
    </row>
    <row r="27" spans="1:13" ht="72" customHeight="1" x14ac:dyDescent="0.3">
      <c r="A27" s="142" t="s">
        <v>21</v>
      </c>
      <c r="B27" s="143"/>
      <c r="C27" s="65"/>
      <c r="D27" s="142" t="s">
        <v>44</v>
      </c>
      <c r="E27" s="152"/>
      <c r="F27" s="143"/>
      <c r="G27" s="66" t="s">
        <v>19</v>
      </c>
      <c r="H27" s="67"/>
      <c r="I27" s="144" t="s">
        <v>45</v>
      </c>
      <c r="J27" s="145"/>
      <c r="K27" s="145"/>
      <c r="L27" s="145"/>
      <c r="M27" s="146"/>
    </row>
    <row r="28" spans="1:13" ht="72" customHeight="1" x14ac:dyDescent="0.3">
      <c r="A28" s="142" t="s">
        <v>21</v>
      </c>
      <c r="B28" s="143"/>
      <c r="C28" s="65"/>
      <c r="D28" s="142" t="s">
        <v>46</v>
      </c>
      <c r="E28" s="152"/>
      <c r="F28" s="143"/>
      <c r="G28" s="66" t="s">
        <v>23</v>
      </c>
      <c r="H28" s="67"/>
      <c r="I28" s="144" t="s">
        <v>47</v>
      </c>
      <c r="J28" s="145"/>
      <c r="K28" s="145"/>
      <c r="L28" s="145"/>
      <c r="M28" s="146"/>
    </row>
    <row r="29" spans="1:13" ht="24.9" customHeight="1" x14ac:dyDescent="0.3">
      <c r="A29" s="153"/>
      <c r="B29" s="154"/>
      <c r="C29" s="62"/>
      <c r="D29" s="153"/>
      <c r="E29" s="155"/>
      <c r="F29" s="154"/>
      <c r="G29" s="63"/>
      <c r="H29" s="64"/>
      <c r="I29" s="153"/>
      <c r="J29" s="155"/>
      <c r="K29" s="155"/>
      <c r="L29" s="155"/>
      <c r="M29" s="154"/>
    </row>
    <row r="30" spans="1:13" ht="24.9" customHeight="1" x14ac:dyDescent="0.3">
      <c r="A30" s="153"/>
      <c r="B30" s="154"/>
      <c r="C30" s="62"/>
      <c r="D30" s="153"/>
      <c r="E30" s="155"/>
      <c r="F30" s="154"/>
      <c r="G30" s="63"/>
      <c r="H30" s="64"/>
      <c r="I30" s="153"/>
      <c r="J30" s="155"/>
      <c r="K30" s="155"/>
      <c r="L30" s="155"/>
      <c r="M30" s="154"/>
    </row>
    <row r="31" spans="1:13" ht="24.9" customHeight="1" x14ac:dyDescent="0.3">
      <c r="A31" s="153"/>
      <c r="B31" s="154"/>
      <c r="C31" s="62"/>
      <c r="D31" s="153"/>
      <c r="E31" s="155"/>
      <c r="F31" s="154"/>
      <c r="G31" s="63"/>
      <c r="H31" s="64"/>
      <c r="I31" s="153"/>
      <c r="J31" s="155"/>
      <c r="K31" s="155"/>
      <c r="L31" s="155"/>
      <c r="M31" s="154"/>
    </row>
    <row r="32" spans="1:13" ht="24.9" customHeight="1" x14ac:dyDescent="0.3">
      <c r="A32" s="153"/>
      <c r="B32" s="154"/>
      <c r="C32" s="62"/>
      <c r="D32" s="153"/>
      <c r="E32" s="155"/>
      <c r="F32" s="154"/>
      <c r="G32" s="63"/>
      <c r="H32" s="64"/>
      <c r="I32" s="153"/>
      <c r="J32" s="155"/>
      <c r="K32" s="155"/>
      <c r="L32" s="155"/>
      <c r="M32" s="154"/>
    </row>
    <row r="33" spans="1:13" ht="24.9" customHeight="1" x14ac:dyDescent="0.3">
      <c r="A33" s="153"/>
      <c r="B33" s="154"/>
      <c r="C33" s="62"/>
      <c r="D33" s="153"/>
      <c r="E33" s="155"/>
      <c r="F33" s="154"/>
      <c r="G33" s="63"/>
      <c r="H33" s="64"/>
      <c r="I33" s="153"/>
      <c r="J33" s="155"/>
      <c r="K33" s="155"/>
      <c r="L33" s="155"/>
      <c r="M33" s="154"/>
    </row>
    <row r="34" spans="1:13" ht="24.9" customHeight="1" x14ac:dyDescent="0.3">
      <c r="A34" s="153"/>
      <c r="B34" s="154"/>
      <c r="C34" s="62"/>
      <c r="D34" s="153"/>
      <c r="E34" s="155"/>
      <c r="F34" s="154"/>
      <c r="G34" s="63"/>
      <c r="H34" s="64"/>
      <c r="I34" s="153"/>
      <c r="J34" s="155"/>
      <c r="K34" s="155"/>
      <c r="L34" s="155"/>
      <c r="M34" s="154"/>
    </row>
    <row r="35" spans="1:13" ht="24.9" customHeight="1" x14ac:dyDescent="0.3">
      <c r="A35" s="153"/>
      <c r="B35" s="154"/>
      <c r="C35" s="62"/>
      <c r="D35" s="153"/>
      <c r="E35" s="155"/>
      <c r="F35" s="154"/>
      <c r="G35" s="63"/>
      <c r="H35" s="64"/>
      <c r="I35" s="153"/>
      <c r="J35" s="155"/>
      <c r="K35" s="155"/>
      <c r="L35" s="155"/>
      <c r="M35" s="154"/>
    </row>
    <row r="36" spans="1:13" ht="24.9" customHeight="1" x14ac:dyDescent="0.3">
      <c r="A36" s="153"/>
      <c r="B36" s="154"/>
      <c r="D36" s="153"/>
      <c r="E36" s="155"/>
      <c r="F36" s="154"/>
      <c r="G36" s="63"/>
      <c r="I36" s="153"/>
      <c r="J36" s="155"/>
      <c r="K36" s="155"/>
      <c r="L36" s="155"/>
      <c r="M36" s="154"/>
    </row>
    <row r="37" spans="1:13" ht="24.9" customHeight="1" x14ac:dyDescent="0.3">
      <c r="A37" s="153"/>
      <c r="B37" s="154"/>
      <c r="D37" s="153"/>
      <c r="E37" s="155"/>
      <c r="F37" s="154"/>
      <c r="G37" s="63"/>
      <c r="I37" s="153"/>
      <c r="J37" s="155"/>
      <c r="K37" s="155"/>
      <c r="L37" s="155"/>
      <c r="M37" s="154"/>
    </row>
    <row r="38" spans="1:13" ht="24.9" customHeight="1" x14ac:dyDescent="0.3">
      <c r="A38" s="153"/>
      <c r="B38" s="154"/>
      <c r="D38" s="153"/>
      <c r="E38" s="155"/>
      <c r="F38" s="154"/>
      <c r="G38" s="63"/>
      <c r="I38" s="153"/>
      <c r="J38" s="155"/>
      <c r="K38" s="155"/>
      <c r="L38" s="155"/>
      <c r="M38" s="154"/>
    </row>
    <row r="39" spans="1:13" ht="24.9" customHeight="1" x14ac:dyDescent="0.3">
      <c r="A39" s="153"/>
      <c r="B39" s="154"/>
      <c r="D39" s="153"/>
      <c r="E39" s="155"/>
      <c r="F39" s="154"/>
      <c r="G39" s="63"/>
      <c r="I39" s="153"/>
      <c r="J39" s="155"/>
      <c r="K39" s="155"/>
      <c r="L39" s="155"/>
      <c r="M39" s="154"/>
    </row>
    <row r="40" spans="1:13" ht="24.9" customHeight="1" x14ac:dyDescent="0.3">
      <c r="A40" s="153"/>
      <c r="B40" s="154"/>
      <c r="D40" s="153"/>
      <c r="E40" s="155"/>
      <c r="F40" s="154"/>
      <c r="G40" s="63"/>
      <c r="I40" s="153"/>
      <c r="J40" s="155"/>
      <c r="K40" s="155"/>
      <c r="L40" s="155"/>
      <c r="M40" s="154"/>
    </row>
    <row r="41" spans="1:13" ht="24.9" customHeight="1" x14ac:dyDescent="0.3">
      <c r="A41" s="153"/>
      <c r="B41" s="154"/>
      <c r="D41" s="153"/>
      <c r="E41" s="155"/>
      <c r="F41" s="154"/>
      <c r="G41" s="63"/>
      <c r="I41" s="153"/>
      <c r="J41" s="155"/>
      <c r="K41" s="155"/>
      <c r="L41" s="155"/>
      <c r="M41" s="154"/>
    </row>
    <row r="42" spans="1:13" ht="24.9" customHeight="1" x14ac:dyDescent="0.3">
      <c r="A42" s="153"/>
      <c r="B42" s="154"/>
      <c r="D42" s="153"/>
      <c r="E42" s="155"/>
      <c r="F42" s="154"/>
      <c r="G42" s="63"/>
      <c r="I42" s="153"/>
      <c r="J42" s="155"/>
      <c r="K42" s="155"/>
      <c r="L42" s="155"/>
      <c r="M42" s="154"/>
    </row>
    <row r="43" spans="1:13" ht="24.9" customHeight="1" x14ac:dyDescent="0.3">
      <c r="A43" s="153"/>
      <c r="B43" s="154"/>
      <c r="D43" s="153"/>
      <c r="E43" s="155"/>
      <c r="F43" s="154"/>
      <c r="G43" s="63"/>
      <c r="I43" s="153"/>
      <c r="J43" s="155"/>
      <c r="K43" s="155"/>
      <c r="L43" s="155"/>
      <c r="M43" s="154"/>
    </row>
    <row r="44" spans="1:13" ht="24.9" customHeight="1" x14ac:dyDescent="0.3">
      <c r="A44" s="153"/>
      <c r="B44" s="154"/>
      <c r="D44" s="153"/>
      <c r="E44" s="155"/>
      <c r="F44" s="154"/>
      <c r="G44" s="63"/>
      <c r="I44" s="153"/>
      <c r="J44" s="155"/>
      <c r="K44" s="155"/>
      <c r="L44" s="155"/>
      <c r="M44" s="154"/>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4">
    <dataValidation type="list" allowBlank="1" showInputMessage="1" showErrorMessage="1" sqref="G29:G35" xr:uid="{E9ADA507-DEDD-4F67-B2E6-B29F424510E6}">
      <formula1>$H$16:$H$17</formula1>
    </dataValidation>
    <dataValidation type="list" allowBlank="1" showInputMessage="1" showErrorMessage="1" sqref="A29:B44" xr:uid="{82ED23B6-2161-49B8-9CA8-308A2C3945FA}">
      <formula1>$C$16:$C$18</formula1>
    </dataValidation>
    <dataValidation type="list" allowBlank="1" showInputMessage="1" showErrorMessage="1" sqref="G16:G28" xr:uid="{77BA5B6C-EF28-40DE-9CCB-AD219CCBA3EB}">
      <formula1>$H$16:$H$18</formula1>
    </dataValidation>
    <dataValidation type="list" allowBlank="1" showInputMessage="1" showErrorMessage="1" sqref="B16 B18:B19 A16:A28 B21:B28" xr:uid="{25F83B14-1785-4C0D-9D69-C59E993CF7F4}">
      <formula1>$C$16:$C$19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FE6892C1-F893-4D0F-A32D-0DAEE4477F0A}">
          <x14:formula1>
            <xm:f>'Opciones Tratamiento'!$B$24:$B$36</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194ED-BCF7-4876-A11C-0F7E19B75490}">
  <dimension ref="A1:L70"/>
  <sheetViews>
    <sheetView showGridLines="0" zoomScale="70" zoomScaleNormal="70" workbookViewId="0">
      <selection activeCell="A19" sqref="A19:C19"/>
    </sheetView>
  </sheetViews>
  <sheetFormatPr baseColWidth="10" defaultColWidth="24.33203125" defaultRowHeight="15.6" x14ac:dyDescent="0.3"/>
  <cols>
    <col min="1" max="1" width="15.6640625" style="51" customWidth="1"/>
    <col min="2" max="2" width="34.33203125" style="51" customWidth="1"/>
    <col min="3" max="3" width="21.44140625" style="51" customWidth="1"/>
    <col min="4" max="4" width="49.5546875" style="51" customWidth="1"/>
    <col min="5" max="5" width="39" style="51" customWidth="1"/>
    <col min="6" max="6" width="37.6640625" style="51" customWidth="1"/>
    <col min="7" max="7" width="34" style="51" customWidth="1"/>
    <col min="8" max="9" width="25.33203125" style="51" customWidth="1"/>
    <col min="10" max="16384" width="24.33203125" style="51"/>
  </cols>
  <sheetData>
    <row r="1" spans="1:12" s="50" customFormat="1" ht="20.100000000000001" customHeight="1" x14ac:dyDescent="0.3">
      <c r="A1" s="158"/>
      <c r="B1" s="130" t="s">
        <v>0</v>
      </c>
      <c r="C1" s="131"/>
      <c r="D1" s="131"/>
      <c r="E1" s="131"/>
      <c r="F1" s="132"/>
      <c r="G1" s="47" t="s">
        <v>1</v>
      </c>
      <c r="H1" s="48"/>
      <c r="I1" s="49"/>
      <c r="J1" s="49"/>
      <c r="K1" s="49"/>
      <c r="L1" s="49"/>
    </row>
    <row r="2" spans="1:12" s="50" customFormat="1" ht="20.100000000000001" customHeight="1" x14ac:dyDescent="0.3">
      <c r="A2" s="158"/>
      <c r="B2" s="133"/>
      <c r="C2" s="134"/>
      <c r="D2" s="134"/>
      <c r="E2" s="134"/>
      <c r="F2" s="135"/>
      <c r="G2" s="47" t="s">
        <v>2</v>
      </c>
      <c r="H2" s="48"/>
      <c r="I2" s="49"/>
      <c r="J2" s="49"/>
      <c r="K2" s="49"/>
      <c r="L2" s="49"/>
    </row>
    <row r="3" spans="1:12" s="50" customFormat="1" ht="20.100000000000001" customHeight="1" x14ac:dyDescent="0.3">
      <c r="A3" s="158"/>
      <c r="B3" s="133"/>
      <c r="C3" s="134"/>
      <c r="D3" s="134"/>
      <c r="E3" s="134"/>
      <c r="F3" s="135"/>
      <c r="G3" s="47" t="s">
        <v>3</v>
      </c>
      <c r="H3" s="48"/>
      <c r="I3" s="49"/>
      <c r="J3" s="49"/>
      <c r="K3" s="49"/>
      <c r="L3" s="49"/>
    </row>
    <row r="4" spans="1:12" s="50" customFormat="1" ht="20.100000000000001" customHeight="1" x14ac:dyDescent="0.3">
      <c r="A4" s="158"/>
      <c r="B4" s="136"/>
      <c r="C4" s="137"/>
      <c r="D4" s="137"/>
      <c r="E4" s="137"/>
      <c r="F4" s="138"/>
      <c r="G4" s="47" t="s">
        <v>48</v>
      </c>
      <c r="H4" s="48"/>
      <c r="I4" s="49"/>
      <c r="J4" s="49"/>
      <c r="K4" s="49"/>
      <c r="L4" s="49"/>
    </row>
    <row r="5" spans="1:12" s="49" customFormat="1" ht="20.100000000000001" customHeight="1" x14ac:dyDescent="0.3">
      <c r="H5" s="48"/>
    </row>
    <row r="6" spans="1:12" s="49" customFormat="1" ht="25.2" x14ac:dyDescent="0.3">
      <c r="A6" s="147" t="s">
        <v>49</v>
      </c>
      <c r="B6" s="147"/>
      <c r="C6" s="147"/>
      <c r="D6" s="147"/>
      <c r="E6" s="147"/>
      <c r="F6" s="147"/>
      <c r="G6" s="147"/>
      <c r="H6" s="48"/>
    </row>
    <row r="7" spans="1:12" s="49" customFormat="1" x14ac:dyDescent="0.3"/>
    <row r="8" spans="1:12" ht="20.25" customHeight="1" x14ac:dyDescent="0.3">
      <c r="A8" s="161" t="s">
        <v>6</v>
      </c>
      <c r="B8" s="162"/>
      <c r="C8" s="163"/>
      <c r="D8" s="164" t="s">
        <v>7</v>
      </c>
      <c r="E8" s="165"/>
      <c r="F8" s="165"/>
      <c r="G8" s="166"/>
      <c r="H8" s="48"/>
      <c r="I8" s="49"/>
    </row>
    <row r="9" spans="1:12" ht="23.4" x14ac:dyDescent="0.3">
      <c r="A9" s="159" t="s">
        <v>8</v>
      </c>
      <c r="B9" s="159"/>
      <c r="C9" s="159"/>
      <c r="D9" s="160" t="s">
        <v>9</v>
      </c>
      <c r="E9" s="160"/>
      <c r="F9" s="160"/>
      <c r="G9" s="160"/>
      <c r="H9" s="48"/>
      <c r="I9" s="49"/>
    </row>
    <row r="10" spans="1:12" ht="54.75" customHeight="1" x14ac:dyDescent="0.3">
      <c r="A10" s="167" t="s">
        <v>10</v>
      </c>
      <c r="B10" s="167"/>
      <c r="C10" s="167"/>
      <c r="D10" s="168" t="s">
        <v>11</v>
      </c>
      <c r="E10" s="168"/>
      <c r="F10" s="168"/>
      <c r="G10" s="168"/>
      <c r="H10" s="48"/>
      <c r="I10" s="49"/>
    </row>
    <row r="11" spans="1:12" s="49" customFormat="1" ht="23.4" x14ac:dyDescent="0.3">
      <c r="H11" s="48"/>
    </row>
    <row r="12" spans="1:12" s="49" customFormat="1" ht="27.75" customHeight="1" x14ac:dyDescent="0.3">
      <c r="A12" s="169" t="s">
        <v>50</v>
      </c>
      <c r="B12" s="169"/>
      <c r="C12" s="169"/>
      <c r="D12" s="169" t="s">
        <v>51</v>
      </c>
      <c r="E12" s="169"/>
      <c r="F12" s="169" t="s">
        <v>52</v>
      </c>
      <c r="G12" s="169"/>
      <c r="H12" s="52"/>
      <c r="I12" s="53"/>
    </row>
    <row r="13" spans="1:12" s="49" customFormat="1" ht="30" customHeight="1" x14ac:dyDescent="0.3">
      <c r="A13" s="156" t="s">
        <v>53</v>
      </c>
      <c r="B13" s="156"/>
      <c r="C13" s="156"/>
      <c r="D13" s="157" t="s">
        <v>54</v>
      </c>
      <c r="E13" s="157"/>
      <c r="F13" s="157" t="s">
        <v>55</v>
      </c>
      <c r="G13" s="157"/>
      <c r="H13" s="54"/>
      <c r="I13" s="55"/>
    </row>
    <row r="14" spans="1:12" s="49" customFormat="1" ht="30" customHeight="1" x14ac:dyDescent="0.3">
      <c r="A14" s="156" t="s">
        <v>56</v>
      </c>
      <c r="B14" s="156"/>
      <c r="C14" s="156"/>
      <c r="D14" s="157" t="s">
        <v>54</v>
      </c>
      <c r="E14" s="157"/>
      <c r="F14" s="157" t="s">
        <v>57</v>
      </c>
      <c r="G14" s="157"/>
      <c r="H14" s="56"/>
      <c r="I14" s="57"/>
    </row>
    <row r="15" spans="1:12" s="49" customFormat="1" ht="30" customHeight="1" x14ac:dyDescent="0.3">
      <c r="A15" s="156" t="s">
        <v>58</v>
      </c>
      <c r="B15" s="156"/>
      <c r="C15" s="156"/>
      <c r="D15" s="157" t="s">
        <v>54</v>
      </c>
      <c r="E15" s="157"/>
      <c r="F15" s="157" t="s">
        <v>55</v>
      </c>
      <c r="G15" s="157"/>
      <c r="H15" s="56"/>
      <c r="I15" s="57"/>
    </row>
    <row r="16" spans="1:12" s="49" customFormat="1" ht="30" customHeight="1" x14ac:dyDescent="0.3">
      <c r="A16" s="156" t="s">
        <v>59</v>
      </c>
      <c r="B16" s="156"/>
      <c r="C16" s="156"/>
      <c r="D16" s="157" t="s">
        <v>54</v>
      </c>
      <c r="E16" s="157"/>
      <c r="F16" s="157" t="s">
        <v>60</v>
      </c>
      <c r="G16" s="157"/>
      <c r="H16" s="56"/>
      <c r="I16" s="57"/>
    </row>
    <row r="17" spans="1:9" s="49" customFormat="1" ht="30" customHeight="1" x14ac:dyDescent="0.3">
      <c r="A17" s="156" t="s">
        <v>61</v>
      </c>
      <c r="B17" s="156"/>
      <c r="C17" s="156"/>
      <c r="D17" s="157" t="s">
        <v>54</v>
      </c>
      <c r="E17" s="157"/>
      <c r="F17" s="157" t="s">
        <v>55</v>
      </c>
      <c r="G17" s="157"/>
      <c r="H17" s="56"/>
      <c r="I17" s="57"/>
    </row>
    <row r="18" spans="1:9" s="49" customFormat="1" ht="30" customHeight="1" x14ac:dyDescent="0.3">
      <c r="A18" s="156" t="s">
        <v>62</v>
      </c>
      <c r="B18" s="156"/>
      <c r="C18" s="156"/>
      <c r="D18" s="157" t="s">
        <v>54</v>
      </c>
      <c r="E18" s="157"/>
      <c r="F18" s="157" t="s">
        <v>63</v>
      </c>
      <c r="G18" s="157"/>
      <c r="H18" s="58"/>
    </row>
    <row r="19" spans="1:9" s="49" customFormat="1" ht="30" customHeight="1" x14ac:dyDescent="0.3">
      <c r="A19" s="156" t="s">
        <v>64</v>
      </c>
      <c r="B19" s="156"/>
      <c r="C19" s="156"/>
      <c r="D19" s="157" t="s">
        <v>54</v>
      </c>
      <c r="E19" s="157"/>
      <c r="F19" s="157" t="s">
        <v>65</v>
      </c>
      <c r="G19" s="157"/>
      <c r="H19" s="58"/>
    </row>
    <row r="20" spans="1:9" s="49" customFormat="1" ht="30" customHeight="1" x14ac:dyDescent="0.3">
      <c r="A20" s="156" t="s">
        <v>66</v>
      </c>
      <c r="B20" s="156"/>
      <c r="C20" s="156"/>
      <c r="D20" s="157" t="s">
        <v>54</v>
      </c>
      <c r="E20" s="157"/>
      <c r="F20" s="157" t="s">
        <v>65</v>
      </c>
      <c r="G20" s="157"/>
    </row>
    <row r="21" spans="1:9" s="49" customFormat="1" ht="30" customHeight="1" x14ac:dyDescent="0.3">
      <c r="A21" s="156" t="s">
        <v>67</v>
      </c>
      <c r="B21" s="156"/>
      <c r="C21" s="156"/>
      <c r="D21" s="157" t="s">
        <v>54</v>
      </c>
      <c r="E21" s="157"/>
      <c r="F21" s="157" t="s">
        <v>65</v>
      </c>
      <c r="G21" s="157"/>
    </row>
    <row r="22" spans="1:9" s="49" customFormat="1" ht="30" customHeight="1" x14ac:dyDescent="0.3">
      <c r="A22" s="156" t="s">
        <v>68</v>
      </c>
      <c r="B22" s="156"/>
      <c r="C22" s="156"/>
      <c r="D22" s="157" t="s">
        <v>69</v>
      </c>
      <c r="E22" s="157"/>
      <c r="F22" s="157" t="s">
        <v>70</v>
      </c>
      <c r="G22" s="157"/>
    </row>
    <row r="23" spans="1:9" s="49" customFormat="1" ht="30" customHeight="1" x14ac:dyDescent="0.3">
      <c r="A23" s="156" t="s">
        <v>71</v>
      </c>
      <c r="B23" s="156"/>
      <c r="C23" s="156"/>
      <c r="D23" s="157" t="s">
        <v>54</v>
      </c>
      <c r="E23" s="157"/>
      <c r="F23" s="157" t="s">
        <v>65</v>
      </c>
      <c r="G23" s="157"/>
    </row>
    <row r="24" spans="1:9" s="49" customFormat="1" x14ac:dyDescent="0.3"/>
    <row r="25" spans="1:9" s="49" customFormat="1" x14ac:dyDescent="0.3"/>
    <row r="26" spans="1:9" s="49" customFormat="1" x14ac:dyDescent="0.3"/>
    <row r="27" spans="1:9" s="49" customFormat="1" x14ac:dyDescent="0.3"/>
    <row r="28" spans="1:9" s="49" customFormat="1" x14ac:dyDescent="0.3"/>
    <row r="29" spans="1:9" s="49" customFormat="1" x14ac:dyDescent="0.3"/>
    <row r="30" spans="1:9" s="49" customFormat="1" x14ac:dyDescent="0.3"/>
    <row r="31" spans="1:9" s="49" customFormat="1" x14ac:dyDescent="0.3"/>
    <row r="32" spans="1:9" s="49" customFormat="1" x14ac:dyDescent="0.3"/>
    <row r="33" s="49" customFormat="1" x14ac:dyDescent="0.3"/>
    <row r="34" s="49" customFormat="1" x14ac:dyDescent="0.3"/>
    <row r="35" s="49" customFormat="1" x14ac:dyDescent="0.3"/>
    <row r="36" s="49" customFormat="1" x14ac:dyDescent="0.3"/>
    <row r="37" s="49" customFormat="1" x14ac:dyDescent="0.3"/>
    <row r="38" s="49" customFormat="1" x14ac:dyDescent="0.3"/>
    <row r="39" s="49" customFormat="1" x14ac:dyDescent="0.3"/>
    <row r="40" s="49" customFormat="1" x14ac:dyDescent="0.3"/>
    <row r="41" s="49" customFormat="1" x14ac:dyDescent="0.3"/>
    <row r="42" s="49" customFormat="1" x14ac:dyDescent="0.3"/>
    <row r="43" s="49" customFormat="1" x14ac:dyDescent="0.3"/>
    <row r="44" s="49" customFormat="1" x14ac:dyDescent="0.3"/>
    <row r="45" s="49" customFormat="1" x14ac:dyDescent="0.3"/>
    <row r="46" s="49" customFormat="1" x14ac:dyDescent="0.3"/>
    <row r="47" s="49" customFormat="1" x14ac:dyDescent="0.3"/>
    <row r="48" s="49" customFormat="1" x14ac:dyDescent="0.3"/>
    <row r="49" s="49" customFormat="1" x14ac:dyDescent="0.3"/>
    <row r="50" s="49" customFormat="1" x14ac:dyDescent="0.3"/>
    <row r="51" s="49" customFormat="1" x14ac:dyDescent="0.3"/>
    <row r="52" s="49" customFormat="1" x14ac:dyDescent="0.3"/>
    <row r="53" s="49" customFormat="1" x14ac:dyDescent="0.3"/>
    <row r="54" s="49" customFormat="1" x14ac:dyDescent="0.3"/>
    <row r="55" s="49" customFormat="1" x14ac:dyDescent="0.3"/>
    <row r="56" s="49" customFormat="1" x14ac:dyDescent="0.3"/>
    <row r="57" s="49" customFormat="1" x14ac:dyDescent="0.3"/>
    <row r="58" s="49" customFormat="1" x14ac:dyDescent="0.3"/>
    <row r="59" s="49" customFormat="1" x14ac:dyDescent="0.3"/>
    <row r="60" s="49" customFormat="1" x14ac:dyDescent="0.3"/>
    <row r="61" s="49" customFormat="1" x14ac:dyDescent="0.3"/>
    <row r="62" s="49" customFormat="1" x14ac:dyDescent="0.3"/>
    <row r="63" s="49" customFormat="1" x14ac:dyDescent="0.3"/>
    <row r="64" s="49" customFormat="1" x14ac:dyDescent="0.3"/>
    <row r="65" s="49" customFormat="1" x14ac:dyDescent="0.3"/>
    <row r="66" s="49" customFormat="1" x14ac:dyDescent="0.3"/>
    <row r="67" s="49" customFormat="1" x14ac:dyDescent="0.3"/>
    <row r="68" s="49" customFormat="1" x14ac:dyDescent="0.3"/>
    <row r="69" s="49" customFormat="1" x14ac:dyDescent="0.3"/>
    <row r="70" s="49"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6" xr:uid="{EDD03C99-E282-406B-BF3D-39515E65E077}">
      <formula1>$H$14:$H$21</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49F37B8-BE42-4222-A2D4-6E65382F66E2}">
          <x14:formula1>
            <xm:f>'Opciones Tratamiento'!$B$24:$B$36</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E142B-3689-4B2A-AD25-7059CC2148D5}">
  <sheetPr>
    <tabColor rgb="FFFFFF00"/>
  </sheetPr>
  <dimension ref="A1:BI50"/>
  <sheetViews>
    <sheetView showGridLines="0" tabSelected="1" zoomScale="70" zoomScaleNormal="70" workbookViewId="0">
      <selection activeCell="AL34" sqref="AL34:AL36"/>
    </sheetView>
  </sheetViews>
  <sheetFormatPr baseColWidth="10" defaultColWidth="4.109375" defaultRowHeight="13.8" x14ac:dyDescent="0.25"/>
  <cols>
    <col min="1" max="1" width="5.109375" style="103" customWidth="1"/>
    <col min="2" max="2" width="64.33203125" style="103" bestFit="1" customWidth="1"/>
    <col min="3" max="3" width="22.44140625" style="103" bestFit="1" customWidth="1"/>
    <col min="4" max="4" width="18.44140625" style="103" customWidth="1"/>
    <col min="5" max="5" width="25.5546875" style="103" customWidth="1"/>
    <col min="6" max="6" width="95.44140625" style="103" bestFit="1" customWidth="1"/>
    <col min="7" max="7" width="84.5546875" style="70" bestFit="1" customWidth="1"/>
    <col min="8" max="8" width="62.44140625" style="70" bestFit="1" customWidth="1"/>
    <col min="9" max="9" width="29.109375" style="104" hidden="1" customWidth="1"/>
    <col min="10" max="10" width="62.5546875" style="70" hidden="1" customWidth="1"/>
    <col min="11" max="11" width="6.44140625" style="70" hidden="1" customWidth="1"/>
    <col min="12" max="12" width="50.33203125" style="70" hidden="1" customWidth="1"/>
    <col min="13" max="13" width="6.44140625" style="70" hidden="1" customWidth="1"/>
    <col min="14" max="14" width="65.6640625" style="70" hidden="1" customWidth="1"/>
    <col min="15" max="15" width="32" style="70" hidden="1" customWidth="1"/>
    <col min="16" max="16" width="62.5546875" style="70" customWidth="1"/>
    <col min="17" max="17" width="11" style="70" hidden="1" customWidth="1"/>
    <col min="18" max="23" width="4.6640625" style="70" hidden="1" customWidth="1"/>
    <col min="24" max="24" width="30" style="70" customWidth="1"/>
    <col min="25" max="25" width="12.33203125" style="70" customWidth="1"/>
    <col min="26" max="26" width="9.33203125" style="70" customWidth="1"/>
    <col min="27" max="27" width="7" style="70" customWidth="1"/>
    <col min="28" max="28" width="8.5546875" style="70" customWidth="1"/>
    <col min="29" max="29" width="8.109375" style="70" customWidth="1"/>
    <col min="30" max="30" width="8.6640625" style="70" customWidth="1"/>
    <col min="31" max="31" width="7.109375" style="70" customWidth="1"/>
    <col min="32" max="32" width="11" style="70" customWidth="1"/>
    <col min="33" max="33" width="7" style="70" customWidth="1"/>
    <col min="34" max="34" width="8.6640625" style="70" customWidth="1"/>
    <col min="35" max="35" width="10.5546875" style="70" bestFit="1" customWidth="1"/>
    <col min="36" max="36" width="105.88671875" style="70" customWidth="1"/>
    <col min="37" max="37" width="114" style="70" customWidth="1"/>
    <col min="38" max="38" width="112.6640625" style="70" customWidth="1"/>
    <col min="39" max="39" width="110.5546875" style="70" hidden="1" customWidth="1"/>
    <col min="40" max="40" width="91.6640625" style="70" hidden="1" customWidth="1"/>
    <col min="41" max="41" width="116.33203125" style="70" hidden="1" customWidth="1"/>
    <col min="42" max="42" width="118.6640625" style="70" hidden="1" customWidth="1"/>
    <col min="43" max="43" width="120.33203125" style="70" hidden="1" customWidth="1"/>
    <col min="44" max="44" width="121.33203125" style="70" hidden="1" customWidth="1"/>
    <col min="45" max="16384" width="4.109375" style="70"/>
  </cols>
  <sheetData>
    <row r="1" spans="1:60" x14ac:dyDescent="0.25">
      <c r="A1" s="216"/>
      <c r="B1" s="216"/>
      <c r="C1" s="216"/>
      <c r="D1" s="217" t="s">
        <v>0</v>
      </c>
      <c r="E1" s="218"/>
      <c r="F1" s="218"/>
      <c r="G1" s="218"/>
      <c r="H1" s="218"/>
      <c r="I1" s="218"/>
      <c r="J1" s="218"/>
      <c r="K1" s="218"/>
      <c r="L1" s="218"/>
      <c r="M1" s="218"/>
      <c r="N1" s="218"/>
      <c r="O1" s="218"/>
      <c r="P1" s="218"/>
      <c r="Q1" s="218"/>
      <c r="R1" s="218"/>
      <c r="S1" s="218"/>
      <c r="T1" s="218"/>
      <c r="U1" s="218"/>
      <c r="V1" s="218"/>
      <c r="W1" s="218"/>
      <c r="X1" s="218"/>
      <c r="Y1" s="218"/>
      <c r="Z1" s="218"/>
      <c r="AA1" s="218"/>
      <c r="AB1" s="218"/>
      <c r="AC1" s="218"/>
      <c r="AD1" s="218"/>
      <c r="AE1" s="218"/>
      <c r="AF1" s="219"/>
      <c r="AG1" s="170" t="s">
        <v>72</v>
      </c>
      <c r="AH1" s="171"/>
      <c r="AI1" s="172"/>
      <c r="AJ1" s="69"/>
      <c r="AK1" s="69"/>
      <c r="AL1" s="69"/>
      <c r="AM1" s="69"/>
      <c r="AN1" s="69"/>
      <c r="AO1" s="69"/>
      <c r="AP1" s="69"/>
      <c r="AQ1" s="69"/>
      <c r="AR1" s="69"/>
      <c r="AS1" s="69"/>
      <c r="AT1" s="69"/>
      <c r="AU1" s="69"/>
      <c r="AV1" s="69"/>
      <c r="AW1" s="69"/>
      <c r="AX1" s="69"/>
      <c r="AY1" s="69"/>
      <c r="AZ1" s="69"/>
      <c r="BA1" s="69"/>
      <c r="BB1" s="69"/>
      <c r="BC1" s="69"/>
      <c r="BD1" s="69"/>
      <c r="BE1" s="69"/>
      <c r="BF1" s="69"/>
      <c r="BG1" s="69"/>
      <c r="BH1" s="69"/>
    </row>
    <row r="2" spans="1:60" x14ac:dyDescent="0.25">
      <c r="A2" s="216"/>
      <c r="B2" s="216"/>
      <c r="C2" s="216"/>
      <c r="D2" s="220"/>
      <c r="E2" s="221"/>
      <c r="F2" s="221"/>
      <c r="G2" s="221"/>
      <c r="H2" s="221"/>
      <c r="I2" s="221"/>
      <c r="J2" s="221"/>
      <c r="K2" s="221"/>
      <c r="L2" s="221"/>
      <c r="M2" s="221"/>
      <c r="N2" s="221"/>
      <c r="O2" s="221"/>
      <c r="P2" s="221"/>
      <c r="Q2" s="221"/>
      <c r="R2" s="221"/>
      <c r="S2" s="221"/>
      <c r="T2" s="221"/>
      <c r="U2" s="221"/>
      <c r="V2" s="221"/>
      <c r="W2" s="221"/>
      <c r="X2" s="221"/>
      <c r="Y2" s="221"/>
      <c r="Z2" s="221"/>
      <c r="AA2" s="221"/>
      <c r="AB2" s="221"/>
      <c r="AC2" s="221"/>
      <c r="AD2" s="221"/>
      <c r="AE2" s="221"/>
      <c r="AF2" s="222"/>
      <c r="AG2" s="170" t="s">
        <v>73</v>
      </c>
      <c r="AH2" s="171"/>
      <c r="AI2" s="172"/>
      <c r="AJ2" s="69"/>
      <c r="AK2" s="69"/>
      <c r="AL2" s="69"/>
      <c r="AM2" s="69"/>
      <c r="AN2" s="69"/>
      <c r="AO2" s="69"/>
      <c r="AP2" s="69"/>
      <c r="AQ2" s="69"/>
      <c r="AR2" s="69"/>
      <c r="AS2" s="69"/>
      <c r="AT2" s="69"/>
      <c r="AU2" s="69"/>
      <c r="AV2" s="69"/>
      <c r="AW2" s="69"/>
      <c r="AX2" s="69"/>
      <c r="AY2" s="69"/>
      <c r="AZ2" s="69"/>
      <c r="BA2" s="69"/>
      <c r="BB2" s="69"/>
      <c r="BC2" s="69"/>
      <c r="BD2" s="69"/>
      <c r="BE2" s="69"/>
      <c r="BF2" s="69"/>
      <c r="BG2" s="69"/>
      <c r="BH2" s="69"/>
    </row>
    <row r="3" spans="1:60" x14ac:dyDescent="0.25">
      <c r="A3" s="216"/>
      <c r="B3" s="216"/>
      <c r="C3" s="216"/>
      <c r="D3" s="220"/>
      <c r="E3" s="221"/>
      <c r="F3" s="221"/>
      <c r="G3" s="221"/>
      <c r="H3" s="221"/>
      <c r="I3" s="221"/>
      <c r="J3" s="221"/>
      <c r="K3" s="221"/>
      <c r="L3" s="221"/>
      <c r="M3" s="221"/>
      <c r="N3" s="221"/>
      <c r="O3" s="221"/>
      <c r="P3" s="221"/>
      <c r="Q3" s="221"/>
      <c r="R3" s="221"/>
      <c r="S3" s="221"/>
      <c r="T3" s="221"/>
      <c r="U3" s="221"/>
      <c r="V3" s="221"/>
      <c r="W3" s="221"/>
      <c r="X3" s="221"/>
      <c r="Y3" s="221"/>
      <c r="Z3" s="221"/>
      <c r="AA3" s="221"/>
      <c r="AB3" s="221"/>
      <c r="AC3" s="221"/>
      <c r="AD3" s="221"/>
      <c r="AE3" s="221"/>
      <c r="AF3" s="222"/>
      <c r="AG3" s="170" t="s">
        <v>74</v>
      </c>
      <c r="AH3" s="171"/>
      <c r="AI3" s="172"/>
      <c r="AJ3" s="69"/>
      <c r="AK3" s="69"/>
      <c r="AL3" s="69"/>
      <c r="AM3" s="69"/>
      <c r="AN3" s="69"/>
      <c r="AO3" s="69"/>
      <c r="AP3" s="69"/>
      <c r="AQ3" s="69"/>
      <c r="AR3" s="69"/>
      <c r="AS3" s="69"/>
      <c r="AT3" s="69"/>
      <c r="AU3" s="69"/>
      <c r="AV3" s="69"/>
      <c r="AW3" s="69"/>
      <c r="AX3" s="69"/>
      <c r="AY3" s="69"/>
      <c r="AZ3" s="69"/>
      <c r="BA3" s="69"/>
      <c r="BB3" s="69"/>
      <c r="BC3" s="69"/>
      <c r="BD3" s="69"/>
      <c r="BE3" s="69"/>
      <c r="BF3" s="69"/>
      <c r="BG3" s="69"/>
      <c r="BH3" s="69"/>
    </row>
    <row r="4" spans="1:60" x14ac:dyDescent="0.25">
      <c r="A4" s="216"/>
      <c r="B4" s="216"/>
      <c r="C4" s="216"/>
      <c r="D4" s="223"/>
      <c r="E4" s="224"/>
      <c r="F4" s="224"/>
      <c r="G4" s="224"/>
      <c r="H4" s="224"/>
      <c r="I4" s="224"/>
      <c r="J4" s="224"/>
      <c r="K4" s="224"/>
      <c r="L4" s="224"/>
      <c r="M4" s="224"/>
      <c r="N4" s="224"/>
      <c r="O4" s="224"/>
      <c r="P4" s="224"/>
      <c r="Q4" s="224"/>
      <c r="R4" s="224"/>
      <c r="S4" s="224"/>
      <c r="T4" s="224"/>
      <c r="U4" s="224"/>
      <c r="V4" s="224"/>
      <c r="W4" s="224"/>
      <c r="X4" s="224"/>
      <c r="Y4" s="224"/>
      <c r="Z4" s="224"/>
      <c r="AA4" s="224"/>
      <c r="AB4" s="224"/>
      <c r="AC4" s="224"/>
      <c r="AD4" s="224"/>
      <c r="AE4" s="224"/>
      <c r="AF4" s="225"/>
      <c r="AG4" s="170" t="s">
        <v>75</v>
      </c>
      <c r="AH4" s="171"/>
      <c r="AI4" s="172"/>
      <c r="AJ4" s="69"/>
      <c r="AK4" s="69"/>
      <c r="AL4" s="69"/>
      <c r="AM4" s="69"/>
      <c r="AN4" s="69"/>
      <c r="AO4" s="69"/>
      <c r="AP4" s="69"/>
      <c r="AQ4" s="69"/>
      <c r="AR4" s="69"/>
      <c r="AS4" s="69"/>
      <c r="AT4" s="69"/>
      <c r="AU4" s="69"/>
      <c r="AV4" s="69"/>
      <c r="AW4" s="69"/>
      <c r="AX4" s="69"/>
      <c r="AY4" s="69"/>
      <c r="AZ4" s="69"/>
      <c r="BA4" s="69"/>
      <c r="BB4" s="69"/>
      <c r="BC4" s="69"/>
      <c r="BD4" s="69"/>
      <c r="BE4" s="69"/>
      <c r="BF4" s="69"/>
      <c r="BG4" s="69"/>
      <c r="BH4" s="69"/>
    </row>
    <row r="5" spans="1:60" x14ac:dyDescent="0.25">
      <c r="A5" s="71"/>
      <c r="B5" s="71"/>
      <c r="C5" s="71"/>
      <c r="D5" s="72"/>
      <c r="E5" s="71"/>
      <c r="F5" s="71"/>
      <c r="G5" s="69"/>
      <c r="H5" s="69"/>
      <c r="I5" s="73"/>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row>
    <row r="6" spans="1:60" ht="15.6" x14ac:dyDescent="0.25">
      <c r="A6" s="195" t="s">
        <v>76</v>
      </c>
      <c r="B6" s="195"/>
      <c r="C6" s="196"/>
      <c r="D6" s="231" t="s">
        <v>7</v>
      </c>
      <c r="E6" s="232"/>
      <c r="F6" s="205" t="s">
        <v>8</v>
      </c>
      <c r="G6" s="205"/>
      <c r="H6" s="236" t="s">
        <v>77</v>
      </c>
      <c r="I6" s="237"/>
      <c r="J6" s="74"/>
      <c r="K6" s="74"/>
      <c r="L6" s="74"/>
      <c r="M6" s="74"/>
      <c r="N6" s="74"/>
      <c r="O6" s="74"/>
      <c r="P6" s="74"/>
      <c r="Q6" s="74"/>
      <c r="R6" s="69"/>
      <c r="S6" s="69"/>
      <c r="T6" s="69"/>
      <c r="U6" s="69"/>
      <c r="V6" s="69"/>
      <c r="W6" s="69"/>
      <c r="X6" s="69"/>
      <c r="Y6" s="69"/>
      <c r="Z6" s="69"/>
      <c r="AA6" s="69"/>
      <c r="AB6" s="69"/>
      <c r="AC6" s="69"/>
      <c r="AD6" s="69"/>
      <c r="AE6" s="69"/>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row>
    <row r="7" spans="1:60" ht="15.6" x14ac:dyDescent="0.25">
      <c r="A7" s="197"/>
      <c r="B7" s="197"/>
      <c r="C7" s="198"/>
      <c r="D7" s="233"/>
      <c r="E7" s="234"/>
      <c r="F7" s="206" t="s">
        <v>10</v>
      </c>
      <c r="G7" s="206"/>
      <c r="H7" s="236" t="s">
        <v>78</v>
      </c>
      <c r="I7" s="237"/>
      <c r="J7" s="74"/>
      <c r="K7" s="74"/>
      <c r="L7" s="74"/>
      <c r="M7" s="74"/>
      <c r="N7" s="74"/>
      <c r="O7" s="74"/>
      <c r="P7" s="74"/>
      <c r="Q7" s="74"/>
      <c r="R7" s="69"/>
      <c r="S7" s="69"/>
      <c r="T7" s="69"/>
      <c r="U7" s="69"/>
      <c r="V7" s="69"/>
      <c r="W7" s="69"/>
      <c r="X7" s="69"/>
      <c r="Y7" s="69"/>
      <c r="Z7" s="69"/>
      <c r="AA7" s="69"/>
      <c r="AB7" s="69"/>
      <c r="AC7" s="69"/>
      <c r="AD7" s="69"/>
      <c r="AE7" s="69"/>
      <c r="AF7" s="69"/>
      <c r="AG7" s="69"/>
      <c r="AH7" s="69"/>
      <c r="AI7" s="69"/>
      <c r="AJ7" s="69"/>
      <c r="AK7" s="69"/>
      <c r="AL7" s="69"/>
      <c r="AM7" s="69"/>
      <c r="AN7" s="69"/>
      <c r="AO7" s="69"/>
      <c r="AP7" s="69"/>
      <c r="AQ7" s="69"/>
      <c r="AR7" s="69"/>
      <c r="AS7" s="69"/>
      <c r="AT7" s="69"/>
      <c r="AU7" s="69"/>
      <c r="AV7" s="69"/>
      <c r="AW7" s="69"/>
      <c r="AX7" s="69"/>
      <c r="AY7" s="69"/>
      <c r="AZ7" s="69"/>
      <c r="BA7" s="69"/>
      <c r="BB7" s="69"/>
      <c r="BC7" s="69"/>
      <c r="BD7" s="69"/>
      <c r="BE7" s="69"/>
      <c r="BF7" s="69"/>
      <c r="BG7" s="69"/>
      <c r="BH7" s="69"/>
    </row>
    <row r="8" spans="1:60" ht="18" x14ac:dyDescent="0.25">
      <c r="A8" s="199" t="s">
        <v>79</v>
      </c>
      <c r="B8" s="200"/>
      <c r="C8" s="201"/>
      <c r="D8" s="207" t="s">
        <v>80</v>
      </c>
      <c r="E8" s="207"/>
      <c r="F8" s="207"/>
      <c r="G8" s="207"/>
      <c r="H8" s="207"/>
      <c r="I8" s="207"/>
      <c r="J8" s="74"/>
      <c r="K8" s="74"/>
      <c r="L8" s="74"/>
      <c r="M8" s="74"/>
      <c r="N8" s="74"/>
      <c r="O8" s="74"/>
      <c r="P8" s="74"/>
      <c r="Q8" s="74"/>
      <c r="R8" s="69"/>
      <c r="S8" s="69"/>
      <c r="T8" s="69"/>
      <c r="U8" s="69"/>
      <c r="V8" s="69"/>
      <c r="W8" s="69"/>
      <c r="X8" s="69"/>
      <c r="Y8" s="69"/>
      <c r="Z8" s="69"/>
      <c r="AA8" s="69"/>
      <c r="AB8" s="69"/>
      <c r="AC8" s="69"/>
      <c r="AD8" s="69"/>
      <c r="AE8" s="69"/>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69"/>
      <c r="BF8" s="69"/>
      <c r="BG8" s="69"/>
      <c r="BH8" s="69"/>
    </row>
    <row r="9" spans="1:60" ht="18" x14ac:dyDescent="0.25">
      <c r="A9" s="199" t="s">
        <v>81</v>
      </c>
      <c r="B9" s="200"/>
      <c r="C9" s="201"/>
      <c r="D9" s="207" t="s">
        <v>82</v>
      </c>
      <c r="E9" s="207"/>
      <c r="F9" s="207"/>
      <c r="G9" s="207"/>
      <c r="H9" s="207"/>
      <c r="I9" s="207"/>
      <c r="J9" s="74"/>
      <c r="K9" s="74"/>
      <c r="L9" s="74"/>
      <c r="M9" s="74"/>
      <c r="N9" s="74"/>
      <c r="O9" s="74"/>
      <c r="P9" s="74"/>
      <c r="Q9" s="74"/>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row>
    <row r="10" spans="1:60" x14ac:dyDescent="0.25">
      <c r="A10" s="70"/>
      <c r="B10" s="70"/>
      <c r="C10" s="70"/>
      <c r="D10" s="76"/>
      <c r="E10" s="76"/>
      <c r="F10" s="76"/>
      <c r="G10" s="76"/>
      <c r="H10" s="76"/>
      <c r="I10" s="76"/>
      <c r="J10" s="74"/>
      <c r="K10" s="74"/>
      <c r="L10" s="74"/>
      <c r="M10" s="74"/>
      <c r="N10" s="74"/>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row>
    <row r="11" spans="1:60" ht="13.95" customHeight="1" x14ac:dyDescent="0.25">
      <c r="A11" s="211" t="s">
        <v>83</v>
      </c>
      <c r="B11" s="235"/>
      <c r="C11" s="235"/>
      <c r="D11" s="235"/>
      <c r="E11" s="235"/>
      <c r="F11" s="235"/>
      <c r="G11" s="235"/>
      <c r="H11" s="235"/>
      <c r="I11" s="212"/>
      <c r="J11" s="185" t="s">
        <v>84</v>
      </c>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211" t="s">
        <v>85</v>
      </c>
      <c r="AJ11" s="212"/>
      <c r="AK11" s="248" t="s">
        <v>329</v>
      </c>
      <c r="AL11" s="248" t="s">
        <v>330</v>
      </c>
      <c r="AM11" s="248" t="s">
        <v>331</v>
      </c>
      <c r="AN11" s="248" t="s">
        <v>330</v>
      </c>
      <c r="AO11" s="248" t="s">
        <v>332</v>
      </c>
      <c r="AP11" s="248" t="s">
        <v>330</v>
      </c>
      <c r="AQ11" s="248" t="s">
        <v>333</v>
      </c>
      <c r="AR11" s="248" t="s">
        <v>330</v>
      </c>
      <c r="AS11" s="69"/>
      <c r="AT11" s="69"/>
      <c r="AU11" s="69"/>
      <c r="AV11" s="69"/>
      <c r="AW11" s="69"/>
      <c r="AX11" s="69"/>
      <c r="AY11" s="69"/>
      <c r="AZ11" s="69"/>
      <c r="BA11" s="69"/>
      <c r="BB11" s="69"/>
      <c r="BC11" s="69"/>
      <c r="BD11" s="69"/>
      <c r="BE11" s="69"/>
      <c r="BF11" s="69"/>
      <c r="BG11" s="69"/>
      <c r="BH11" s="69"/>
    </row>
    <row r="12" spans="1:60" x14ac:dyDescent="0.25">
      <c r="A12" s="226" t="s">
        <v>86</v>
      </c>
      <c r="B12" s="227" t="s">
        <v>87</v>
      </c>
      <c r="C12" s="227" t="s">
        <v>88</v>
      </c>
      <c r="D12" s="188" t="s">
        <v>89</v>
      </c>
      <c r="E12" s="188" t="s">
        <v>90</v>
      </c>
      <c r="F12" s="188" t="s">
        <v>91</v>
      </c>
      <c r="G12" s="188" t="s">
        <v>92</v>
      </c>
      <c r="H12" s="188" t="s">
        <v>93</v>
      </c>
      <c r="I12" s="188" t="s">
        <v>94</v>
      </c>
      <c r="J12" s="185" t="s">
        <v>95</v>
      </c>
      <c r="K12" s="185"/>
      <c r="L12" s="185"/>
      <c r="M12" s="185"/>
      <c r="N12" s="185"/>
      <c r="O12" s="238" t="s">
        <v>96</v>
      </c>
      <c r="P12" s="238"/>
      <c r="Q12" s="238"/>
      <c r="R12" s="238"/>
      <c r="S12" s="238"/>
      <c r="T12" s="238"/>
      <c r="U12" s="238"/>
      <c r="V12" s="238"/>
      <c r="W12" s="238"/>
      <c r="X12" s="238"/>
      <c r="Y12" s="78"/>
      <c r="Z12" s="78"/>
      <c r="AA12" s="78"/>
      <c r="AB12" s="78"/>
      <c r="AC12" s="78"/>
      <c r="AD12" s="258" t="s">
        <v>97</v>
      </c>
      <c r="AE12" s="258"/>
      <c r="AF12" s="258"/>
      <c r="AG12" s="258"/>
      <c r="AH12" s="258"/>
      <c r="AI12" s="177" t="s">
        <v>98</v>
      </c>
      <c r="AJ12" s="79" t="s">
        <v>99</v>
      </c>
      <c r="AK12" s="249"/>
      <c r="AL12" s="249"/>
      <c r="AM12" s="249"/>
      <c r="AN12" s="249"/>
      <c r="AO12" s="249"/>
      <c r="AP12" s="249"/>
      <c r="AQ12" s="249"/>
      <c r="AR12" s="249"/>
      <c r="AS12" s="69"/>
      <c r="AT12" s="69"/>
      <c r="AU12" s="69"/>
      <c r="AV12" s="69"/>
      <c r="AW12" s="69"/>
      <c r="AX12" s="69"/>
      <c r="AY12" s="69"/>
      <c r="AZ12" s="69"/>
      <c r="BA12" s="69"/>
      <c r="BB12" s="69"/>
      <c r="BC12" s="69"/>
      <c r="BD12" s="69"/>
      <c r="BE12" s="69"/>
      <c r="BF12" s="69"/>
      <c r="BG12" s="69"/>
      <c r="BH12" s="69"/>
    </row>
    <row r="13" spans="1:60" x14ac:dyDescent="0.25">
      <c r="A13" s="226"/>
      <c r="B13" s="227"/>
      <c r="C13" s="227"/>
      <c r="D13" s="228"/>
      <c r="E13" s="228"/>
      <c r="F13" s="228"/>
      <c r="G13" s="229"/>
      <c r="H13" s="228"/>
      <c r="I13" s="228"/>
      <c r="J13" s="191" t="s">
        <v>100</v>
      </c>
      <c r="K13" s="191" t="s">
        <v>101</v>
      </c>
      <c r="L13" s="191" t="s">
        <v>102</v>
      </c>
      <c r="M13" s="191" t="s">
        <v>101</v>
      </c>
      <c r="N13" s="191" t="s">
        <v>103</v>
      </c>
      <c r="O13" s="180" t="s">
        <v>104</v>
      </c>
      <c r="P13" s="188" t="s">
        <v>105</v>
      </c>
      <c r="Q13" s="188" t="s">
        <v>106</v>
      </c>
      <c r="R13" s="202" t="s">
        <v>107</v>
      </c>
      <c r="S13" s="203"/>
      <c r="T13" s="203"/>
      <c r="U13" s="203"/>
      <c r="V13" s="203"/>
      <c r="W13" s="203"/>
      <c r="X13" s="204"/>
      <c r="Y13" s="180" t="s">
        <v>108</v>
      </c>
      <c r="Z13" s="180" t="s">
        <v>109</v>
      </c>
      <c r="AA13" s="180" t="s">
        <v>101</v>
      </c>
      <c r="AB13" s="180" t="s">
        <v>110</v>
      </c>
      <c r="AC13" s="180" t="s">
        <v>101</v>
      </c>
      <c r="AD13" s="180" t="s">
        <v>111</v>
      </c>
      <c r="AE13" s="180" t="s">
        <v>101</v>
      </c>
      <c r="AF13" s="180" t="s">
        <v>112</v>
      </c>
      <c r="AG13" s="180" t="s">
        <v>101</v>
      </c>
      <c r="AH13" s="180" t="s">
        <v>113</v>
      </c>
      <c r="AI13" s="177"/>
      <c r="AJ13" s="178" t="s">
        <v>114</v>
      </c>
      <c r="AK13" s="249"/>
      <c r="AL13" s="249"/>
      <c r="AM13" s="249"/>
      <c r="AN13" s="249"/>
      <c r="AO13" s="249"/>
      <c r="AP13" s="249"/>
      <c r="AQ13" s="249"/>
      <c r="AR13" s="249"/>
      <c r="AS13" s="69"/>
      <c r="AT13" s="69"/>
      <c r="AU13" s="69"/>
      <c r="AV13" s="69"/>
      <c r="AW13" s="69"/>
      <c r="AX13" s="69"/>
      <c r="AY13" s="69"/>
      <c r="AZ13" s="69"/>
      <c r="BA13" s="69"/>
      <c r="BB13" s="69"/>
      <c r="BC13" s="69"/>
      <c r="BD13" s="69"/>
      <c r="BE13" s="69"/>
      <c r="BF13" s="69"/>
      <c r="BG13" s="69"/>
      <c r="BH13" s="69"/>
    </row>
    <row r="14" spans="1:60" s="81" customFormat="1" ht="78.599999999999994" customHeight="1" x14ac:dyDescent="0.3">
      <c r="A14" s="226"/>
      <c r="B14" s="227"/>
      <c r="C14" s="227"/>
      <c r="D14" s="189"/>
      <c r="E14" s="189"/>
      <c r="F14" s="189"/>
      <c r="G14" s="230"/>
      <c r="H14" s="189"/>
      <c r="I14" s="189"/>
      <c r="J14" s="192"/>
      <c r="K14" s="192"/>
      <c r="L14" s="192"/>
      <c r="M14" s="192"/>
      <c r="N14" s="192"/>
      <c r="O14" s="181"/>
      <c r="P14" s="189"/>
      <c r="Q14" s="189"/>
      <c r="R14" s="77" t="s">
        <v>115</v>
      </c>
      <c r="S14" s="77" t="s">
        <v>116</v>
      </c>
      <c r="T14" s="77" t="s">
        <v>117</v>
      </c>
      <c r="U14" s="77" t="s">
        <v>118</v>
      </c>
      <c r="V14" s="77" t="s">
        <v>119</v>
      </c>
      <c r="W14" s="77" t="s">
        <v>120</v>
      </c>
      <c r="X14" s="75" t="s">
        <v>121</v>
      </c>
      <c r="Y14" s="181"/>
      <c r="Z14" s="181"/>
      <c r="AA14" s="181"/>
      <c r="AB14" s="181"/>
      <c r="AC14" s="181"/>
      <c r="AD14" s="181"/>
      <c r="AE14" s="181"/>
      <c r="AF14" s="181"/>
      <c r="AG14" s="181"/>
      <c r="AH14" s="181"/>
      <c r="AI14" s="177"/>
      <c r="AJ14" s="179"/>
      <c r="AK14" s="250"/>
      <c r="AL14" s="250"/>
      <c r="AM14" s="250"/>
      <c r="AN14" s="250"/>
      <c r="AO14" s="250"/>
      <c r="AP14" s="250"/>
      <c r="AQ14" s="250"/>
      <c r="AR14" s="250"/>
      <c r="AS14" s="80"/>
      <c r="AT14" s="80"/>
      <c r="AU14" s="80"/>
      <c r="AV14" s="80"/>
      <c r="AW14" s="80"/>
      <c r="AX14" s="80"/>
      <c r="AY14" s="80"/>
      <c r="AZ14" s="80"/>
      <c r="BA14" s="80"/>
      <c r="BB14" s="80"/>
      <c r="BC14" s="80"/>
      <c r="BD14" s="80"/>
      <c r="BE14" s="80"/>
      <c r="BF14" s="80"/>
      <c r="BG14" s="80"/>
      <c r="BH14" s="80"/>
    </row>
    <row r="15" spans="1:60" s="96" customFormat="1" ht="82.95" customHeight="1" x14ac:dyDescent="0.3">
      <c r="A15" s="210" t="s">
        <v>122</v>
      </c>
      <c r="B15" s="182" t="s">
        <v>123</v>
      </c>
      <c r="C15" s="182" t="s">
        <v>124</v>
      </c>
      <c r="D15" s="182" t="s">
        <v>125</v>
      </c>
      <c r="E15" s="182" t="s">
        <v>126</v>
      </c>
      <c r="F15" s="182" t="s">
        <v>127</v>
      </c>
      <c r="G15" s="182" t="s">
        <v>128</v>
      </c>
      <c r="H15" s="182" t="s">
        <v>129</v>
      </c>
      <c r="I15" s="214" t="s">
        <v>338</v>
      </c>
      <c r="J15" s="186" t="s">
        <v>130</v>
      </c>
      <c r="K15" s="190">
        <f>IF(J15="","",IF(J15="Muy Baja",0.2,IF(J15="Baja",0.4,IF(J15="Media",0.6,IF(J15="Alta",0.8,IF(J15="Muy Alta",1,))))))</f>
        <v>1</v>
      </c>
      <c r="L15" s="186" t="s">
        <v>131</v>
      </c>
      <c r="M15" s="190">
        <f>IF(L15="","",IF(L15="Leve",0.2,IF(L15="Menor",0.4,IF(L15="Moderado",0.6,IF(L15="Mayor",0.8,IF(L15="Catastrófico",1,))))))</f>
        <v>1</v>
      </c>
      <c r="N15" s="21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87">
        <v>0</v>
      </c>
      <c r="P15" s="88" t="s">
        <v>132</v>
      </c>
      <c r="Q15" s="87" t="str">
        <f>IF(OR(R15="Preventivo",R15="Detectivo"),"Probabilidad",IF(R15="Correctivo","Impacto",""))</f>
        <v>Impacto</v>
      </c>
      <c r="R15" s="82" t="s">
        <v>133</v>
      </c>
      <c r="S15" s="82" t="s">
        <v>134</v>
      </c>
      <c r="T15" s="89" t="str">
        <f>IF(AND(R15="Preventivo",S15="Automático"),"50%",IF(AND(R15="Preventivo",S15="Manual"),"40%",IF(AND(R15="Detectivo",S15="Automático"),"40%",IF(AND(R15="Detectivo",S15="Manual"),"30%",IF(AND(R15="Correctivo",S15="Automático"),"35%",IF(AND(R15="Correctivo",S15="Manual"),"25%",""))))))</f>
        <v>25%</v>
      </c>
      <c r="U15" s="82" t="s">
        <v>135</v>
      </c>
      <c r="V15" s="82" t="s">
        <v>136</v>
      </c>
      <c r="W15" s="82" t="s">
        <v>137</v>
      </c>
      <c r="X15" s="90" t="s">
        <v>138</v>
      </c>
      <c r="Y15" s="91">
        <f>IFERROR(IF(Q15="Probabilidad",(K15-(+K15*T15)),IF(Q15="Impacto",K15,"")),"")</f>
        <v>1</v>
      </c>
      <c r="Z15" s="92" t="str">
        <f t="shared" ref="Z15:Z19" si="0">IFERROR(IF(Y15="","",IF(Y15&lt;=0.2,"Muy Baja",IF(Y15&lt;=0.4,"Baja",IF(Y15&lt;=0.6,"Media",IF(Y15&lt;=0.8,"Alta","Muy Alta"))))),"")</f>
        <v>Muy Alta</v>
      </c>
      <c r="AA15" s="89">
        <f>+Y15</f>
        <v>1</v>
      </c>
      <c r="AB15" s="92" t="str">
        <f>IFERROR(IF(AC15="","",IF(AC15&lt;=0.2,"Leve",IF(AC15&lt;=0.4,"Menor",IF(AC15&lt;=0.6,"Moderado",IF(AC15&lt;=0.8,"Mayor","Catastrófico"))))),"")</f>
        <v>Mayor</v>
      </c>
      <c r="AC15" s="89">
        <f>IFERROR(IF(Q15="Impacto",(M15-(+M15*T15)),IF(Q15="Probabilidad",M15,"")),"")</f>
        <v>0.75</v>
      </c>
      <c r="AD15" s="186" t="str">
        <f>IFERROR(IF(AE15=0,"",IF(AND(AE15&gt;0,AE15&lt;=0.2),"Muy Baja",IF(AE15&lt;=0.4,"Baja",IF(AE15&lt;=0.6,"Media",IF(AE15&lt;=0.8,"Alta","Muy Alta"))))),"")</f>
        <v>Muy Baja</v>
      </c>
      <c r="AE15" s="193">
        <f>MIN(Y15:Y27)</f>
        <v>9.7199999999999995E-3</v>
      </c>
      <c r="AF15" s="186" t="str">
        <f>IFERROR(IF(AG15=0,"",IF(AND(AG15&gt;0,AG15&lt;=0.2),"Leve",IF(AG15&lt;=0.4,"Menor",IF(AG15&lt;=0.6,"Moderado",IF(AG15&lt;=0.8,"Mayor","Catastrófico"))))),"")</f>
        <v>Menor</v>
      </c>
      <c r="AG15" s="193">
        <f>MIN(AC15:AC27)</f>
        <v>0.31640625</v>
      </c>
      <c r="AH15" s="173"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Bajo</v>
      </c>
      <c r="AI15" s="175" t="s">
        <v>139</v>
      </c>
      <c r="AJ15" s="182" t="s">
        <v>140</v>
      </c>
      <c r="AK15" s="251" t="s">
        <v>359</v>
      </c>
      <c r="AL15" s="208" t="s">
        <v>361</v>
      </c>
      <c r="AM15" s="251" t="s">
        <v>334</v>
      </c>
      <c r="AN15" s="208"/>
      <c r="AO15" s="251" t="s">
        <v>334</v>
      </c>
      <c r="AP15" s="208"/>
      <c r="AQ15" s="251" t="s">
        <v>334</v>
      </c>
      <c r="AR15" s="208"/>
      <c r="AS15" s="95"/>
      <c r="AT15" s="95"/>
      <c r="AU15" s="95"/>
      <c r="AV15" s="95"/>
      <c r="AW15" s="95"/>
      <c r="AX15" s="95"/>
      <c r="AY15" s="95"/>
      <c r="AZ15" s="95"/>
      <c r="BA15" s="95"/>
      <c r="BB15" s="95"/>
      <c r="BC15" s="95"/>
      <c r="BD15" s="95"/>
      <c r="BE15" s="95"/>
      <c r="BF15" s="95"/>
      <c r="BG15" s="95"/>
      <c r="BH15" s="95"/>
    </row>
    <row r="16" spans="1:60" ht="66.599999999999994" x14ac:dyDescent="0.25">
      <c r="A16" s="210"/>
      <c r="B16" s="183"/>
      <c r="C16" s="183"/>
      <c r="D16" s="183"/>
      <c r="E16" s="183"/>
      <c r="F16" s="183"/>
      <c r="G16" s="183"/>
      <c r="H16" s="183"/>
      <c r="I16" s="215"/>
      <c r="J16" s="187"/>
      <c r="K16" s="190"/>
      <c r="L16" s="187"/>
      <c r="M16" s="190"/>
      <c r="N16" s="213"/>
      <c r="O16" s="87" t="s">
        <v>141</v>
      </c>
      <c r="P16" s="88" t="s">
        <v>142</v>
      </c>
      <c r="Q16" s="87" t="str">
        <f>IF(OR(R16="Preventivo",R16="Detectivo"),"Probabilidad",IF(R16="Correctivo","Impacto",""))</f>
        <v>Probabilidad</v>
      </c>
      <c r="R16" s="82" t="s">
        <v>143</v>
      </c>
      <c r="S16" s="82" t="s">
        <v>134</v>
      </c>
      <c r="T16" s="89" t="str">
        <f t="shared" ref="T16:T27" si="1">IF(AND(R16="Preventivo",S16="Automático"),"50%",IF(AND(R16="Preventivo",S16="Manual"),"40%",IF(AND(R16="Detectivo",S16="Automático"),"40%",IF(AND(R16="Detectivo",S16="Manual"),"30%",IF(AND(R16="Correctivo",S16="Automático"),"35%",IF(AND(R16="Correctivo",S16="Manual"),"25%",""))))))</f>
        <v>40%</v>
      </c>
      <c r="U16" s="82" t="s">
        <v>144</v>
      </c>
      <c r="V16" s="82" t="s">
        <v>136</v>
      </c>
      <c r="W16" s="82" t="s">
        <v>137</v>
      </c>
      <c r="X16" s="97" t="s">
        <v>145</v>
      </c>
      <c r="Y16" s="91">
        <f>IFERROR(IF(AND(Q15="Probabilidad",Q16="Probabilidad"),(AA15-(+AA15*T16)),IF(Q16="Probabilidad",(K15-(+K15*T16)),IF(Q16="Impacto",AA15,""))),"")</f>
        <v>0.6</v>
      </c>
      <c r="Z16" s="92" t="str">
        <f t="shared" si="0"/>
        <v>Media</v>
      </c>
      <c r="AA16" s="89">
        <f t="shared" ref="AA16:AA19" si="2">+Y16</f>
        <v>0.6</v>
      </c>
      <c r="AB16" s="92" t="str">
        <f t="shared" ref="AB16:AB19" si="3">IFERROR(IF(AC16="","",IF(AC16&lt;=0.2,"Leve",IF(AC16&lt;=0.4,"Menor",IF(AC16&lt;=0.6,"Moderado",IF(AC16&lt;=0.8,"Mayor","Catastrófico"))))),"")</f>
        <v>Mayor</v>
      </c>
      <c r="AC16" s="89">
        <f>IFERROR(IF(AND(Q15="Impacto",Q16="Impacto"),(AC15-(+AC15*T16)),IF(Q16="Impacto",(M15-(+M15*T16)),IF(Q16="Probabilidad",AC15,""))),"")</f>
        <v>0.75</v>
      </c>
      <c r="AD16" s="187"/>
      <c r="AE16" s="194"/>
      <c r="AF16" s="187"/>
      <c r="AG16" s="194"/>
      <c r="AH16" s="174"/>
      <c r="AI16" s="176"/>
      <c r="AJ16" s="183"/>
      <c r="AK16" s="252"/>
      <c r="AL16" s="209"/>
      <c r="AM16" s="252"/>
      <c r="AN16" s="209"/>
      <c r="AO16" s="252"/>
      <c r="AP16" s="209"/>
      <c r="AQ16" s="252"/>
      <c r="AR16" s="209"/>
      <c r="AS16" s="69"/>
      <c r="AT16" s="69"/>
      <c r="AU16" s="69"/>
      <c r="AV16" s="69"/>
      <c r="AW16" s="69"/>
      <c r="AX16" s="69"/>
      <c r="AY16" s="69"/>
      <c r="AZ16" s="69"/>
      <c r="BA16" s="69"/>
      <c r="BB16" s="69"/>
      <c r="BC16" s="69"/>
      <c r="BD16" s="69"/>
      <c r="BE16" s="69"/>
      <c r="BF16" s="69"/>
      <c r="BG16" s="69"/>
      <c r="BH16" s="69"/>
    </row>
    <row r="17" spans="1:60" ht="66.599999999999994" x14ac:dyDescent="0.25">
      <c r="A17" s="210"/>
      <c r="B17" s="183"/>
      <c r="C17" s="183"/>
      <c r="D17" s="183"/>
      <c r="E17" s="183"/>
      <c r="F17" s="183"/>
      <c r="G17" s="183"/>
      <c r="H17" s="183"/>
      <c r="I17" s="215"/>
      <c r="J17" s="187"/>
      <c r="K17" s="190"/>
      <c r="L17" s="187"/>
      <c r="M17" s="190"/>
      <c r="N17" s="213"/>
      <c r="O17" s="87" t="s">
        <v>146</v>
      </c>
      <c r="P17" s="97" t="s">
        <v>147</v>
      </c>
      <c r="Q17" s="87" t="str">
        <f>IF(OR(R17="Preventivo",R17="Detectivo"),"Probabilidad",IF(R17="Correctivo","Impacto",""))</f>
        <v>Probabilidad</v>
      </c>
      <c r="R17" s="82" t="s">
        <v>143</v>
      </c>
      <c r="S17" s="82" t="s">
        <v>148</v>
      </c>
      <c r="T17" s="89" t="str">
        <f t="shared" si="1"/>
        <v>50%</v>
      </c>
      <c r="U17" s="82" t="s">
        <v>144</v>
      </c>
      <c r="V17" s="82" t="s">
        <v>149</v>
      </c>
      <c r="W17" s="82" t="s">
        <v>137</v>
      </c>
      <c r="X17" s="97" t="s">
        <v>150</v>
      </c>
      <c r="Y17" s="91">
        <f>IFERROR(IF(AND(Q16="Probabilidad",Q17="Probabilidad"),(AA16-(+AA16*T17)),IF(AND(Q16="Impacto",Q17="Probabilidad"),(AA15-(+AA15*T17)),IF(Q17="Impacto",AA16,""))),"")</f>
        <v>0.3</v>
      </c>
      <c r="Z17" s="92" t="str">
        <f t="shared" si="0"/>
        <v>Baja</v>
      </c>
      <c r="AA17" s="89">
        <f t="shared" si="2"/>
        <v>0.3</v>
      </c>
      <c r="AB17" s="92" t="str">
        <f t="shared" si="3"/>
        <v>Mayor</v>
      </c>
      <c r="AC17" s="89">
        <f>IFERROR(IF(AND(Q16="Impacto",Q17="Impacto"),(AC16-(+AC16*T17)),IF(AND(Q16="Probabilidad",Q17="Impacto"),(AC15-(+AC15*T17)),IF(Q17="Probabilidad",AC16,""))),"")</f>
        <v>0.75</v>
      </c>
      <c r="AD17" s="187"/>
      <c r="AE17" s="194"/>
      <c r="AF17" s="187"/>
      <c r="AG17" s="194"/>
      <c r="AH17" s="174"/>
      <c r="AI17" s="176"/>
      <c r="AJ17" s="183"/>
      <c r="AK17" s="252"/>
      <c r="AL17" s="209"/>
      <c r="AM17" s="252"/>
      <c r="AN17" s="209"/>
      <c r="AO17" s="252"/>
      <c r="AP17" s="209"/>
      <c r="AQ17" s="252"/>
      <c r="AR17" s="209"/>
      <c r="AS17" s="69"/>
      <c r="AT17" s="69"/>
      <c r="AU17" s="69"/>
      <c r="AV17" s="69"/>
      <c r="AW17" s="69"/>
      <c r="AX17" s="69"/>
      <c r="AY17" s="69"/>
      <c r="AZ17" s="69"/>
      <c r="BA17" s="69"/>
      <c r="BB17" s="69"/>
      <c r="BC17" s="69"/>
      <c r="BD17" s="69"/>
      <c r="BE17" s="69"/>
      <c r="BF17" s="69"/>
      <c r="BG17" s="69"/>
      <c r="BH17" s="69"/>
    </row>
    <row r="18" spans="1:60" ht="66.599999999999994" x14ac:dyDescent="0.25">
      <c r="A18" s="210"/>
      <c r="B18" s="183"/>
      <c r="C18" s="183"/>
      <c r="D18" s="183"/>
      <c r="E18" s="183"/>
      <c r="F18" s="183"/>
      <c r="G18" s="183"/>
      <c r="H18" s="183"/>
      <c r="I18" s="215"/>
      <c r="J18" s="187"/>
      <c r="K18" s="190"/>
      <c r="L18" s="187"/>
      <c r="M18" s="190"/>
      <c r="N18" s="213"/>
      <c r="O18" s="87" t="s">
        <v>151</v>
      </c>
      <c r="P18" s="97" t="s">
        <v>152</v>
      </c>
      <c r="Q18" s="87" t="str">
        <f t="shared" ref="Q18:Q27" si="4">IF(OR(R18="Preventivo",R18="Detectivo"),"Probabilidad",IF(R18="Correctivo","Impacto",""))</f>
        <v>Probabilidad</v>
      </c>
      <c r="R18" s="82" t="s">
        <v>143</v>
      </c>
      <c r="S18" s="82" t="s">
        <v>148</v>
      </c>
      <c r="T18" s="89" t="str">
        <f t="shared" si="1"/>
        <v>50%</v>
      </c>
      <c r="U18" s="82" t="s">
        <v>144</v>
      </c>
      <c r="V18" s="82" t="s">
        <v>149</v>
      </c>
      <c r="W18" s="82" t="s">
        <v>137</v>
      </c>
      <c r="X18" s="97" t="s">
        <v>150</v>
      </c>
      <c r="Y18" s="91">
        <f>IFERROR(IF(AND(Q17="Probabilidad",Q18="Probabilidad"),(AA17-(+AA17*T18)),IF(AND(Q17="Impacto",Q18="Probabilidad"),(AA16-(+AA16*T18)),IF(Q18="Impacto",AA17,""))),"")</f>
        <v>0.15</v>
      </c>
      <c r="Z18" s="92" t="str">
        <f t="shared" si="0"/>
        <v>Muy Baja</v>
      </c>
      <c r="AA18" s="89">
        <f t="shared" si="2"/>
        <v>0.15</v>
      </c>
      <c r="AB18" s="92" t="str">
        <f t="shared" si="3"/>
        <v>Mayor</v>
      </c>
      <c r="AC18" s="89">
        <f>IFERROR(IF(AND(Q17="Impacto",Q18="Impacto"),(AC17-(+AC17*T18)),IF(AND(Q17="Probabilidad",Q18="Impacto"),(AC16-(+AC16*T18)),IF(Q18="Probabilidad",AC17,""))),"")</f>
        <v>0.75</v>
      </c>
      <c r="AD18" s="187"/>
      <c r="AE18" s="194"/>
      <c r="AF18" s="187"/>
      <c r="AG18" s="194"/>
      <c r="AH18" s="174"/>
      <c r="AI18" s="176"/>
      <c r="AJ18" s="183"/>
      <c r="AK18" s="252"/>
      <c r="AL18" s="209"/>
      <c r="AM18" s="252"/>
      <c r="AN18" s="209"/>
      <c r="AO18" s="252"/>
      <c r="AP18" s="209"/>
      <c r="AQ18" s="252"/>
      <c r="AR18" s="209"/>
      <c r="AS18" s="69"/>
      <c r="AT18" s="69"/>
      <c r="AU18" s="69"/>
      <c r="AV18" s="69"/>
      <c r="AW18" s="69"/>
      <c r="AX18" s="69"/>
      <c r="AY18" s="69"/>
      <c r="AZ18" s="69"/>
      <c r="BA18" s="69"/>
      <c r="BB18" s="69"/>
      <c r="BC18" s="69"/>
      <c r="BD18" s="69"/>
      <c r="BE18" s="69"/>
      <c r="BF18" s="69"/>
      <c r="BG18" s="69"/>
      <c r="BH18" s="69"/>
    </row>
    <row r="19" spans="1:60" ht="66.599999999999994" x14ac:dyDescent="0.25">
      <c r="A19" s="210"/>
      <c r="B19" s="183"/>
      <c r="C19" s="183"/>
      <c r="D19" s="183"/>
      <c r="E19" s="183"/>
      <c r="F19" s="183"/>
      <c r="G19" s="183"/>
      <c r="H19" s="184"/>
      <c r="I19" s="215"/>
      <c r="J19" s="187"/>
      <c r="K19" s="190"/>
      <c r="L19" s="187"/>
      <c r="M19" s="190"/>
      <c r="N19" s="213"/>
      <c r="O19" s="87" t="s">
        <v>153</v>
      </c>
      <c r="P19" s="97" t="s">
        <v>154</v>
      </c>
      <c r="Q19" s="87" t="str">
        <f t="shared" si="4"/>
        <v>Probabilidad</v>
      </c>
      <c r="R19" s="82" t="s">
        <v>143</v>
      </c>
      <c r="S19" s="82" t="s">
        <v>148</v>
      </c>
      <c r="T19" s="89" t="str">
        <f t="shared" si="1"/>
        <v>50%</v>
      </c>
      <c r="U19" s="82" t="s">
        <v>144</v>
      </c>
      <c r="V19" s="82" t="s">
        <v>149</v>
      </c>
      <c r="W19" s="82" t="s">
        <v>137</v>
      </c>
      <c r="X19" s="97" t="s">
        <v>155</v>
      </c>
      <c r="Y19" s="91">
        <f>IFERROR(IF(AND(Q18="Probabilidad",Q19="Probabilidad"),(AA18-(+AA18*T19)),IF(AND(Q18="Impacto",Q19="Probabilidad"),(AA17-(+AA17*T19)),IF(Q19="Impacto",AA18,""))),"")</f>
        <v>7.4999999999999997E-2</v>
      </c>
      <c r="Z19" s="92" t="str">
        <f t="shared" si="0"/>
        <v>Muy Baja</v>
      </c>
      <c r="AA19" s="89">
        <f t="shared" si="2"/>
        <v>7.4999999999999997E-2</v>
      </c>
      <c r="AB19" s="92" t="str">
        <f t="shared" si="3"/>
        <v>Mayor</v>
      </c>
      <c r="AC19" s="89">
        <f>IFERROR(IF(AND(Q18="Impacto",Q19="Impacto"),(AC18-(+AC18*T19)),IF(AND(Q18="Probabilidad",Q19="Impacto"),(AC17-(+AC17*T19)),IF(Q19="Probabilidad",AC18,""))),"")</f>
        <v>0.75</v>
      </c>
      <c r="AD19" s="187"/>
      <c r="AE19" s="194"/>
      <c r="AF19" s="187"/>
      <c r="AG19" s="194"/>
      <c r="AH19" s="174"/>
      <c r="AI19" s="176"/>
      <c r="AJ19" s="183"/>
      <c r="AK19" s="252"/>
      <c r="AL19" s="209"/>
      <c r="AM19" s="252"/>
      <c r="AN19" s="209"/>
      <c r="AO19" s="252"/>
      <c r="AP19" s="209"/>
      <c r="AQ19" s="252"/>
      <c r="AR19" s="209"/>
      <c r="AS19" s="69"/>
      <c r="AT19" s="69"/>
      <c r="AU19" s="69"/>
      <c r="AV19" s="69"/>
      <c r="AW19" s="69"/>
      <c r="AX19" s="69"/>
      <c r="AY19" s="69"/>
      <c r="AZ19" s="69"/>
      <c r="BA19" s="69"/>
      <c r="BB19" s="69"/>
      <c r="BC19" s="69"/>
      <c r="BD19" s="69"/>
      <c r="BE19" s="69"/>
      <c r="BF19" s="69"/>
      <c r="BG19" s="69"/>
      <c r="BH19" s="69"/>
    </row>
    <row r="20" spans="1:60" ht="69" x14ac:dyDescent="0.25">
      <c r="A20" s="210"/>
      <c r="B20" s="183"/>
      <c r="C20" s="183"/>
      <c r="D20" s="183"/>
      <c r="E20" s="183"/>
      <c r="F20" s="183"/>
      <c r="G20" s="183"/>
      <c r="H20" s="182" t="s">
        <v>156</v>
      </c>
      <c r="I20" s="215"/>
      <c r="J20" s="187"/>
      <c r="K20" s="190"/>
      <c r="L20" s="187"/>
      <c r="M20" s="190"/>
      <c r="N20" s="213"/>
      <c r="O20" s="87" t="s">
        <v>157</v>
      </c>
      <c r="P20" s="97" t="s">
        <v>158</v>
      </c>
      <c r="Q20" s="87" t="str">
        <f t="shared" si="4"/>
        <v>Impacto</v>
      </c>
      <c r="R20" s="82" t="s">
        <v>133</v>
      </c>
      <c r="S20" s="82" t="s">
        <v>134</v>
      </c>
      <c r="T20" s="89" t="str">
        <f t="shared" si="1"/>
        <v>25%</v>
      </c>
      <c r="U20" s="82" t="s">
        <v>135</v>
      </c>
      <c r="V20" s="82" t="s">
        <v>136</v>
      </c>
      <c r="W20" s="82" t="s">
        <v>137</v>
      </c>
      <c r="X20" s="97" t="s">
        <v>150</v>
      </c>
      <c r="Y20" s="91">
        <f>IFERROR(IF(AND(Q19="Probabilidad",Q20="Probabilidad"),(AA19-(+AA19*T20)),IF(AND(Q19="Impacto",Q20="Probabilidad"),(AA18-(+AA18*T20)),IF(Q20="Impacto",AA19,""))),"")</f>
        <v>7.4999999999999997E-2</v>
      </c>
      <c r="Z20" s="92" t="str">
        <f t="shared" ref="Z20:Z21" si="5">IFERROR(IF(Y20="","",IF(Y20&lt;=0.2,"Muy Baja",IF(Y20&lt;=0.4,"Baja",IF(Y20&lt;=0.6,"Media",IF(Y20&lt;=0.8,"Alta","Muy Alta"))))),"")</f>
        <v>Muy Baja</v>
      </c>
      <c r="AA20" s="89">
        <f t="shared" ref="AA20:AA21" si="6">+Y20</f>
        <v>7.4999999999999997E-2</v>
      </c>
      <c r="AB20" s="92" t="str">
        <f t="shared" ref="AB20:AB21" si="7">IFERROR(IF(AC20="","",IF(AC20&lt;=0.2,"Leve",IF(AC20&lt;=0.4,"Menor",IF(AC20&lt;=0.6,"Moderado",IF(AC20&lt;=0.8,"Mayor","Catastrófico"))))),"")</f>
        <v>Moderado</v>
      </c>
      <c r="AC20" s="89">
        <f>IFERROR(IF(AND(Q19="Impacto",Q20="Impacto"),(AC19-(+AC19*T20)),IF(AND(Q19="Probabilidad",Q20="Impacto"),(AC18-(+AC18*T20)),IF(Q20="Probabilidad",AC19,""))),"")</f>
        <v>0.5625</v>
      </c>
      <c r="AD20" s="187"/>
      <c r="AE20" s="194"/>
      <c r="AF20" s="187"/>
      <c r="AG20" s="194"/>
      <c r="AH20" s="174"/>
      <c r="AI20" s="176"/>
      <c r="AJ20" s="183"/>
      <c r="AK20" s="252"/>
      <c r="AL20" s="209"/>
      <c r="AM20" s="252"/>
      <c r="AN20" s="209"/>
      <c r="AO20" s="252"/>
      <c r="AP20" s="209"/>
      <c r="AQ20" s="252"/>
      <c r="AR20" s="209"/>
      <c r="AS20" s="69"/>
      <c r="AT20" s="69"/>
      <c r="AU20" s="69"/>
      <c r="AV20" s="69"/>
      <c r="AW20" s="69"/>
      <c r="AX20" s="69"/>
      <c r="AY20" s="69"/>
      <c r="AZ20" s="69"/>
      <c r="BA20" s="69"/>
      <c r="BB20" s="69"/>
      <c r="BC20" s="69"/>
      <c r="BD20" s="69"/>
      <c r="BE20" s="69"/>
      <c r="BF20" s="69"/>
      <c r="BG20" s="69"/>
      <c r="BH20" s="69"/>
    </row>
    <row r="21" spans="1:60" ht="82.5" customHeight="1" x14ac:dyDescent="0.25">
      <c r="A21" s="210"/>
      <c r="B21" s="183"/>
      <c r="C21" s="183"/>
      <c r="D21" s="183"/>
      <c r="E21" s="183"/>
      <c r="F21" s="183"/>
      <c r="G21" s="183"/>
      <c r="H21" s="184"/>
      <c r="I21" s="215"/>
      <c r="J21" s="187"/>
      <c r="K21" s="190"/>
      <c r="L21" s="187"/>
      <c r="M21" s="190"/>
      <c r="N21" s="213"/>
      <c r="O21" s="87" t="s">
        <v>159</v>
      </c>
      <c r="P21" s="97" t="s">
        <v>160</v>
      </c>
      <c r="Q21" s="87" t="str">
        <f t="shared" si="4"/>
        <v>Impacto</v>
      </c>
      <c r="R21" s="82" t="s">
        <v>133</v>
      </c>
      <c r="S21" s="82" t="s">
        <v>134</v>
      </c>
      <c r="T21" s="89" t="str">
        <f t="shared" ref="T21" si="8">IF(AND(R21="Preventivo",S21="Automático"),"50%",IF(AND(R21="Preventivo",S21="Manual"),"40%",IF(AND(R21="Detectivo",S21="Automático"),"40%",IF(AND(R21="Detectivo",S21="Manual"),"30%",IF(AND(R21="Correctivo",S21="Automático"),"35%",IF(AND(R21="Correctivo",S21="Manual"),"25%",""))))))</f>
        <v>25%</v>
      </c>
      <c r="U21" s="82" t="s">
        <v>135</v>
      </c>
      <c r="V21" s="82" t="s">
        <v>136</v>
      </c>
      <c r="W21" s="82" t="s">
        <v>137</v>
      </c>
      <c r="X21" s="97" t="s">
        <v>161</v>
      </c>
      <c r="Y21" s="91">
        <f t="shared" ref="Y21" si="9">IFERROR(IF(AND(Q20="Probabilidad",Q21="Probabilidad"),(AA20-(+AA20*T21)),IF(AND(Q20="Impacto",Q21="Probabilidad"),(AA19-(+AA19*T21)),IF(Q21="Impacto",AA20,""))),"")</f>
        <v>7.4999999999999997E-2</v>
      </c>
      <c r="Z21" s="92" t="str">
        <f t="shared" si="5"/>
        <v>Muy Baja</v>
      </c>
      <c r="AA21" s="89">
        <f t="shared" si="6"/>
        <v>7.4999999999999997E-2</v>
      </c>
      <c r="AB21" s="92" t="str">
        <f t="shared" si="7"/>
        <v>Moderado</v>
      </c>
      <c r="AC21" s="89">
        <f t="shared" ref="AC21" si="10">IFERROR(IF(AND(Q20="Impacto",Q21="Impacto"),(AC20-(+AC20*T21)),IF(AND(Q20="Probabilidad",Q21="Impacto"),(AC19-(+AC19*T21)),IF(Q21="Probabilidad",AC20,""))),"")</f>
        <v>0.421875</v>
      </c>
      <c r="AD21" s="187"/>
      <c r="AE21" s="194"/>
      <c r="AF21" s="187"/>
      <c r="AG21" s="194"/>
      <c r="AH21" s="174"/>
      <c r="AI21" s="176"/>
      <c r="AJ21" s="183"/>
      <c r="AK21" s="252"/>
      <c r="AL21" s="209"/>
      <c r="AM21" s="252"/>
      <c r="AN21" s="209"/>
      <c r="AO21" s="252"/>
      <c r="AP21" s="209"/>
      <c r="AQ21" s="252"/>
      <c r="AR21" s="209"/>
      <c r="AS21" s="69"/>
      <c r="AT21" s="69"/>
      <c r="AU21" s="69"/>
      <c r="AV21" s="69"/>
      <c r="AW21" s="69"/>
      <c r="AX21" s="69"/>
      <c r="AY21" s="69"/>
      <c r="AZ21" s="69"/>
      <c r="BA21" s="69"/>
      <c r="BB21" s="69"/>
      <c r="BC21" s="69"/>
      <c r="BD21" s="69"/>
      <c r="BE21" s="69"/>
      <c r="BF21" s="69"/>
      <c r="BG21" s="69"/>
      <c r="BH21" s="69"/>
    </row>
    <row r="22" spans="1:60" ht="31.2" x14ac:dyDescent="0.25">
      <c r="A22" s="210"/>
      <c r="B22" s="183"/>
      <c r="C22" s="183"/>
      <c r="D22" s="183"/>
      <c r="E22" s="183"/>
      <c r="F22" s="183"/>
      <c r="G22" s="183"/>
      <c r="H22" s="98" t="s">
        <v>162</v>
      </c>
      <c r="I22" s="215"/>
      <c r="J22" s="187"/>
      <c r="K22" s="190"/>
      <c r="L22" s="187"/>
      <c r="M22" s="190"/>
      <c r="N22" s="213"/>
      <c r="O22" s="87">
        <v>3</v>
      </c>
      <c r="P22" s="99" t="s">
        <v>163</v>
      </c>
      <c r="Q22" s="87"/>
      <c r="R22" s="82" t="s">
        <v>164</v>
      </c>
      <c r="S22" s="82" t="s">
        <v>164</v>
      </c>
      <c r="T22" s="89"/>
      <c r="U22" s="82" t="s">
        <v>164</v>
      </c>
      <c r="V22" s="82" t="s">
        <v>164</v>
      </c>
      <c r="W22" s="82" t="s">
        <v>164</v>
      </c>
      <c r="X22" s="98" t="s">
        <v>164</v>
      </c>
      <c r="Y22" s="91">
        <f>IFERROR(IF(AND(Q21="Probabilidad",Q22="Probabilidad"),(AA21-(+AA21*T22)),IF(AND(Q21="Impacto",Q22="Probabilidad"),(AA20-(+AA20*T22)),IF(Q22="",AA21,""))),"")</f>
        <v>7.4999999999999997E-2</v>
      </c>
      <c r="Z22" s="92" t="str">
        <f t="shared" ref="Z22:Z23" si="11">IFERROR(IF(Y22="","",IF(Y22&lt;=0.2,"Muy Baja",IF(Y22&lt;=0.4,"Baja",IF(Y22&lt;=0.6,"Media",IF(Y22&lt;=0.8,"Alta","Muy Alta"))))),"")</f>
        <v>Muy Baja</v>
      </c>
      <c r="AA22" s="89">
        <f t="shared" ref="AA22:AA23" si="12">+Y22</f>
        <v>7.4999999999999997E-2</v>
      </c>
      <c r="AB22" s="92" t="str">
        <f t="shared" ref="AB22:AB23" si="13">IFERROR(IF(AC22="","",IF(AC22&lt;=0.2,"Leve",IF(AC22&lt;=0.4,"Menor",IF(AC22&lt;=0.6,"Moderado",IF(AC22&lt;=0.8,"Mayor","Catastrófico"))))),"")</f>
        <v>Moderado</v>
      </c>
      <c r="AC22" s="89">
        <f>IFERROR(IF(AND(Q21="Impacto",Q22="Impacto"),(AC21-(+AC21*T22)),IF(AND(Q21="Probabilidad",Q22="Impacto"),(AC20-(+AC20*T22)),IF(Q22="",AC21,""))),"")</f>
        <v>0.421875</v>
      </c>
      <c r="AD22" s="187"/>
      <c r="AE22" s="194"/>
      <c r="AF22" s="187"/>
      <c r="AG22" s="194"/>
      <c r="AH22" s="174"/>
      <c r="AI22" s="176"/>
      <c r="AJ22" s="183"/>
      <c r="AK22" s="252"/>
      <c r="AL22" s="209"/>
      <c r="AM22" s="252"/>
      <c r="AN22" s="209"/>
      <c r="AO22" s="252"/>
      <c r="AP22" s="209"/>
      <c r="AQ22" s="252"/>
      <c r="AR22" s="209"/>
      <c r="AS22" s="69"/>
      <c r="AT22" s="69"/>
      <c r="AU22" s="69"/>
      <c r="AV22" s="69"/>
      <c r="AW22" s="69"/>
      <c r="AX22" s="69"/>
      <c r="AY22" s="69"/>
      <c r="AZ22" s="69"/>
      <c r="BA22" s="69"/>
      <c r="BB22" s="69"/>
      <c r="BC22" s="69"/>
      <c r="BD22" s="69"/>
      <c r="BE22" s="69"/>
      <c r="BF22" s="69"/>
      <c r="BG22" s="69"/>
      <c r="BH22" s="69"/>
    </row>
    <row r="23" spans="1:60" ht="66" customHeight="1" x14ac:dyDescent="0.25">
      <c r="A23" s="210"/>
      <c r="B23" s="183"/>
      <c r="C23" s="183"/>
      <c r="D23" s="183"/>
      <c r="E23" s="183"/>
      <c r="F23" s="183"/>
      <c r="G23" s="183"/>
      <c r="H23" s="98" t="s">
        <v>165</v>
      </c>
      <c r="I23" s="215"/>
      <c r="J23" s="187"/>
      <c r="K23" s="190"/>
      <c r="L23" s="187"/>
      <c r="M23" s="190"/>
      <c r="N23" s="213"/>
      <c r="O23" s="87">
        <v>4</v>
      </c>
      <c r="P23" s="97" t="s">
        <v>166</v>
      </c>
      <c r="Q23" s="87" t="str">
        <f t="shared" si="4"/>
        <v>Probabilidad</v>
      </c>
      <c r="R23" s="82" t="s">
        <v>143</v>
      </c>
      <c r="S23" s="82" t="s">
        <v>134</v>
      </c>
      <c r="T23" s="89" t="str">
        <f t="shared" si="1"/>
        <v>40%</v>
      </c>
      <c r="U23" s="82" t="s">
        <v>135</v>
      </c>
      <c r="V23" s="82" t="s">
        <v>136</v>
      </c>
      <c r="W23" s="82" t="s">
        <v>137</v>
      </c>
      <c r="X23" s="97" t="s">
        <v>167</v>
      </c>
      <c r="Y23" s="91">
        <f>IFERROR(IF(AND(Q22="",Q23="Probabilidad"),(AA22-(+AA22*T23)),IF(AND(Q22="Impacto",Q23="Probabilidad"),(AA21-(+AA21*T23)),IF(Q23="Impacto",AA22,""))),"")</f>
        <v>4.4999999999999998E-2</v>
      </c>
      <c r="Z23" s="92" t="str">
        <f t="shared" si="11"/>
        <v>Muy Baja</v>
      </c>
      <c r="AA23" s="89">
        <f t="shared" si="12"/>
        <v>4.4999999999999998E-2</v>
      </c>
      <c r="AB23" s="92" t="str">
        <f t="shared" si="13"/>
        <v>Moderado</v>
      </c>
      <c r="AC23" s="89">
        <f t="shared" ref="AC23" si="14">IFERROR(IF(AND(Q22="Impacto",Q23="Impacto"),(AC22-(+AC22*T23)),IF(AND(Q22="Probabilidad",Q23="Impacto"),(AC21-(+AC21*T23)),IF(Q23="Probabilidad",AC22,""))),"")</f>
        <v>0.421875</v>
      </c>
      <c r="AD23" s="187"/>
      <c r="AE23" s="194"/>
      <c r="AF23" s="187"/>
      <c r="AG23" s="194"/>
      <c r="AH23" s="174"/>
      <c r="AI23" s="176"/>
      <c r="AJ23" s="183"/>
      <c r="AK23" s="252"/>
      <c r="AL23" s="209"/>
      <c r="AM23" s="252"/>
      <c r="AN23" s="209"/>
      <c r="AO23" s="252"/>
      <c r="AP23" s="209"/>
      <c r="AQ23" s="252"/>
      <c r="AR23" s="209"/>
      <c r="AS23" s="69"/>
      <c r="AT23" s="69"/>
      <c r="AU23" s="69"/>
      <c r="AV23" s="69"/>
      <c r="AW23" s="69"/>
      <c r="AX23" s="69"/>
      <c r="AY23" s="69"/>
      <c r="AZ23" s="69"/>
      <c r="BA23" s="69"/>
      <c r="BB23" s="69"/>
      <c r="BC23" s="69"/>
      <c r="BD23" s="69"/>
      <c r="BE23" s="69"/>
      <c r="BF23" s="69"/>
      <c r="BG23" s="69"/>
      <c r="BH23" s="69"/>
    </row>
    <row r="24" spans="1:60" ht="58.2" x14ac:dyDescent="0.25">
      <c r="A24" s="210"/>
      <c r="B24" s="183"/>
      <c r="C24" s="183"/>
      <c r="D24" s="183"/>
      <c r="E24" s="183"/>
      <c r="F24" s="183"/>
      <c r="G24" s="183"/>
      <c r="H24" s="98" t="s">
        <v>168</v>
      </c>
      <c r="I24" s="215"/>
      <c r="J24" s="187"/>
      <c r="K24" s="190"/>
      <c r="L24" s="187"/>
      <c r="M24" s="190"/>
      <c r="N24" s="213"/>
      <c r="O24" s="87">
        <v>5</v>
      </c>
      <c r="P24" s="97" t="s">
        <v>169</v>
      </c>
      <c r="Q24" s="87" t="str">
        <f t="shared" ref="Q24:Q26" si="15">IF(OR(R24="Preventivo",R24="Detectivo"),"Probabilidad",IF(R24="Correctivo","Impacto",""))</f>
        <v>Probabilidad</v>
      </c>
      <c r="R24" s="82" t="s">
        <v>143</v>
      </c>
      <c r="S24" s="82" t="s">
        <v>134</v>
      </c>
      <c r="T24" s="89" t="str">
        <f t="shared" ref="T24:T26" si="16">IF(AND(R24="Preventivo",S24="Automático"),"50%",IF(AND(R24="Preventivo",S24="Manual"),"40%",IF(AND(R24="Detectivo",S24="Automático"),"40%",IF(AND(R24="Detectivo",S24="Manual"),"30%",IF(AND(R24="Correctivo",S24="Automático"),"35%",IF(AND(R24="Correctivo",S24="Manual"),"25%",""))))))</f>
        <v>40%</v>
      </c>
      <c r="U24" s="82" t="s">
        <v>135</v>
      </c>
      <c r="V24" s="82" t="s">
        <v>136</v>
      </c>
      <c r="W24" s="82" t="s">
        <v>137</v>
      </c>
      <c r="X24" s="97" t="s">
        <v>170</v>
      </c>
      <c r="Y24" s="91">
        <f>IFERROR(IF(AND(Q23="Probabilidad",Q24="Probabilidad"),(AA23-(+AA23*T24)),IF(AND(Q23="Impacto",Q24="Probabilidad"),(AA19-(+AA19*T24)),IF(Q24="Impacto",AA23,""))),"")</f>
        <v>2.7E-2</v>
      </c>
      <c r="Z24" s="92" t="str">
        <f t="shared" ref="Z24:Z25" si="17">IFERROR(IF(Y24="","",IF(Y24&lt;=0.2,"Muy Baja",IF(Y24&lt;=0.4,"Baja",IF(Y24&lt;=0.6,"Media",IF(Y24&lt;=0.8,"Alta","Muy Alta"))))),"")</f>
        <v>Muy Baja</v>
      </c>
      <c r="AA24" s="89">
        <f t="shared" ref="AA24:AA25" si="18">+Y24</f>
        <v>2.7E-2</v>
      </c>
      <c r="AB24" s="92" t="str">
        <f t="shared" ref="AB24:AB25" si="19">IFERROR(IF(AC24="","",IF(AC24&lt;=0.2,"Leve",IF(AC24&lt;=0.4,"Menor",IF(AC24&lt;=0.6,"Moderado",IF(AC24&lt;=0.8,"Mayor","Catastrófico"))))),"")</f>
        <v>Moderado</v>
      </c>
      <c r="AC24" s="89">
        <f>IFERROR(IF(AND(Q23="Impacto",Q24="Impacto"),(AC23-(+AC23*T24)),IF(AND(Q23="Probabilidad",Q24="Impacto"),(AC19-(+AC19*T24)),IF(Q24="Probabilidad",AC23,""))),"")</f>
        <v>0.421875</v>
      </c>
      <c r="AD24" s="187"/>
      <c r="AE24" s="194"/>
      <c r="AF24" s="187"/>
      <c r="AG24" s="194"/>
      <c r="AH24" s="174"/>
      <c r="AI24" s="176"/>
      <c r="AJ24" s="183"/>
      <c r="AK24" s="252"/>
      <c r="AL24" s="209"/>
      <c r="AM24" s="252"/>
      <c r="AN24" s="209"/>
      <c r="AO24" s="252"/>
      <c r="AP24" s="209"/>
      <c r="AQ24" s="252"/>
      <c r="AR24" s="209"/>
      <c r="AS24" s="69"/>
      <c r="AT24" s="69"/>
      <c r="AU24" s="69"/>
      <c r="AV24" s="69"/>
      <c r="AW24" s="69"/>
      <c r="AX24" s="69"/>
      <c r="AY24" s="69"/>
      <c r="AZ24" s="69"/>
      <c r="BA24" s="69"/>
      <c r="BB24" s="69"/>
      <c r="BC24" s="69"/>
      <c r="BD24" s="69"/>
      <c r="BE24" s="69"/>
      <c r="BF24" s="69"/>
      <c r="BG24" s="69"/>
      <c r="BH24" s="69"/>
    </row>
    <row r="25" spans="1:60" ht="66" customHeight="1" x14ac:dyDescent="0.25">
      <c r="A25" s="210"/>
      <c r="B25" s="183"/>
      <c r="C25" s="183"/>
      <c r="D25" s="183"/>
      <c r="E25" s="183"/>
      <c r="F25" s="183"/>
      <c r="G25" s="183"/>
      <c r="H25" s="98" t="s">
        <v>171</v>
      </c>
      <c r="I25" s="215"/>
      <c r="J25" s="187"/>
      <c r="K25" s="190"/>
      <c r="L25" s="187"/>
      <c r="M25" s="190"/>
      <c r="N25" s="213"/>
      <c r="O25" s="87" t="s">
        <v>172</v>
      </c>
      <c r="P25" s="97" t="s">
        <v>173</v>
      </c>
      <c r="Q25" s="87" t="str">
        <f t="shared" si="15"/>
        <v>Probabilidad</v>
      </c>
      <c r="R25" s="82" t="s">
        <v>143</v>
      </c>
      <c r="S25" s="82" t="s">
        <v>134</v>
      </c>
      <c r="T25" s="89" t="str">
        <f t="shared" si="16"/>
        <v>40%</v>
      </c>
      <c r="U25" s="82" t="s">
        <v>135</v>
      </c>
      <c r="V25" s="82" t="s">
        <v>136</v>
      </c>
      <c r="W25" s="82" t="s">
        <v>137</v>
      </c>
      <c r="X25" s="97" t="s">
        <v>174</v>
      </c>
      <c r="Y25" s="91">
        <f t="shared" ref="Y25" si="20">IFERROR(IF(AND(Q24="Probabilidad",Q25="Probabilidad"),(AA24-(+AA24*T25)),IF(AND(Q24="Impacto",Q25="Probabilidad"),(AA23-(+AA23*T25)),IF(Q25="Impacto",AA24,""))),"")</f>
        <v>1.6199999999999999E-2</v>
      </c>
      <c r="Z25" s="92" t="str">
        <f t="shared" si="17"/>
        <v>Muy Baja</v>
      </c>
      <c r="AA25" s="89">
        <f t="shared" si="18"/>
        <v>1.6199999999999999E-2</v>
      </c>
      <c r="AB25" s="92" t="str">
        <f t="shared" si="19"/>
        <v>Moderado</v>
      </c>
      <c r="AC25" s="89">
        <f t="shared" ref="AC25" si="21">IFERROR(IF(AND(Q24="Impacto",Q25="Impacto"),(AC24-(+AC24*T25)),IF(AND(Q24="Probabilidad",Q25="Impacto"),(AC23-(+AC23*T25)),IF(Q25="Probabilidad",AC24,""))),"")</f>
        <v>0.421875</v>
      </c>
      <c r="AD25" s="187"/>
      <c r="AE25" s="194"/>
      <c r="AF25" s="187"/>
      <c r="AG25" s="194"/>
      <c r="AH25" s="174"/>
      <c r="AI25" s="176"/>
      <c r="AJ25" s="183"/>
      <c r="AK25" s="252"/>
      <c r="AL25" s="209"/>
      <c r="AM25" s="252"/>
      <c r="AN25" s="209"/>
      <c r="AO25" s="252"/>
      <c r="AP25" s="209"/>
      <c r="AQ25" s="252"/>
      <c r="AR25" s="209"/>
      <c r="AS25" s="69"/>
      <c r="AT25" s="69"/>
      <c r="AU25" s="69"/>
      <c r="AV25" s="69"/>
      <c r="AW25" s="69"/>
      <c r="AX25" s="69"/>
      <c r="AY25" s="69"/>
      <c r="AZ25" s="69"/>
      <c r="BA25" s="69"/>
      <c r="BB25" s="69"/>
      <c r="BC25" s="69"/>
      <c r="BD25" s="69"/>
      <c r="BE25" s="69"/>
      <c r="BF25" s="69"/>
      <c r="BG25" s="69"/>
      <c r="BH25" s="69"/>
    </row>
    <row r="26" spans="1:60" ht="66.599999999999994" x14ac:dyDescent="0.25">
      <c r="A26" s="210"/>
      <c r="B26" s="183"/>
      <c r="C26" s="183"/>
      <c r="D26" s="183"/>
      <c r="E26" s="183"/>
      <c r="F26" s="183"/>
      <c r="G26" s="183"/>
      <c r="H26" s="98" t="s">
        <v>175</v>
      </c>
      <c r="I26" s="215"/>
      <c r="J26" s="187"/>
      <c r="K26" s="190"/>
      <c r="L26" s="187"/>
      <c r="M26" s="190"/>
      <c r="N26" s="213"/>
      <c r="O26" s="87" t="s">
        <v>176</v>
      </c>
      <c r="P26" s="88" t="s">
        <v>177</v>
      </c>
      <c r="Q26" s="87" t="str">
        <f t="shared" si="15"/>
        <v>Probabilidad</v>
      </c>
      <c r="R26" s="82" t="s">
        <v>143</v>
      </c>
      <c r="S26" s="82" t="s">
        <v>134</v>
      </c>
      <c r="T26" s="89" t="str">
        <f t="shared" si="16"/>
        <v>40%</v>
      </c>
      <c r="U26" s="82" t="s">
        <v>144</v>
      </c>
      <c r="V26" s="82" t="s">
        <v>136</v>
      </c>
      <c r="W26" s="82" t="s">
        <v>137</v>
      </c>
      <c r="X26" s="97" t="s">
        <v>178</v>
      </c>
      <c r="Y26" s="91">
        <f t="shared" ref="Y26" si="22">IFERROR(IF(AND(Q25="Probabilidad",Q26="Probabilidad"),(AA25-(+AA25*T26)),IF(AND(Q25="Impacto",Q26="Probabilidad"),(AA24-(+AA24*T26)),IF(Q26="Impacto",AA25,""))),"")</f>
        <v>9.7199999999999995E-3</v>
      </c>
      <c r="Z26" s="92" t="str">
        <f t="shared" ref="Z26" si="23">IFERROR(IF(Y26="","",IF(Y26&lt;=0.2,"Muy Baja",IF(Y26&lt;=0.4,"Baja",IF(Y26&lt;=0.6,"Media",IF(Y26&lt;=0.8,"Alta","Muy Alta"))))),"")</f>
        <v>Muy Baja</v>
      </c>
      <c r="AA26" s="89">
        <f t="shared" ref="AA26" si="24">+Y26</f>
        <v>9.7199999999999995E-3</v>
      </c>
      <c r="AB26" s="92" t="str">
        <f t="shared" ref="AB26" si="25">IFERROR(IF(AC26="","",IF(AC26&lt;=0.2,"Leve",IF(AC26&lt;=0.4,"Menor",IF(AC26&lt;=0.6,"Moderado",IF(AC26&lt;=0.8,"Mayor","Catastrófico"))))),"")</f>
        <v>Moderado</v>
      </c>
      <c r="AC26" s="89">
        <f t="shared" ref="AC26" si="26">IFERROR(IF(AND(Q25="Impacto",Q26="Impacto"),(AC25-(+AC25*T26)),IF(AND(Q25="Probabilidad",Q26="Impacto"),(AC24-(+AC24*T26)),IF(Q26="Probabilidad",AC25,""))),"")</f>
        <v>0.421875</v>
      </c>
      <c r="AD26" s="187"/>
      <c r="AE26" s="194"/>
      <c r="AF26" s="187"/>
      <c r="AG26" s="194"/>
      <c r="AH26" s="174"/>
      <c r="AI26" s="176"/>
      <c r="AJ26" s="183"/>
      <c r="AK26" s="252"/>
      <c r="AL26" s="209"/>
      <c r="AM26" s="252"/>
      <c r="AN26" s="209"/>
      <c r="AO26" s="252"/>
      <c r="AP26" s="209"/>
      <c r="AQ26" s="252"/>
      <c r="AR26" s="209"/>
      <c r="AS26" s="69"/>
      <c r="AT26" s="69"/>
      <c r="AU26" s="69"/>
      <c r="AV26" s="69"/>
      <c r="AW26" s="69"/>
      <c r="AX26" s="69"/>
      <c r="AY26" s="69"/>
      <c r="AZ26" s="69"/>
      <c r="BA26" s="69"/>
      <c r="BB26" s="69"/>
      <c r="BC26" s="69"/>
      <c r="BD26" s="69"/>
      <c r="BE26" s="69"/>
      <c r="BF26" s="69"/>
      <c r="BG26" s="69"/>
      <c r="BH26" s="69"/>
    </row>
    <row r="27" spans="1:60" ht="115.5" customHeight="1" x14ac:dyDescent="0.25">
      <c r="A27" s="210"/>
      <c r="B27" s="183"/>
      <c r="C27" s="183"/>
      <c r="D27" s="183"/>
      <c r="E27" s="183"/>
      <c r="F27" s="183"/>
      <c r="G27" s="183"/>
      <c r="H27" s="98" t="s">
        <v>179</v>
      </c>
      <c r="I27" s="215"/>
      <c r="J27" s="187"/>
      <c r="K27" s="190"/>
      <c r="L27" s="187"/>
      <c r="M27" s="190"/>
      <c r="N27" s="213"/>
      <c r="O27" s="87" t="s">
        <v>180</v>
      </c>
      <c r="P27" s="97" t="s">
        <v>181</v>
      </c>
      <c r="Q27" s="87" t="str">
        <f t="shared" si="4"/>
        <v>Impacto</v>
      </c>
      <c r="R27" s="82" t="s">
        <v>133</v>
      </c>
      <c r="S27" s="82" t="s">
        <v>134</v>
      </c>
      <c r="T27" s="89" t="str">
        <f t="shared" si="1"/>
        <v>25%</v>
      </c>
      <c r="U27" s="82" t="s">
        <v>144</v>
      </c>
      <c r="V27" s="82" t="s">
        <v>136</v>
      </c>
      <c r="W27" s="82" t="s">
        <v>137</v>
      </c>
      <c r="X27" s="97" t="s">
        <v>182</v>
      </c>
      <c r="Y27" s="91">
        <f t="shared" ref="Y27" si="27">IFERROR(IF(AND(Q26="Probabilidad",Q27="Probabilidad"),(AA26-(+AA26*T27)),IF(AND(Q26="Impacto",Q27="Probabilidad"),(AA25-(+AA25*T27)),IF(Q27="Impacto",AA26,""))),"")</f>
        <v>9.7199999999999995E-3</v>
      </c>
      <c r="Z27" s="92" t="str">
        <f t="shared" ref="Z27" si="28">IFERROR(IF(Y27="","",IF(Y27&lt;=0.2,"Muy Baja",IF(Y27&lt;=0.4,"Baja",IF(Y27&lt;=0.6,"Media",IF(Y27&lt;=0.8,"Alta","Muy Alta"))))),"")</f>
        <v>Muy Baja</v>
      </c>
      <c r="AA27" s="89">
        <f t="shared" ref="AA27" si="29">+Y27</f>
        <v>9.7199999999999995E-3</v>
      </c>
      <c r="AB27" s="92" t="str">
        <f t="shared" ref="AB27" si="30">IFERROR(IF(AC27="","",IF(AC27&lt;=0.2,"Leve",IF(AC27&lt;=0.4,"Menor",IF(AC27&lt;=0.6,"Moderado",IF(AC27&lt;=0.8,"Mayor","Catastrófico"))))),"")</f>
        <v>Menor</v>
      </c>
      <c r="AC27" s="89">
        <f t="shared" ref="AC27" si="31">IFERROR(IF(AND(Q26="Impacto",Q27="Impacto"),(AC26-(+AC26*T27)),IF(AND(Q26="Probabilidad",Q27="Impacto"),(AC25-(+AC25*T27)),IF(Q27="Probabilidad",AC26,""))),"")</f>
        <v>0.31640625</v>
      </c>
      <c r="AD27" s="187"/>
      <c r="AE27" s="194"/>
      <c r="AF27" s="187"/>
      <c r="AG27" s="194"/>
      <c r="AH27" s="174"/>
      <c r="AI27" s="176"/>
      <c r="AJ27" s="183"/>
      <c r="AK27" s="253"/>
      <c r="AL27" s="209"/>
      <c r="AM27" s="253"/>
      <c r="AN27" s="209"/>
      <c r="AO27" s="253"/>
      <c r="AP27" s="209"/>
      <c r="AQ27" s="253"/>
      <c r="AR27" s="209"/>
      <c r="AS27" s="69"/>
      <c r="AT27" s="69"/>
      <c r="AU27" s="69"/>
      <c r="AV27" s="69"/>
      <c r="AW27" s="69"/>
      <c r="AX27" s="69"/>
      <c r="AY27" s="69"/>
      <c r="AZ27" s="69"/>
      <c r="BA27" s="69"/>
      <c r="BB27" s="69"/>
      <c r="BC27" s="69"/>
      <c r="BD27" s="69"/>
      <c r="BE27" s="69"/>
      <c r="BF27" s="69"/>
      <c r="BG27" s="69"/>
      <c r="BH27" s="69"/>
    </row>
    <row r="28" spans="1:60" ht="66" customHeight="1" x14ac:dyDescent="0.25">
      <c r="A28" s="210" t="s">
        <v>183</v>
      </c>
      <c r="B28" s="182" t="s">
        <v>123</v>
      </c>
      <c r="C28" s="182" t="s">
        <v>184</v>
      </c>
      <c r="D28" s="182" t="s">
        <v>185</v>
      </c>
      <c r="E28" s="182" t="s">
        <v>186</v>
      </c>
      <c r="F28" s="182" t="s">
        <v>187</v>
      </c>
      <c r="G28" s="182" t="s">
        <v>188</v>
      </c>
      <c r="H28" s="97" t="s">
        <v>189</v>
      </c>
      <c r="I28" s="214" t="s">
        <v>338</v>
      </c>
      <c r="J28" s="186" t="s">
        <v>190</v>
      </c>
      <c r="K28" s="190">
        <f>IF(J28="","",IF(J28="Muy Baja",0.2,IF(J28="Baja",0.4,IF(J28="Media",0.6,IF(J28="Alta",0.8,IF(J28="Muy Alta",1,))))))</f>
        <v>0.6</v>
      </c>
      <c r="L28" s="186" t="s">
        <v>191</v>
      </c>
      <c r="M28" s="190">
        <f>IF(L28="","",IF(L28="Leve",0.2,IF(L28="Menor",0.4,IF(L28="Moderado",0.6,IF(L28="Mayor",0.8,IF(L28="Catastrófico",1,))))))</f>
        <v>0.6</v>
      </c>
      <c r="N28" s="213"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Moderado</v>
      </c>
      <c r="O28" s="87">
        <v>1</v>
      </c>
      <c r="P28" s="88" t="s">
        <v>192</v>
      </c>
      <c r="Q28" s="87" t="str">
        <f>IF(OR(R28="Preventivo",R28="Detectivo"),"Probabilidad",IF(R28="Correctivo","Impacto",""))</f>
        <v>Probabilidad</v>
      </c>
      <c r="R28" s="82" t="s">
        <v>143</v>
      </c>
      <c r="S28" s="82" t="s">
        <v>148</v>
      </c>
      <c r="T28" s="89" t="str">
        <f>IF(AND(R28="Preventivo",S28="Automático"),"50%",IF(AND(R28="Preventivo",S28="Manual"),"40%",IF(AND(R28="Detectivo",S28="Automático"),"40%",IF(AND(R28="Detectivo",S28="Manual"),"30%",IF(AND(R28="Correctivo",S28="Automático"),"35%",IF(AND(R28="Correctivo",S28="Manual"),"25%",""))))))</f>
        <v>50%</v>
      </c>
      <c r="U28" s="82" t="s">
        <v>135</v>
      </c>
      <c r="V28" s="82" t="s">
        <v>149</v>
      </c>
      <c r="W28" s="82" t="s">
        <v>193</v>
      </c>
      <c r="X28" s="87" t="s">
        <v>164</v>
      </c>
      <c r="Y28" s="91">
        <f>IFERROR(IF(Q28="Probabilidad",(K28-(+K28*T28)),IF(Q28="Impacto",K28,"")),"")</f>
        <v>0.3</v>
      </c>
      <c r="Z28" s="92" t="str">
        <f t="shared" ref="Z28:Z31" si="32">IFERROR(IF(Y28="","",IF(Y28&lt;=0.2,"Muy Baja",IF(Y28&lt;=0.4,"Baja",IF(Y28&lt;=0.6,"Media",IF(Y28&lt;=0.8,"Alta","Muy Alta"))))),"")</f>
        <v>Baja</v>
      </c>
      <c r="AA28" s="89">
        <f>+Y28</f>
        <v>0.3</v>
      </c>
      <c r="AB28" s="92" t="str">
        <f>IFERROR(IF(AC28="","",IF(AC28&lt;=0.2,"Leve",IF(AC28&lt;=0.4,"Menor",IF(AC28&lt;=0.6,"Moderado",IF(AC28&lt;=0.8,"Mayor","Catastrófico"))))),"")</f>
        <v>Moderado</v>
      </c>
      <c r="AC28" s="89">
        <f>IFERROR(IF(Q28="Impacto",(M28-(+M28*T28)),IF(Q28="Probabilidad",M28,"")),"")</f>
        <v>0.6</v>
      </c>
      <c r="AD28" s="186" t="str">
        <f>IFERROR(IF(AE28=0,"",IF(AND(AE28&gt;0,AE28&lt;=0.2),"Muy Baja",IF(AE28&lt;=0.4,"Baja",IF(AE28&lt;=0.6,"Media",IF(AE28&lt;=0.8,"Alta","Muy Alta"))))),"")</f>
        <v>Muy Baja</v>
      </c>
      <c r="AE28" s="193">
        <f>MIN(Y28:Y32)</f>
        <v>3.8879999999999998E-2</v>
      </c>
      <c r="AF28" s="186" t="str">
        <f>IFERROR(IF(AG28=0,"",IF(AND(AG28&gt;0,AG28&lt;=0.2),"Leve",IF(AG28&lt;=0.4,"Menor",IF(AG28&lt;=0.6,"Moderado",IF(AG28&lt;=0.8,"Mayor","Catastrófico"))))),"")</f>
        <v>Moderado</v>
      </c>
      <c r="AG28" s="193">
        <f>MIN(AC28:AC32)</f>
        <v>0.6</v>
      </c>
      <c r="AH28" s="173"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Moderado</v>
      </c>
      <c r="AI28" s="175" t="s">
        <v>139</v>
      </c>
      <c r="AJ28" s="182"/>
      <c r="AK28" s="257" t="s">
        <v>357</v>
      </c>
      <c r="AL28" s="251" t="s">
        <v>355</v>
      </c>
      <c r="AM28" s="251" t="s">
        <v>334</v>
      </c>
      <c r="AN28" s="251"/>
      <c r="AO28" s="251" t="s">
        <v>334</v>
      </c>
      <c r="AP28" s="251"/>
      <c r="AQ28" s="251" t="s">
        <v>334</v>
      </c>
      <c r="AR28" s="251"/>
      <c r="AS28" s="69"/>
      <c r="AT28" s="69"/>
      <c r="AU28" s="69"/>
      <c r="AV28" s="69"/>
      <c r="AW28" s="69"/>
      <c r="AX28" s="69"/>
      <c r="AY28" s="69"/>
      <c r="AZ28" s="69"/>
      <c r="BA28" s="69"/>
      <c r="BB28" s="69"/>
      <c r="BC28" s="69"/>
      <c r="BD28" s="69"/>
      <c r="BE28" s="69"/>
      <c r="BF28" s="69"/>
      <c r="BG28" s="69"/>
      <c r="BH28" s="69"/>
    </row>
    <row r="29" spans="1:60" ht="66.599999999999994" x14ac:dyDescent="0.25">
      <c r="A29" s="210"/>
      <c r="B29" s="183"/>
      <c r="C29" s="183"/>
      <c r="D29" s="183"/>
      <c r="E29" s="183"/>
      <c r="F29" s="183"/>
      <c r="G29" s="183"/>
      <c r="H29" s="88" t="s">
        <v>194</v>
      </c>
      <c r="I29" s="215"/>
      <c r="J29" s="187"/>
      <c r="K29" s="190"/>
      <c r="L29" s="187"/>
      <c r="M29" s="190"/>
      <c r="N29" s="213"/>
      <c r="O29" s="87">
        <v>2</v>
      </c>
      <c r="P29" s="88" t="s">
        <v>195</v>
      </c>
      <c r="Q29" s="87" t="str">
        <f>IF(OR(R29="Preventivo",R29="Detectivo"),"Probabilidad",IF(R29="Correctivo","Impacto",""))</f>
        <v>Probabilidad</v>
      </c>
      <c r="R29" s="82" t="s">
        <v>143</v>
      </c>
      <c r="S29" s="82" t="s">
        <v>134</v>
      </c>
      <c r="T29" s="89" t="str">
        <f t="shared" ref="T29:T32" si="33">IF(AND(R29="Preventivo",S29="Automático"),"50%",IF(AND(R29="Preventivo",S29="Manual"),"40%",IF(AND(R29="Detectivo",S29="Automático"),"40%",IF(AND(R29="Detectivo",S29="Manual"),"30%",IF(AND(R29="Correctivo",S29="Automático"),"35%",IF(AND(R29="Correctivo",S29="Manual"),"25%",""))))))</f>
        <v>40%</v>
      </c>
      <c r="U29" s="82" t="s">
        <v>144</v>
      </c>
      <c r="V29" s="82" t="s">
        <v>136</v>
      </c>
      <c r="W29" s="82" t="s">
        <v>137</v>
      </c>
      <c r="X29" s="98" t="s">
        <v>196</v>
      </c>
      <c r="Y29" s="91">
        <f>IFERROR(IF(AND(Q28="Probabilidad",Q29="Probabilidad"),(AA28-(+AA28*T29)),IF(Q29="Probabilidad",(K28-(+K28*T29)),IF(Q29="Impacto",AA28,""))),"")</f>
        <v>0.18</v>
      </c>
      <c r="Z29" s="92" t="str">
        <f t="shared" si="32"/>
        <v>Muy Baja</v>
      </c>
      <c r="AA29" s="89">
        <f t="shared" ref="AA29:AA31" si="34">+Y29</f>
        <v>0.18</v>
      </c>
      <c r="AB29" s="92" t="str">
        <f t="shared" ref="AB29:AB31" si="35">IFERROR(IF(AC29="","",IF(AC29&lt;=0.2,"Leve",IF(AC29&lt;=0.4,"Menor",IF(AC29&lt;=0.6,"Moderado",IF(AC29&lt;=0.8,"Mayor","Catastrófico"))))),"")</f>
        <v>Moderado</v>
      </c>
      <c r="AC29" s="89">
        <f>IFERROR(IF(AND(Q28="Impacto",Q29="Impacto"),(AC28-(+AC28*T29)),IF(Q29="Impacto",(M28-(+M28*T29)),IF(Q29="Probabilidad",AC28,""))),"")</f>
        <v>0.6</v>
      </c>
      <c r="AD29" s="187"/>
      <c r="AE29" s="194"/>
      <c r="AF29" s="187"/>
      <c r="AG29" s="194"/>
      <c r="AH29" s="174"/>
      <c r="AI29" s="176"/>
      <c r="AJ29" s="183"/>
      <c r="AK29" s="260"/>
      <c r="AL29" s="252"/>
      <c r="AM29" s="252"/>
      <c r="AN29" s="252"/>
      <c r="AO29" s="252"/>
      <c r="AP29" s="252"/>
      <c r="AQ29" s="252"/>
      <c r="AR29" s="252"/>
      <c r="AS29" s="69"/>
      <c r="AT29" s="69"/>
      <c r="AU29" s="69"/>
      <c r="AV29" s="69"/>
      <c r="AW29" s="69"/>
      <c r="AX29" s="69"/>
      <c r="AY29" s="69"/>
      <c r="AZ29" s="69"/>
      <c r="BA29" s="69"/>
      <c r="BB29" s="69"/>
      <c r="BC29" s="69"/>
      <c r="BD29" s="69"/>
      <c r="BE29" s="69"/>
      <c r="BF29" s="69"/>
      <c r="BG29" s="69"/>
      <c r="BH29" s="69"/>
    </row>
    <row r="30" spans="1:60" ht="66.599999999999994" x14ac:dyDescent="0.25">
      <c r="A30" s="210"/>
      <c r="B30" s="183"/>
      <c r="C30" s="183"/>
      <c r="D30" s="183"/>
      <c r="E30" s="183"/>
      <c r="F30" s="183"/>
      <c r="G30" s="183"/>
      <c r="H30" s="88" t="s">
        <v>197</v>
      </c>
      <c r="I30" s="215"/>
      <c r="J30" s="187"/>
      <c r="K30" s="190"/>
      <c r="L30" s="187"/>
      <c r="M30" s="190"/>
      <c r="N30" s="213"/>
      <c r="O30" s="87">
        <v>3</v>
      </c>
      <c r="P30" s="88" t="s">
        <v>198</v>
      </c>
      <c r="Q30" s="87" t="str">
        <f>IF(OR(R30="Preventivo",R30="Detectivo"),"Probabilidad",IF(R30="Correctivo","Impacto",""))</f>
        <v>Probabilidad</v>
      </c>
      <c r="R30" s="82" t="s">
        <v>143</v>
      </c>
      <c r="S30" s="82" t="s">
        <v>134</v>
      </c>
      <c r="T30" s="89" t="str">
        <f t="shared" si="33"/>
        <v>40%</v>
      </c>
      <c r="U30" s="82" t="s">
        <v>144</v>
      </c>
      <c r="V30" s="82" t="s">
        <v>136</v>
      </c>
      <c r="W30" s="82" t="s">
        <v>137</v>
      </c>
      <c r="X30" s="98" t="s">
        <v>174</v>
      </c>
      <c r="Y30" s="91">
        <f>IFERROR(IF(AND(Q29="Probabilidad",Q30="Probabilidad"),(AA29-(+AA29*T30)),IF(AND(Q29="Impacto",Q30="Probabilidad"),(AA28-(+AA28*T30)),IF(Q30="Impacto",AA29,""))),"")</f>
        <v>0.108</v>
      </c>
      <c r="Z30" s="92" t="str">
        <f t="shared" si="32"/>
        <v>Muy Baja</v>
      </c>
      <c r="AA30" s="89">
        <f t="shared" si="34"/>
        <v>0.108</v>
      </c>
      <c r="AB30" s="92" t="str">
        <f t="shared" si="35"/>
        <v>Moderado</v>
      </c>
      <c r="AC30" s="89">
        <f>IFERROR(IF(AND(Q29="Impacto",Q30="Impacto"),(AC29-(+AC29*T30)),IF(AND(Q29="Probabilidad",Q30="Impacto"),(AC28-(+AC28*T30)),IF(Q30="Probabilidad",AC29,""))),"")</f>
        <v>0.6</v>
      </c>
      <c r="AD30" s="187"/>
      <c r="AE30" s="194"/>
      <c r="AF30" s="187"/>
      <c r="AG30" s="194"/>
      <c r="AH30" s="174"/>
      <c r="AI30" s="176"/>
      <c r="AJ30" s="183"/>
      <c r="AK30" s="260"/>
      <c r="AL30" s="252"/>
      <c r="AM30" s="252"/>
      <c r="AN30" s="252"/>
      <c r="AO30" s="252"/>
      <c r="AP30" s="252"/>
      <c r="AQ30" s="252"/>
      <c r="AR30" s="252"/>
      <c r="AS30" s="69"/>
      <c r="AT30" s="69"/>
      <c r="AU30" s="69"/>
      <c r="AV30" s="69"/>
      <c r="AW30" s="69"/>
      <c r="AX30" s="69"/>
      <c r="AY30" s="69"/>
      <c r="AZ30" s="69"/>
      <c r="BA30" s="69"/>
      <c r="BB30" s="69"/>
      <c r="BC30" s="69"/>
      <c r="BD30" s="69"/>
      <c r="BE30" s="69"/>
      <c r="BF30" s="69"/>
      <c r="BG30" s="69"/>
      <c r="BH30" s="69"/>
    </row>
    <row r="31" spans="1:60" ht="73.5" customHeight="1" x14ac:dyDescent="0.25">
      <c r="A31" s="210"/>
      <c r="B31" s="183"/>
      <c r="C31" s="183"/>
      <c r="D31" s="183"/>
      <c r="E31" s="183"/>
      <c r="F31" s="183"/>
      <c r="G31" s="183"/>
      <c r="H31" s="88" t="s">
        <v>199</v>
      </c>
      <c r="I31" s="215"/>
      <c r="J31" s="187"/>
      <c r="K31" s="190"/>
      <c r="L31" s="187"/>
      <c r="M31" s="190"/>
      <c r="N31" s="213"/>
      <c r="O31" s="87">
        <v>4</v>
      </c>
      <c r="P31" s="88" t="s">
        <v>200</v>
      </c>
      <c r="Q31" s="87" t="str">
        <f t="shared" ref="Q31:Q32" si="36">IF(OR(R31="Preventivo",R31="Detectivo"),"Probabilidad",IF(R31="Correctivo","Impacto",""))</f>
        <v>Probabilidad</v>
      </c>
      <c r="R31" s="82" t="s">
        <v>143</v>
      </c>
      <c r="S31" s="82" t="s">
        <v>134</v>
      </c>
      <c r="T31" s="89" t="str">
        <f t="shared" si="33"/>
        <v>40%</v>
      </c>
      <c r="U31" s="82" t="s">
        <v>144</v>
      </c>
      <c r="V31" s="82" t="s">
        <v>136</v>
      </c>
      <c r="W31" s="82" t="s">
        <v>137</v>
      </c>
      <c r="X31" s="98" t="s">
        <v>178</v>
      </c>
      <c r="Y31" s="91">
        <f>IFERROR(IF(AND(Q30="Probabilidad",Q31="Probabilidad"),(AA30-(+AA30*T31)),IF(AND(Q30="Impacto",Q31="Probabilidad"),(AA29-(+AA29*T31)),IF(Q31="Impacto",AA30,""))),"")</f>
        <v>6.4799999999999996E-2</v>
      </c>
      <c r="Z31" s="92" t="str">
        <f t="shared" si="32"/>
        <v>Muy Baja</v>
      </c>
      <c r="AA31" s="89">
        <f t="shared" si="34"/>
        <v>6.4799999999999996E-2</v>
      </c>
      <c r="AB31" s="92" t="str">
        <f t="shared" si="35"/>
        <v>Moderado</v>
      </c>
      <c r="AC31" s="89">
        <f>IFERROR(IF(AND(Q30="Impacto",Q31="Impacto"),(AC30-(+AC30*T31)),IF(AND(Q30="Probabilidad",Q31="Impacto"),(AC29-(+AC29*T31)),IF(Q31="Probabilidad",AC30,""))),"")</f>
        <v>0.6</v>
      </c>
      <c r="AD31" s="187"/>
      <c r="AE31" s="194"/>
      <c r="AF31" s="187"/>
      <c r="AG31" s="194"/>
      <c r="AH31" s="174"/>
      <c r="AI31" s="176"/>
      <c r="AJ31" s="183"/>
      <c r="AK31" s="260"/>
      <c r="AL31" s="252"/>
      <c r="AM31" s="252"/>
      <c r="AN31" s="252"/>
      <c r="AO31" s="252"/>
      <c r="AP31" s="252"/>
      <c r="AQ31" s="252"/>
      <c r="AR31" s="252"/>
      <c r="AS31" s="69"/>
      <c r="AT31" s="69"/>
      <c r="AU31" s="69"/>
      <c r="AV31" s="69"/>
      <c r="AW31" s="69"/>
      <c r="AX31" s="69"/>
      <c r="AY31" s="69"/>
      <c r="AZ31" s="69"/>
      <c r="BA31" s="69"/>
      <c r="BB31" s="69"/>
      <c r="BC31" s="69"/>
      <c r="BD31" s="69"/>
      <c r="BE31" s="69"/>
      <c r="BF31" s="69"/>
      <c r="BG31" s="69"/>
      <c r="BH31" s="69"/>
    </row>
    <row r="32" spans="1:60" ht="181.5" customHeight="1" x14ac:dyDescent="0.25">
      <c r="A32" s="210"/>
      <c r="B32" s="183"/>
      <c r="C32" s="183"/>
      <c r="D32" s="183"/>
      <c r="E32" s="183"/>
      <c r="F32" s="183"/>
      <c r="G32" s="183"/>
      <c r="H32" s="88" t="s">
        <v>201</v>
      </c>
      <c r="I32" s="215"/>
      <c r="J32" s="187"/>
      <c r="K32" s="190"/>
      <c r="L32" s="187"/>
      <c r="M32" s="190"/>
      <c r="N32" s="213"/>
      <c r="O32" s="87">
        <v>5</v>
      </c>
      <c r="P32" s="88" t="s">
        <v>202</v>
      </c>
      <c r="Q32" s="87" t="str">
        <f t="shared" si="36"/>
        <v>Probabilidad</v>
      </c>
      <c r="R32" s="82" t="s">
        <v>143</v>
      </c>
      <c r="S32" s="82" t="s">
        <v>134</v>
      </c>
      <c r="T32" s="89" t="str">
        <f t="shared" si="33"/>
        <v>40%</v>
      </c>
      <c r="U32" s="82" t="s">
        <v>144</v>
      </c>
      <c r="V32" s="82" t="s">
        <v>164</v>
      </c>
      <c r="W32" s="82" t="s">
        <v>164</v>
      </c>
      <c r="X32" s="98" t="s">
        <v>203</v>
      </c>
      <c r="Y32" s="91">
        <f>IFERROR(IF(AND(Q31="Probabilidad",Q32="Probabilidad"),(AA31-(+AA31*T32)),IF(AND(Q31="Impacto",Q32="Probabilidad"),(AA30-(+AA30*T32)),IF(Q32="Impacto",AA31,""))),"")</f>
        <v>3.8879999999999998E-2</v>
      </c>
      <c r="Z32" s="92" t="str">
        <f t="shared" ref="Z32" si="37">IFERROR(IF(Y32="","",IF(Y32&lt;=0.2,"Muy Baja",IF(Y32&lt;=0.4,"Baja",IF(Y32&lt;=0.6,"Media",IF(Y32&lt;=0.8,"Alta","Muy Alta"))))),"")</f>
        <v>Muy Baja</v>
      </c>
      <c r="AA32" s="89">
        <f t="shared" ref="AA32" si="38">+Y32</f>
        <v>3.8879999999999998E-2</v>
      </c>
      <c r="AB32" s="92" t="str">
        <f t="shared" ref="AB32" si="39">IFERROR(IF(AC32="","",IF(AC32&lt;=0.2,"Leve",IF(AC32&lt;=0.4,"Menor",IF(AC32&lt;=0.6,"Moderado",IF(AC32&lt;=0.8,"Mayor","Catastrófico"))))),"")</f>
        <v>Moderado</v>
      </c>
      <c r="AC32" s="89">
        <f>IFERROR(IF(AND(Q31="Impacto",Q32="Impacto"),(AC31-(+AC31*T32)),IF(AND(Q31="Probabilidad",Q32="Impacto"),(AC30-(+AC30*T32)),IF(Q32="Probabilidad",AC31,""))),"")</f>
        <v>0.6</v>
      </c>
      <c r="AD32" s="187"/>
      <c r="AE32" s="194"/>
      <c r="AF32" s="187"/>
      <c r="AG32" s="194"/>
      <c r="AH32" s="174"/>
      <c r="AI32" s="176"/>
      <c r="AJ32" s="184"/>
      <c r="AK32" s="260"/>
      <c r="AL32" s="253"/>
      <c r="AM32" s="253"/>
      <c r="AN32" s="253"/>
      <c r="AO32" s="253"/>
      <c r="AP32" s="253"/>
      <c r="AQ32" s="253"/>
      <c r="AR32" s="253"/>
      <c r="AS32" s="69"/>
      <c r="AT32" s="69"/>
      <c r="AU32" s="69"/>
      <c r="AV32" s="69"/>
      <c r="AW32" s="69"/>
      <c r="AX32" s="69"/>
      <c r="AY32" s="69"/>
      <c r="AZ32" s="69"/>
      <c r="BA32" s="69"/>
      <c r="BB32" s="69"/>
      <c r="BC32" s="69"/>
      <c r="BD32" s="69"/>
      <c r="BE32" s="69"/>
      <c r="BF32" s="69"/>
      <c r="BG32" s="69"/>
      <c r="BH32" s="69"/>
    </row>
    <row r="33" spans="1:61" s="96" customFormat="1" ht="408.6" customHeight="1" x14ac:dyDescent="0.3">
      <c r="A33" s="82" t="s">
        <v>204</v>
      </c>
      <c r="B33" s="83" t="s">
        <v>205</v>
      </c>
      <c r="C33" s="83" t="s">
        <v>206</v>
      </c>
      <c r="D33" s="83" t="s">
        <v>207</v>
      </c>
      <c r="E33" s="83" t="s">
        <v>208</v>
      </c>
      <c r="F33" s="83" t="s">
        <v>209</v>
      </c>
      <c r="G33" s="83" t="s">
        <v>210</v>
      </c>
      <c r="H33" s="83" t="s">
        <v>211</v>
      </c>
      <c r="I33" s="83" t="s">
        <v>338</v>
      </c>
      <c r="J33" s="84" t="s">
        <v>212</v>
      </c>
      <c r="K33" s="85">
        <f>IF(J33="","",IF(J33="Muy Baja",0.2,IF(J33="Baja",0.4,IF(J33="Media",0.6,IF(J33="Alta",0.8,IF(J33="Muy Alta",1,))))))</f>
        <v>0.4</v>
      </c>
      <c r="L33" s="84" t="s">
        <v>131</v>
      </c>
      <c r="M33" s="85">
        <f>IF(L33="","",IF(L33="Leve",0.2,IF(L33="Menor",0.4,IF(L33="Moderado",0.6,IF(L33="Mayor",0.8,IF(L33="Catastrófico",1,))))))</f>
        <v>1</v>
      </c>
      <c r="N33" s="86" t="str">
        <f>IF(OR(AND(J33="Muy Baja",L33="Leve"),AND(J33="Muy Baja",L33="Menor"),AND(J33="Baja",L33="Leve")),"Bajo",IF(OR(AND(J33="Muy Baja",L33="Moderado"),AND(J33="Baja",L33="Menor"),AND(J33="Baja",L33="Moderado"),AND(J33="Media",L33="Leve"),AND(J33="Media",L33="Menor"),AND(J33="Media",L33="Moderado"),AND(J33="Alta",L33="Leve"),AND(J33="Alta",L33="Menor")),"Moderado",IF(OR(AND(J33="Muy Baja",L33="Mayor"),AND(J33="Baja",L33="Mayor"),AND(J33="Media",L33="Mayor"),AND(J33="Alta",L33="Moderado"),AND(J33="Alta",L33="Mayor"),AND(J33="Muy Alta",L33="Leve"),AND(J33="Muy Alta",L33="Menor"),AND(J33="Muy Alta",L33="Moderado"),AND(J33="Muy Alta",L33="Mayor")),"Alto",IF(OR(AND(J33="Muy Baja",L33="Catastrófico"),AND(J33="Baja",L33="Catastrófico"),AND(J33="Media",L33="Catastrófico"),AND(J33="Alta",L33="Catastrófico"),AND(J33="Muy Alta",L33="Catastrófico")),"Extremo",""))))</f>
        <v>Extremo</v>
      </c>
      <c r="O33" s="87">
        <v>1</v>
      </c>
      <c r="P33" s="100" t="s">
        <v>213</v>
      </c>
      <c r="Q33" s="87" t="str">
        <f>IF(OR(R33="Preventivo",R33="Detectivo"),"Probabilidad",IF(R33="Correctivo","Impacto",""))</f>
        <v/>
      </c>
      <c r="R33" s="82" t="s">
        <v>164</v>
      </c>
      <c r="S33" s="82" t="s">
        <v>164</v>
      </c>
      <c r="T33" s="89"/>
      <c r="U33" s="82" t="s">
        <v>164</v>
      </c>
      <c r="V33" s="82" t="s">
        <v>164</v>
      </c>
      <c r="W33" s="82" t="s">
        <v>164</v>
      </c>
      <c r="X33" s="98" t="s">
        <v>164</v>
      </c>
      <c r="Y33" s="91">
        <f>IFERROR(IF(Q33="Probabilidad",(K33-(+K33*T33)),IF(Q33="",K33,"")),"")</f>
        <v>0.4</v>
      </c>
      <c r="Z33" s="92" t="str">
        <f t="shared" ref="Z33:Z36" si="40">IFERROR(IF(Y33="","",IF(Y33&lt;=0.2,"Muy Baja",IF(Y33&lt;=0.4,"Baja",IF(Y33&lt;=0.6,"Media",IF(Y33&lt;=0.8,"Alta","Muy Alta"))))),"")</f>
        <v>Baja</v>
      </c>
      <c r="AA33" s="89">
        <f>+Y33</f>
        <v>0.4</v>
      </c>
      <c r="AB33" s="92" t="str">
        <f>IFERROR(IF(AC33="","",IF(AC33&lt;=0.2,"Leve",IF(AC33&lt;=0.4,"Menor",IF(AC33&lt;=0.6,"Moderado",IF(AC33&lt;=0.8,"Mayor","Catastrófico"))))),"")</f>
        <v>Catastrófico</v>
      </c>
      <c r="AC33" s="89">
        <f>IFERROR(IF(Q33="Impacto",(M33-(+M33*T33)),IF(Q33="",M33,"")),"")</f>
        <v>1</v>
      </c>
      <c r="AD33" s="84" t="str">
        <f>IFERROR(IF(AE33=0,"",IF(AND(AE33&gt;0,AE33&lt;=0.2),"Muy Baja",IF(AE33&lt;=0.4,"Baja",IF(AE33&lt;=0.6,"Media",IF(AE33&lt;=0.8,"Alta","Muy Alta"))))),"")</f>
        <v>Baja</v>
      </c>
      <c r="AE33" s="93">
        <f>MIN(Y33:Y33)</f>
        <v>0.4</v>
      </c>
      <c r="AF33" s="84" t="str">
        <f>IFERROR(IF(AG33=0,"",IF(AND(AG33&gt;0,AG33&lt;=0.2),"Leve",IF(AG33&lt;=0.4,"Menor",IF(AG33&lt;=0.6,"Moderado",IF(AG33&lt;=0.8,"Mayor","Catastrófico"))))),"")</f>
        <v>Catastrófico</v>
      </c>
      <c r="AG33" s="93">
        <f>MIN(AC33:AC33)</f>
        <v>1</v>
      </c>
      <c r="AH33" s="94" t="str">
        <f>IFERROR(IF(OR(AND(AD33="Muy Baja",AF33="Leve"),AND(AD33="Muy Baja",AF33="Menor"),AND(AD33="Baja",AF33="Leve")),"Bajo",IF(OR(AND(AD33="Muy Baja",AF33="Moderado"),AND(AD33="Baja",AF33="Menor"),AND(AD33="Baja",AF33="Moderado"),AND(AD33="Media",AF33="Leve"),AND(AD33="Media",AF33="Menor"),AND(AD33="Media",AF33="Moderado"),AND(AD33="Alta",AF33="Leve"),AND(AD33="Alta",AF33="Menor")),"Moderado",IF(OR(AND(AD33="Muy Baja",AF33="Mayor"),AND(AD33="Baja",AF33="Mayor"),AND(AD33="Media",AF33="Mayor"),AND(AD33="Alta",AF33="Moderado"),AND(AD33="Alta",AF33="Mayor"),AND(AD33="Muy Alta",AF33="Leve"),AND(AD33="Muy Alta",AF33="Menor"),AND(AD33="Muy Alta",AF33="Moderado"),AND(AD33="Muy Alta",AF33="Mayor")),"Alto",IF(OR(AND(AD33="Muy Baja",AF33="Catastrófico"),AND(AD33="Baja",AF33="Catastrófico"),AND(AD33="Media",AF33="Catastrófico"),AND(AD33="Alta",AF33="Catastrófico"),AND(AD33="Muy Alta",AF33="Catastrófico")),"Extremo","")))),"")</f>
        <v>Extremo</v>
      </c>
      <c r="AI33" s="94" t="s">
        <v>139</v>
      </c>
      <c r="AJ33" s="101" t="s">
        <v>214</v>
      </c>
      <c r="AK33" s="68" t="s">
        <v>360</v>
      </c>
      <c r="AL33" s="111" t="s">
        <v>356</v>
      </c>
      <c r="AM33" s="68" t="s">
        <v>334</v>
      </c>
      <c r="AN33" s="111"/>
      <c r="AO33" s="68" t="s">
        <v>334</v>
      </c>
      <c r="AP33" s="111"/>
      <c r="AQ33" s="68" t="s">
        <v>334</v>
      </c>
      <c r="AR33" s="111"/>
      <c r="AS33" s="95"/>
      <c r="AT33" s="95"/>
      <c r="AU33" s="95"/>
      <c r="AV33" s="95"/>
      <c r="AW33" s="95"/>
      <c r="AX33" s="95"/>
      <c r="AY33" s="95"/>
      <c r="AZ33" s="95"/>
      <c r="BA33" s="95"/>
      <c r="BB33" s="95"/>
      <c r="BC33" s="95"/>
      <c r="BD33" s="95"/>
      <c r="BE33" s="95"/>
      <c r="BF33" s="95"/>
      <c r="BG33" s="95"/>
      <c r="BH33" s="95"/>
      <c r="BI33" s="95"/>
    </row>
    <row r="34" spans="1:61" s="96" customFormat="1" ht="64.5" customHeight="1" x14ac:dyDescent="0.3">
      <c r="A34" s="210" t="s">
        <v>215</v>
      </c>
      <c r="B34" s="239" t="s">
        <v>205</v>
      </c>
      <c r="C34" s="239" t="s">
        <v>216</v>
      </c>
      <c r="D34" s="239" t="s">
        <v>217</v>
      </c>
      <c r="E34" s="239" t="s">
        <v>218</v>
      </c>
      <c r="F34" s="239" t="s">
        <v>219</v>
      </c>
      <c r="G34" s="239" t="s">
        <v>220</v>
      </c>
      <c r="H34" s="98" t="s">
        <v>221</v>
      </c>
      <c r="I34" s="239" t="s">
        <v>337</v>
      </c>
      <c r="J34" s="242" t="s">
        <v>212</v>
      </c>
      <c r="K34" s="190">
        <f t="shared" ref="K34:K36" si="41">IF(J34="","",IF(J34="Muy Baja",0.2,IF(J34="Baja",0.4,IF(J34="Media",0.6,IF(J34="Alta",0.8,IF(J34="Muy Alta",1,))))))</f>
        <v>0.4</v>
      </c>
      <c r="L34" s="242" t="s">
        <v>222</v>
      </c>
      <c r="M34" s="190">
        <f t="shared" ref="M34:M36" si="42">IF(L34="","",IF(L34="Leve",0.2,IF(L34="Menor",0.4,IF(L34="Moderado",0.6,IF(L34="Mayor",0.8,IF(L34="Catastrófico",1,))))))</f>
        <v>0.8</v>
      </c>
      <c r="N34" s="213" t="str">
        <f t="shared" ref="N34:N36" si="43">IF(OR(AND(J34="Muy Baja",L34="Leve"),AND(J34="Muy Baja",L34="Menor"),AND(J34="Baja",L34="Leve")),"Bajo",IF(OR(AND(J34="Muy Baja",L34="Moderado"),AND(J34="Baja",L34="Menor"),AND(J34="Baja",L34="Moderado"),AND(J34="Media",L34="Leve"),AND(J34="Media",L34="Menor"),AND(J34="Media",L34="Moderado"),AND(J34="Alta",L34="Leve"),AND(J34="Alta",L34="Menor")),"Moderado",IF(OR(AND(J34="Muy Baja",L34="Mayor"),AND(J34="Baja",L34="Mayor"),AND(J34="Media",L34="Mayor"),AND(J34="Alta",L34="Moderado"),AND(J34="Alta",L34="Mayor"),AND(J34="Muy Alta",L34="Leve"),AND(J34="Muy Alta",L34="Menor"),AND(J34="Muy Alta",L34="Moderado"),AND(J34="Muy Alta",L34="Mayor")),"Alto",IF(OR(AND(J34="Muy Baja",L34="Catastrófico"),AND(J34="Baja",L34="Catastrófico"),AND(J34="Media",L34="Catastrófico"),AND(J34="Alta",L34="Catastrófico"),AND(J34="Muy Alta",L34="Catastrófico")),"Extremo",""))))</f>
        <v>Alto</v>
      </c>
      <c r="O34" s="87">
        <v>1</v>
      </c>
      <c r="P34" s="109" t="s">
        <v>223</v>
      </c>
      <c r="Q34" s="87" t="str">
        <f t="shared" ref="Q34:Q36" si="44">IF(OR(R34="Preventivo",R34="Detectivo"),"Probabilidad",IF(R34="Correctivo","Impacto",""))</f>
        <v>Probabilidad</v>
      </c>
      <c r="R34" s="82" t="s">
        <v>143</v>
      </c>
      <c r="S34" s="82" t="s">
        <v>134</v>
      </c>
      <c r="T34" s="89" t="str">
        <f t="shared" ref="T34:T35" si="45">IF(AND(R34="Preventivo",S34="Automático"),"50%",IF(AND(R34="Preventivo",S34="Manual"),"40%",IF(AND(R34="Detectivo",S34="Automático"),"40%",IF(AND(R34="Detectivo",S34="Manual"),"30%",IF(AND(R34="Correctivo",S34="Automático"),"35%",IF(AND(R34="Correctivo",S34="Manual"),"25%",""))))))</f>
        <v>40%</v>
      </c>
      <c r="U34" s="82" t="s">
        <v>135</v>
      </c>
      <c r="V34" s="82" t="s">
        <v>136</v>
      </c>
      <c r="W34" s="82" t="s">
        <v>137</v>
      </c>
      <c r="X34" s="98" t="s">
        <v>224</v>
      </c>
      <c r="Y34" s="91">
        <f>IFERROR(IF(Q34="Probabilidad",(K34-(+K34*T34)),IF(Q34="Impacto",K34,"")),"")</f>
        <v>0.24</v>
      </c>
      <c r="Z34" s="92" t="str">
        <f t="shared" si="40"/>
        <v>Baja</v>
      </c>
      <c r="AA34" s="89">
        <f>+Y34</f>
        <v>0.24</v>
      </c>
      <c r="AB34" s="92" t="str">
        <f>IFERROR(IF(AC34="","",IF(AC34&lt;=0.2,"Leve",IF(AC34&lt;=0.4,"Menor",IF(AC34&lt;=0.6,"Moderado",IF(AC34&lt;=0.8,"Mayor","Catastrófico"))))),"")</f>
        <v>Mayor</v>
      </c>
      <c r="AC34" s="89">
        <f>IFERROR(IF(Q34="Impacto",(M34-(+M34*T34)),IF(Q34="Probabilidad",M34,"")),"")</f>
        <v>0.8</v>
      </c>
      <c r="AD34" s="244" t="str">
        <f t="shared" ref="AD34" si="46">IFERROR(IF(AE34=0,"",IF(AND(AE34&gt;0,AE34&lt;=0.2),"Muy Baja",IF(AE34&lt;=0.4,"Baja",IF(AE34&lt;=0.6,"Media",IF(AE34&lt;=0.8,"Alta","Muy Alta"))))),"")</f>
        <v>Muy Baja</v>
      </c>
      <c r="AE34" s="245">
        <f>MIN(Y34:Y36)</f>
        <v>0.14399999999999999</v>
      </c>
      <c r="AF34" s="244" t="str">
        <f t="shared" ref="AF34" si="47">IFERROR(IF(AG34=0,"",IF(AND(AG34&gt;0,AG34&lt;=0.2),"Leve",IF(AG34&lt;=0.4,"Menor",IF(AG34&lt;=0.6,"Moderado",IF(AG34&lt;=0.8,"Mayor","Catastrófico"))))),"")</f>
        <v>Moderado</v>
      </c>
      <c r="AG34" s="245">
        <f>MIN(AC34:AC36)</f>
        <v>0.60000000000000009</v>
      </c>
      <c r="AH34" s="246" t="str">
        <f t="shared" ref="AH34" si="48">IFERROR(IF(OR(AND(AD34="Muy Baja",AF34="Leve"),AND(AD34="Muy Baja",AF34="Menor"),AND(AD34="Baja",AF34="Leve")),"Bajo",IF(OR(AND(AD34="Muy Baja",AF34="Moderado"),AND(AD34="Baja",AF34="Menor"),AND(AD34="Baja",AF34="Moderado"),AND(AD34="Media",AF34="Leve"),AND(AD34="Media",AF34="Menor"),AND(AD34="Media",AF34="Moderado"),AND(AD34="Alta",AF34="Leve"),AND(AD34="Alta",AF34="Menor")),"Moderado",IF(OR(AND(AD34="Muy Baja",AF34="Mayor"),AND(AD34="Baja",AF34="Mayor"),AND(AD34="Media",AF34="Mayor"),AND(AD34="Alta",AF34="Moderado"),AND(AD34="Alta",AF34="Mayor"),AND(AD34="Muy Alta",AF34="Leve"),AND(AD34="Muy Alta",AF34="Menor"),AND(AD34="Muy Alta",AF34="Moderado"),AND(AD34="Muy Alta",AF34="Mayor")),"Alto",IF(OR(AND(AD34="Muy Baja",AF34="Catastrófico"),AND(AD34="Baja",AF34="Catastrófico"),AND(AD34="Media",AF34="Catastrófico"),AND(AD34="Alta",AF34="Catastrófico"),AND(AD34="Muy Alta",AF34="Catastrófico")),"Extremo","")))),"")</f>
        <v>Moderado</v>
      </c>
      <c r="AI34" s="247"/>
      <c r="AJ34" s="259"/>
      <c r="AK34" s="254" t="s">
        <v>358</v>
      </c>
      <c r="AL34" s="257" t="s">
        <v>362</v>
      </c>
      <c r="AM34" s="254" t="s">
        <v>334</v>
      </c>
      <c r="AN34" s="257"/>
      <c r="AO34" s="254" t="s">
        <v>334</v>
      </c>
      <c r="AP34" s="257"/>
      <c r="AQ34" s="254" t="s">
        <v>334</v>
      </c>
      <c r="AR34" s="257"/>
      <c r="AS34" s="95"/>
      <c r="AT34" s="95"/>
      <c r="AU34" s="95"/>
      <c r="AV34" s="95"/>
      <c r="AW34" s="95"/>
      <c r="AX34" s="95"/>
      <c r="AY34" s="95"/>
      <c r="AZ34" s="95"/>
      <c r="BA34" s="95"/>
      <c r="BB34" s="95"/>
      <c r="BC34" s="95"/>
      <c r="BD34" s="95"/>
      <c r="BE34" s="95"/>
      <c r="BF34" s="95"/>
      <c r="BG34" s="95"/>
      <c r="BH34" s="95"/>
      <c r="BI34" s="95"/>
    </row>
    <row r="35" spans="1:61" s="96" customFormat="1" ht="112.95" customHeight="1" x14ac:dyDescent="0.3">
      <c r="A35" s="210"/>
      <c r="B35" s="239"/>
      <c r="C35" s="239"/>
      <c r="D35" s="239"/>
      <c r="E35" s="239"/>
      <c r="F35" s="239"/>
      <c r="G35" s="239"/>
      <c r="H35" s="98" t="s">
        <v>225</v>
      </c>
      <c r="I35" s="239"/>
      <c r="J35" s="242"/>
      <c r="K35" s="190" t="str">
        <f t="shared" si="41"/>
        <v/>
      </c>
      <c r="L35" s="242"/>
      <c r="M35" s="190" t="str">
        <f t="shared" si="42"/>
        <v/>
      </c>
      <c r="N35" s="213" t="str">
        <f t="shared" si="43"/>
        <v/>
      </c>
      <c r="O35" s="87">
        <v>2</v>
      </c>
      <c r="P35" s="109" t="s">
        <v>226</v>
      </c>
      <c r="Q35" s="87" t="str">
        <f t="shared" si="44"/>
        <v>Impacto</v>
      </c>
      <c r="R35" s="82" t="s">
        <v>133</v>
      </c>
      <c r="S35" s="82" t="s">
        <v>134</v>
      </c>
      <c r="T35" s="89" t="str">
        <f t="shared" si="45"/>
        <v>25%</v>
      </c>
      <c r="U35" s="82" t="s">
        <v>135</v>
      </c>
      <c r="V35" s="82" t="s">
        <v>136</v>
      </c>
      <c r="W35" s="82" t="s">
        <v>137</v>
      </c>
      <c r="X35" s="98" t="s">
        <v>227</v>
      </c>
      <c r="Y35" s="91">
        <f>IFERROR(IF(AND(Q34="Probabilidad",Q35="Probabilidad"),(AA34-(+AA34*T35)),IF(Q35="Probabilidad",(K34-(+K34*T35)),IF(Q35="Impacto",AA34,""))),"")</f>
        <v>0.24</v>
      </c>
      <c r="Z35" s="92" t="str">
        <f t="shared" si="40"/>
        <v>Baja</v>
      </c>
      <c r="AA35" s="89">
        <f t="shared" ref="AA35:AA36" si="49">+Y35</f>
        <v>0.24</v>
      </c>
      <c r="AB35" s="92" t="str">
        <f t="shared" ref="AB35:AB36" si="50">IFERROR(IF(AC35="","",IF(AC35&lt;=0.2,"Leve",IF(AC35&lt;=0.4,"Menor",IF(AC35&lt;=0.6,"Moderado",IF(AC35&lt;=0.8,"Mayor","Catastrófico"))))),"")</f>
        <v>Moderado</v>
      </c>
      <c r="AC35" s="89">
        <f>IFERROR(IF(AND(Q34="Impacto",Q35="Impacto"),(AC34-(+AC34*T35)),IF(Q35="Impacto",(M34-(+M34*T35)),IF(Q35="Probabilidad",AC34,""))),"")</f>
        <v>0.60000000000000009</v>
      </c>
      <c r="AD35" s="244"/>
      <c r="AE35" s="245"/>
      <c r="AF35" s="244"/>
      <c r="AG35" s="245"/>
      <c r="AH35" s="246"/>
      <c r="AI35" s="247"/>
      <c r="AJ35" s="259"/>
      <c r="AK35" s="255"/>
      <c r="AL35" s="257"/>
      <c r="AM35" s="255"/>
      <c r="AN35" s="257"/>
      <c r="AO35" s="255"/>
      <c r="AP35" s="257"/>
      <c r="AQ35" s="255"/>
      <c r="AR35" s="257"/>
      <c r="AS35" s="95"/>
      <c r="AT35" s="95"/>
      <c r="AU35" s="95"/>
      <c r="AV35" s="95"/>
      <c r="AW35" s="95"/>
      <c r="AX35" s="95"/>
      <c r="AY35" s="95"/>
      <c r="AZ35" s="95"/>
      <c r="BA35" s="95"/>
      <c r="BB35" s="95"/>
      <c r="BC35" s="95"/>
      <c r="BD35" s="95"/>
      <c r="BE35" s="95"/>
      <c r="BF35" s="95"/>
      <c r="BG35" s="95"/>
      <c r="BH35" s="95"/>
      <c r="BI35" s="95"/>
    </row>
    <row r="36" spans="1:61" ht="166.5" customHeight="1" x14ac:dyDescent="0.25">
      <c r="A36" s="210"/>
      <c r="B36" s="239"/>
      <c r="C36" s="239"/>
      <c r="D36" s="239"/>
      <c r="E36" s="239"/>
      <c r="F36" s="239"/>
      <c r="G36" s="239"/>
      <c r="H36" s="98" t="s">
        <v>228</v>
      </c>
      <c r="I36" s="239"/>
      <c r="J36" s="242"/>
      <c r="K36" s="190" t="str">
        <f t="shared" si="41"/>
        <v/>
      </c>
      <c r="L36" s="242"/>
      <c r="M36" s="190" t="str">
        <f t="shared" si="42"/>
        <v/>
      </c>
      <c r="N36" s="213" t="str">
        <f t="shared" si="43"/>
        <v/>
      </c>
      <c r="O36" s="101">
        <v>3</v>
      </c>
      <c r="P36" s="108" t="s">
        <v>229</v>
      </c>
      <c r="Q36" s="87" t="str">
        <f t="shared" si="44"/>
        <v>Probabilidad</v>
      </c>
      <c r="R36" s="82" t="s">
        <v>143</v>
      </c>
      <c r="S36" s="82" t="s">
        <v>134</v>
      </c>
      <c r="T36" s="89" t="str">
        <f t="shared" ref="T36" si="51">IF(AND(R36="Preventivo",S36="Automático"),"50%",IF(AND(R36="Preventivo",S36="Manual"),"40%",IF(AND(R36="Detectivo",S36="Automático"),"40%",IF(AND(R36="Detectivo",S36="Manual"),"30%",IF(AND(R36="Correctivo",S36="Automático"),"35%",IF(AND(R36="Correctivo",S36="Manual"),"25%",""))))))</f>
        <v>40%</v>
      </c>
      <c r="U36" s="82" t="s">
        <v>135</v>
      </c>
      <c r="V36" s="82" t="s">
        <v>136</v>
      </c>
      <c r="W36" s="82" t="s">
        <v>137</v>
      </c>
      <c r="X36" s="101" t="s">
        <v>230</v>
      </c>
      <c r="Y36" s="91">
        <f>IFERROR(IF(AND(Q35="Probabilidad",Q36="Probabilidad"),(AA35-(+AA35*T36)),IF(AND(Q35="Impacto",Q36="Probabilidad"),(AA34-(+AA34*T36)),IF(Q36="Impacto",AA35,""))),"")</f>
        <v>0.14399999999999999</v>
      </c>
      <c r="Z36" s="92" t="str">
        <f t="shared" si="40"/>
        <v>Muy Baja</v>
      </c>
      <c r="AA36" s="89">
        <f t="shared" si="49"/>
        <v>0.14399999999999999</v>
      </c>
      <c r="AB36" s="92" t="str">
        <f t="shared" si="50"/>
        <v>Moderado</v>
      </c>
      <c r="AC36" s="89">
        <f>IFERROR(IF(AND(Q35="Impacto",Q36="Impacto"),(AC35-(+AC35*T36)),IF(AND(Q35="Probabilidad",Q36="Impacto"),(AC34-(+AC34*T36)),IF(Q36="Probabilidad",AC35,""))),"")</f>
        <v>0.60000000000000009</v>
      </c>
      <c r="AD36" s="244"/>
      <c r="AE36" s="245"/>
      <c r="AF36" s="244"/>
      <c r="AG36" s="245"/>
      <c r="AH36" s="246"/>
      <c r="AI36" s="247"/>
      <c r="AJ36" s="259"/>
      <c r="AK36" s="256"/>
      <c r="AL36" s="257"/>
      <c r="AM36" s="256"/>
      <c r="AN36" s="257"/>
      <c r="AO36" s="256"/>
      <c r="AP36" s="257"/>
      <c r="AQ36" s="256"/>
      <c r="AR36" s="257"/>
    </row>
    <row r="37" spans="1:61" x14ac:dyDescent="0.25">
      <c r="A37" s="110" t="s">
        <v>231</v>
      </c>
    </row>
    <row r="41" spans="1:61" x14ac:dyDescent="0.25">
      <c r="A41" s="102" t="s">
        <v>232</v>
      </c>
      <c r="B41" s="102"/>
      <c r="C41" s="70"/>
      <c r="D41" s="70"/>
      <c r="E41" s="70"/>
      <c r="F41" s="70"/>
      <c r="I41" s="70"/>
    </row>
    <row r="43" spans="1:61" x14ac:dyDescent="0.25">
      <c r="C43" s="74" t="s">
        <v>233</v>
      </c>
      <c r="D43" s="74"/>
      <c r="F43" s="70"/>
    </row>
    <row r="44" spans="1:61" x14ac:dyDescent="0.25">
      <c r="G44" s="103"/>
    </row>
    <row r="45" spans="1:61" x14ac:dyDescent="0.25">
      <c r="C45" s="105" t="s">
        <v>234</v>
      </c>
      <c r="D45" s="106" t="s">
        <v>235</v>
      </c>
      <c r="E45" s="243" t="s">
        <v>236</v>
      </c>
      <c r="F45" s="243"/>
      <c r="G45" s="243"/>
      <c r="H45" s="243"/>
    </row>
    <row r="46" spans="1:61" x14ac:dyDescent="0.25">
      <c r="C46" s="101" t="s">
        <v>183</v>
      </c>
      <c r="D46" s="107">
        <v>44846</v>
      </c>
      <c r="E46" s="240" t="s">
        <v>237</v>
      </c>
      <c r="F46" s="240"/>
      <c r="G46" s="240"/>
      <c r="H46" s="240"/>
    </row>
    <row r="47" spans="1:61" x14ac:dyDescent="0.25">
      <c r="C47" s="101" t="s">
        <v>215</v>
      </c>
      <c r="D47" s="107">
        <v>45471</v>
      </c>
      <c r="E47" s="241" t="s">
        <v>238</v>
      </c>
      <c r="F47" s="241"/>
      <c r="G47" s="241"/>
      <c r="H47" s="241"/>
    </row>
    <row r="48" spans="1:61" x14ac:dyDescent="0.25">
      <c r="C48" s="101"/>
      <c r="D48" s="101"/>
      <c r="E48" s="241"/>
      <c r="F48" s="241"/>
      <c r="G48" s="241"/>
      <c r="H48" s="241"/>
    </row>
    <row r="49" spans="3:8" x14ac:dyDescent="0.25">
      <c r="C49" s="101"/>
      <c r="D49" s="101"/>
      <c r="E49" s="241"/>
      <c r="F49" s="241"/>
      <c r="G49" s="241"/>
      <c r="H49" s="241"/>
    </row>
    <row r="50" spans="3:8" x14ac:dyDescent="0.25">
      <c r="C50" s="101"/>
      <c r="D50" s="101"/>
      <c r="E50" s="241"/>
      <c r="F50" s="241"/>
      <c r="G50" s="241"/>
      <c r="H50" s="241"/>
    </row>
  </sheetData>
  <sheetProtection algorithmName="SHA-512" hashValue="O2OOYjSz/VOiMjGBHC1DR2aSKOJtqIiSk96LjP2eULVDLS7P0tDaSM5jkBZPmtN/1LUlNI794CkglcZkQq37og==" saltValue="jpIQYjqZCYNevi0oNTKeAw==" spinCount="100000" sheet="1" formatCells="0" formatColumns="0" formatRows="0" insertRows="0"/>
  <dataConsolidate/>
  <mergeCells count="152">
    <mergeCell ref="AQ11:AQ14"/>
    <mergeCell ref="AR11:AR14"/>
    <mergeCell ref="AQ15:AQ27"/>
    <mergeCell ref="AR15:AR27"/>
    <mergeCell ref="AQ28:AQ32"/>
    <mergeCell ref="AR28:AR32"/>
    <mergeCell ref="AQ34:AQ36"/>
    <mergeCell ref="AR34:AR36"/>
    <mergeCell ref="AO34:AO36"/>
    <mergeCell ref="AP34:AP36"/>
    <mergeCell ref="AO28:AO32"/>
    <mergeCell ref="AP28:AP32"/>
    <mergeCell ref="AO11:AO14"/>
    <mergeCell ref="AP11:AP14"/>
    <mergeCell ref="AO15:AO27"/>
    <mergeCell ref="AP15:AP27"/>
    <mergeCell ref="AG34:AG36"/>
    <mergeCell ref="AH34:AH36"/>
    <mergeCell ref="AI34:AI36"/>
    <mergeCell ref="AM11:AM14"/>
    <mergeCell ref="AN11:AN14"/>
    <mergeCell ref="AM15:AM27"/>
    <mergeCell ref="AN15:AN27"/>
    <mergeCell ref="AM28:AM32"/>
    <mergeCell ref="AN28:AN32"/>
    <mergeCell ref="AM34:AM36"/>
    <mergeCell ref="AN34:AN36"/>
    <mergeCell ref="AH15:AH27"/>
    <mergeCell ref="AK34:AK36"/>
    <mergeCell ref="AG15:AG27"/>
    <mergeCell ref="AD12:AH12"/>
    <mergeCell ref="AL34:AL36"/>
    <mergeCell ref="AJ34:AJ36"/>
    <mergeCell ref="AK11:AK14"/>
    <mergeCell ref="AK15:AK27"/>
    <mergeCell ref="AK28:AK32"/>
    <mergeCell ref="AL11:AL14"/>
    <mergeCell ref="AE28:AE32"/>
    <mergeCell ref="AL28:AL32"/>
    <mergeCell ref="AD13:AD14"/>
    <mergeCell ref="AE13:AE14"/>
    <mergeCell ref="AF13:AF14"/>
    <mergeCell ref="AF15:AF27"/>
    <mergeCell ref="AD34:AD36"/>
    <mergeCell ref="AE34:AE36"/>
    <mergeCell ref="AF34:AF36"/>
    <mergeCell ref="H20:H21"/>
    <mergeCell ref="L34:L36"/>
    <mergeCell ref="M34:M36"/>
    <mergeCell ref="N34:N36"/>
    <mergeCell ref="L28:L32"/>
    <mergeCell ref="M28:M32"/>
    <mergeCell ref="N28:N32"/>
    <mergeCell ref="C15:C27"/>
    <mergeCell ref="E46:H46"/>
    <mergeCell ref="E47:H47"/>
    <mergeCell ref="E48:H48"/>
    <mergeCell ref="E49:H49"/>
    <mergeCell ref="E50:H50"/>
    <mergeCell ref="I28:I32"/>
    <mergeCell ref="J28:J32"/>
    <mergeCell ref="E28:E32"/>
    <mergeCell ref="F28:F32"/>
    <mergeCell ref="G28:G32"/>
    <mergeCell ref="E34:E36"/>
    <mergeCell ref="F34:F36"/>
    <mergeCell ref="G34:G36"/>
    <mergeCell ref="I34:I36"/>
    <mergeCell ref="J34:J36"/>
    <mergeCell ref="E45:H45"/>
    <mergeCell ref="A28:A32"/>
    <mergeCell ref="C28:C32"/>
    <mergeCell ref="D28:D32"/>
    <mergeCell ref="B28:B32"/>
    <mergeCell ref="A34:A36"/>
    <mergeCell ref="B34:B36"/>
    <mergeCell ref="C34:C36"/>
    <mergeCell ref="D34:D36"/>
    <mergeCell ref="K28:K32"/>
    <mergeCell ref="K34:K36"/>
    <mergeCell ref="A1:C4"/>
    <mergeCell ref="D1:AF4"/>
    <mergeCell ref="A12:A14"/>
    <mergeCell ref="C12:C14"/>
    <mergeCell ref="D12:D14"/>
    <mergeCell ref="E12:E14"/>
    <mergeCell ref="F12:F14"/>
    <mergeCell ref="G12:G14"/>
    <mergeCell ref="H12:H14"/>
    <mergeCell ref="I12:I14"/>
    <mergeCell ref="Y13:Y14"/>
    <mergeCell ref="Z13:Z14"/>
    <mergeCell ref="AA13:AA14"/>
    <mergeCell ref="AB13:AB14"/>
    <mergeCell ref="M13:M14"/>
    <mergeCell ref="N13:N14"/>
    <mergeCell ref="A8:C8"/>
    <mergeCell ref="B12:B14"/>
    <mergeCell ref="D6:E7"/>
    <mergeCell ref="A11:I11"/>
    <mergeCell ref="H6:I6"/>
    <mergeCell ref="H7:I7"/>
    <mergeCell ref="O13:O14"/>
    <mergeCell ref="O12:X12"/>
    <mergeCell ref="A6:C7"/>
    <mergeCell ref="A9:C9"/>
    <mergeCell ref="R13:X13"/>
    <mergeCell ref="J12:N12"/>
    <mergeCell ref="F6:G6"/>
    <mergeCell ref="F7:G7"/>
    <mergeCell ref="D8:I8"/>
    <mergeCell ref="D9:I9"/>
    <mergeCell ref="AL15:AL27"/>
    <mergeCell ref="A15:A27"/>
    <mergeCell ref="AI11:AJ11"/>
    <mergeCell ref="M15:M27"/>
    <mergeCell ref="N15:N27"/>
    <mergeCell ref="AD15:AD27"/>
    <mergeCell ref="AE15:AE27"/>
    <mergeCell ref="K13:K14"/>
    <mergeCell ref="J13:J14"/>
    <mergeCell ref="B15:B27"/>
    <mergeCell ref="D15:D27"/>
    <mergeCell ref="E15:E27"/>
    <mergeCell ref="F15:F27"/>
    <mergeCell ref="G15:G27"/>
    <mergeCell ref="I15:I27"/>
    <mergeCell ref="H15:H19"/>
    <mergeCell ref="AG1:AI1"/>
    <mergeCell ref="AG2:AI2"/>
    <mergeCell ref="AG3:AI3"/>
    <mergeCell ref="AG4:AI4"/>
    <mergeCell ref="AH28:AH32"/>
    <mergeCell ref="AI15:AI27"/>
    <mergeCell ref="AI12:AI14"/>
    <mergeCell ref="AJ13:AJ14"/>
    <mergeCell ref="AH13:AH14"/>
    <mergeCell ref="AJ15:AJ27"/>
    <mergeCell ref="AJ28:AJ32"/>
    <mergeCell ref="AI28:AI32"/>
    <mergeCell ref="J11:AH11"/>
    <mergeCell ref="AG13:AG14"/>
    <mergeCell ref="J15:J27"/>
    <mergeCell ref="Q13:Q14"/>
    <mergeCell ref="K15:K27"/>
    <mergeCell ref="P13:P14"/>
    <mergeCell ref="L15:L27"/>
    <mergeCell ref="L13:L14"/>
    <mergeCell ref="AF28:AF32"/>
    <mergeCell ref="AG28:AG32"/>
    <mergeCell ref="AD28:AD32"/>
    <mergeCell ref="AC13:AC14"/>
  </mergeCells>
  <phoneticPr fontId="58" type="noConversion"/>
  <conditionalFormatting sqref="J15">
    <cfRule type="cellIs" dxfId="97" priority="844" operator="equal">
      <formula>"Baja"</formula>
    </cfRule>
    <cfRule type="cellIs" dxfId="96" priority="843" operator="equal">
      <formula>"Media"</formula>
    </cfRule>
    <cfRule type="cellIs" dxfId="95" priority="842" operator="equal">
      <formula>"Alta"</formula>
    </cfRule>
    <cfRule type="cellIs" dxfId="94" priority="841" operator="equal">
      <formula>"Muy Alta"</formula>
    </cfRule>
    <cfRule type="cellIs" dxfId="93" priority="845" operator="equal">
      <formula>"Muy Baja"</formula>
    </cfRule>
  </conditionalFormatting>
  <conditionalFormatting sqref="J28">
    <cfRule type="cellIs" dxfId="92" priority="615" operator="equal">
      <formula>"Muy Baja"</formula>
    </cfRule>
    <cfRule type="cellIs" dxfId="91" priority="614" operator="equal">
      <formula>"Baja"</formula>
    </cfRule>
    <cfRule type="cellIs" dxfId="90" priority="613" operator="equal">
      <formula>"Media"</formula>
    </cfRule>
    <cfRule type="cellIs" dxfId="89" priority="612" operator="equal">
      <formula>"Alta"</formula>
    </cfRule>
    <cfRule type="cellIs" dxfId="88" priority="611" operator="equal">
      <formula>"Muy Alta"</formula>
    </cfRule>
  </conditionalFormatting>
  <conditionalFormatting sqref="J33:J34">
    <cfRule type="cellIs" dxfId="87" priority="133" operator="equal">
      <formula>"Muy Alta"</formula>
    </cfRule>
    <cfRule type="cellIs" dxfId="86" priority="134" operator="equal">
      <formula>"Alta"</formula>
    </cfRule>
    <cfRule type="cellIs" dxfId="85" priority="135" operator="equal">
      <formula>"Media"</formula>
    </cfRule>
    <cfRule type="cellIs" dxfId="84" priority="136" operator="equal">
      <formula>"Baja"</formula>
    </cfRule>
    <cfRule type="cellIs" dxfId="83" priority="137" operator="equal">
      <formula>"Muy Baja"</formula>
    </cfRule>
  </conditionalFormatting>
  <conditionalFormatting sqref="L15">
    <cfRule type="cellIs" dxfId="82" priority="840" operator="equal">
      <formula>"Leve"</formula>
    </cfRule>
    <cfRule type="cellIs" dxfId="81" priority="839" operator="equal">
      <formula>"Menor"</formula>
    </cfRule>
    <cfRule type="cellIs" dxfId="80" priority="838" operator="equal">
      <formula>"Moderado"</formula>
    </cfRule>
    <cfRule type="cellIs" dxfId="79" priority="837" operator="equal">
      <formula>"Mayor"</formula>
    </cfRule>
    <cfRule type="cellIs" dxfId="78" priority="836" operator="equal">
      <formula>"Catastrófico"</formula>
    </cfRule>
  </conditionalFormatting>
  <conditionalFormatting sqref="L28">
    <cfRule type="cellIs" dxfId="77" priority="607" operator="equal">
      <formula>"Mayor"</formula>
    </cfRule>
    <cfRule type="cellIs" dxfId="76" priority="610" operator="equal">
      <formula>"Leve"</formula>
    </cfRule>
    <cfRule type="cellIs" dxfId="75" priority="609" operator="equal">
      <formula>"Menor"</formula>
    </cfRule>
    <cfRule type="cellIs" dxfId="74" priority="608" operator="equal">
      <formula>"Moderado"</formula>
    </cfRule>
    <cfRule type="cellIs" dxfId="73" priority="606" operator="equal">
      <formula>"Catastrófico"</formula>
    </cfRule>
  </conditionalFormatting>
  <conditionalFormatting sqref="L33:L34">
    <cfRule type="cellIs" dxfId="72" priority="128" operator="equal">
      <formula>"Catastrófico"</formula>
    </cfRule>
    <cfRule type="cellIs" dxfId="71" priority="129" operator="equal">
      <formula>"Mayor"</formula>
    </cfRule>
    <cfRule type="cellIs" dxfId="70" priority="130" operator="equal">
      <formula>"Moderado"</formula>
    </cfRule>
    <cfRule type="cellIs" dxfId="69" priority="131" operator="equal">
      <formula>"Menor"</formula>
    </cfRule>
    <cfRule type="cellIs" dxfId="68" priority="132" operator="equal">
      <formula>"Leve"</formula>
    </cfRule>
  </conditionalFormatting>
  <conditionalFormatting sqref="N15">
    <cfRule type="cellIs" dxfId="67" priority="832" operator="equal">
      <formula>"Extremo"</formula>
    </cfRule>
    <cfRule type="cellIs" dxfId="66" priority="834" operator="equal">
      <formula>"Moderado"</formula>
    </cfRule>
    <cfRule type="cellIs" dxfId="65" priority="835" operator="equal">
      <formula>"Bajo"</formula>
    </cfRule>
    <cfRule type="cellIs" dxfId="64" priority="833" operator="equal">
      <formula>"Alto"</formula>
    </cfRule>
  </conditionalFormatting>
  <conditionalFormatting sqref="N28">
    <cfRule type="cellIs" dxfId="63" priority="479" operator="equal">
      <formula>"Bajo"</formula>
    </cfRule>
    <cfRule type="cellIs" dxfId="62" priority="478" operator="equal">
      <formula>"Moderado"</formula>
    </cfRule>
    <cfRule type="cellIs" dxfId="61" priority="477" operator="equal">
      <formula>"Alto"</formula>
    </cfRule>
    <cfRule type="cellIs" dxfId="60" priority="476" operator="equal">
      <formula>"Extremo"</formula>
    </cfRule>
  </conditionalFormatting>
  <conditionalFormatting sqref="N33:N34">
    <cfRule type="cellIs" dxfId="59" priority="125" operator="equal">
      <formula>"Alto"</formula>
    </cfRule>
    <cfRule type="cellIs" dxfId="58" priority="124" operator="equal">
      <formula>"Extremo"</formula>
    </cfRule>
    <cfRule type="cellIs" dxfId="57" priority="126" operator="equal">
      <formula>"Moderado"</formula>
    </cfRule>
    <cfRule type="cellIs" dxfId="56" priority="127" operator="equal">
      <formula>"Bajo"</formula>
    </cfRule>
  </conditionalFormatting>
  <conditionalFormatting sqref="Z15:Z36">
    <cfRule type="cellIs" dxfId="55" priority="19" operator="equal">
      <formula>"Baja"</formula>
    </cfRule>
    <cfRule type="cellIs" dxfId="54" priority="16" operator="equal">
      <formula>"Muy Alta"</formula>
    </cfRule>
    <cfRule type="cellIs" dxfId="53" priority="17" operator="equal">
      <formula>"Alta"</formula>
    </cfRule>
    <cfRule type="cellIs" dxfId="52" priority="18" operator="equal">
      <formula>"Media"</formula>
    </cfRule>
    <cfRule type="cellIs" dxfId="51" priority="20" operator="equal">
      <formula>"Muy Baja"</formula>
    </cfRule>
  </conditionalFormatting>
  <conditionalFormatting sqref="AB15:AB36">
    <cfRule type="cellIs" dxfId="50" priority="12" operator="equal">
      <formula>"Mayor"</formula>
    </cfRule>
    <cfRule type="cellIs" dxfId="49" priority="13" operator="equal">
      <formula>"Moderado"</formula>
    </cfRule>
    <cfRule type="cellIs" dxfId="48" priority="14" operator="equal">
      <formula>"Menor"</formula>
    </cfRule>
    <cfRule type="cellIs" dxfId="47" priority="15" operator="equal">
      <formula>"Leve"</formula>
    </cfRule>
    <cfRule type="cellIs" dxfId="46" priority="11" operator="equal">
      <formula>"Catastrófico"</formula>
    </cfRule>
  </conditionalFormatting>
  <conditionalFormatting sqref="AD15">
    <cfRule type="cellIs" dxfId="45" priority="623" operator="equal">
      <formula>"Media"</formula>
    </cfRule>
    <cfRule type="cellIs" dxfId="44" priority="622" operator="equal">
      <formula>"Alta"</formula>
    </cfRule>
    <cfRule type="cellIs" dxfId="43" priority="621" operator="equal">
      <formula>"Muy Alta"</formula>
    </cfRule>
    <cfRule type="cellIs" dxfId="42" priority="625" operator="equal">
      <formula>"Muy Baja"</formula>
    </cfRule>
    <cfRule type="cellIs" dxfId="41" priority="624" operator="equal">
      <formula>"Baja"</formula>
    </cfRule>
  </conditionalFormatting>
  <conditionalFormatting sqref="AD28">
    <cfRule type="cellIs" dxfId="40" priority="450" operator="equal">
      <formula>"Alta"</formula>
    </cfRule>
    <cfRule type="cellIs" dxfId="39" priority="451" operator="equal">
      <formula>"Media"</formula>
    </cfRule>
    <cfRule type="cellIs" dxfId="38" priority="452" operator="equal">
      <formula>"Baja"</formula>
    </cfRule>
    <cfRule type="cellIs" dxfId="37" priority="453" operator="equal">
      <formula>"Muy Baja"</formula>
    </cfRule>
    <cfRule type="cellIs" dxfId="36" priority="449" operator="equal">
      <formula>"Muy Alta"</formula>
    </cfRule>
  </conditionalFormatting>
  <conditionalFormatting sqref="AD33:AD34">
    <cfRule type="cellIs" dxfId="35" priority="34" operator="equal">
      <formula>"Muy Baja"</formula>
    </cfRule>
    <cfRule type="cellIs" dxfId="34" priority="33" operator="equal">
      <formula>"Baja"</formula>
    </cfRule>
    <cfRule type="cellIs" dxfId="33" priority="30" operator="equal">
      <formula>"Muy Alta"</formula>
    </cfRule>
    <cfRule type="cellIs" dxfId="32" priority="32" operator="equal">
      <formula>"Media"</formula>
    </cfRule>
    <cfRule type="cellIs" dxfId="31" priority="31" operator="equal">
      <formula>"Alta"</formula>
    </cfRule>
  </conditionalFormatting>
  <conditionalFormatting sqref="AF15">
    <cfRule type="cellIs" dxfId="30" priority="616" operator="equal">
      <formula>"Catastrófico"</formula>
    </cfRule>
    <cfRule type="cellIs" dxfId="29" priority="617" operator="equal">
      <formula>"Mayor"</formula>
    </cfRule>
    <cfRule type="cellIs" dxfId="28" priority="618" operator="equal">
      <formula>"Moderado"</formula>
    </cfRule>
    <cfRule type="cellIs" dxfId="27" priority="619" operator="equal">
      <formula>"Menor"</formula>
    </cfRule>
    <cfRule type="cellIs" dxfId="26" priority="620" operator="equal">
      <formula>"Leve"</formula>
    </cfRule>
  </conditionalFormatting>
  <conditionalFormatting sqref="AF28">
    <cfRule type="cellIs" dxfId="25" priority="444" operator="equal">
      <formula>"Catastrófico"</formula>
    </cfRule>
    <cfRule type="cellIs" dxfId="24" priority="445" operator="equal">
      <formula>"Mayor"</formula>
    </cfRule>
    <cfRule type="cellIs" dxfId="23" priority="447" operator="equal">
      <formula>"Menor"</formula>
    </cfRule>
    <cfRule type="cellIs" dxfId="22" priority="446" operator="equal">
      <formula>"Moderado"</formula>
    </cfRule>
    <cfRule type="cellIs" dxfId="21" priority="448" operator="equal">
      <formula>"Leve"</formula>
    </cfRule>
  </conditionalFormatting>
  <conditionalFormatting sqref="AF33:AF34">
    <cfRule type="cellIs" dxfId="20" priority="29" operator="equal">
      <formula>"Leve"</formula>
    </cfRule>
    <cfRule type="cellIs" dxfId="19" priority="28" operator="equal">
      <formula>"Menor"</formula>
    </cfRule>
    <cfRule type="cellIs" dxfId="18" priority="27" operator="equal">
      <formula>"Moderado"</formula>
    </cfRule>
    <cfRule type="cellIs" dxfId="17" priority="26" operator="equal">
      <formula>"Mayor"</formula>
    </cfRule>
    <cfRule type="cellIs" dxfId="16" priority="25" operator="equal">
      <formula>"Catastrófico"</formula>
    </cfRule>
  </conditionalFormatting>
  <conditionalFormatting sqref="AH15">
    <cfRule type="cellIs" dxfId="15" priority="818" operator="equal">
      <formula>"Extremo"</formula>
    </cfRule>
    <cfRule type="cellIs" dxfId="14" priority="820" operator="equal">
      <formula>"Moderado"</formula>
    </cfRule>
    <cfRule type="cellIs" dxfId="13" priority="821" operator="equal">
      <formula>"Bajo"</formula>
    </cfRule>
    <cfRule type="cellIs" dxfId="12" priority="819" operator="equal">
      <formula>"Alto"</formula>
    </cfRule>
  </conditionalFormatting>
  <conditionalFormatting sqref="AH28">
    <cfRule type="cellIs" dxfId="11" priority="433" operator="equal">
      <formula>"Bajo"</formula>
    </cfRule>
    <cfRule type="cellIs" dxfId="10" priority="431" operator="equal">
      <formula>"Alto"</formula>
    </cfRule>
    <cfRule type="cellIs" dxfId="9" priority="430" operator="equal">
      <formula>"Extremo"</formula>
    </cfRule>
    <cfRule type="cellIs" dxfId="8" priority="432" operator="equal">
      <formula>"Moderado"</formula>
    </cfRule>
  </conditionalFormatting>
  <conditionalFormatting sqref="AH34">
    <cfRule type="cellIs" dxfId="7" priority="23" operator="equal">
      <formula>"Moderado"</formula>
    </cfRule>
    <cfRule type="cellIs" dxfId="6" priority="24" operator="equal">
      <formula>"Bajo"</formula>
    </cfRule>
    <cfRule type="cellIs" dxfId="5" priority="22" operator="equal">
      <formula>"Alto"</formula>
    </cfRule>
    <cfRule type="cellIs" dxfId="4" priority="21" operator="equal">
      <formula>"Extremo"</formula>
    </cfRule>
  </conditionalFormatting>
  <conditionalFormatting sqref="AH33:AI33">
    <cfRule type="cellIs" dxfId="3" priority="37" operator="equal">
      <formula>"Moderado"</formula>
    </cfRule>
    <cfRule type="cellIs" dxfId="2" priority="36" operator="equal">
      <formula>"Alto"</formula>
    </cfRule>
    <cfRule type="cellIs" dxfId="1" priority="35" operator="equal">
      <formula>"Extremo"</formula>
    </cfRule>
    <cfRule type="cellIs" dxfId="0" priority="38" operator="equal">
      <formula>"Bajo"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1">
        <x14:dataValidation type="list" allowBlank="1" showInputMessage="1" showErrorMessage="1" xr:uid="{2FF30BA0-7D99-4D7E-9558-9BB60EEFF9A3}">
          <x14:formula1>
            <xm:f>'Opciones Tratamiento'!$B$24:$B$36</xm:f>
          </x14:formula1>
          <xm:sqref>D6:E7</xm:sqref>
        </x14:dataValidation>
        <x14:dataValidation type="list" allowBlank="1" showInputMessage="1" showErrorMessage="1" xr:uid="{11293CE2-E03C-4910-A0C2-2D4E66C672F9}">
          <x14:formula1>
            <xm:f>'Tabla Valoración controles'!$D$11:$D$13</xm:f>
          </x14:formula1>
          <xm:sqref>V22:W22 V32:W33 U15:U36</xm:sqref>
        </x14:dataValidation>
        <x14:dataValidation type="list" allowBlank="1" showInputMessage="1" showErrorMessage="1" xr:uid="{099A5600-A94B-4864-A483-15B46779B2BC}">
          <x14:formula1>
            <xm:f>'Tabla Valoración controles'!$D$14:$D$16</xm:f>
          </x14:formula1>
          <xm:sqref>V23:V31 V15:V21 V34:V36</xm:sqref>
        </x14:dataValidation>
        <x14:dataValidation type="list" allowBlank="1" showInputMessage="1" showErrorMessage="1" xr:uid="{A74564E0-1CB8-4420-9DE8-E93E7EF87B80}">
          <x14:formula1>
            <xm:f>'Tabla Valoración controles'!$D$17:$D$19</xm:f>
          </x14:formula1>
          <xm:sqref>W23:W31 W15:W21 W34:W36</xm:sqref>
        </x14:dataValidation>
        <x14:dataValidation type="list" allowBlank="1" showInputMessage="1" showErrorMessage="1" xr:uid="{2991F06F-23BC-4FE0-935E-AD52E3F5E923}">
          <x14:formula1>
            <xm:f>'Opciones Tratamiento'!$B$13:$B$19</xm:f>
          </x14:formula1>
          <xm:sqref>I15:I33</xm:sqref>
        </x14:dataValidation>
        <x14:dataValidation type="list" allowBlank="1" showInputMessage="1" showErrorMessage="1" xr:uid="{AE1B0128-8C4F-4697-A629-FD2328E31E68}">
          <x14:formula1>
            <xm:f>'Opciones Tratamiento'!$E$9:$E$13</xm:f>
          </x14:formula1>
          <xm:sqref>J15:J34</xm:sqref>
        </x14:dataValidation>
        <x14:dataValidation type="list" allowBlank="1" showInputMessage="1" showErrorMessage="1" xr:uid="{D58D1B3E-A5FF-4CA7-8392-5F6D420BF824}">
          <x14:formula1>
            <xm:f>'Opciones Tratamiento'!$F$9:$F$13</xm:f>
          </x14:formula1>
          <xm:sqref>L15:L34</xm:sqref>
        </x14:dataValidation>
        <x14:dataValidation type="list" allowBlank="1" showInputMessage="1" showErrorMessage="1" xr:uid="{7700EA99-3C5B-4B29-9E62-39DB10B7FCB6}">
          <x14:formula1>
            <xm:f>'Opciones Tratamiento'!$B$2:$B$5</xm:f>
          </x14:formula1>
          <xm:sqref>AI15:AI33</xm:sqref>
        </x14:dataValidation>
        <x14:dataValidation type="list" allowBlank="1" showInputMessage="1" showErrorMessage="1" xr:uid="{5651F3A8-C245-4A66-8C6F-3BD18E8DEF99}">
          <x14:formula1>
            <xm:f>'Tabla Valoración controles'!$D$4:$D$7</xm:f>
          </x14:formula1>
          <xm:sqref>R15:R36</xm:sqref>
        </x14:dataValidation>
        <x14:dataValidation type="list" allowBlank="1" showInputMessage="1" showErrorMessage="1" xr:uid="{CC30A5E2-D4B7-4070-A71B-81801ED2E66C}">
          <x14:formula1>
            <xm:f>'Tabla Valoración controles'!$D$8:$D$10</xm:f>
          </x14:formula1>
          <xm:sqref>S15:S36</xm:sqref>
        </x14:dataValidation>
        <x14:dataValidation type="list" allowBlank="1" showInputMessage="1" showErrorMessage="1" xr:uid="{1E476035-ABB5-46C9-B3A7-6764573DDBD7}">
          <x14:formula1>
            <xm:f>'Opciones Tratamiento'!$B$13:$B$20</xm:f>
          </x14:formula1>
          <xm:sqref>I34:I36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AR41" sqref="AR41"/>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46"/>
      <c r="C2" s="346"/>
      <c r="D2" s="346"/>
      <c r="E2" s="346"/>
      <c r="F2" s="346"/>
      <c r="G2" s="346"/>
      <c r="H2" s="346"/>
      <c r="I2" s="346"/>
      <c r="J2" s="314" t="s">
        <v>239</v>
      </c>
      <c r="K2" s="314"/>
      <c r="L2" s="314"/>
      <c r="M2" s="314"/>
      <c r="N2" s="314"/>
      <c r="O2" s="314"/>
      <c r="P2" s="314"/>
      <c r="Q2" s="314"/>
      <c r="R2" s="314"/>
      <c r="S2" s="314"/>
      <c r="T2" s="314"/>
      <c r="U2" s="314"/>
      <c r="V2" s="314"/>
      <c r="W2" s="314"/>
      <c r="X2" s="314"/>
      <c r="Y2" s="314"/>
      <c r="Z2" s="314"/>
      <c r="AA2" s="314"/>
      <c r="AB2" s="314"/>
      <c r="AC2" s="314"/>
      <c r="AD2" s="314"/>
      <c r="AE2" s="314"/>
      <c r="AF2" s="314"/>
      <c r="AG2" s="314"/>
      <c r="AH2" s="314"/>
      <c r="AI2" s="314"/>
      <c r="AJ2" s="314"/>
      <c r="AK2" s="314"/>
      <c r="AL2" s="314"/>
      <c r="AM2" s="314"/>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46"/>
      <c r="C3" s="346"/>
      <c r="D3" s="346"/>
      <c r="E3" s="346"/>
      <c r="F3" s="346"/>
      <c r="G3" s="346"/>
      <c r="H3" s="346"/>
      <c r="I3" s="346"/>
      <c r="J3" s="314"/>
      <c r="K3" s="314"/>
      <c r="L3" s="314"/>
      <c r="M3" s="314"/>
      <c r="N3" s="314"/>
      <c r="O3" s="314"/>
      <c r="P3" s="314"/>
      <c r="Q3" s="314"/>
      <c r="R3" s="314"/>
      <c r="S3" s="314"/>
      <c r="T3" s="314"/>
      <c r="U3" s="314"/>
      <c r="V3" s="314"/>
      <c r="W3" s="314"/>
      <c r="X3" s="314"/>
      <c r="Y3" s="314"/>
      <c r="Z3" s="314"/>
      <c r="AA3" s="314"/>
      <c r="AB3" s="314"/>
      <c r="AC3" s="314"/>
      <c r="AD3" s="314"/>
      <c r="AE3" s="314"/>
      <c r="AF3" s="314"/>
      <c r="AG3" s="314"/>
      <c r="AH3" s="314"/>
      <c r="AI3" s="314"/>
      <c r="AJ3" s="314"/>
      <c r="AK3" s="314"/>
      <c r="AL3" s="314"/>
      <c r="AM3" s="314"/>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46"/>
      <c r="C4" s="346"/>
      <c r="D4" s="346"/>
      <c r="E4" s="346"/>
      <c r="F4" s="346"/>
      <c r="G4" s="346"/>
      <c r="H4" s="346"/>
      <c r="I4" s="346"/>
      <c r="J4" s="314"/>
      <c r="K4" s="314"/>
      <c r="L4" s="314"/>
      <c r="M4" s="314"/>
      <c r="N4" s="314"/>
      <c r="O4" s="314"/>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61" t="s">
        <v>240</v>
      </c>
      <c r="C6" s="261"/>
      <c r="D6" s="262"/>
      <c r="E6" s="299" t="s">
        <v>241</v>
      </c>
      <c r="F6" s="300"/>
      <c r="G6" s="300"/>
      <c r="H6" s="300"/>
      <c r="I6" s="301"/>
      <c r="J6" s="310"/>
      <c r="K6" s="311"/>
      <c r="L6" s="311"/>
      <c r="M6" s="311"/>
      <c r="N6" s="311"/>
      <c r="O6" s="313"/>
      <c r="P6" s="310"/>
      <c r="Q6" s="311"/>
      <c r="R6" s="311"/>
      <c r="S6" s="311"/>
      <c r="T6" s="311"/>
      <c r="U6" s="313"/>
      <c r="V6" s="310"/>
      <c r="W6" s="311"/>
      <c r="X6" s="311"/>
      <c r="Y6" s="311"/>
      <c r="Z6" s="311"/>
      <c r="AA6" s="313"/>
      <c r="AB6" s="310"/>
      <c r="AC6" s="311"/>
      <c r="AD6" s="311"/>
      <c r="AE6" s="311"/>
      <c r="AF6" s="311"/>
      <c r="AG6" s="313"/>
      <c r="AH6" s="325"/>
      <c r="AI6" s="326"/>
      <c r="AJ6" s="326"/>
      <c r="AK6" s="326"/>
      <c r="AL6" s="326"/>
      <c r="AM6" s="327"/>
      <c r="AO6" s="263" t="s">
        <v>242</v>
      </c>
      <c r="AP6" s="264"/>
      <c r="AQ6" s="264"/>
      <c r="AR6" s="264"/>
      <c r="AS6" s="264"/>
      <c r="AT6" s="265"/>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61"/>
      <c r="C7" s="261"/>
      <c r="D7" s="262"/>
      <c r="E7" s="302"/>
      <c r="F7" s="303"/>
      <c r="G7" s="303"/>
      <c r="H7" s="303"/>
      <c r="I7" s="304"/>
      <c r="J7" s="312"/>
      <c r="K7" s="308"/>
      <c r="L7" s="308"/>
      <c r="M7" s="308"/>
      <c r="N7" s="308"/>
      <c r="O7" s="309"/>
      <c r="P7" s="312"/>
      <c r="Q7" s="308"/>
      <c r="R7" s="308"/>
      <c r="S7" s="308"/>
      <c r="T7" s="308"/>
      <c r="U7" s="309"/>
      <c r="V7" s="312"/>
      <c r="W7" s="308"/>
      <c r="X7" s="308"/>
      <c r="Y7" s="308"/>
      <c r="Z7" s="308"/>
      <c r="AA7" s="309"/>
      <c r="AB7" s="312"/>
      <c r="AC7" s="308"/>
      <c r="AD7" s="308"/>
      <c r="AE7" s="308"/>
      <c r="AF7" s="308"/>
      <c r="AG7" s="309"/>
      <c r="AH7" s="319"/>
      <c r="AI7" s="320"/>
      <c r="AJ7" s="320"/>
      <c r="AK7" s="320"/>
      <c r="AL7" s="320"/>
      <c r="AM7" s="321"/>
      <c r="AN7" s="8"/>
      <c r="AO7" s="266"/>
      <c r="AP7" s="267"/>
      <c r="AQ7" s="267"/>
      <c r="AR7" s="267"/>
      <c r="AS7" s="267"/>
      <c r="AT7" s="26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61"/>
      <c r="C8" s="261"/>
      <c r="D8" s="262"/>
      <c r="E8" s="302"/>
      <c r="F8" s="303"/>
      <c r="G8" s="303"/>
      <c r="H8" s="303"/>
      <c r="I8" s="304"/>
      <c r="J8" s="312"/>
      <c r="K8" s="308"/>
      <c r="L8" s="308"/>
      <c r="M8" s="308"/>
      <c r="N8" s="308"/>
      <c r="O8" s="309"/>
      <c r="P8" s="312"/>
      <c r="Q8" s="308"/>
      <c r="R8" s="308"/>
      <c r="S8" s="308"/>
      <c r="T8" s="308"/>
      <c r="U8" s="309"/>
      <c r="V8" s="312"/>
      <c r="W8" s="308"/>
      <c r="X8" s="308"/>
      <c r="Y8" s="308"/>
      <c r="Z8" s="308"/>
      <c r="AA8" s="309"/>
      <c r="AB8" s="312"/>
      <c r="AC8" s="308"/>
      <c r="AD8" s="308"/>
      <c r="AE8" s="308"/>
      <c r="AF8" s="308"/>
      <c r="AG8" s="309"/>
      <c r="AH8" s="319"/>
      <c r="AI8" s="320"/>
      <c r="AJ8" s="320"/>
      <c r="AK8" s="320"/>
      <c r="AL8" s="320"/>
      <c r="AM8" s="321"/>
      <c r="AN8" s="8"/>
      <c r="AO8" s="266"/>
      <c r="AP8" s="267"/>
      <c r="AQ8" s="267"/>
      <c r="AR8" s="267"/>
      <c r="AS8" s="267"/>
      <c r="AT8" s="26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61"/>
      <c r="C9" s="261"/>
      <c r="D9" s="262"/>
      <c r="E9" s="302"/>
      <c r="F9" s="303"/>
      <c r="G9" s="303"/>
      <c r="H9" s="303"/>
      <c r="I9" s="304"/>
      <c r="J9" s="312"/>
      <c r="K9" s="308"/>
      <c r="L9" s="308"/>
      <c r="M9" s="308"/>
      <c r="N9" s="308"/>
      <c r="O9" s="309"/>
      <c r="P9" s="312"/>
      <c r="Q9" s="308"/>
      <c r="R9" s="308"/>
      <c r="S9" s="308"/>
      <c r="T9" s="308"/>
      <c r="U9" s="309"/>
      <c r="V9" s="312"/>
      <c r="W9" s="308"/>
      <c r="X9" s="308"/>
      <c r="Y9" s="308"/>
      <c r="Z9" s="308"/>
      <c r="AA9" s="309"/>
      <c r="AB9" s="312"/>
      <c r="AC9" s="308"/>
      <c r="AD9" s="308"/>
      <c r="AE9" s="308"/>
      <c r="AF9" s="308"/>
      <c r="AG9" s="309"/>
      <c r="AH9" s="319"/>
      <c r="AI9" s="320"/>
      <c r="AJ9" s="320"/>
      <c r="AK9" s="320"/>
      <c r="AL9" s="320"/>
      <c r="AM9" s="321"/>
      <c r="AN9" s="8"/>
      <c r="AO9" s="266"/>
      <c r="AP9" s="267"/>
      <c r="AQ9" s="267"/>
      <c r="AR9" s="267"/>
      <c r="AS9" s="267"/>
      <c r="AT9" s="26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61"/>
      <c r="C10" s="261"/>
      <c r="D10" s="262"/>
      <c r="E10" s="302"/>
      <c r="F10" s="303"/>
      <c r="G10" s="303"/>
      <c r="H10" s="303"/>
      <c r="I10" s="304"/>
      <c r="J10" s="312"/>
      <c r="K10" s="308"/>
      <c r="L10" s="308"/>
      <c r="M10" s="308"/>
      <c r="N10" s="308"/>
      <c r="O10" s="309"/>
      <c r="P10" s="312"/>
      <c r="Q10" s="308"/>
      <c r="R10" s="308"/>
      <c r="S10" s="308"/>
      <c r="T10" s="308"/>
      <c r="U10" s="309"/>
      <c r="V10" s="312"/>
      <c r="W10" s="308"/>
      <c r="X10" s="308"/>
      <c r="Y10" s="308"/>
      <c r="Z10" s="308"/>
      <c r="AA10" s="309"/>
      <c r="AB10" s="312"/>
      <c r="AC10" s="308"/>
      <c r="AD10" s="308"/>
      <c r="AE10" s="308"/>
      <c r="AF10" s="308"/>
      <c r="AG10" s="309"/>
      <c r="AH10" s="319"/>
      <c r="AI10" s="320"/>
      <c r="AJ10" s="320"/>
      <c r="AK10" s="320"/>
      <c r="AL10" s="320"/>
      <c r="AM10" s="321"/>
      <c r="AN10" s="8"/>
      <c r="AO10" s="266"/>
      <c r="AP10" s="267"/>
      <c r="AQ10" s="267"/>
      <c r="AR10" s="267"/>
      <c r="AS10" s="267"/>
      <c r="AT10" s="26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61"/>
      <c r="C11" s="261"/>
      <c r="D11" s="262"/>
      <c r="E11" s="302"/>
      <c r="F11" s="303"/>
      <c r="G11" s="303"/>
      <c r="H11" s="303"/>
      <c r="I11" s="304"/>
      <c r="J11" s="312"/>
      <c r="K11" s="308"/>
      <c r="L11" s="308"/>
      <c r="M11" s="308"/>
      <c r="N11" s="308"/>
      <c r="O11" s="309"/>
      <c r="P11" s="312"/>
      <c r="Q11" s="308"/>
      <c r="R11" s="308"/>
      <c r="S11" s="308"/>
      <c r="T11" s="308"/>
      <c r="U11" s="309"/>
      <c r="V11" s="312"/>
      <c r="W11" s="308"/>
      <c r="X11" s="308"/>
      <c r="Y11" s="308"/>
      <c r="Z11" s="308"/>
      <c r="AA11" s="309"/>
      <c r="AB11" s="312"/>
      <c r="AC11" s="308"/>
      <c r="AD11" s="308"/>
      <c r="AE11" s="308"/>
      <c r="AF11" s="308"/>
      <c r="AG11" s="309"/>
      <c r="AH11" s="319"/>
      <c r="AI11" s="320"/>
      <c r="AJ11" s="320"/>
      <c r="AK11" s="320"/>
      <c r="AL11" s="320"/>
      <c r="AM11" s="321"/>
      <c r="AN11" s="8"/>
      <c r="AO11" s="266"/>
      <c r="AP11" s="267"/>
      <c r="AQ11" s="267"/>
      <c r="AR11" s="267"/>
      <c r="AS11" s="267"/>
      <c r="AT11" s="26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61"/>
      <c r="C12" s="261"/>
      <c r="D12" s="262"/>
      <c r="E12" s="302"/>
      <c r="F12" s="303"/>
      <c r="G12" s="303"/>
      <c r="H12" s="303"/>
      <c r="I12" s="304"/>
      <c r="J12" s="312"/>
      <c r="K12" s="308"/>
      <c r="L12" s="308"/>
      <c r="M12" s="308"/>
      <c r="N12" s="308"/>
      <c r="O12" s="309"/>
      <c r="P12" s="312"/>
      <c r="Q12" s="308"/>
      <c r="R12" s="308"/>
      <c r="S12" s="308"/>
      <c r="T12" s="308"/>
      <c r="U12" s="309"/>
      <c r="V12" s="312"/>
      <c r="W12" s="308"/>
      <c r="X12" s="308"/>
      <c r="Y12" s="308"/>
      <c r="Z12" s="308"/>
      <c r="AA12" s="309"/>
      <c r="AB12" s="312"/>
      <c r="AC12" s="308"/>
      <c r="AD12" s="308"/>
      <c r="AE12" s="308"/>
      <c r="AF12" s="308"/>
      <c r="AG12" s="309"/>
      <c r="AH12" s="319"/>
      <c r="AI12" s="320"/>
      <c r="AJ12" s="320"/>
      <c r="AK12" s="320"/>
      <c r="AL12" s="320"/>
      <c r="AM12" s="321"/>
      <c r="AN12" s="8"/>
      <c r="AO12" s="266"/>
      <c r="AP12" s="267"/>
      <c r="AQ12" s="267"/>
      <c r="AR12" s="267"/>
      <c r="AS12" s="267"/>
      <c r="AT12" s="26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61"/>
      <c r="C13" s="261"/>
      <c r="D13" s="262"/>
      <c r="E13" s="305"/>
      <c r="F13" s="306"/>
      <c r="G13" s="306"/>
      <c r="H13" s="306"/>
      <c r="I13" s="307"/>
      <c r="J13" s="312"/>
      <c r="K13" s="308"/>
      <c r="L13" s="308"/>
      <c r="M13" s="308"/>
      <c r="N13" s="308"/>
      <c r="O13" s="309"/>
      <c r="P13" s="312"/>
      <c r="Q13" s="308"/>
      <c r="R13" s="308"/>
      <c r="S13" s="308"/>
      <c r="T13" s="308"/>
      <c r="U13" s="309"/>
      <c r="V13" s="312"/>
      <c r="W13" s="308"/>
      <c r="X13" s="308"/>
      <c r="Y13" s="308"/>
      <c r="Z13" s="308"/>
      <c r="AA13" s="309"/>
      <c r="AB13" s="312"/>
      <c r="AC13" s="308"/>
      <c r="AD13" s="308"/>
      <c r="AE13" s="308"/>
      <c r="AF13" s="308"/>
      <c r="AG13" s="309"/>
      <c r="AH13" s="322"/>
      <c r="AI13" s="323"/>
      <c r="AJ13" s="323"/>
      <c r="AK13" s="323"/>
      <c r="AL13" s="323"/>
      <c r="AM13" s="324"/>
      <c r="AN13" s="8"/>
      <c r="AO13" s="269"/>
      <c r="AP13" s="270"/>
      <c r="AQ13" s="270"/>
      <c r="AR13" s="270"/>
      <c r="AS13" s="270"/>
      <c r="AT13" s="271"/>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61"/>
      <c r="C14" s="261"/>
      <c r="D14" s="262"/>
      <c r="E14" s="299" t="s">
        <v>243</v>
      </c>
      <c r="F14" s="300"/>
      <c r="G14" s="300"/>
      <c r="H14" s="300"/>
      <c r="I14" s="300"/>
      <c r="J14" s="334"/>
      <c r="K14" s="335"/>
      <c r="L14" s="335"/>
      <c r="M14" s="335"/>
      <c r="N14" s="335"/>
      <c r="O14" s="336"/>
      <c r="P14" s="334"/>
      <c r="Q14" s="335"/>
      <c r="R14" s="335"/>
      <c r="S14" s="335"/>
      <c r="T14" s="335"/>
      <c r="U14" s="336"/>
      <c r="V14" s="310"/>
      <c r="W14" s="311"/>
      <c r="X14" s="311"/>
      <c r="Y14" s="311"/>
      <c r="Z14" s="311"/>
      <c r="AA14" s="313"/>
      <c r="AB14" s="310"/>
      <c r="AC14" s="311"/>
      <c r="AD14" s="311"/>
      <c r="AE14" s="311"/>
      <c r="AF14" s="311"/>
      <c r="AG14" s="313"/>
      <c r="AH14" s="325"/>
      <c r="AI14" s="326"/>
      <c r="AJ14" s="326"/>
      <c r="AK14" s="326"/>
      <c r="AL14" s="326"/>
      <c r="AM14" s="327"/>
      <c r="AN14" s="8"/>
      <c r="AO14" s="272" t="s">
        <v>244</v>
      </c>
      <c r="AP14" s="273"/>
      <c r="AQ14" s="273"/>
      <c r="AR14" s="273"/>
      <c r="AS14" s="273"/>
      <c r="AT14" s="274"/>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61"/>
      <c r="C15" s="261"/>
      <c r="D15" s="262"/>
      <c r="E15" s="302"/>
      <c r="F15" s="303"/>
      <c r="G15" s="303"/>
      <c r="H15" s="303"/>
      <c r="I15" s="303"/>
      <c r="J15" s="328"/>
      <c r="K15" s="329"/>
      <c r="L15" s="329"/>
      <c r="M15" s="329"/>
      <c r="N15" s="329"/>
      <c r="O15" s="330"/>
      <c r="P15" s="328"/>
      <c r="Q15" s="329"/>
      <c r="R15" s="329"/>
      <c r="S15" s="329"/>
      <c r="T15" s="329"/>
      <c r="U15" s="330"/>
      <c r="V15" s="312"/>
      <c r="W15" s="308"/>
      <c r="X15" s="308"/>
      <c r="Y15" s="308"/>
      <c r="Z15" s="308"/>
      <c r="AA15" s="309"/>
      <c r="AB15" s="312"/>
      <c r="AC15" s="308"/>
      <c r="AD15" s="308"/>
      <c r="AE15" s="308"/>
      <c r="AF15" s="308"/>
      <c r="AG15" s="309"/>
      <c r="AH15" s="319"/>
      <c r="AI15" s="320"/>
      <c r="AJ15" s="320"/>
      <c r="AK15" s="320"/>
      <c r="AL15" s="320"/>
      <c r="AM15" s="321"/>
      <c r="AN15" s="8"/>
      <c r="AO15" s="275"/>
      <c r="AP15" s="276"/>
      <c r="AQ15" s="276"/>
      <c r="AR15" s="276"/>
      <c r="AS15" s="276"/>
      <c r="AT15" s="277"/>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61"/>
      <c r="C16" s="261"/>
      <c r="D16" s="262"/>
      <c r="E16" s="302"/>
      <c r="F16" s="303"/>
      <c r="G16" s="303"/>
      <c r="H16" s="303"/>
      <c r="I16" s="303"/>
      <c r="J16" s="328"/>
      <c r="K16" s="329"/>
      <c r="L16" s="329"/>
      <c r="M16" s="329"/>
      <c r="N16" s="329"/>
      <c r="O16" s="330"/>
      <c r="P16" s="328"/>
      <c r="Q16" s="329"/>
      <c r="R16" s="329"/>
      <c r="S16" s="329"/>
      <c r="T16" s="329"/>
      <c r="U16" s="330"/>
      <c r="V16" s="312"/>
      <c r="W16" s="308"/>
      <c r="X16" s="308"/>
      <c r="Y16" s="308"/>
      <c r="Z16" s="308"/>
      <c r="AA16" s="309"/>
      <c r="AB16" s="312"/>
      <c r="AC16" s="308"/>
      <c r="AD16" s="308"/>
      <c r="AE16" s="308"/>
      <c r="AF16" s="308"/>
      <c r="AG16" s="309"/>
      <c r="AH16" s="319"/>
      <c r="AI16" s="320"/>
      <c r="AJ16" s="320"/>
      <c r="AK16" s="320"/>
      <c r="AL16" s="320"/>
      <c r="AM16" s="321"/>
      <c r="AN16" s="8"/>
      <c r="AO16" s="275"/>
      <c r="AP16" s="276"/>
      <c r="AQ16" s="276"/>
      <c r="AR16" s="276"/>
      <c r="AS16" s="276"/>
      <c r="AT16" s="277"/>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61"/>
      <c r="C17" s="261"/>
      <c r="D17" s="262"/>
      <c r="E17" s="302"/>
      <c r="F17" s="303"/>
      <c r="G17" s="303"/>
      <c r="H17" s="303"/>
      <c r="I17" s="303"/>
      <c r="J17" s="328"/>
      <c r="K17" s="329"/>
      <c r="L17" s="329"/>
      <c r="M17" s="329"/>
      <c r="N17" s="329"/>
      <c r="O17" s="330"/>
      <c r="P17" s="328"/>
      <c r="Q17" s="329"/>
      <c r="R17" s="329"/>
      <c r="S17" s="329"/>
      <c r="T17" s="329"/>
      <c r="U17" s="330"/>
      <c r="V17" s="312"/>
      <c r="W17" s="308"/>
      <c r="X17" s="308"/>
      <c r="Y17" s="308"/>
      <c r="Z17" s="308"/>
      <c r="AA17" s="309"/>
      <c r="AB17" s="312"/>
      <c r="AC17" s="308"/>
      <c r="AD17" s="308"/>
      <c r="AE17" s="308"/>
      <c r="AF17" s="308"/>
      <c r="AG17" s="309"/>
      <c r="AH17" s="319"/>
      <c r="AI17" s="320"/>
      <c r="AJ17" s="320"/>
      <c r="AK17" s="320"/>
      <c r="AL17" s="320"/>
      <c r="AM17" s="321"/>
      <c r="AN17" s="8"/>
      <c r="AO17" s="275"/>
      <c r="AP17" s="276"/>
      <c r="AQ17" s="276"/>
      <c r="AR17" s="276"/>
      <c r="AS17" s="276"/>
      <c r="AT17" s="277"/>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61"/>
      <c r="C18" s="261"/>
      <c r="D18" s="262"/>
      <c r="E18" s="302"/>
      <c r="F18" s="303"/>
      <c r="G18" s="303"/>
      <c r="H18" s="303"/>
      <c r="I18" s="303"/>
      <c r="J18" s="328"/>
      <c r="K18" s="329"/>
      <c r="L18" s="329"/>
      <c r="M18" s="329"/>
      <c r="N18" s="329"/>
      <c r="O18" s="330"/>
      <c r="P18" s="328"/>
      <c r="Q18" s="329"/>
      <c r="R18" s="329"/>
      <c r="S18" s="329"/>
      <c r="T18" s="329"/>
      <c r="U18" s="330"/>
      <c r="V18" s="312"/>
      <c r="W18" s="308"/>
      <c r="X18" s="308"/>
      <c r="Y18" s="308"/>
      <c r="Z18" s="308"/>
      <c r="AA18" s="309"/>
      <c r="AB18" s="312"/>
      <c r="AC18" s="308"/>
      <c r="AD18" s="308"/>
      <c r="AE18" s="308"/>
      <c r="AF18" s="308"/>
      <c r="AG18" s="309"/>
      <c r="AH18" s="319"/>
      <c r="AI18" s="320"/>
      <c r="AJ18" s="320"/>
      <c r="AK18" s="320"/>
      <c r="AL18" s="320"/>
      <c r="AM18" s="321"/>
      <c r="AN18" s="8"/>
      <c r="AO18" s="275"/>
      <c r="AP18" s="276"/>
      <c r="AQ18" s="276"/>
      <c r="AR18" s="276"/>
      <c r="AS18" s="276"/>
      <c r="AT18" s="277"/>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61"/>
      <c r="C19" s="261"/>
      <c r="D19" s="262"/>
      <c r="E19" s="302"/>
      <c r="F19" s="303"/>
      <c r="G19" s="303"/>
      <c r="H19" s="303"/>
      <c r="I19" s="303"/>
      <c r="J19" s="328"/>
      <c r="K19" s="329"/>
      <c r="L19" s="329"/>
      <c r="M19" s="329"/>
      <c r="N19" s="329"/>
      <c r="O19" s="330"/>
      <c r="P19" s="328"/>
      <c r="Q19" s="329"/>
      <c r="R19" s="329"/>
      <c r="S19" s="329"/>
      <c r="T19" s="329"/>
      <c r="U19" s="330"/>
      <c r="V19" s="312"/>
      <c r="W19" s="308"/>
      <c r="X19" s="308"/>
      <c r="Y19" s="308"/>
      <c r="Z19" s="308"/>
      <c r="AA19" s="309"/>
      <c r="AB19" s="312"/>
      <c r="AC19" s="308"/>
      <c r="AD19" s="308"/>
      <c r="AE19" s="308"/>
      <c r="AF19" s="308"/>
      <c r="AG19" s="309"/>
      <c r="AH19" s="319"/>
      <c r="AI19" s="320"/>
      <c r="AJ19" s="320"/>
      <c r="AK19" s="320"/>
      <c r="AL19" s="320"/>
      <c r="AM19" s="321"/>
      <c r="AN19" s="8"/>
      <c r="AO19" s="275"/>
      <c r="AP19" s="276"/>
      <c r="AQ19" s="276"/>
      <c r="AR19" s="276"/>
      <c r="AS19" s="276"/>
      <c r="AT19" s="277"/>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61"/>
      <c r="C20" s="261"/>
      <c r="D20" s="262"/>
      <c r="E20" s="302"/>
      <c r="F20" s="303"/>
      <c r="G20" s="303"/>
      <c r="H20" s="303"/>
      <c r="I20" s="303"/>
      <c r="J20" s="328"/>
      <c r="K20" s="329"/>
      <c r="L20" s="329"/>
      <c r="M20" s="329"/>
      <c r="N20" s="329"/>
      <c r="O20" s="330"/>
      <c r="P20" s="328"/>
      <c r="Q20" s="329"/>
      <c r="R20" s="329"/>
      <c r="S20" s="329"/>
      <c r="T20" s="329"/>
      <c r="U20" s="330"/>
      <c r="V20" s="312"/>
      <c r="W20" s="308"/>
      <c r="X20" s="308"/>
      <c r="Y20" s="308"/>
      <c r="Z20" s="308"/>
      <c r="AA20" s="309"/>
      <c r="AB20" s="312"/>
      <c r="AC20" s="308"/>
      <c r="AD20" s="308"/>
      <c r="AE20" s="308"/>
      <c r="AF20" s="308"/>
      <c r="AG20" s="309"/>
      <c r="AH20" s="319"/>
      <c r="AI20" s="320"/>
      <c r="AJ20" s="320"/>
      <c r="AK20" s="320"/>
      <c r="AL20" s="320"/>
      <c r="AM20" s="321"/>
      <c r="AN20" s="8"/>
      <c r="AO20" s="275"/>
      <c r="AP20" s="276"/>
      <c r="AQ20" s="276"/>
      <c r="AR20" s="276"/>
      <c r="AS20" s="276"/>
      <c r="AT20" s="277"/>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61"/>
      <c r="C21" s="261"/>
      <c r="D21" s="262"/>
      <c r="E21" s="305"/>
      <c r="F21" s="306"/>
      <c r="G21" s="306"/>
      <c r="H21" s="306"/>
      <c r="I21" s="306"/>
      <c r="J21" s="331"/>
      <c r="K21" s="332"/>
      <c r="L21" s="332"/>
      <c r="M21" s="332"/>
      <c r="N21" s="332"/>
      <c r="O21" s="333"/>
      <c r="P21" s="331"/>
      <c r="Q21" s="332"/>
      <c r="R21" s="332"/>
      <c r="S21" s="332"/>
      <c r="T21" s="332"/>
      <c r="U21" s="333"/>
      <c r="V21" s="316"/>
      <c r="W21" s="317"/>
      <c r="X21" s="317"/>
      <c r="Y21" s="317"/>
      <c r="Z21" s="317"/>
      <c r="AA21" s="318"/>
      <c r="AB21" s="316"/>
      <c r="AC21" s="317"/>
      <c r="AD21" s="317"/>
      <c r="AE21" s="317"/>
      <c r="AF21" s="317"/>
      <c r="AG21" s="318"/>
      <c r="AH21" s="322"/>
      <c r="AI21" s="323"/>
      <c r="AJ21" s="323"/>
      <c r="AK21" s="323"/>
      <c r="AL21" s="323"/>
      <c r="AM21" s="324"/>
      <c r="AN21" s="8"/>
      <c r="AO21" s="278"/>
      <c r="AP21" s="279"/>
      <c r="AQ21" s="279"/>
      <c r="AR21" s="279"/>
      <c r="AS21" s="279"/>
      <c r="AT21" s="280"/>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61"/>
      <c r="C22" s="261"/>
      <c r="D22" s="262"/>
      <c r="E22" s="299" t="s">
        <v>245</v>
      </c>
      <c r="F22" s="300"/>
      <c r="G22" s="300"/>
      <c r="H22" s="300"/>
      <c r="I22" s="301"/>
      <c r="J22" s="334"/>
      <c r="K22" s="335"/>
      <c r="L22" s="335"/>
      <c r="M22" s="335"/>
      <c r="N22" s="335"/>
      <c r="O22" s="336"/>
      <c r="P22" s="334"/>
      <c r="Q22" s="335"/>
      <c r="R22" s="335"/>
      <c r="S22" s="335"/>
      <c r="T22" s="335"/>
      <c r="U22" s="336"/>
      <c r="V22" s="334"/>
      <c r="W22" s="335"/>
      <c r="X22" s="335"/>
      <c r="Y22" s="335"/>
      <c r="Z22" s="335"/>
      <c r="AA22" s="336"/>
      <c r="AB22" s="310"/>
      <c r="AC22" s="311"/>
      <c r="AD22" s="311"/>
      <c r="AE22" s="311"/>
      <c r="AF22" s="311"/>
      <c r="AG22" s="313"/>
      <c r="AH22" s="325"/>
      <c r="AI22" s="326"/>
      <c r="AJ22" s="326"/>
      <c r="AK22" s="326"/>
      <c r="AL22" s="326"/>
      <c r="AM22" s="327"/>
      <c r="AN22" s="8"/>
      <c r="AO22" s="281" t="s">
        <v>191</v>
      </c>
      <c r="AP22" s="282"/>
      <c r="AQ22" s="282"/>
      <c r="AR22" s="282"/>
      <c r="AS22" s="282"/>
      <c r="AT22" s="283"/>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61"/>
      <c r="C23" s="261"/>
      <c r="D23" s="262"/>
      <c r="E23" s="302"/>
      <c r="F23" s="303"/>
      <c r="G23" s="303"/>
      <c r="H23" s="303"/>
      <c r="I23" s="304"/>
      <c r="J23" s="328"/>
      <c r="K23" s="329"/>
      <c r="L23" s="329"/>
      <c r="M23" s="329"/>
      <c r="N23" s="329"/>
      <c r="O23" s="330"/>
      <c r="P23" s="328"/>
      <c r="Q23" s="329"/>
      <c r="R23" s="329"/>
      <c r="S23" s="329"/>
      <c r="T23" s="329"/>
      <c r="U23" s="330"/>
      <c r="V23" s="328"/>
      <c r="W23" s="329"/>
      <c r="X23" s="329"/>
      <c r="Y23" s="329"/>
      <c r="Z23" s="329"/>
      <c r="AA23" s="330"/>
      <c r="AB23" s="312"/>
      <c r="AC23" s="308"/>
      <c r="AD23" s="308"/>
      <c r="AE23" s="308"/>
      <c r="AF23" s="308"/>
      <c r="AG23" s="309"/>
      <c r="AH23" s="319"/>
      <c r="AI23" s="320"/>
      <c r="AJ23" s="320"/>
      <c r="AK23" s="320"/>
      <c r="AL23" s="320"/>
      <c r="AM23" s="321"/>
      <c r="AN23" s="8"/>
      <c r="AO23" s="284"/>
      <c r="AP23" s="285"/>
      <c r="AQ23" s="285"/>
      <c r="AR23" s="285"/>
      <c r="AS23" s="285"/>
      <c r="AT23" s="286"/>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61"/>
      <c r="C24" s="261"/>
      <c r="D24" s="262"/>
      <c r="E24" s="302"/>
      <c r="F24" s="303"/>
      <c r="G24" s="303"/>
      <c r="H24" s="303"/>
      <c r="I24" s="304"/>
      <c r="J24" s="328"/>
      <c r="K24" s="329"/>
      <c r="L24" s="329"/>
      <c r="M24" s="329"/>
      <c r="N24" s="329"/>
      <c r="O24" s="330"/>
      <c r="P24" s="328"/>
      <c r="Q24" s="329"/>
      <c r="R24" s="329"/>
      <c r="S24" s="329"/>
      <c r="T24" s="329"/>
      <c r="U24" s="330"/>
      <c r="V24" s="328"/>
      <c r="W24" s="329"/>
      <c r="X24" s="329"/>
      <c r="Y24" s="329"/>
      <c r="Z24" s="329"/>
      <c r="AA24" s="330"/>
      <c r="AB24" s="312"/>
      <c r="AC24" s="308"/>
      <c r="AD24" s="308"/>
      <c r="AE24" s="308"/>
      <c r="AF24" s="308"/>
      <c r="AG24" s="309"/>
      <c r="AH24" s="319"/>
      <c r="AI24" s="320"/>
      <c r="AJ24" s="320"/>
      <c r="AK24" s="320"/>
      <c r="AL24" s="320"/>
      <c r="AM24" s="321"/>
      <c r="AN24" s="8"/>
      <c r="AO24" s="284"/>
      <c r="AP24" s="285"/>
      <c r="AQ24" s="285"/>
      <c r="AR24" s="285"/>
      <c r="AS24" s="285"/>
      <c r="AT24" s="286"/>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61"/>
      <c r="C25" s="261"/>
      <c r="D25" s="262"/>
      <c r="E25" s="302"/>
      <c r="F25" s="303"/>
      <c r="G25" s="303"/>
      <c r="H25" s="303"/>
      <c r="I25" s="304"/>
      <c r="J25" s="328"/>
      <c r="K25" s="329"/>
      <c r="L25" s="329"/>
      <c r="M25" s="329"/>
      <c r="N25" s="329"/>
      <c r="O25" s="330"/>
      <c r="P25" s="328"/>
      <c r="Q25" s="329"/>
      <c r="R25" s="329"/>
      <c r="S25" s="329"/>
      <c r="T25" s="329"/>
      <c r="U25" s="330"/>
      <c r="V25" s="328"/>
      <c r="W25" s="329"/>
      <c r="X25" s="329"/>
      <c r="Y25" s="329"/>
      <c r="Z25" s="329"/>
      <c r="AA25" s="330"/>
      <c r="AB25" s="312"/>
      <c r="AC25" s="308"/>
      <c r="AD25" s="308"/>
      <c r="AE25" s="308"/>
      <c r="AF25" s="308"/>
      <c r="AG25" s="309"/>
      <c r="AH25" s="319"/>
      <c r="AI25" s="320"/>
      <c r="AJ25" s="320"/>
      <c r="AK25" s="320"/>
      <c r="AL25" s="320"/>
      <c r="AM25" s="321"/>
      <c r="AN25" s="8"/>
      <c r="AO25" s="284"/>
      <c r="AP25" s="285"/>
      <c r="AQ25" s="285"/>
      <c r="AR25" s="285"/>
      <c r="AS25" s="285"/>
      <c r="AT25" s="286"/>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61"/>
      <c r="C26" s="261"/>
      <c r="D26" s="262"/>
      <c r="E26" s="302"/>
      <c r="F26" s="303"/>
      <c r="G26" s="303"/>
      <c r="H26" s="303"/>
      <c r="I26" s="304"/>
      <c r="J26" s="328"/>
      <c r="K26" s="329"/>
      <c r="L26" s="329"/>
      <c r="M26" s="329"/>
      <c r="N26" s="329"/>
      <c r="O26" s="330"/>
      <c r="P26" s="328"/>
      <c r="Q26" s="329"/>
      <c r="R26" s="329"/>
      <c r="S26" s="329"/>
      <c r="T26" s="329"/>
      <c r="U26" s="330"/>
      <c r="V26" s="328"/>
      <c r="W26" s="329"/>
      <c r="X26" s="329"/>
      <c r="Y26" s="329"/>
      <c r="Z26" s="329"/>
      <c r="AA26" s="330"/>
      <c r="AB26" s="312"/>
      <c r="AC26" s="308"/>
      <c r="AD26" s="308"/>
      <c r="AE26" s="308"/>
      <c r="AF26" s="308"/>
      <c r="AG26" s="309"/>
      <c r="AH26" s="319"/>
      <c r="AI26" s="320"/>
      <c r="AJ26" s="320"/>
      <c r="AK26" s="320"/>
      <c r="AL26" s="320"/>
      <c r="AM26" s="321"/>
      <c r="AN26" s="8"/>
      <c r="AO26" s="284"/>
      <c r="AP26" s="285"/>
      <c r="AQ26" s="285"/>
      <c r="AR26" s="285"/>
      <c r="AS26" s="285"/>
      <c r="AT26" s="286"/>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61"/>
      <c r="C27" s="261"/>
      <c r="D27" s="262"/>
      <c r="E27" s="302"/>
      <c r="F27" s="303"/>
      <c r="G27" s="303"/>
      <c r="H27" s="303"/>
      <c r="I27" s="304"/>
      <c r="J27" s="328"/>
      <c r="K27" s="329"/>
      <c r="L27" s="329"/>
      <c r="M27" s="329"/>
      <c r="N27" s="329"/>
      <c r="O27" s="330"/>
      <c r="P27" s="328"/>
      <c r="Q27" s="329"/>
      <c r="R27" s="329"/>
      <c r="S27" s="329"/>
      <c r="T27" s="329"/>
      <c r="U27" s="330"/>
      <c r="V27" s="328"/>
      <c r="W27" s="329"/>
      <c r="X27" s="329"/>
      <c r="Y27" s="329"/>
      <c r="Z27" s="329"/>
      <c r="AA27" s="330"/>
      <c r="AB27" s="312"/>
      <c r="AC27" s="308"/>
      <c r="AD27" s="308"/>
      <c r="AE27" s="308"/>
      <c r="AF27" s="308"/>
      <c r="AG27" s="309"/>
      <c r="AH27" s="319"/>
      <c r="AI27" s="320"/>
      <c r="AJ27" s="320"/>
      <c r="AK27" s="320"/>
      <c r="AL27" s="320"/>
      <c r="AM27" s="321"/>
      <c r="AN27" s="8"/>
      <c r="AO27" s="284"/>
      <c r="AP27" s="285"/>
      <c r="AQ27" s="285"/>
      <c r="AR27" s="285"/>
      <c r="AS27" s="285"/>
      <c r="AT27" s="286"/>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61"/>
      <c r="C28" s="261"/>
      <c r="D28" s="262"/>
      <c r="E28" s="302"/>
      <c r="F28" s="303"/>
      <c r="G28" s="303"/>
      <c r="H28" s="303"/>
      <c r="I28" s="304"/>
      <c r="J28" s="328"/>
      <c r="K28" s="329"/>
      <c r="L28" s="329"/>
      <c r="M28" s="329"/>
      <c r="N28" s="329"/>
      <c r="O28" s="330"/>
      <c r="P28" s="328"/>
      <c r="Q28" s="329"/>
      <c r="R28" s="329"/>
      <c r="S28" s="329"/>
      <c r="T28" s="329"/>
      <c r="U28" s="330"/>
      <c r="V28" s="328"/>
      <c r="W28" s="329"/>
      <c r="X28" s="329"/>
      <c r="Y28" s="329"/>
      <c r="Z28" s="329"/>
      <c r="AA28" s="330"/>
      <c r="AB28" s="312"/>
      <c r="AC28" s="308"/>
      <c r="AD28" s="308"/>
      <c r="AE28" s="308"/>
      <c r="AF28" s="308"/>
      <c r="AG28" s="309"/>
      <c r="AH28" s="319"/>
      <c r="AI28" s="320"/>
      <c r="AJ28" s="320"/>
      <c r="AK28" s="320"/>
      <c r="AL28" s="320"/>
      <c r="AM28" s="321"/>
      <c r="AN28" s="8"/>
      <c r="AO28" s="284"/>
      <c r="AP28" s="285"/>
      <c r="AQ28" s="285"/>
      <c r="AR28" s="285"/>
      <c r="AS28" s="285"/>
      <c r="AT28" s="286"/>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61"/>
      <c r="C29" s="261"/>
      <c r="D29" s="262"/>
      <c r="E29" s="305"/>
      <c r="F29" s="306"/>
      <c r="G29" s="306"/>
      <c r="H29" s="306"/>
      <c r="I29" s="307"/>
      <c r="J29" s="328"/>
      <c r="K29" s="329"/>
      <c r="L29" s="329"/>
      <c r="M29" s="329"/>
      <c r="N29" s="329"/>
      <c r="O29" s="330"/>
      <c r="P29" s="331"/>
      <c r="Q29" s="332"/>
      <c r="R29" s="332"/>
      <c r="S29" s="332"/>
      <c r="T29" s="332"/>
      <c r="U29" s="333"/>
      <c r="V29" s="331"/>
      <c r="W29" s="332"/>
      <c r="X29" s="332"/>
      <c r="Y29" s="332"/>
      <c r="Z29" s="332"/>
      <c r="AA29" s="333"/>
      <c r="AB29" s="316"/>
      <c r="AC29" s="317"/>
      <c r="AD29" s="317"/>
      <c r="AE29" s="317"/>
      <c r="AF29" s="317"/>
      <c r="AG29" s="318"/>
      <c r="AH29" s="322"/>
      <c r="AI29" s="323"/>
      <c r="AJ29" s="323"/>
      <c r="AK29" s="323"/>
      <c r="AL29" s="323"/>
      <c r="AM29" s="324"/>
      <c r="AN29" s="8"/>
      <c r="AO29" s="287"/>
      <c r="AP29" s="288"/>
      <c r="AQ29" s="288"/>
      <c r="AR29" s="288"/>
      <c r="AS29" s="288"/>
      <c r="AT29" s="289"/>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61"/>
      <c r="C30" s="261"/>
      <c r="D30" s="262"/>
      <c r="E30" s="299" t="s">
        <v>246</v>
      </c>
      <c r="F30" s="300"/>
      <c r="G30" s="300"/>
      <c r="H30" s="300"/>
      <c r="I30" s="300"/>
      <c r="J30" s="343"/>
      <c r="K30" s="344"/>
      <c r="L30" s="344"/>
      <c r="M30" s="344"/>
      <c r="N30" s="344"/>
      <c r="O30" s="345"/>
      <c r="P30" s="335"/>
      <c r="Q30" s="335"/>
      <c r="R30" s="335"/>
      <c r="S30" s="335"/>
      <c r="T30" s="335"/>
      <c r="U30" s="336"/>
      <c r="V30" s="334"/>
      <c r="W30" s="335"/>
      <c r="X30" s="335"/>
      <c r="Y30" s="335"/>
      <c r="Z30" s="335"/>
      <c r="AA30" s="336"/>
      <c r="AB30" s="310"/>
      <c r="AC30" s="311"/>
      <c r="AD30" s="311"/>
      <c r="AE30" s="311"/>
      <c r="AF30" s="311"/>
      <c r="AG30" s="313"/>
      <c r="AH30" s="325"/>
      <c r="AI30" s="326"/>
      <c r="AJ30" s="326"/>
      <c r="AK30" s="326"/>
      <c r="AL30" s="326"/>
      <c r="AM30" s="327"/>
      <c r="AN30" s="8"/>
      <c r="AO30" s="290" t="s">
        <v>247</v>
      </c>
      <c r="AP30" s="291"/>
      <c r="AQ30" s="291"/>
      <c r="AR30" s="291"/>
      <c r="AS30" s="291"/>
      <c r="AT30" s="292"/>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61"/>
      <c r="C31" s="261"/>
      <c r="D31" s="262"/>
      <c r="E31" s="302"/>
      <c r="F31" s="303"/>
      <c r="G31" s="303"/>
      <c r="H31" s="303"/>
      <c r="I31" s="303"/>
      <c r="J31" s="339"/>
      <c r="K31" s="337"/>
      <c r="L31" s="337"/>
      <c r="M31" s="337"/>
      <c r="N31" s="337"/>
      <c r="O31" s="338"/>
      <c r="P31" s="329"/>
      <c r="Q31" s="329"/>
      <c r="R31" s="329"/>
      <c r="S31" s="329"/>
      <c r="T31" s="329"/>
      <c r="U31" s="330"/>
      <c r="V31" s="328"/>
      <c r="W31" s="329"/>
      <c r="X31" s="329"/>
      <c r="Y31" s="329"/>
      <c r="Z31" s="329"/>
      <c r="AA31" s="330"/>
      <c r="AB31" s="312"/>
      <c r="AC31" s="308"/>
      <c r="AD31" s="308"/>
      <c r="AE31" s="308"/>
      <c r="AF31" s="308"/>
      <c r="AG31" s="309"/>
      <c r="AH31" s="319"/>
      <c r="AI31" s="320"/>
      <c r="AJ31" s="320"/>
      <c r="AK31" s="320"/>
      <c r="AL31" s="320"/>
      <c r="AM31" s="321"/>
      <c r="AN31" s="8"/>
      <c r="AO31" s="293"/>
      <c r="AP31" s="294"/>
      <c r="AQ31" s="294"/>
      <c r="AR31" s="294"/>
      <c r="AS31" s="294"/>
      <c r="AT31" s="295"/>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61"/>
      <c r="C32" s="261"/>
      <c r="D32" s="262"/>
      <c r="E32" s="302"/>
      <c r="F32" s="303"/>
      <c r="G32" s="303"/>
      <c r="H32" s="303"/>
      <c r="I32" s="303"/>
      <c r="J32" s="339"/>
      <c r="K32" s="337"/>
      <c r="L32" s="337"/>
      <c r="M32" s="337"/>
      <c r="N32" s="337"/>
      <c r="O32" s="338"/>
      <c r="P32" s="329"/>
      <c r="Q32" s="329"/>
      <c r="R32" s="329"/>
      <c r="S32" s="329"/>
      <c r="T32" s="329"/>
      <c r="U32" s="330"/>
      <c r="V32" s="328"/>
      <c r="W32" s="329"/>
      <c r="X32" s="329"/>
      <c r="Y32" s="329"/>
      <c r="Z32" s="329"/>
      <c r="AA32" s="330"/>
      <c r="AB32" s="312"/>
      <c r="AC32" s="308"/>
      <c r="AD32" s="308"/>
      <c r="AE32" s="308"/>
      <c r="AF32" s="308"/>
      <c r="AG32" s="309"/>
      <c r="AH32" s="319"/>
      <c r="AI32" s="320"/>
      <c r="AJ32" s="320"/>
      <c r="AK32" s="320"/>
      <c r="AL32" s="320"/>
      <c r="AM32" s="321"/>
      <c r="AN32" s="8"/>
      <c r="AO32" s="293"/>
      <c r="AP32" s="294"/>
      <c r="AQ32" s="294"/>
      <c r="AR32" s="294"/>
      <c r="AS32" s="294"/>
      <c r="AT32" s="295"/>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61"/>
      <c r="C33" s="261"/>
      <c r="D33" s="262"/>
      <c r="E33" s="302"/>
      <c r="F33" s="303"/>
      <c r="G33" s="303"/>
      <c r="H33" s="303"/>
      <c r="I33" s="303"/>
      <c r="J33" s="339"/>
      <c r="K33" s="337"/>
      <c r="L33" s="337"/>
      <c r="M33" s="337"/>
      <c r="N33" s="337"/>
      <c r="O33" s="338"/>
      <c r="P33" s="329"/>
      <c r="Q33" s="329"/>
      <c r="R33" s="329"/>
      <c r="S33" s="329"/>
      <c r="T33" s="329"/>
      <c r="U33" s="330"/>
      <c r="V33" s="328"/>
      <c r="W33" s="329"/>
      <c r="X33" s="329"/>
      <c r="Y33" s="329"/>
      <c r="Z33" s="329"/>
      <c r="AA33" s="330"/>
      <c r="AB33" s="312"/>
      <c r="AC33" s="308"/>
      <c r="AD33" s="308"/>
      <c r="AE33" s="308"/>
      <c r="AF33" s="308"/>
      <c r="AG33" s="309"/>
      <c r="AH33" s="319"/>
      <c r="AI33" s="320"/>
      <c r="AJ33" s="320"/>
      <c r="AK33" s="320"/>
      <c r="AL33" s="320"/>
      <c r="AM33" s="321"/>
      <c r="AN33" s="8"/>
      <c r="AO33" s="293"/>
      <c r="AP33" s="294"/>
      <c r="AQ33" s="294"/>
      <c r="AR33" s="294"/>
      <c r="AS33" s="294"/>
      <c r="AT33" s="295"/>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61"/>
      <c r="C34" s="261"/>
      <c r="D34" s="262"/>
      <c r="E34" s="302"/>
      <c r="F34" s="303"/>
      <c r="G34" s="303"/>
      <c r="H34" s="303"/>
      <c r="I34" s="303"/>
      <c r="J34" s="339"/>
      <c r="K34" s="337"/>
      <c r="L34" s="337"/>
      <c r="M34" s="337"/>
      <c r="N34" s="337"/>
      <c r="O34" s="338"/>
      <c r="P34" s="329"/>
      <c r="Q34" s="329"/>
      <c r="R34" s="329"/>
      <c r="S34" s="329"/>
      <c r="T34" s="329"/>
      <c r="U34" s="330"/>
      <c r="V34" s="328"/>
      <c r="W34" s="329"/>
      <c r="X34" s="329"/>
      <c r="Y34" s="329"/>
      <c r="Z34" s="329"/>
      <c r="AA34" s="330"/>
      <c r="AB34" s="312"/>
      <c r="AC34" s="308"/>
      <c r="AD34" s="308"/>
      <c r="AE34" s="308"/>
      <c r="AF34" s="308"/>
      <c r="AG34" s="309"/>
      <c r="AH34" s="319"/>
      <c r="AI34" s="320"/>
      <c r="AJ34" s="320"/>
      <c r="AK34" s="320"/>
      <c r="AL34" s="320"/>
      <c r="AM34" s="321"/>
      <c r="AN34" s="8"/>
      <c r="AO34" s="293"/>
      <c r="AP34" s="294"/>
      <c r="AQ34" s="294"/>
      <c r="AR34" s="294"/>
      <c r="AS34" s="294"/>
      <c r="AT34" s="295"/>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61"/>
      <c r="C35" s="261"/>
      <c r="D35" s="262"/>
      <c r="E35" s="302"/>
      <c r="F35" s="303"/>
      <c r="G35" s="303"/>
      <c r="H35" s="303"/>
      <c r="I35" s="303"/>
      <c r="J35" s="339"/>
      <c r="K35" s="337"/>
      <c r="L35" s="337"/>
      <c r="M35" s="337"/>
      <c r="N35" s="337"/>
      <c r="O35" s="338"/>
      <c r="P35" s="329"/>
      <c r="Q35" s="329"/>
      <c r="R35" s="329"/>
      <c r="S35" s="329"/>
      <c r="T35" s="329"/>
      <c r="U35" s="330"/>
      <c r="V35" s="328"/>
      <c r="W35" s="329"/>
      <c r="X35" s="329"/>
      <c r="Y35" s="329"/>
      <c r="Z35" s="329"/>
      <c r="AA35" s="330"/>
      <c r="AB35" s="312"/>
      <c r="AC35" s="308"/>
      <c r="AD35" s="308"/>
      <c r="AE35" s="308"/>
      <c r="AF35" s="308"/>
      <c r="AG35" s="309"/>
      <c r="AH35" s="319"/>
      <c r="AI35" s="320"/>
      <c r="AJ35" s="320"/>
      <c r="AK35" s="320"/>
      <c r="AL35" s="320"/>
      <c r="AM35" s="321"/>
      <c r="AN35" s="8"/>
      <c r="AO35" s="293"/>
      <c r="AP35" s="294"/>
      <c r="AQ35" s="294"/>
      <c r="AR35" s="294"/>
      <c r="AS35" s="294"/>
      <c r="AT35" s="295"/>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61"/>
      <c r="C36" s="261"/>
      <c r="D36" s="262"/>
      <c r="E36" s="302"/>
      <c r="F36" s="303"/>
      <c r="G36" s="303"/>
      <c r="H36" s="303"/>
      <c r="I36" s="303"/>
      <c r="J36" s="339"/>
      <c r="K36" s="337"/>
      <c r="L36" s="337"/>
      <c r="M36" s="337"/>
      <c r="N36" s="337"/>
      <c r="O36" s="338"/>
      <c r="P36" s="329"/>
      <c r="Q36" s="329"/>
      <c r="R36" s="329"/>
      <c r="S36" s="329"/>
      <c r="T36" s="329"/>
      <c r="U36" s="330"/>
      <c r="V36" s="328"/>
      <c r="W36" s="329"/>
      <c r="X36" s="329"/>
      <c r="Y36" s="329"/>
      <c r="Z36" s="329"/>
      <c r="AA36" s="330"/>
      <c r="AB36" s="312"/>
      <c r="AC36" s="308"/>
      <c r="AD36" s="308"/>
      <c r="AE36" s="308"/>
      <c r="AF36" s="308"/>
      <c r="AG36" s="309"/>
      <c r="AH36" s="319"/>
      <c r="AI36" s="320"/>
      <c r="AJ36" s="320"/>
      <c r="AK36" s="320"/>
      <c r="AL36" s="320"/>
      <c r="AM36" s="321"/>
      <c r="AN36" s="8"/>
      <c r="AO36" s="293"/>
      <c r="AP36" s="294"/>
      <c r="AQ36" s="294"/>
      <c r="AR36" s="294"/>
      <c r="AS36" s="294"/>
      <c r="AT36" s="295"/>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61"/>
      <c r="C37" s="261"/>
      <c r="D37" s="262"/>
      <c r="E37" s="305"/>
      <c r="F37" s="306"/>
      <c r="G37" s="306"/>
      <c r="H37" s="306"/>
      <c r="I37" s="306"/>
      <c r="J37" s="340"/>
      <c r="K37" s="341"/>
      <c r="L37" s="341"/>
      <c r="M37" s="341"/>
      <c r="N37" s="341"/>
      <c r="O37" s="342"/>
      <c r="P37" s="332"/>
      <c r="Q37" s="332"/>
      <c r="R37" s="332"/>
      <c r="S37" s="332"/>
      <c r="T37" s="332"/>
      <c r="U37" s="333"/>
      <c r="V37" s="331"/>
      <c r="W37" s="332"/>
      <c r="X37" s="332"/>
      <c r="Y37" s="332"/>
      <c r="Z37" s="332"/>
      <c r="AA37" s="333"/>
      <c r="AB37" s="316"/>
      <c r="AC37" s="317"/>
      <c r="AD37" s="317"/>
      <c r="AE37" s="317"/>
      <c r="AF37" s="317"/>
      <c r="AG37" s="318"/>
      <c r="AH37" s="322"/>
      <c r="AI37" s="323"/>
      <c r="AJ37" s="323"/>
      <c r="AK37" s="323"/>
      <c r="AL37" s="323"/>
      <c r="AM37" s="324"/>
      <c r="AN37" s="8"/>
      <c r="AO37" s="296"/>
      <c r="AP37" s="297"/>
      <c r="AQ37" s="297"/>
      <c r="AR37" s="297"/>
      <c r="AS37" s="297"/>
      <c r="AT37" s="298"/>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61"/>
      <c r="C38" s="261"/>
      <c r="D38" s="262"/>
      <c r="E38" s="299" t="s">
        <v>248</v>
      </c>
      <c r="F38" s="300"/>
      <c r="G38" s="300"/>
      <c r="H38" s="300"/>
      <c r="I38" s="301"/>
      <c r="J38" s="343"/>
      <c r="K38" s="344"/>
      <c r="L38" s="344"/>
      <c r="M38" s="344"/>
      <c r="N38" s="344"/>
      <c r="O38" s="345"/>
      <c r="P38" s="343"/>
      <c r="Q38" s="344"/>
      <c r="R38" s="344"/>
      <c r="S38" s="344"/>
      <c r="T38" s="344"/>
      <c r="U38" s="345"/>
      <c r="V38" s="334"/>
      <c r="W38" s="335"/>
      <c r="X38" s="335"/>
      <c r="Y38" s="335"/>
      <c r="Z38" s="335"/>
      <c r="AA38" s="336"/>
      <c r="AB38" s="310"/>
      <c r="AC38" s="311"/>
      <c r="AD38" s="311"/>
      <c r="AE38" s="311"/>
      <c r="AF38" s="311"/>
      <c r="AG38" s="313"/>
      <c r="AH38" s="325"/>
      <c r="AI38" s="326"/>
      <c r="AJ38" s="326"/>
      <c r="AK38" s="326"/>
      <c r="AL38" s="326"/>
      <c r="AM38" s="327"/>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61"/>
      <c r="C39" s="261"/>
      <c r="D39" s="262"/>
      <c r="E39" s="302"/>
      <c r="F39" s="303"/>
      <c r="G39" s="303"/>
      <c r="H39" s="303"/>
      <c r="I39" s="304"/>
      <c r="J39" s="339"/>
      <c r="K39" s="337"/>
      <c r="L39" s="337"/>
      <c r="M39" s="337"/>
      <c r="N39" s="337"/>
      <c r="O39" s="338"/>
      <c r="P39" s="339"/>
      <c r="Q39" s="337"/>
      <c r="R39" s="337"/>
      <c r="S39" s="337"/>
      <c r="T39" s="337"/>
      <c r="U39" s="338"/>
      <c r="V39" s="328"/>
      <c r="W39" s="329"/>
      <c r="X39" s="329"/>
      <c r="Y39" s="329"/>
      <c r="Z39" s="329"/>
      <c r="AA39" s="330"/>
      <c r="AB39" s="312"/>
      <c r="AC39" s="308"/>
      <c r="AD39" s="308"/>
      <c r="AE39" s="308"/>
      <c r="AF39" s="308"/>
      <c r="AG39" s="309"/>
      <c r="AH39" s="319"/>
      <c r="AI39" s="320"/>
      <c r="AJ39" s="320"/>
      <c r="AK39" s="320"/>
      <c r="AL39" s="320"/>
      <c r="AM39" s="321"/>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61"/>
      <c r="C40" s="261"/>
      <c r="D40" s="262"/>
      <c r="E40" s="302"/>
      <c r="F40" s="303"/>
      <c r="G40" s="303"/>
      <c r="H40" s="303"/>
      <c r="I40" s="304"/>
      <c r="J40" s="339"/>
      <c r="K40" s="337"/>
      <c r="L40" s="337"/>
      <c r="M40" s="337"/>
      <c r="N40" s="337"/>
      <c r="O40" s="338"/>
      <c r="P40" s="339"/>
      <c r="Q40" s="337"/>
      <c r="R40" s="337"/>
      <c r="S40" s="337"/>
      <c r="T40" s="337"/>
      <c r="U40" s="338"/>
      <c r="V40" s="328"/>
      <c r="W40" s="329"/>
      <c r="X40" s="329"/>
      <c r="Y40" s="329"/>
      <c r="Z40" s="329"/>
      <c r="AA40" s="330"/>
      <c r="AB40" s="312"/>
      <c r="AC40" s="308"/>
      <c r="AD40" s="308"/>
      <c r="AE40" s="308"/>
      <c r="AF40" s="308"/>
      <c r="AG40" s="309"/>
      <c r="AH40" s="319"/>
      <c r="AI40" s="320"/>
      <c r="AJ40" s="320"/>
      <c r="AK40" s="320"/>
      <c r="AL40" s="320"/>
      <c r="AM40" s="321"/>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61"/>
      <c r="C41" s="261"/>
      <c r="D41" s="262"/>
      <c r="E41" s="302"/>
      <c r="F41" s="303"/>
      <c r="G41" s="303"/>
      <c r="H41" s="303"/>
      <c r="I41" s="304"/>
      <c r="J41" s="339"/>
      <c r="K41" s="337"/>
      <c r="L41" s="337"/>
      <c r="M41" s="337"/>
      <c r="N41" s="337"/>
      <c r="O41" s="338"/>
      <c r="P41" s="339"/>
      <c r="Q41" s="337"/>
      <c r="R41" s="337"/>
      <c r="S41" s="337"/>
      <c r="T41" s="337"/>
      <c r="U41" s="338"/>
      <c r="V41" s="328"/>
      <c r="W41" s="329"/>
      <c r="X41" s="329"/>
      <c r="Y41" s="329"/>
      <c r="Z41" s="329"/>
      <c r="AA41" s="330"/>
      <c r="AB41" s="312"/>
      <c r="AC41" s="308"/>
      <c r="AD41" s="308"/>
      <c r="AE41" s="308"/>
      <c r="AF41" s="308"/>
      <c r="AG41" s="309"/>
      <c r="AH41" s="319"/>
      <c r="AI41" s="320"/>
      <c r="AJ41" s="320"/>
      <c r="AK41" s="320"/>
      <c r="AL41" s="320"/>
      <c r="AM41" s="321"/>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61"/>
      <c r="C42" s="261"/>
      <c r="D42" s="262"/>
      <c r="E42" s="302"/>
      <c r="F42" s="303"/>
      <c r="G42" s="303"/>
      <c r="H42" s="303"/>
      <c r="I42" s="304"/>
      <c r="J42" s="339"/>
      <c r="K42" s="337"/>
      <c r="L42" s="337"/>
      <c r="M42" s="337"/>
      <c r="N42" s="337"/>
      <c r="O42" s="338"/>
      <c r="P42" s="339"/>
      <c r="Q42" s="337"/>
      <c r="R42" s="337"/>
      <c r="S42" s="337"/>
      <c r="T42" s="337"/>
      <c r="U42" s="338"/>
      <c r="V42" s="328"/>
      <c r="W42" s="329"/>
      <c r="X42" s="329"/>
      <c r="Y42" s="329"/>
      <c r="Z42" s="329"/>
      <c r="AA42" s="330"/>
      <c r="AB42" s="312"/>
      <c r="AC42" s="308"/>
      <c r="AD42" s="308"/>
      <c r="AE42" s="308"/>
      <c r="AF42" s="308"/>
      <c r="AG42" s="309"/>
      <c r="AH42" s="319"/>
      <c r="AI42" s="320"/>
      <c r="AJ42" s="320"/>
      <c r="AK42" s="320"/>
      <c r="AL42" s="320"/>
      <c r="AM42" s="321"/>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61"/>
      <c r="C43" s="261"/>
      <c r="D43" s="262"/>
      <c r="E43" s="302"/>
      <c r="F43" s="303"/>
      <c r="G43" s="303"/>
      <c r="H43" s="303"/>
      <c r="I43" s="304"/>
      <c r="J43" s="339"/>
      <c r="K43" s="337"/>
      <c r="L43" s="337"/>
      <c r="M43" s="337"/>
      <c r="N43" s="337"/>
      <c r="O43" s="338"/>
      <c r="P43" s="339"/>
      <c r="Q43" s="337"/>
      <c r="R43" s="337"/>
      <c r="S43" s="337"/>
      <c r="T43" s="337"/>
      <c r="U43" s="338"/>
      <c r="V43" s="328"/>
      <c r="W43" s="329"/>
      <c r="X43" s="329"/>
      <c r="Y43" s="329"/>
      <c r="Z43" s="329"/>
      <c r="AA43" s="330"/>
      <c r="AB43" s="312"/>
      <c r="AC43" s="308"/>
      <c r="AD43" s="308"/>
      <c r="AE43" s="308"/>
      <c r="AF43" s="308"/>
      <c r="AG43" s="309"/>
      <c r="AH43" s="319"/>
      <c r="AI43" s="320"/>
      <c r="AJ43" s="320"/>
      <c r="AK43" s="320"/>
      <c r="AL43" s="320"/>
      <c r="AM43" s="321"/>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61"/>
      <c r="C44" s="261"/>
      <c r="D44" s="262"/>
      <c r="E44" s="302"/>
      <c r="F44" s="303"/>
      <c r="G44" s="303"/>
      <c r="H44" s="303"/>
      <c r="I44" s="304"/>
      <c r="J44" s="339"/>
      <c r="K44" s="337"/>
      <c r="L44" s="337"/>
      <c r="M44" s="337"/>
      <c r="N44" s="337"/>
      <c r="O44" s="338"/>
      <c r="P44" s="339"/>
      <c r="Q44" s="337"/>
      <c r="R44" s="337"/>
      <c r="S44" s="337"/>
      <c r="T44" s="337"/>
      <c r="U44" s="338"/>
      <c r="V44" s="328"/>
      <c r="W44" s="329"/>
      <c r="X44" s="329"/>
      <c r="Y44" s="329"/>
      <c r="Z44" s="329"/>
      <c r="AA44" s="330"/>
      <c r="AB44" s="312"/>
      <c r="AC44" s="308"/>
      <c r="AD44" s="308"/>
      <c r="AE44" s="308"/>
      <c r="AF44" s="308"/>
      <c r="AG44" s="309"/>
      <c r="AH44" s="319"/>
      <c r="AI44" s="320"/>
      <c r="AJ44" s="320"/>
      <c r="AK44" s="320"/>
      <c r="AL44" s="320"/>
      <c r="AM44" s="321"/>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61"/>
      <c r="C45" s="261"/>
      <c r="D45" s="262"/>
      <c r="E45" s="305"/>
      <c r="F45" s="306"/>
      <c r="G45" s="306"/>
      <c r="H45" s="306"/>
      <c r="I45" s="307"/>
      <c r="J45" s="340"/>
      <c r="K45" s="341"/>
      <c r="L45" s="341"/>
      <c r="M45" s="341"/>
      <c r="N45" s="341"/>
      <c r="O45" s="342"/>
      <c r="P45" s="340"/>
      <c r="Q45" s="341"/>
      <c r="R45" s="341"/>
      <c r="S45" s="341"/>
      <c r="T45" s="341"/>
      <c r="U45" s="342"/>
      <c r="V45" s="331"/>
      <c r="W45" s="332"/>
      <c r="X45" s="332"/>
      <c r="Y45" s="332"/>
      <c r="Z45" s="332"/>
      <c r="AA45" s="333"/>
      <c r="AB45" s="316"/>
      <c r="AC45" s="317"/>
      <c r="AD45" s="317"/>
      <c r="AE45" s="317"/>
      <c r="AF45" s="317"/>
      <c r="AG45" s="318"/>
      <c r="AH45" s="322"/>
      <c r="AI45" s="323"/>
      <c r="AJ45" s="323"/>
      <c r="AK45" s="323"/>
      <c r="AL45" s="323"/>
      <c r="AM45" s="324"/>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299" t="s">
        <v>249</v>
      </c>
      <c r="K46" s="300"/>
      <c r="L46" s="300"/>
      <c r="M46" s="300"/>
      <c r="N46" s="300"/>
      <c r="O46" s="301"/>
      <c r="P46" s="299" t="s">
        <v>250</v>
      </c>
      <c r="Q46" s="300"/>
      <c r="R46" s="300"/>
      <c r="S46" s="300"/>
      <c r="T46" s="300"/>
      <c r="U46" s="301"/>
      <c r="V46" s="299" t="s">
        <v>251</v>
      </c>
      <c r="W46" s="300"/>
      <c r="X46" s="300"/>
      <c r="Y46" s="300"/>
      <c r="Z46" s="300"/>
      <c r="AA46" s="301"/>
      <c r="AB46" s="299" t="s">
        <v>252</v>
      </c>
      <c r="AC46" s="315"/>
      <c r="AD46" s="300"/>
      <c r="AE46" s="300"/>
      <c r="AF46" s="300"/>
      <c r="AG46" s="301"/>
      <c r="AH46" s="299" t="s">
        <v>253</v>
      </c>
      <c r="AI46" s="300"/>
      <c r="AJ46" s="300"/>
      <c r="AK46" s="300"/>
      <c r="AL46" s="300"/>
      <c r="AM46" s="301"/>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2"/>
      <c r="K47" s="303"/>
      <c r="L47" s="303"/>
      <c r="M47" s="303"/>
      <c r="N47" s="303"/>
      <c r="O47" s="304"/>
      <c r="P47" s="302"/>
      <c r="Q47" s="303"/>
      <c r="R47" s="303"/>
      <c r="S47" s="303"/>
      <c r="T47" s="303"/>
      <c r="U47" s="304"/>
      <c r="V47" s="302"/>
      <c r="W47" s="303"/>
      <c r="X47" s="303"/>
      <c r="Y47" s="303"/>
      <c r="Z47" s="303"/>
      <c r="AA47" s="304"/>
      <c r="AB47" s="302"/>
      <c r="AC47" s="303"/>
      <c r="AD47" s="303"/>
      <c r="AE47" s="303"/>
      <c r="AF47" s="303"/>
      <c r="AG47" s="304"/>
      <c r="AH47" s="302"/>
      <c r="AI47" s="303"/>
      <c r="AJ47" s="303"/>
      <c r="AK47" s="303"/>
      <c r="AL47" s="303"/>
      <c r="AM47" s="304"/>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2"/>
      <c r="K48" s="303"/>
      <c r="L48" s="303"/>
      <c r="M48" s="303"/>
      <c r="N48" s="303"/>
      <c r="O48" s="304"/>
      <c r="P48" s="302"/>
      <c r="Q48" s="303"/>
      <c r="R48" s="303"/>
      <c r="S48" s="303"/>
      <c r="T48" s="303"/>
      <c r="U48" s="304"/>
      <c r="V48" s="302"/>
      <c r="W48" s="303"/>
      <c r="X48" s="303"/>
      <c r="Y48" s="303"/>
      <c r="Z48" s="303"/>
      <c r="AA48" s="304"/>
      <c r="AB48" s="302"/>
      <c r="AC48" s="303"/>
      <c r="AD48" s="303"/>
      <c r="AE48" s="303"/>
      <c r="AF48" s="303"/>
      <c r="AG48" s="304"/>
      <c r="AH48" s="302"/>
      <c r="AI48" s="303"/>
      <c r="AJ48" s="303"/>
      <c r="AK48" s="303"/>
      <c r="AL48" s="303"/>
      <c r="AM48" s="304"/>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2"/>
      <c r="K49" s="303"/>
      <c r="L49" s="303"/>
      <c r="M49" s="303"/>
      <c r="N49" s="303"/>
      <c r="O49" s="304"/>
      <c r="P49" s="302"/>
      <c r="Q49" s="303"/>
      <c r="R49" s="303"/>
      <c r="S49" s="303"/>
      <c r="T49" s="303"/>
      <c r="U49" s="304"/>
      <c r="V49" s="302"/>
      <c r="W49" s="303"/>
      <c r="X49" s="303"/>
      <c r="Y49" s="303"/>
      <c r="Z49" s="303"/>
      <c r="AA49" s="304"/>
      <c r="AB49" s="302"/>
      <c r="AC49" s="303"/>
      <c r="AD49" s="303"/>
      <c r="AE49" s="303"/>
      <c r="AF49" s="303"/>
      <c r="AG49" s="304"/>
      <c r="AH49" s="302"/>
      <c r="AI49" s="303"/>
      <c r="AJ49" s="303"/>
      <c r="AK49" s="303"/>
      <c r="AL49" s="303"/>
      <c r="AM49" s="304"/>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2"/>
      <c r="K50" s="303"/>
      <c r="L50" s="303"/>
      <c r="M50" s="303"/>
      <c r="N50" s="303"/>
      <c r="O50" s="304"/>
      <c r="P50" s="302"/>
      <c r="Q50" s="303"/>
      <c r="R50" s="303"/>
      <c r="S50" s="303"/>
      <c r="T50" s="303"/>
      <c r="U50" s="304"/>
      <c r="V50" s="302"/>
      <c r="W50" s="303"/>
      <c r="X50" s="303"/>
      <c r="Y50" s="303"/>
      <c r="Z50" s="303"/>
      <c r="AA50" s="304"/>
      <c r="AB50" s="302"/>
      <c r="AC50" s="303"/>
      <c r="AD50" s="303"/>
      <c r="AE50" s="303"/>
      <c r="AF50" s="303"/>
      <c r="AG50" s="304"/>
      <c r="AH50" s="302"/>
      <c r="AI50" s="303"/>
      <c r="AJ50" s="303"/>
      <c r="AK50" s="303"/>
      <c r="AL50" s="303"/>
      <c r="AM50" s="304"/>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05"/>
      <c r="K51" s="306"/>
      <c r="L51" s="306"/>
      <c r="M51" s="306"/>
      <c r="N51" s="306"/>
      <c r="O51" s="307"/>
      <c r="P51" s="305"/>
      <c r="Q51" s="306"/>
      <c r="R51" s="306"/>
      <c r="S51" s="306"/>
      <c r="T51" s="306"/>
      <c r="U51" s="307"/>
      <c r="V51" s="305"/>
      <c r="W51" s="306"/>
      <c r="X51" s="306"/>
      <c r="Y51" s="306"/>
      <c r="Z51" s="306"/>
      <c r="AA51" s="307"/>
      <c r="AB51" s="305"/>
      <c r="AC51" s="306"/>
      <c r="AD51" s="306"/>
      <c r="AE51" s="306"/>
      <c r="AF51" s="306"/>
      <c r="AG51" s="307"/>
      <c r="AH51" s="305"/>
      <c r="AI51" s="306"/>
      <c r="AJ51" s="306"/>
      <c r="AK51" s="306"/>
      <c r="AL51" s="306"/>
      <c r="AM51" s="307"/>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347" t="s">
        <v>254</v>
      </c>
      <c r="C1" s="347"/>
      <c r="D1" s="347"/>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6" t="s">
        <v>255</v>
      </c>
      <c r="D3" s="36" t="s">
        <v>240</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39" t="s">
        <v>256</v>
      </c>
      <c r="C4" s="37" t="s">
        <v>257</v>
      </c>
      <c r="D4" s="3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0" t="s">
        <v>212</v>
      </c>
      <c r="C5" s="37" t="s">
        <v>258</v>
      </c>
      <c r="D5" s="3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1" t="s">
        <v>190</v>
      </c>
      <c r="C6" s="37" t="s">
        <v>259</v>
      </c>
      <c r="D6" s="3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2" t="s">
        <v>260</v>
      </c>
      <c r="C7" s="37" t="s">
        <v>261</v>
      </c>
      <c r="D7" s="3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3" t="s">
        <v>130</v>
      </c>
      <c r="C8" s="37" t="s">
        <v>262</v>
      </c>
      <c r="D8" s="3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7C3AE-D95F-4332-9BF1-4964192BC033}">
  <sheetPr>
    <tabColor theme="6" tint="-0.249977111117893"/>
  </sheetPr>
  <dimension ref="A1:W200"/>
  <sheetViews>
    <sheetView zoomScale="85" zoomScaleNormal="85" workbookViewId="0">
      <selection activeCell="C19" sqref="C19"/>
    </sheetView>
  </sheetViews>
  <sheetFormatPr baseColWidth="10" defaultColWidth="11.44140625" defaultRowHeight="14.4" x14ac:dyDescent="0.3"/>
  <cols>
    <col min="2" max="2" width="40.44140625" customWidth="1"/>
    <col min="3" max="3" width="45.109375" customWidth="1"/>
    <col min="4" max="5" width="47" customWidth="1"/>
    <col min="6" max="6" width="135" bestFit="1" customWidth="1"/>
    <col min="7" max="7" width="144.6640625" bestFit="1" customWidth="1"/>
  </cols>
  <sheetData>
    <row r="1" spans="1:23" ht="32.4" x14ac:dyDescent="0.3">
      <c r="A1" s="8"/>
      <c r="B1" s="29" t="s">
        <v>263</v>
      </c>
      <c r="C1" s="29"/>
      <c r="D1" s="27"/>
      <c r="E1" s="27"/>
      <c r="F1" s="29"/>
      <c r="G1" s="8"/>
      <c r="H1" s="8"/>
      <c r="I1" s="8"/>
      <c r="J1" s="8"/>
      <c r="K1" s="8"/>
      <c r="L1" s="8"/>
      <c r="M1" s="8"/>
      <c r="N1" s="8"/>
      <c r="O1" s="8"/>
      <c r="P1" s="8"/>
      <c r="Q1" s="8"/>
      <c r="R1" s="8"/>
      <c r="S1" s="8"/>
      <c r="T1" s="8"/>
      <c r="U1" s="8"/>
      <c r="V1" s="8"/>
      <c r="W1" s="8"/>
    </row>
    <row r="2" spans="1:23" ht="15" thickBot="1" x14ac:dyDescent="0.35">
      <c r="A2" s="8"/>
      <c r="B2" s="8"/>
      <c r="C2" s="8"/>
      <c r="D2" s="8"/>
      <c r="E2" s="8"/>
      <c r="F2" s="8"/>
      <c r="G2" s="8"/>
      <c r="H2" s="8"/>
      <c r="I2" s="8"/>
      <c r="J2" s="8"/>
      <c r="K2" s="8"/>
      <c r="L2" s="8"/>
      <c r="M2" s="8"/>
      <c r="N2" s="8"/>
      <c r="O2" s="8"/>
      <c r="P2" s="8"/>
      <c r="Q2" s="8"/>
      <c r="R2" s="8"/>
      <c r="S2" s="8"/>
      <c r="T2" s="8"/>
      <c r="U2" s="8"/>
      <c r="V2" s="8"/>
      <c r="W2" s="8"/>
    </row>
    <row r="3" spans="1:23" ht="20.399999999999999" x14ac:dyDescent="0.3">
      <c r="A3" s="23"/>
      <c r="B3" s="348" t="s">
        <v>341</v>
      </c>
      <c r="C3" s="349"/>
      <c r="D3" s="349"/>
      <c r="E3" s="350"/>
      <c r="F3" s="30"/>
      <c r="G3" s="8"/>
      <c r="H3" s="8"/>
      <c r="I3" s="8"/>
      <c r="J3" s="8"/>
      <c r="K3" s="8"/>
      <c r="L3" s="8"/>
      <c r="M3" s="8"/>
      <c r="N3" s="8"/>
      <c r="O3" s="8"/>
      <c r="P3" s="8"/>
      <c r="Q3" s="8"/>
    </row>
    <row r="4" spans="1:23" ht="20.399999999999999" x14ac:dyDescent="0.3">
      <c r="A4" s="23"/>
      <c r="B4" s="114" t="s">
        <v>342</v>
      </c>
      <c r="C4" s="115" t="s">
        <v>343</v>
      </c>
      <c r="D4" s="115" t="s">
        <v>344</v>
      </c>
      <c r="E4" s="116" t="s">
        <v>304</v>
      </c>
      <c r="F4" s="30"/>
      <c r="G4" s="8"/>
      <c r="H4" s="8"/>
      <c r="I4" s="8"/>
      <c r="J4" s="8"/>
      <c r="K4" s="8"/>
      <c r="L4" s="8"/>
      <c r="M4" s="8"/>
      <c r="N4" s="8"/>
      <c r="O4" s="8"/>
      <c r="P4" s="8"/>
      <c r="Q4" s="8"/>
    </row>
    <row r="5" spans="1:23" ht="30" x14ac:dyDescent="0.3">
      <c r="A5" s="23"/>
      <c r="B5" s="117" t="s">
        <v>310</v>
      </c>
      <c r="C5" s="118">
        <v>0.2</v>
      </c>
      <c r="D5" s="119" t="s">
        <v>345</v>
      </c>
      <c r="E5" s="120" t="s">
        <v>346</v>
      </c>
      <c r="F5" s="30"/>
      <c r="G5" s="8"/>
      <c r="H5" s="8"/>
      <c r="I5" s="8"/>
      <c r="J5" s="8"/>
      <c r="K5" s="8"/>
      <c r="L5" s="8"/>
      <c r="M5" s="8"/>
      <c r="N5" s="8"/>
      <c r="O5" s="8"/>
      <c r="P5" s="8"/>
      <c r="Q5" s="8"/>
    </row>
    <row r="6" spans="1:23" ht="60" x14ac:dyDescent="0.3">
      <c r="A6" s="23"/>
      <c r="B6" s="121" t="s">
        <v>265</v>
      </c>
      <c r="C6" s="118">
        <v>0.4</v>
      </c>
      <c r="D6" s="122" t="s">
        <v>347</v>
      </c>
      <c r="E6" s="123" t="s">
        <v>348</v>
      </c>
      <c r="F6" s="30"/>
      <c r="G6" s="8"/>
      <c r="H6" s="8"/>
      <c r="I6" s="8"/>
      <c r="J6" s="8"/>
      <c r="K6" s="8"/>
      <c r="L6" s="8"/>
      <c r="M6" s="8"/>
      <c r="N6" s="8"/>
      <c r="O6" s="8"/>
      <c r="P6" s="8"/>
      <c r="Q6" s="8"/>
    </row>
    <row r="7" spans="1:23" ht="45" x14ac:dyDescent="0.3">
      <c r="A7" s="23"/>
      <c r="B7" s="124" t="s">
        <v>191</v>
      </c>
      <c r="C7" s="118">
        <v>0.6</v>
      </c>
      <c r="D7" s="122" t="s">
        <v>349</v>
      </c>
      <c r="E7" s="123" t="s">
        <v>350</v>
      </c>
      <c r="F7" s="30"/>
      <c r="G7" s="8"/>
      <c r="H7" s="8"/>
      <c r="I7" s="8"/>
      <c r="J7" s="8"/>
      <c r="K7" s="8"/>
      <c r="L7" s="8"/>
      <c r="M7" s="8"/>
      <c r="N7" s="8"/>
      <c r="O7" s="8"/>
      <c r="P7" s="8"/>
      <c r="Q7" s="8"/>
    </row>
    <row r="8" spans="1:23" ht="60" x14ac:dyDescent="0.3">
      <c r="A8" s="23"/>
      <c r="B8" s="125" t="s">
        <v>222</v>
      </c>
      <c r="C8" s="118">
        <v>0.8</v>
      </c>
      <c r="D8" s="122" t="s">
        <v>351</v>
      </c>
      <c r="E8" s="123" t="s">
        <v>352</v>
      </c>
      <c r="F8" s="30"/>
      <c r="G8" s="8"/>
      <c r="H8" s="8"/>
      <c r="I8" s="8"/>
      <c r="J8" s="8"/>
      <c r="K8" s="8"/>
      <c r="L8" s="8"/>
      <c r="M8" s="8"/>
      <c r="N8" s="8"/>
      <c r="O8" s="8"/>
      <c r="P8" s="8"/>
      <c r="Q8" s="8"/>
    </row>
    <row r="9" spans="1:23" ht="45" x14ac:dyDescent="0.3">
      <c r="A9" s="23"/>
      <c r="B9" s="126" t="s">
        <v>131</v>
      </c>
      <c r="C9" s="118">
        <v>1</v>
      </c>
      <c r="D9" s="122" t="s">
        <v>353</v>
      </c>
      <c r="E9" s="123" t="s">
        <v>354</v>
      </c>
      <c r="F9" s="30"/>
      <c r="G9" s="8"/>
      <c r="H9" s="8"/>
      <c r="I9" s="8"/>
      <c r="J9" s="8"/>
      <c r="K9" s="8"/>
      <c r="L9" s="8"/>
      <c r="M9" s="8"/>
      <c r="N9" s="8"/>
      <c r="O9" s="8"/>
      <c r="P9" s="8"/>
      <c r="Q9" s="8"/>
    </row>
    <row r="10" spans="1:23" ht="20.399999999999999" x14ac:dyDescent="0.3">
      <c r="A10" s="23"/>
      <c r="B10" s="23"/>
      <c r="C10" s="30"/>
      <c r="D10" s="30"/>
      <c r="E10" s="30"/>
      <c r="F10" s="30"/>
      <c r="G10" s="8"/>
      <c r="H10" s="8"/>
      <c r="I10" s="8"/>
      <c r="J10" s="8"/>
      <c r="K10" s="8"/>
      <c r="L10" s="8"/>
      <c r="M10" s="8"/>
      <c r="N10" s="8"/>
      <c r="O10" s="8"/>
      <c r="P10" s="8"/>
      <c r="Q10" s="8"/>
    </row>
    <row r="11" spans="1:23" ht="20.399999999999999" x14ac:dyDescent="0.3">
      <c r="A11" s="23"/>
      <c r="B11" s="23"/>
      <c r="C11" s="30"/>
      <c r="D11" s="30"/>
      <c r="E11" s="30"/>
      <c r="F11" s="30"/>
      <c r="G11" s="8"/>
      <c r="H11" s="8"/>
      <c r="I11" s="8"/>
      <c r="J11" s="8"/>
      <c r="K11" s="8"/>
      <c r="L11" s="8"/>
      <c r="M11" s="8"/>
      <c r="N11" s="8"/>
      <c r="O11" s="8"/>
      <c r="P11" s="8"/>
      <c r="Q11" s="8"/>
    </row>
    <row r="12" spans="1:23" ht="20.399999999999999" x14ac:dyDescent="0.3">
      <c r="A12" s="23"/>
      <c r="B12" s="23"/>
      <c r="C12" s="30"/>
      <c r="D12" s="30"/>
      <c r="E12" s="30"/>
      <c r="F12" s="30"/>
      <c r="G12" s="8"/>
      <c r="H12" s="8"/>
      <c r="I12" s="8"/>
      <c r="J12" s="8"/>
      <c r="K12" s="8"/>
      <c r="L12" s="8"/>
      <c r="M12" s="8"/>
      <c r="N12" s="8"/>
      <c r="O12" s="8"/>
      <c r="P12" s="8"/>
      <c r="Q12" s="8"/>
    </row>
    <row r="13" spans="1:23" ht="20.399999999999999" x14ac:dyDescent="0.3">
      <c r="A13" s="23"/>
      <c r="B13" s="23"/>
      <c r="C13" s="30"/>
      <c r="D13" s="30"/>
      <c r="E13" s="30"/>
      <c r="F13" s="30"/>
      <c r="G13" s="8"/>
      <c r="H13" s="8"/>
      <c r="I13" s="8"/>
      <c r="J13" s="8"/>
      <c r="K13" s="8"/>
      <c r="L13" s="8"/>
      <c r="M13" s="8"/>
      <c r="N13" s="8"/>
      <c r="O13" s="8"/>
      <c r="P13" s="8"/>
      <c r="Q13" s="8"/>
    </row>
    <row r="14" spans="1:23" ht="20.399999999999999" x14ac:dyDescent="0.3">
      <c r="A14" s="23"/>
      <c r="B14" s="23"/>
      <c r="C14" s="30"/>
      <c r="D14" s="30"/>
      <c r="E14" s="30"/>
      <c r="F14" s="30"/>
      <c r="G14" s="8"/>
      <c r="H14" s="8"/>
      <c r="I14" s="8"/>
      <c r="J14" s="8"/>
      <c r="K14" s="8"/>
      <c r="L14" s="8"/>
      <c r="M14" s="8"/>
      <c r="N14" s="8"/>
      <c r="O14" s="8"/>
      <c r="P14" s="8"/>
      <c r="Q14" s="8"/>
    </row>
    <row r="15" spans="1:23" ht="20.399999999999999" x14ac:dyDescent="0.3">
      <c r="A15" s="23"/>
      <c r="B15" s="23"/>
      <c r="C15" s="30"/>
      <c r="D15" s="30"/>
      <c r="E15" s="30"/>
      <c r="F15" s="30"/>
      <c r="G15" s="8"/>
      <c r="H15" s="8"/>
      <c r="I15" s="8"/>
      <c r="J15" s="8"/>
      <c r="K15" s="8"/>
      <c r="L15" s="8"/>
      <c r="M15" s="8"/>
      <c r="N15" s="8"/>
      <c r="O15" s="8"/>
      <c r="P15" s="8"/>
      <c r="Q15" s="8"/>
    </row>
    <row r="16" spans="1:23" ht="20.399999999999999" x14ac:dyDescent="0.3">
      <c r="A16" s="23"/>
      <c r="B16" s="23"/>
      <c r="C16" s="30"/>
      <c r="D16" s="30"/>
      <c r="E16" s="30"/>
      <c r="F16" s="30"/>
      <c r="G16" s="8"/>
      <c r="H16" s="8"/>
      <c r="I16" s="8"/>
      <c r="J16" s="8"/>
      <c r="K16" s="8"/>
      <c r="L16" s="8"/>
      <c r="M16" s="8"/>
      <c r="N16" s="8"/>
      <c r="O16" s="8"/>
      <c r="P16" s="8"/>
      <c r="Q16" s="8"/>
    </row>
    <row r="17" spans="1:17" ht="20.399999999999999" x14ac:dyDescent="0.3">
      <c r="A17" s="23"/>
      <c r="B17" s="23"/>
      <c r="C17" s="30"/>
      <c r="D17" s="30"/>
      <c r="E17" s="30"/>
      <c r="F17" s="30"/>
      <c r="G17" s="8"/>
      <c r="H17" s="8"/>
      <c r="I17" s="8"/>
      <c r="J17" s="8"/>
      <c r="K17" s="8"/>
      <c r="L17" s="8"/>
      <c r="M17" s="8"/>
      <c r="N17" s="8"/>
      <c r="O17" s="8"/>
      <c r="P17" s="8"/>
      <c r="Q17" s="8"/>
    </row>
    <row r="18" spans="1:17" ht="20.399999999999999" x14ac:dyDescent="0.3">
      <c r="A18" s="23"/>
      <c r="B18" s="23"/>
      <c r="C18" s="30"/>
      <c r="D18" s="30"/>
      <c r="E18" s="30"/>
      <c r="F18" s="30"/>
      <c r="G18" s="8"/>
      <c r="H18" s="8"/>
      <c r="I18" s="8"/>
      <c r="J18" s="8"/>
      <c r="K18" s="8"/>
      <c r="L18" s="8"/>
      <c r="M18" s="8"/>
      <c r="N18" s="8"/>
      <c r="O18" s="8"/>
      <c r="P18" s="8"/>
      <c r="Q18" s="8"/>
    </row>
    <row r="19" spans="1:17" ht="20.399999999999999" x14ac:dyDescent="0.3">
      <c r="A19" s="23"/>
      <c r="B19" s="23"/>
      <c r="C19" s="30"/>
      <c r="D19" s="30"/>
      <c r="E19" s="30"/>
      <c r="F19" s="30"/>
      <c r="G19" s="8"/>
      <c r="H19" s="8"/>
      <c r="I19" s="8"/>
      <c r="J19" s="8"/>
      <c r="K19" s="8"/>
      <c r="L19" s="8"/>
      <c r="M19" s="8"/>
      <c r="N19" s="8"/>
      <c r="O19" s="8"/>
      <c r="P19" s="8"/>
      <c r="Q19" s="8"/>
    </row>
    <row r="20" spans="1:17" ht="20.399999999999999" x14ac:dyDescent="0.3">
      <c r="A20" s="23"/>
      <c r="B20" s="5"/>
      <c r="C20" s="31"/>
      <c r="D20" s="31"/>
      <c r="E20" s="31"/>
      <c r="F20" s="31"/>
    </row>
    <row r="21" spans="1:17" ht="20.399999999999999" x14ac:dyDescent="0.3">
      <c r="A21" s="23"/>
      <c r="B21" s="5"/>
      <c r="C21" s="31"/>
      <c r="D21" s="31"/>
      <c r="E21" s="31"/>
      <c r="F21" s="31"/>
    </row>
    <row r="22" spans="1:17" ht="20.399999999999999" x14ac:dyDescent="0.3">
      <c r="A22" s="23"/>
      <c r="B22" s="5"/>
      <c r="C22" s="31"/>
      <c r="D22" s="31"/>
      <c r="E22" s="31"/>
      <c r="F22" s="31"/>
    </row>
    <row r="23" spans="1:17" ht="20.399999999999999" x14ac:dyDescent="0.3">
      <c r="A23" s="23"/>
      <c r="B23" s="5"/>
      <c r="C23" s="31"/>
      <c r="D23" s="31"/>
      <c r="E23" s="31"/>
      <c r="F23" s="31"/>
    </row>
    <row r="24" spans="1:17" ht="20.399999999999999" x14ac:dyDescent="0.3">
      <c r="A24" s="23"/>
      <c r="B24" s="5"/>
      <c r="C24" s="31"/>
      <c r="D24" s="31"/>
      <c r="E24" s="31"/>
      <c r="F24" s="31"/>
    </row>
    <row r="25" spans="1:17" ht="20.399999999999999" x14ac:dyDescent="0.3">
      <c r="A25" s="23"/>
      <c r="B25" s="5"/>
      <c r="C25" s="31"/>
      <c r="D25" s="31"/>
      <c r="E25" s="31"/>
      <c r="F25" s="31"/>
    </row>
    <row r="26" spans="1:17" ht="20.399999999999999" x14ac:dyDescent="0.3">
      <c r="A26" s="23"/>
      <c r="B26" s="5"/>
      <c r="C26" s="31"/>
      <c r="D26" s="31"/>
      <c r="E26" s="31"/>
      <c r="F26" s="31"/>
    </row>
    <row r="27" spans="1:17" ht="20.399999999999999" x14ac:dyDescent="0.3">
      <c r="A27" s="23"/>
      <c r="B27" s="5"/>
      <c r="C27" s="31"/>
      <c r="D27" s="31"/>
      <c r="E27" s="31"/>
      <c r="F27" s="31"/>
    </row>
    <row r="28" spans="1:17" ht="20.399999999999999" x14ac:dyDescent="0.3">
      <c r="A28" s="23"/>
      <c r="B28" s="5"/>
      <c r="C28" s="31"/>
      <c r="D28" s="31"/>
      <c r="E28" s="31"/>
      <c r="F28" s="31"/>
    </row>
    <row r="29" spans="1:17" ht="20.399999999999999" x14ac:dyDescent="0.3">
      <c r="A29" s="23"/>
      <c r="B29" s="5"/>
      <c r="C29" s="31"/>
      <c r="D29" s="31"/>
      <c r="E29" s="31"/>
      <c r="F29" s="31"/>
    </row>
    <row r="30" spans="1:17" ht="20.399999999999999" x14ac:dyDescent="0.3">
      <c r="A30" s="23"/>
      <c r="B30" s="5"/>
      <c r="C30" s="31"/>
      <c r="D30" s="31"/>
      <c r="E30" s="31"/>
      <c r="F30" s="31"/>
    </row>
    <row r="31" spans="1:17" ht="20.399999999999999" x14ac:dyDescent="0.3">
      <c r="A31" s="23"/>
      <c r="B31" s="5"/>
      <c r="C31" s="31"/>
      <c r="D31" s="31"/>
      <c r="E31" s="31"/>
      <c r="F31" s="31"/>
    </row>
    <row r="32" spans="1:17" ht="20.399999999999999" x14ac:dyDescent="0.3">
      <c r="A32" s="23"/>
      <c r="B32" s="5"/>
      <c r="C32" s="31"/>
      <c r="D32" s="31"/>
      <c r="E32" s="31"/>
      <c r="F32" s="31"/>
    </row>
    <row r="33" spans="1:6" ht="20.399999999999999" x14ac:dyDescent="0.3">
      <c r="A33" s="23"/>
      <c r="B33" s="5"/>
      <c r="C33" s="31"/>
      <c r="D33" s="31"/>
      <c r="E33" s="31"/>
      <c r="F33" s="31"/>
    </row>
    <row r="34" spans="1:6" ht="20.399999999999999" x14ac:dyDescent="0.3">
      <c r="A34" s="23"/>
      <c r="B34" s="5"/>
      <c r="C34" s="31"/>
      <c r="D34" s="31"/>
      <c r="E34" s="31"/>
      <c r="F34" s="31"/>
    </row>
    <row r="35" spans="1:6" ht="20.399999999999999" x14ac:dyDescent="0.3">
      <c r="A35" s="23"/>
      <c r="B35" s="5"/>
      <c r="C35" s="31"/>
      <c r="D35" s="31"/>
      <c r="E35" s="31"/>
      <c r="F35" s="31"/>
    </row>
    <row r="36" spans="1:6" ht="20.399999999999999" x14ac:dyDescent="0.3">
      <c r="A36" s="23"/>
      <c r="B36" s="5"/>
      <c r="C36" s="31"/>
      <c r="D36" s="31"/>
      <c r="E36" s="31"/>
      <c r="F36" s="31"/>
    </row>
    <row r="37" spans="1:6" ht="20.399999999999999" x14ac:dyDescent="0.3">
      <c r="A37" s="23"/>
      <c r="B37" s="5"/>
      <c r="C37" s="31"/>
      <c r="D37" s="31"/>
      <c r="E37" s="31"/>
      <c r="F37" s="31"/>
    </row>
    <row r="38" spans="1:6" ht="20.399999999999999" x14ac:dyDescent="0.3">
      <c r="A38" s="23"/>
      <c r="B38" s="5"/>
      <c r="C38" s="31"/>
      <c r="D38" s="31"/>
      <c r="E38" s="31"/>
      <c r="F38" s="31"/>
    </row>
    <row r="39" spans="1:6" ht="20.399999999999999" x14ac:dyDescent="0.3">
      <c r="A39" s="23"/>
      <c r="B39" s="5"/>
      <c r="C39" s="31"/>
      <c r="D39" s="31"/>
      <c r="E39" s="31"/>
      <c r="F39" s="31"/>
    </row>
    <row r="40" spans="1:6" ht="20.399999999999999" x14ac:dyDescent="0.3">
      <c r="A40" s="23"/>
      <c r="B40" s="5"/>
      <c r="C40" s="31"/>
      <c r="D40" s="31"/>
      <c r="E40" s="31"/>
      <c r="F40" s="31"/>
    </row>
    <row r="41" spans="1:6" ht="20.399999999999999" x14ac:dyDescent="0.3">
      <c r="A41" s="23"/>
      <c r="B41" s="5"/>
      <c r="C41" s="31"/>
      <c r="D41" s="31"/>
      <c r="E41" s="31"/>
      <c r="F41" s="31"/>
    </row>
    <row r="42" spans="1:6" ht="20.399999999999999" x14ac:dyDescent="0.3">
      <c r="A42" s="23"/>
      <c r="B42" s="5"/>
      <c r="C42" s="31"/>
      <c r="D42" s="31"/>
      <c r="E42" s="31"/>
      <c r="F42" s="31"/>
    </row>
    <row r="43" spans="1:6" ht="20.399999999999999" x14ac:dyDescent="0.3">
      <c r="A43" s="23"/>
      <c r="B43" s="5"/>
      <c r="C43" s="31"/>
      <c r="D43" s="31"/>
      <c r="E43" s="31"/>
      <c r="F43" s="31"/>
    </row>
    <row r="44" spans="1:6" ht="20.399999999999999" x14ac:dyDescent="0.3">
      <c r="A44" s="23"/>
      <c r="B44" s="5"/>
      <c r="C44" s="31"/>
      <c r="D44" s="31"/>
      <c r="E44" s="31"/>
      <c r="F44" s="31"/>
    </row>
    <row r="45" spans="1:6" ht="20.399999999999999" x14ac:dyDescent="0.3">
      <c r="A45" s="23"/>
      <c r="B45" s="5"/>
      <c r="C45" s="31"/>
      <c r="D45" s="31"/>
      <c r="E45" s="31"/>
      <c r="F45" s="31"/>
    </row>
    <row r="46" spans="1:6" ht="20.399999999999999" x14ac:dyDescent="0.3">
      <c r="A46" s="23"/>
      <c r="B46" s="5"/>
      <c r="C46" s="31"/>
      <c r="D46" s="31"/>
      <c r="E46" s="31"/>
      <c r="F46" s="31"/>
    </row>
    <row r="47" spans="1:6" ht="20.399999999999999" x14ac:dyDescent="0.3">
      <c r="A47" s="23"/>
      <c r="B47" s="5"/>
      <c r="C47" s="31"/>
      <c r="D47" s="31"/>
      <c r="E47" s="31"/>
      <c r="F47" s="31"/>
    </row>
    <row r="48" spans="1:6" ht="20.399999999999999" x14ac:dyDescent="0.3">
      <c r="A48" s="23"/>
      <c r="B48" s="5"/>
      <c r="C48" s="31"/>
      <c r="D48" s="31"/>
      <c r="E48" s="31"/>
      <c r="F48" s="31"/>
    </row>
    <row r="49" spans="1:6" ht="20.399999999999999" x14ac:dyDescent="0.3">
      <c r="A49" s="23"/>
      <c r="B49" s="5"/>
      <c r="C49" s="31"/>
      <c r="D49" s="31"/>
      <c r="E49" s="31"/>
      <c r="F49" s="31"/>
    </row>
    <row r="50" spans="1:6" ht="20.399999999999999" x14ac:dyDescent="0.3">
      <c r="A50" s="23"/>
      <c r="B50" s="5"/>
      <c r="C50" s="31"/>
      <c r="D50" s="31"/>
      <c r="E50" s="31"/>
      <c r="F50" s="31"/>
    </row>
    <row r="51" spans="1:6" ht="20.399999999999999" x14ac:dyDescent="0.3">
      <c r="A51" s="23"/>
      <c r="B51" s="5"/>
      <c r="C51" s="31"/>
      <c r="D51" s="31"/>
      <c r="E51" s="31"/>
      <c r="F51" s="31"/>
    </row>
    <row r="52" spans="1:6" ht="20.399999999999999" x14ac:dyDescent="0.3">
      <c r="A52" s="23"/>
      <c r="B52" s="5"/>
      <c r="C52" s="31"/>
      <c r="D52" s="31"/>
      <c r="E52" s="31"/>
      <c r="F52" s="31"/>
    </row>
    <row r="53" spans="1:6" ht="20.399999999999999" x14ac:dyDescent="0.3">
      <c r="A53" s="23"/>
      <c r="B53" s="5"/>
      <c r="C53" s="31"/>
      <c r="D53" s="31"/>
      <c r="E53" s="31"/>
      <c r="F53" s="31"/>
    </row>
    <row r="54" spans="1:6" ht="20.399999999999999" x14ac:dyDescent="0.3">
      <c r="A54" s="23"/>
      <c r="B54" s="5"/>
      <c r="C54" s="31"/>
      <c r="D54" s="31"/>
      <c r="E54" s="31"/>
      <c r="F54" s="31"/>
    </row>
    <row r="55" spans="1:6" ht="20.399999999999999" x14ac:dyDescent="0.3">
      <c r="A55" s="23"/>
      <c r="B55" s="5"/>
      <c r="C55" s="31"/>
      <c r="D55" s="31"/>
      <c r="E55" s="31"/>
      <c r="F55" s="31"/>
    </row>
    <row r="56" spans="1:6" ht="20.399999999999999" x14ac:dyDescent="0.3">
      <c r="A56" s="23"/>
      <c r="B56" s="5"/>
      <c r="C56" s="31"/>
      <c r="D56" s="31"/>
      <c r="E56" s="31"/>
      <c r="F56" s="31"/>
    </row>
    <row r="57" spans="1:6" ht="20.399999999999999" x14ac:dyDescent="0.3">
      <c r="A57" s="23"/>
      <c r="B57" s="5"/>
      <c r="C57" s="31"/>
      <c r="D57" s="31"/>
      <c r="E57" s="31"/>
      <c r="F57" s="31"/>
    </row>
    <row r="58" spans="1:6" ht="20.399999999999999" x14ac:dyDescent="0.3">
      <c r="A58" s="23"/>
      <c r="B58" s="5"/>
      <c r="C58" s="31"/>
      <c r="D58" s="31"/>
      <c r="E58" s="31"/>
      <c r="F58" s="31"/>
    </row>
    <row r="59" spans="1:6" ht="20.399999999999999" x14ac:dyDescent="0.3">
      <c r="A59" s="23"/>
      <c r="B59" s="5"/>
      <c r="C59" s="31"/>
      <c r="D59" s="31"/>
      <c r="E59" s="31"/>
      <c r="F59" s="31"/>
    </row>
    <row r="60" spans="1:6" ht="20.399999999999999" x14ac:dyDescent="0.3">
      <c r="A60" s="23"/>
      <c r="B60" s="5"/>
      <c r="C60" s="31"/>
      <c r="D60" s="31"/>
      <c r="E60" s="31"/>
      <c r="F60" s="31"/>
    </row>
    <row r="61" spans="1:6" ht="20.399999999999999" x14ac:dyDescent="0.3">
      <c r="A61" s="23"/>
      <c r="B61" s="5"/>
      <c r="C61" s="31"/>
      <c r="D61" s="31"/>
      <c r="E61" s="31"/>
      <c r="F61" s="31"/>
    </row>
    <row r="62" spans="1:6" ht="20.399999999999999" x14ac:dyDescent="0.3">
      <c r="A62" s="23"/>
      <c r="B62" s="5"/>
      <c r="C62" s="31"/>
      <c r="D62" s="31"/>
      <c r="E62" s="31"/>
      <c r="F62" s="31"/>
    </row>
    <row r="63" spans="1:6" ht="20.399999999999999" x14ac:dyDescent="0.3">
      <c r="A63" s="23"/>
      <c r="B63" s="5"/>
      <c r="C63" s="31"/>
      <c r="D63" s="31"/>
      <c r="E63" s="31"/>
      <c r="F63" s="31"/>
    </row>
    <row r="64" spans="1:6" ht="20.399999999999999" x14ac:dyDescent="0.3">
      <c r="A64" s="23"/>
      <c r="B64" s="5"/>
      <c r="C64" s="31"/>
      <c r="D64" s="31"/>
      <c r="E64" s="31"/>
      <c r="F64" s="31"/>
    </row>
    <row r="65" spans="1:6" ht="20.399999999999999" x14ac:dyDescent="0.3">
      <c r="A65" s="23"/>
      <c r="B65" s="5"/>
      <c r="C65" s="31"/>
      <c r="D65" s="31"/>
      <c r="E65" s="31"/>
      <c r="F65" s="31"/>
    </row>
    <row r="66" spans="1:6" ht="20.399999999999999" x14ac:dyDescent="0.3">
      <c r="A66" s="23"/>
      <c r="B66" s="5"/>
      <c r="C66" s="31"/>
      <c r="D66" s="31"/>
      <c r="E66" s="31"/>
      <c r="F66" s="31"/>
    </row>
    <row r="67" spans="1:6" ht="20.399999999999999" x14ac:dyDescent="0.3">
      <c r="A67" s="23"/>
      <c r="B67" s="5"/>
      <c r="C67" s="31"/>
      <c r="D67" s="31"/>
      <c r="E67" s="31"/>
      <c r="F67" s="31"/>
    </row>
    <row r="68" spans="1:6" ht="20.399999999999999" x14ac:dyDescent="0.3">
      <c r="A68" s="23"/>
      <c r="B68" s="5"/>
      <c r="C68" s="31"/>
      <c r="D68" s="31"/>
      <c r="E68" s="31"/>
      <c r="F68" s="31"/>
    </row>
    <row r="69" spans="1:6" ht="20.399999999999999" x14ac:dyDescent="0.3">
      <c r="A69" s="23"/>
      <c r="B69" s="5"/>
      <c r="C69" s="31"/>
      <c r="D69" s="31"/>
      <c r="E69" s="31"/>
      <c r="F69" s="31"/>
    </row>
    <row r="70" spans="1:6" ht="20.399999999999999" x14ac:dyDescent="0.3">
      <c r="A70" s="23"/>
      <c r="B70" s="5"/>
      <c r="C70" s="31"/>
      <c r="D70" s="31"/>
      <c r="E70" s="31"/>
      <c r="F70" s="31"/>
    </row>
    <row r="71" spans="1:6" ht="20.399999999999999" x14ac:dyDescent="0.3">
      <c r="A71" s="23"/>
      <c r="B71" s="5"/>
      <c r="C71" s="31"/>
      <c r="D71" s="31"/>
      <c r="E71" s="31"/>
      <c r="F71" s="31"/>
    </row>
    <row r="72" spans="1:6" ht="20.399999999999999" x14ac:dyDescent="0.3">
      <c r="A72" s="23"/>
      <c r="B72" s="5"/>
      <c r="C72" s="31"/>
      <c r="D72" s="31"/>
      <c r="E72" s="31"/>
      <c r="F72" s="31"/>
    </row>
    <row r="73" spans="1:6" ht="20.399999999999999" x14ac:dyDescent="0.3">
      <c r="A73" s="23"/>
      <c r="B73" s="5"/>
      <c r="C73" s="31"/>
      <c r="D73" s="31"/>
      <c r="E73" s="31"/>
      <c r="F73" s="31"/>
    </row>
    <row r="74" spans="1:6" ht="20.399999999999999" x14ac:dyDescent="0.3">
      <c r="A74" s="23"/>
      <c r="B74" s="5"/>
      <c r="C74" s="31"/>
      <c r="D74" s="31"/>
      <c r="E74" s="31"/>
      <c r="F74" s="31"/>
    </row>
    <row r="75" spans="1:6" ht="20.399999999999999" x14ac:dyDescent="0.3">
      <c r="A75" s="23"/>
      <c r="B75" s="5"/>
      <c r="C75" s="31"/>
      <c r="D75" s="31"/>
      <c r="E75" s="31"/>
      <c r="F75" s="31"/>
    </row>
    <row r="76" spans="1:6" ht="20.399999999999999" x14ac:dyDescent="0.3">
      <c r="A76" s="23"/>
      <c r="B76" s="5"/>
      <c r="C76" s="31"/>
      <c r="D76" s="31"/>
      <c r="E76" s="31"/>
      <c r="F76" s="31"/>
    </row>
    <row r="77" spans="1:6" ht="20.399999999999999" x14ac:dyDescent="0.3">
      <c r="A77" s="23"/>
      <c r="B77" s="5"/>
      <c r="C77" s="31"/>
      <c r="D77" s="31"/>
      <c r="E77" s="31"/>
      <c r="F77" s="31"/>
    </row>
    <row r="78" spans="1:6" ht="20.399999999999999" x14ac:dyDescent="0.3">
      <c r="A78" s="23"/>
      <c r="B78" s="5"/>
      <c r="C78" s="31"/>
      <c r="D78" s="31"/>
      <c r="E78" s="31"/>
      <c r="F78" s="31"/>
    </row>
    <row r="79" spans="1:6" ht="20.399999999999999" x14ac:dyDescent="0.3">
      <c r="A79" s="23"/>
      <c r="B79" s="5"/>
      <c r="C79" s="31"/>
      <c r="D79" s="31"/>
      <c r="E79" s="31"/>
      <c r="F79" s="31"/>
    </row>
    <row r="80" spans="1:6" ht="20.399999999999999" x14ac:dyDescent="0.3">
      <c r="A80" s="23"/>
      <c r="B80" s="5"/>
      <c r="C80" s="31"/>
      <c r="D80" s="31"/>
      <c r="E80" s="31"/>
      <c r="F80" s="31"/>
    </row>
    <row r="81" spans="1:6" ht="20.399999999999999" x14ac:dyDescent="0.3">
      <c r="A81" s="23"/>
      <c r="B81" s="5"/>
      <c r="C81" s="31"/>
      <c r="D81" s="31"/>
      <c r="E81" s="31"/>
      <c r="F81" s="31"/>
    </row>
    <row r="82" spans="1:6" ht="20.399999999999999" x14ac:dyDescent="0.3">
      <c r="A82" s="23"/>
      <c r="B82" s="5"/>
      <c r="C82" s="31"/>
      <c r="D82" s="31"/>
      <c r="E82" s="31"/>
      <c r="F82" s="31"/>
    </row>
    <row r="83" spans="1:6" ht="20.399999999999999" x14ac:dyDescent="0.3">
      <c r="A83" s="23"/>
      <c r="B83" s="5"/>
      <c r="C83" s="31"/>
      <c r="D83" s="31"/>
      <c r="E83" s="31"/>
      <c r="F83" s="31"/>
    </row>
    <row r="84" spans="1:6" ht="20.399999999999999" x14ac:dyDescent="0.3">
      <c r="A84" s="23"/>
      <c r="B84" s="5"/>
      <c r="C84" s="31"/>
      <c r="D84" s="31"/>
      <c r="E84" s="31"/>
      <c r="F84" s="31"/>
    </row>
    <row r="85" spans="1:6" ht="20.399999999999999" x14ac:dyDescent="0.3">
      <c r="A85" s="23"/>
      <c r="B85" s="5"/>
      <c r="C85" s="31"/>
      <c r="D85" s="31"/>
      <c r="E85" s="31"/>
      <c r="F85" s="31"/>
    </row>
    <row r="86" spans="1:6" ht="20.399999999999999" x14ac:dyDescent="0.3">
      <c r="A86" s="23"/>
      <c r="B86" s="5"/>
      <c r="C86" s="31"/>
      <c r="D86" s="31"/>
      <c r="E86" s="31"/>
      <c r="F86" s="31"/>
    </row>
    <row r="87" spans="1:6" ht="20.399999999999999" x14ac:dyDescent="0.3">
      <c r="A87" s="23"/>
      <c r="B87" s="5"/>
      <c r="C87" s="31"/>
      <c r="D87" s="31"/>
      <c r="E87" s="31"/>
      <c r="F87" s="31"/>
    </row>
    <row r="88" spans="1:6" ht="20.399999999999999" x14ac:dyDescent="0.3">
      <c r="A88" s="23"/>
      <c r="B88" s="5"/>
      <c r="C88" s="31"/>
      <c r="D88" s="31"/>
      <c r="E88" s="31"/>
      <c r="F88" s="31"/>
    </row>
    <row r="89" spans="1:6" ht="20.399999999999999" x14ac:dyDescent="0.3">
      <c r="A89" s="23"/>
      <c r="B89" s="5"/>
      <c r="C89" s="31"/>
      <c r="D89" s="31"/>
      <c r="E89" s="31"/>
      <c r="F89" s="31"/>
    </row>
    <row r="90" spans="1:6" ht="20.399999999999999" x14ac:dyDescent="0.3">
      <c r="A90" s="23"/>
      <c r="B90" s="5"/>
      <c r="C90" s="31"/>
      <c r="D90" s="31"/>
      <c r="E90" s="31"/>
      <c r="F90" s="31"/>
    </row>
    <row r="91" spans="1:6" ht="20.399999999999999" x14ac:dyDescent="0.3">
      <c r="A91" s="23"/>
      <c r="B91" s="5"/>
      <c r="C91" s="31"/>
      <c r="D91" s="31"/>
      <c r="E91" s="31"/>
      <c r="F91" s="31"/>
    </row>
    <row r="92" spans="1:6" ht="20.399999999999999" x14ac:dyDescent="0.3">
      <c r="A92" s="23"/>
      <c r="B92" s="5"/>
      <c r="C92" s="31"/>
      <c r="D92" s="31"/>
      <c r="E92" s="31"/>
      <c r="F92" s="31"/>
    </row>
    <row r="93" spans="1:6" ht="20.399999999999999" x14ac:dyDescent="0.3">
      <c r="A93" s="23"/>
      <c r="B93" s="5"/>
      <c r="C93" s="31"/>
      <c r="D93" s="31"/>
      <c r="E93" s="31"/>
      <c r="F93" s="31"/>
    </row>
    <row r="94" spans="1:6" ht="20.399999999999999" x14ac:dyDescent="0.3">
      <c r="A94" s="23"/>
      <c r="B94" s="5"/>
      <c r="C94" s="31"/>
      <c r="D94" s="31"/>
      <c r="E94" s="31"/>
      <c r="F94" s="31"/>
    </row>
    <row r="95" spans="1:6" ht="20.399999999999999" x14ac:dyDescent="0.3">
      <c r="A95" s="23"/>
      <c r="B95" s="5"/>
      <c r="C95" s="31"/>
      <c r="D95" s="31"/>
      <c r="E95" s="31"/>
      <c r="F95" s="31"/>
    </row>
    <row r="96" spans="1:6" ht="20.399999999999999" x14ac:dyDescent="0.3">
      <c r="A96" s="23"/>
      <c r="B96" s="5"/>
      <c r="C96" s="31"/>
      <c r="D96" s="31"/>
      <c r="E96" s="31"/>
      <c r="F96" s="31"/>
    </row>
    <row r="97" spans="1:6" ht="20.399999999999999" x14ac:dyDescent="0.3">
      <c r="A97" s="23"/>
      <c r="B97" s="5"/>
      <c r="C97" s="31"/>
      <c r="D97" s="31"/>
      <c r="E97" s="31"/>
      <c r="F97" s="31"/>
    </row>
    <row r="98" spans="1:6" ht="20.399999999999999" x14ac:dyDescent="0.3">
      <c r="A98" s="23"/>
      <c r="B98" s="5"/>
      <c r="C98" s="31"/>
      <c r="D98" s="31"/>
      <c r="E98" s="31"/>
      <c r="F98" s="31"/>
    </row>
    <row r="99" spans="1:6" ht="20.399999999999999" x14ac:dyDescent="0.3">
      <c r="A99" s="23"/>
      <c r="B99" s="5"/>
      <c r="C99" s="31"/>
      <c r="D99" s="31"/>
      <c r="E99" s="31"/>
      <c r="F99" s="31"/>
    </row>
    <row r="100" spans="1:6" ht="20.399999999999999" x14ac:dyDescent="0.3">
      <c r="A100" s="23"/>
      <c r="B100" s="5"/>
      <c r="C100" s="31"/>
      <c r="D100" s="31"/>
      <c r="E100" s="31"/>
      <c r="F100" s="31"/>
    </row>
    <row r="101" spans="1:6" ht="20.399999999999999" x14ac:dyDescent="0.3">
      <c r="A101" s="23"/>
      <c r="B101" s="5"/>
      <c r="C101" s="31"/>
      <c r="D101" s="31"/>
      <c r="E101" s="31"/>
      <c r="F101" s="31"/>
    </row>
    <row r="102" spans="1:6" ht="20.399999999999999" x14ac:dyDescent="0.3">
      <c r="A102" s="23"/>
      <c r="B102" s="5"/>
      <c r="C102" s="31"/>
      <c r="D102" s="31"/>
      <c r="E102" s="31"/>
      <c r="F102" s="31"/>
    </row>
    <row r="103" spans="1:6" ht="20.399999999999999" x14ac:dyDescent="0.3">
      <c r="A103" s="23"/>
      <c r="B103" s="5"/>
      <c r="C103" s="31"/>
      <c r="D103" s="31"/>
      <c r="E103" s="31"/>
      <c r="F103" s="31"/>
    </row>
    <row r="104" spans="1:6" ht="20.399999999999999" x14ac:dyDescent="0.3">
      <c r="A104" s="23"/>
      <c r="B104" s="5"/>
      <c r="C104" s="31"/>
      <c r="D104" s="31"/>
      <c r="E104" s="31"/>
      <c r="F104" s="31"/>
    </row>
    <row r="105" spans="1:6" ht="20.399999999999999" x14ac:dyDescent="0.3">
      <c r="A105" s="23"/>
      <c r="B105" s="5"/>
      <c r="C105" s="31"/>
      <c r="D105" s="31"/>
      <c r="E105" s="31"/>
      <c r="F105" s="31"/>
    </row>
    <row r="106" spans="1:6" ht="20.399999999999999" x14ac:dyDescent="0.3">
      <c r="A106" s="23"/>
      <c r="B106" s="5"/>
      <c r="C106" s="31"/>
      <c r="D106" s="31"/>
      <c r="E106" s="31"/>
      <c r="F106" s="31"/>
    </row>
    <row r="107" spans="1:6" ht="20.399999999999999" x14ac:dyDescent="0.3">
      <c r="A107" s="23"/>
      <c r="B107" s="5"/>
      <c r="C107" s="31"/>
      <c r="D107" s="31"/>
      <c r="E107" s="31"/>
      <c r="F107" s="31"/>
    </row>
    <row r="108" spans="1:6" ht="20.399999999999999" x14ac:dyDescent="0.3">
      <c r="A108" s="23"/>
      <c r="B108" s="5"/>
      <c r="C108" s="31"/>
      <c r="D108" s="31"/>
      <c r="E108" s="31"/>
      <c r="F108" s="31"/>
    </row>
    <row r="109" spans="1:6" ht="20.399999999999999" x14ac:dyDescent="0.3">
      <c r="A109" s="23"/>
      <c r="B109" s="5"/>
      <c r="C109" s="31"/>
      <c r="D109" s="31"/>
      <c r="E109" s="31"/>
      <c r="F109" s="31"/>
    </row>
    <row r="110" spans="1:6" ht="20.399999999999999" x14ac:dyDescent="0.3">
      <c r="A110" s="23"/>
      <c r="B110" s="5"/>
      <c r="C110" s="31"/>
      <c r="D110" s="31"/>
      <c r="E110" s="31"/>
      <c r="F110" s="31"/>
    </row>
    <row r="111" spans="1:6" ht="20.399999999999999" x14ac:dyDescent="0.3">
      <c r="A111" s="23"/>
      <c r="B111" s="5"/>
      <c r="C111" s="31"/>
      <c r="D111" s="31"/>
      <c r="E111" s="31"/>
      <c r="F111" s="31"/>
    </row>
    <row r="112" spans="1:6" ht="20.399999999999999" x14ac:dyDescent="0.3">
      <c r="A112" s="23"/>
      <c r="B112" s="5"/>
      <c r="C112" s="31"/>
      <c r="D112" s="31"/>
      <c r="E112" s="31"/>
      <c r="F112" s="31"/>
    </row>
    <row r="113" spans="1:6" ht="20.399999999999999" x14ac:dyDescent="0.3">
      <c r="A113" s="23"/>
      <c r="B113" s="5"/>
      <c r="C113" s="31"/>
      <c r="D113" s="31"/>
      <c r="E113" s="31"/>
      <c r="F113" s="31"/>
    </row>
    <row r="114" spans="1:6" ht="20.399999999999999" x14ac:dyDescent="0.3">
      <c r="A114" s="23"/>
      <c r="B114" s="5"/>
      <c r="C114" s="31"/>
      <c r="D114" s="31"/>
      <c r="E114" s="31"/>
      <c r="F114" s="31"/>
    </row>
    <row r="115" spans="1:6" ht="20.399999999999999" x14ac:dyDescent="0.3">
      <c r="A115" s="23"/>
      <c r="B115" s="5"/>
      <c r="C115" s="31"/>
      <c r="D115" s="31"/>
      <c r="E115" s="31"/>
      <c r="F115" s="31"/>
    </row>
    <row r="116" spans="1:6" ht="20.399999999999999" x14ac:dyDescent="0.3">
      <c r="A116" s="23"/>
      <c r="B116" s="5"/>
      <c r="C116" s="31"/>
      <c r="D116" s="31"/>
      <c r="E116" s="31"/>
      <c r="F116" s="31"/>
    </row>
    <row r="117" spans="1:6" ht="20.399999999999999" x14ac:dyDescent="0.3">
      <c r="A117" s="23"/>
      <c r="B117" s="5"/>
      <c r="C117" s="31"/>
      <c r="D117" s="31"/>
      <c r="E117" s="31"/>
      <c r="F117" s="31"/>
    </row>
    <row r="118" spans="1:6" ht="20.399999999999999" x14ac:dyDescent="0.3">
      <c r="A118" s="23"/>
      <c r="B118" s="5"/>
      <c r="C118" s="31"/>
      <c r="D118" s="31"/>
      <c r="E118" s="31"/>
      <c r="F118" s="31"/>
    </row>
    <row r="119" spans="1:6" ht="20.399999999999999" x14ac:dyDescent="0.3">
      <c r="A119" s="23"/>
      <c r="B119" s="5"/>
      <c r="C119" s="31"/>
      <c r="D119" s="31"/>
      <c r="E119" s="31"/>
      <c r="F119" s="31"/>
    </row>
    <row r="120" spans="1:6" ht="20.399999999999999" x14ac:dyDescent="0.3">
      <c r="A120" s="23"/>
      <c r="B120" s="5"/>
      <c r="C120" s="31"/>
      <c r="D120" s="31"/>
      <c r="E120" s="31"/>
      <c r="F120" s="31"/>
    </row>
    <row r="121" spans="1:6" ht="20.399999999999999" x14ac:dyDescent="0.3">
      <c r="A121" s="23"/>
      <c r="B121" s="5"/>
      <c r="C121" s="31"/>
      <c r="D121" s="31"/>
      <c r="E121" s="31"/>
      <c r="F121" s="31"/>
    </row>
    <row r="122" spans="1:6" ht="20.399999999999999" x14ac:dyDescent="0.3">
      <c r="A122" s="23"/>
      <c r="B122" s="5"/>
      <c r="C122" s="31"/>
      <c r="D122" s="31"/>
      <c r="E122" s="31"/>
      <c r="F122" s="31"/>
    </row>
    <row r="123" spans="1:6" ht="20.399999999999999" x14ac:dyDescent="0.3">
      <c r="A123" s="23"/>
      <c r="B123" s="5"/>
      <c r="C123" s="31"/>
      <c r="D123" s="31"/>
      <c r="E123" s="31"/>
      <c r="F123" s="31"/>
    </row>
    <row r="124" spans="1:6" ht="20.399999999999999" x14ac:dyDescent="0.3">
      <c r="A124" s="23"/>
      <c r="B124" s="5"/>
      <c r="C124" s="31"/>
      <c r="D124" s="31"/>
      <c r="E124" s="31"/>
      <c r="F124" s="31"/>
    </row>
    <row r="125" spans="1:6" ht="20.399999999999999" x14ac:dyDescent="0.3">
      <c r="A125" s="23"/>
      <c r="B125" s="5"/>
      <c r="C125" s="31"/>
      <c r="D125" s="31"/>
      <c r="E125" s="31"/>
      <c r="F125" s="31"/>
    </row>
    <row r="126" spans="1:6" ht="20.399999999999999" x14ac:dyDescent="0.3">
      <c r="A126" s="23"/>
      <c r="B126" s="5"/>
      <c r="C126" s="31"/>
      <c r="D126" s="31"/>
      <c r="E126" s="31"/>
      <c r="F126" s="31"/>
    </row>
    <row r="127" spans="1:6" ht="20.399999999999999" x14ac:dyDescent="0.3">
      <c r="A127" s="23"/>
      <c r="B127" s="5"/>
      <c r="C127" s="31"/>
      <c r="D127" s="31"/>
      <c r="E127" s="31"/>
      <c r="F127" s="31"/>
    </row>
    <row r="128" spans="1:6" ht="20.399999999999999" x14ac:dyDescent="0.3">
      <c r="A128" s="23"/>
      <c r="B128" s="5"/>
      <c r="C128" s="31"/>
      <c r="D128" s="31"/>
      <c r="E128" s="31"/>
      <c r="F128" s="31"/>
    </row>
    <row r="129" spans="1:6" ht="20.399999999999999" x14ac:dyDescent="0.3">
      <c r="A129" s="23"/>
      <c r="B129" s="5"/>
      <c r="C129" s="31"/>
      <c r="D129" s="31"/>
      <c r="E129" s="31"/>
      <c r="F129" s="31"/>
    </row>
    <row r="130" spans="1:6" ht="20.399999999999999" x14ac:dyDescent="0.3">
      <c r="A130" s="23"/>
      <c r="B130" s="5"/>
      <c r="C130" s="31"/>
      <c r="D130" s="31"/>
      <c r="E130" s="31"/>
      <c r="F130" s="31"/>
    </row>
    <row r="131" spans="1:6" ht="20.399999999999999" x14ac:dyDescent="0.3">
      <c r="A131" s="23"/>
      <c r="B131" s="5"/>
      <c r="C131" s="31"/>
      <c r="D131" s="31"/>
      <c r="E131" s="31"/>
      <c r="F131" s="31"/>
    </row>
    <row r="132" spans="1:6" ht="20.399999999999999" x14ac:dyDescent="0.3">
      <c r="A132" s="23"/>
      <c r="B132" s="5"/>
      <c r="C132" s="31"/>
      <c r="D132" s="31"/>
      <c r="E132" s="31"/>
      <c r="F132" s="31"/>
    </row>
    <row r="133" spans="1:6" ht="20.399999999999999" x14ac:dyDescent="0.3">
      <c r="A133" s="23"/>
      <c r="B133" s="5"/>
      <c r="C133" s="31"/>
      <c r="D133" s="31"/>
      <c r="E133" s="31"/>
      <c r="F133" s="31"/>
    </row>
    <row r="134" spans="1:6" ht="20.399999999999999" x14ac:dyDescent="0.3">
      <c r="A134" s="23"/>
      <c r="B134" s="5"/>
      <c r="C134" s="31"/>
      <c r="D134" s="31"/>
      <c r="E134" s="31"/>
      <c r="F134" s="31"/>
    </row>
    <row r="135" spans="1:6" ht="20.399999999999999" x14ac:dyDescent="0.3">
      <c r="A135" s="23"/>
      <c r="B135" s="5"/>
      <c r="C135" s="31"/>
      <c r="D135" s="31"/>
      <c r="E135" s="31"/>
      <c r="F135" s="31"/>
    </row>
    <row r="136" spans="1:6" ht="20.399999999999999" x14ac:dyDescent="0.3">
      <c r="A136" s="23"/>
      <c r="B136" s="5"/>
      <c r="C136" s="31"/>
      <c r="D136" s="31"/>
      <c r="E136" s="31"/>
      <c r="F136" s="31"/>
    </row>
    <row r="137" spans="1:6" ht="20.399999999999999" x14ac:dyDescent="0.3">
      <c r="A137" s="23"/>
      <c r="B137" s="5"/>
      <c r="C137" s="31"/>
      <c r="D137" s="31"/>
      <c r="E137" s="31"/>
      <c r="F137" s="31"/>
    </row>
    <row r="138" spans="1:6" ht="20.399999999999999" x14ac:dyDescent="0.3">
      <c r="A138" s="23"/>
      <c r="B138" s="5"/>
      <c r="C138" s="31"/>
      <c r="D138" s="31"/>
      <c r="E138" s="31"/>
      <c r="F138" s="31"/>
    </row>
    <row r="139" spans="1:6" ht="20.399999999999999" x14ac:dyDescent="0.3">
      <c r="A139" s="23"/>
      <c r="B139" s="5"/>
      <c r="C139" s="31"/>
      <c r="D139" s="31"/>
      <c r="E139" s="31"/>
      <c r="F139" s="31"/>
    </row>
    <row r="140" spans="1:6" ht="20.399999999999999" x14ac:dyDescent="0.3">
      <c r="A140" s="23"/>
      <c r="B140" s="5"/>
      <c r="C140" s="31"/>
      <c r="D140" s="31"/>
      <c r="E140" s="31"/>
      <c r="F140" s="31"/>
    </row>
    <row r="141" spans="1:6" ht="20.399999999999999" x14ac:dyDescent="0.3">
      <c r="A141" s="23"/>
      <c r="B141" s="5"/>
      <c r="C141" s="31"/>
      <c r="D141" s="31"/>
      <c r="E141" s="31"/>
      <c r="F141" s="31"/>
    </row>
    <row r="142" spans="1:6" ht="20.399999999999999" x14ac:dyDescent="0.3">
      <c r="A142" s="23"/>
      <c r="B142" s="5"/>
      <c r="C142" s="31"/>
      <c r="D142" s="31"/>
      <c r="E142" s="31"/>
      <c r="F142" s="31"/>
    </row>
    <row r="143" spans="1:6" ht="20.399999999999999" x14ac:dyDescent="0.3">
      <c r="A143" s="23"/>
      <c r="B143" s="5"/>
      <c r="C143" s="31"/>
      <c r="D143" s="31"/>
      <c r="E143" s="31"/>
      <c r="F143" s="31"/>
    </row>
    <row r="144" spans="1:6" ht="20.399999999999999" x14ac:dyDescent="0.3">
      <c r="A144" s="23"/>
      <c r="B144" s="5"/>
      <c r="C144" s="31"/>
      <c r="D144" s="31"/>
      <c r="E144" s="31"/>
      <c r="F144" s="31"/>
    </row>
    <row r="145" spans="1:6" ht="20.399999999999999" x14ac:dyDescent="0.3">
      <c r="A145" s="23"/>
      <c r="B145" s="5"/>
      <c r="C145" s="31"/>
      <c r="D145" s="31"/>
      <c r="E145" s="31"/>
      <c r="F145" s="31"/>
    </row>
    <row r="146" spans="1:6" ht="20.399999999999999" x14ac:dyDescent="0.3">
      <c r="A146" s="23"/>
      <c r="B146" s="5"/>
      <c r="C146" s="31"/>
      <c r="D146" s="31"/>
      <c r="E146" s="31"/>
      <c r="F146" s="31"/>
    </row>
    <row r="147" spans="1:6" ht="20.399999999999999" x14ac:dyDescent="0.3">
      <c r="A147" s="23"/>
      <c r="B147" s="5"/>
      <c r="C147" s="31"/>
      <c r="D147" s="31"/>
      <c r="E147" s="31"/>
      <c r="F147" s="31"/>
    </row>
    <row r="148" spans="1:6" ht="20.399999999999999" x14ac:dyDescent="0.3">
      <c r="A148" s="23"/>
      <c r="B148" s="5"/>
      <c r="C148" s="31"/>
      <c r="D148" s="31"/>
      <c r="E148" s="31"/>
      <c r="F148" s="31"/>
    </row>
    <row r="149" spans="1:6" ht="20.399999999999999" x14ac:dyDescent="0.3">
      <c r="A149" s="23"/>
      <c r="B149" s="5"/>
      <c r="C149" s="31"/>
      <c r="D149" s="31"/>
      <c r="E149" s="31"/>
      <c r="F149" s="31"/>
    </row>
    <row r="150" spans="1:6" ht="20.399999999999999" x14ac:dyDescent="0.3">
      <c r="A150" s="23"/>
      <c r="B150" s="5"/>
      <c r="C150" s="31"/>
      <c r="D150" s="31"/>
      <c r="E150" s="31"/>
      <c r="F150" s="31"/>
    </row>
    <row r="151" spans="1:6" ht="20.399999999999999" x14ac:dyDescent="0.3">
      <c r="A151" s="23"/>
      <c r="B151" s="5"/>
      <c r="C151" s="31"/>
      <c r="D151" s="31"/>
      <c r="E151" s="31"/>
      <c r="F151" s="31"/>
    </row>
    <row r="152" spans="1:6" ht="20.399999999999999" x14ac:dyDescent="0.3">
      <c r="A152" s="23"/>
      <c r="B152" s="5"/>
      <c r="C152" s="31"/>
      <c r="D152" s="31"/>
      <c r="E152" s="31"/>
      <c r="F152" s="31"/>
    </row>
    <row r="153" spans="1:6" ht="20.399999999999999" x14ac:dyDescent="0.3">
      <c r="A153" s="23"/>
      <c r="B153" s="5"/>
      <c r="C153" s="31"/>
      <c r="D153" s="31"/>
      <c r="E153" s="31"/>
      <c r="F153" s="31"/>
    </row>
    <row r="154" spans="1:6" ht="20.399999999999999" x14ac:dyDescent="0.3">
      <c r="A154" s="23"/>
      <c r="B154" s="5"/>
      <c r="C154" s="31"/>
      <c r="D154" s="31"/>
      <c r="E154" s="31"/>
      <c r="F154" s="31"/>
    </row>
    <row r="155" spans="1:6" ht="20.399999999999999" x14ac:dyDescent="0.3">
      <c r="A155" s="23"/>
      <c r="B155" s="5"/>
      <c r="C155" s="31"/>
      <c r="D155" s="31"/>
      <c r="E155" s="31"/>
      <c r="F155" s="31"/>
    </row>
    <row r="156" spans="1:6" ht="20.399999999999999" x14ac:dyDescent="0.3">
      <c r="A156" s="23"/>
      <c r="B156" s="5"/>
      <c r="C156" s="31"/>
      <c r="D156" s="31"/>
      <c r="E156" s="31"/>
      <c r="F156" s="31"/>
    </row>
    <row r="157" spans="1:6" ht="20.399999999999999" x14ac:dyDescent="0.3">
      <c r="A157" s="23"/>
      <c r="B157" s="5"/>
      <c r="C157" s="31"/>
      <c r="D157" s="31"/>
      <c r="E157" s="31"/>
      <c r="F157" s="31"/>
    </row>
    <row r="158" spans="1:6" ht="20.399999999999999" x14ac:dyDescent="0.3">
      <c r="A158" s="23"/>
      <c r="B158" s="5"/>
      <c r="C158" s="31"/>
      <c r="D158" s="31"/>
      <c r="E158" s="31"/>
      <c r="F158" s="31"/>
    </row>
    <row r="159" spans="1:6" ht="20.399999999999999" x14ac:dyDescent="0.3">
      <c r="A159" s="23"/>
      <c r="B159" s="5"/>
      <c r="C159" s="31"/>
      <c r="D159" s="31"/>
      <c r="E159" s="31"/>
      <c r="F159" s="31"/>
    </row>
    <row r="160" spans="1:6" ht="20.399999999999999" x14ac:dyDescent="0.3">
      <c r="A160" s="23"/>
      <c r="B160" s="5"/>
      <c r="C160" s="31"/>
      <c r="D160" s="31"/>
      <c r="E160" s="31"/>
      <c r="F160" s="31"/>
    </row>
    <row r="161" spans="1:6" ht="20.399999999999999" x14ac:dyDescent="0.3">
      <c r="A161" s="23"/>
      <c r="B161" s="5"/>
      <c r="C161" s="31"/>
      <c r="D161" s="31"/>
      <c r="E161" s="31"/>
      <c r="F161" s="31"/>
    </row>
    <row r="162" spans="1:6" ht="20.399999999999999" x14ac:dyDescent="0.3">
      <c r="A162" s="23"/>
      <c r="B162" s="5"/>
      <c r="C162" s="31"/>
      <c r="D162" s="31"/>
      <c r="E162" s="31"/>
      <c r="F162" s="31"/>
    </row>
    <row r="163" spans="1:6" ht="20.399999999999999" x14ac:dyDescent="0.3">
      <c r="A163" s="23"/>
      <c r="B163" s="5"/>
      <c r="C163" s="31"/>
      <c r="D163" s="31"/>
      <c r="E163" s="31"/>
      <c r="F163" s="31"/>
    </row>
    <row r="164" spans="1:6" ht="20.399999999999999" x14ac:dyDescent="0.3">
      <c r="A164" s="23"/>
      <c r="B164" s="5"/>
      <c r="C164" s="31"/>
      <c r="D164" s="31"/>
      <c r="E164" s="31"/>
      <c r="F164" s="31"/>
    </row>
    <row r="165" spans="1:6" ht="20.399999999999999" x14ac:dyDescent="0.3">
      <c r="A165" s="23"/>
      <c r="B165" s="5"/>
      <c r="C165" s="31"/>
      <c r="D165" s="31"/>
      <c r="E165" s="31"/>
      <c r="F165" s="31"/>
    </row>
    <row r="166" spans="1:6" ht="20.399999999999999" x14ac:dyDescent="0.3">
      <c r="A166" s="23"/>
      <c r="B166" s="5"/>
      <c r="C166" s="31"/>
      <c r="D166" s="31"/>
      <c r="E166" s="31"/>
      <c r="F166" s="31"/>
    </row>
    <row r="167" spans="1:6" ht="20.399999999999999" x14ac:dyDescent="0.3">
      <c r="A167" s="23"/>
      <c r="B167" s="5"/>
      <c r="C167" s="31"/>
      <c r="D167" s="31"/>
      <c r="E167" s="31"/>
      <c r="F167" s="31"/>
    </row>
    <row r="168" spans="1:6" ht="20.399999999999999" x14ac:dyDescent="0.3">
      <c r="A168" s="23"/>
      <c r="B168" s="5"/>
      <c r="C168" s="31"/>
      <c r="D168" s="31"/>
      <c r="E168" s="31"/>
      <c r="F168" s="31"/>
    </row>
    <row r="169" spans="1:6" ht="20.399999999999999" x14ac:dyDescent="0.3">
      <c r="A169" s="23"/>
      <c r="B169" s="5"/>
      <c r="C169" s="31"/>
      <c r="D169" s="31"/>
      <c r="E169" s="31"/>
      <c r="F169" s="31"/>
    </row>
    <row r="170" spans="1:6" ht="20.399999999999999" x14ac:dyDescent="0.3">
      <c r="A170" s="23"/>
      <c r="B170" s="5"/>
      <c r="C170" s="31"/>
      <c r="D170" s="31"/>
      <c r="E170" s="31"/>
      <c r="F170" s="31"/>
    </row>
    <row r="171" spans="1:6" ht="20.399999999999999" x14ac:dyDescent="0.3">
      <c r="A171" s="23"/>
      <c r="B171" s="5"/>
      <c r="C171" s="31"/>
      <c r="D171" s="31"/>
      <c r="E171" s="31"/>
      <c r="F171" s="31"/>
    </row>
    <row r="172" spans="1:6" ht="20.399999999999999" x14ac:dyDescent="0.3">
      <c r="A172" s="23"/>
      <c r="B172" s="5"/>
      <c r="C172" s="31"/>
      <c r="D172" s="31"/>
      <c r="E172" s="31"/>
      <c r="F172" s="31"/>
    </row>
    <row r="173" spans="1:6" ht="20.399999999999999" x14ac:dyDescent="0.3">
      <c r="A173" s="23"/>
      <c r="B173" s="5"/>
      <c r="C173" s="31"/>
      <c r="D173" s="31"/>
      <c r="E173" s="31"/>
      <c r="F173" s="31"/>
    </row>
    <row r="174" spans="1:6" ht="20.399999999999999" x14ac:dyDescent="0.3">
      <c r="A174" s="23"/>
      <c r="B174" s="5"/>
      <c r="C174" s="31"/>
      <c r="D174" s="31"/>
      <c r="E174" s="31"/>
      <c r="F174" s="31"/>
    </row>
    <row r="175" spans="1:6" ht="20.399999999999999" x14ac:dyDescent="0.3">
      <c r="A175" s="23"/>
      <c r="B175" s="5"/>
      <c r="C175" s="31"/>
      <c r="D175" s="31"/>
      <c r="E175" s="31"/>
      <c r="F175" s="31"/>
    </row>
    <row r="176" spans="1:6" x14ac:dyDescent="0.3">
      <c r="A176" s="8"/>
      <c r="B176" s="5"/>
      <c r="C176" s="5"/>
      <c r="D176" s="5"/>
      <c r="E176" s="5"/>
      <c r="F176" s="5"/>
    </row>
    <row r="177" spans="1:10" ht="20.399999999999999" x14ac:dyDescent="0.3">
      <c r="A177" s="8"/>
      <c r="B177" s="32" t="s">
        <v>266</v>
      </c>
      <c r="C177" s="32" t="s">
        <v>267</v>
      </c>
      <c r="D177" s="32"/>
      <c r="E177" s="32"/>
      <c r="F177" t="s">
        <v>266</v>
      </c>
      <c r="G177" t="s">
        <v>267</v>
      </c>
    </row>
    <row r="178" spans="1:10" ht="21" x14ac:dyDescent="0.4">
      <c r="A178" s="8"/>
      <c r="B178" s="33" t="s">
        <v>268</v>
      </c>
      <c r="C178" s="33" t="s">
        <v>269</v>
      </c>
      <c r="D178" s="33"/>
      <c r="E178" s="33"/>
      <c r="F178" t="s">
        <v>268</v>
      </c>
      <c r="H178" t="str">
        <f>IF(NOT(ISBLANK(F178)),F178,IF(NOT(ISBLANK(G178)),"     "&amp;G178,FALSE))</f>
        <v>Afectación Económica o presupuestal</v>
      </c>
      <c r="I178" t="s">
        <v>268</v>
      </c>
      <c r="J178" t="str">
        <f>IF(NOT(ISERROR(MATCH(I178,_xlfn.ANCHORARRAY(B189),0))),H191&amp;"Por favor no seleccionar los criterios de impacto",I178)</f>
        <v>❌Por favor no seleccionar los criterios de impacto</v>
      </c>
    </row>
    <row r="179" spans="1:10" ht="21" x14ac:dyDescent="0.4">
      <c r="A179" s="8"/>
      <c r="B179" s="33" t="s">
        <v>268</v>
      </c>
      <c r="C179" s="33" t="s">
        <v>270</v>
      </c>
      <c r="D179" s="33"/>
      <c r="E179" s="33"/>
      <c r="G179" t="s">
        <v>269</v>
      </c>
      <c r="H179" t="str">
        <f t="shared" ref="H179:H189" si="0">IF(NOT(ISBLANK(F179)),F179,IF(NOT(ISBLANK(G179)),"     "&amp;G179,FALSE))</f>
        <v xml:space="preserve">     Afectación menor a 10 SMLMV .</v>
      </c>
    </row>
    <row r="180" spans="1:10" ht="21" x14ac:dyDescent="0.4">
      <c r="A180" s="8"/>
      <c r="B180" s="33" t="s">
        <v>268</v>
      </c>
      <c r="C180" s="33" t="s">
        <v>271</v>
      </c>
      <c r="D180" s="33"/>
      <c r="E180" s="33"/>
      <c r="G180" t="s">
        <v>270</v>
      </c>
      <c r="H180" t="str">
        <f t="shared" si="0"/>
        <v xml:space="preserve">     Entre 10 y 50 SMLMV </v>
      </c>
    </row>
    <row r="181" spans="1:10" ht="21" x14ac:dyDescent="0.4">
      <c r="A181" s="8"/>
      <c r="B181" s="33" t="s">
        <v>268</v>
      </c>
      <c r="C181" s="33" t="s">
        <v>272</v>
      </c>
      <c r="D181" s="33"/>
      <c r="E181" s="33"/>
      <c r="G181" t="s">
        <v>271</v>
      </c>
      <c r="H181" t="str">
        <f t="shared" si="0"/>
        <v xml:space="preserve">     Entre 50 y 100 SMLMV </v>
      </c>
    </row>
    <row r="182" spans="1:10" ht="21" x14ac:dyDescent="0.4">
      <c r="A182" s="8"/>
      <c r="B182" s="33" t="s">
        <v>268</v>
      </c>
      <c r="C182" s="33" t="s">
        <v>273</v>
      </c>
      <c r="D182" s="33"/>
      <c r="E182" s="33"/>
      <c r="G182" t="s">
        <v>272</v>
      </c>
      <c r="H182" t="str">
        <f t="shared" si="0"/>
        <v xml:space="preserve">     Entre 100 y 500 SMLMV </v>
      </c>
    </row>
    <row r="183" spans="1:10" ht="21" x14ac:dyDescent="0.4">
      <c r="A183" s="8"/>
      <c r="B183" s="33" t="s">
        <v>274</v>
      </c>
      <c r="C183" s="33" t="s">
        <v>275</v>
      </c>
      <c r="D183" s="33"/>
      <c r="E183" s="33"/>
      <c r="G183" t="s">
        <v>273</v>
      </c>
      <c r="H183" t="str">
        <f t="shared" si="0"/>
        <v xml:space="preserve">     Mayor a 500 SMLMV </v>
      </c>
    </row>
    <row r="184" spans="1:10" ht="21" x14ac:dyDescent="0.4">
      <c r="A184" s="8"/>
      <c r="B184" s="33" t="s">
        <v>274</v>
      </c>
      <c r="C184" s="33" t="s">
        <v>276</v>
      </c>
      <c r="D184" s="33"/>
      <c r="E184" s="33"/>
      <c r="F184" t="s">
        <v>274</v>
      </c>
      <c r="H184" t="str">
        <f t="shared" si="0"/>
        <v>Pérdida Reputacional</v>
      </c>
    </row>
    <row r="185" spans="1:10" ht="21" x14ac:dyDescent="0.4">
      <c r="A185" s="8"/>
      <c r="B185" s="33" t="s">
        <v>274</v>
      </c>
      <c r="C185" s="33" t="s">
        <v>277</v>
      </c>
      <c r="D185" s="33"/>
      <c r="E185" s="33"/>
      <c r="G185" t="s">
        <v>275</v>
      </c>
      <c r="H185" t="str">
        <f t="shared" si="0"/>
        <v xml:space="preserve">     El riesgo afecta la imagen de alguna área de la organización</v>
      </c>
    </row>
    <row r="186" spans="1:10" ht="21" x14ac:dyDescent="0.4">
      <c r="A186" s="8"/>
      <c r="B186" s="33" t="s">
        <v>274</v>
      </c>
      <c r="C186" s="33" t="s">
        <v>278</v>
      </c>
      <c r="D186" s="33"/>
      <c r="E186" s="33"/>
      <c r="G186" t="s">
        <v>276</v>
      </c>
      <c r="H186" t="str">
        <f t="shared" si="0"/>
        <v xml:space="preserve">     El riesgo afecta la imagen de la entidad internamente, de conocimiento general, nivel interno, de junta dircetiva y accionistas y/o de provedores</v>
      </c>
    </row>
    <row r="187" spans="1:10" ht="21" x14ac:dyDescent="0.4">
      <c r="A187" s="8"/>
      <c r="B187" s="33" t="s">
        <v>274</v>
      </c>
      <c r="C187" s="33" t="s">
        <v>279</v>
      </c>
      <c r="D187" s="33"/>
      <c r="E187" s="33"/>
      <c r="G187" t="s">
        <v>277</v>
      </c>
      <c r="H187" t="str">
        <f t="shared" si="0"/>
        <v xml:space="preserve">     El riesgo afecta la imagen de la entidad con algunos usuarios de relevancia frente al logro de los objetivos</v>
      </c>
    </row>
    <row r="188" spans="1:10" x14ac:dyDescent="0.3">
      <c r="A188" s="8"/>
      <c r="B188" s="6"/>
      <c r="C188" s="6"/>
      <c r="D188" s="6"/>
      <c r="E188" s="6"/>
      <c r="G188" t="s">
        <v>278</v>
      </c>
      <c r="H188" t="str">
        <f t="shared" si="0"/>
        <v xml:space="preserve">     El riesgo afecta la imagen de de la entidad con efecto publicitario sostenido a nivel de sector administrativo, nivel departamental o municipal</v>
      </c>
    </row>
    <row r="189" spans="1:10" x14ac:dyDescent="0.3">
      <c r="A189" s="8"/>
      <c r="B189" s="6" t="str" cm="1">
        <f t="array" ref="B189:B191">_xlfn.UNIQUE(Tabla13[[#All],[Criterios]])</f>
        <v>Criterios</v>
      </c>
      <c r="C189" s="6"/>
      <c r="D189" s="6"/>
      <c r="E189" s="6"/>
      <c r="G189" t="s">
        <v>279</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280</v>
      </c>
    </row>
    <row r="192" spans="1:10" x14ac:dyDescent="0.3">
      <c r="B192" s="4"/>
      <c r="C192" s="4"/>
      <c r="D192" s="4"/>
      <c r="E192" s="4"/>
      <c r="H192" s="7" t="s">
        <v>281</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3:E3"/>
  </mergeCells>
  <dataValidations count="1">
    <dataValidation type="list" allowBlank="1" showInputMessage="1" showErrorMessage="1" sqref="I178" xr:uid="{12CDEB05-1AE8-46D6-B633-E3EC0DBC5026}">
      <formula1>$H$178:$H$189</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1" t="s">
        <v>282</v>
      </c>
      <c r="C1" s="352"/>
      <c r="D1" s="352"/>
      <c r="E1" s="352"/>
      <c r="F1" s="353"/>
    </row>
    <row r="2" spans="2:6" ht="16.2" thickBot="1" x14ac:dyDescent="0.35">
      <c r="B2" s="11"/>
      <c r="C2" s="11"/>
      <c r="D2" s="11"/>
      <c r="E2" s="11"/>
      <c r="F2" s="11"/>
    </row>
    <row r="3" spans="2:6" ht="16.2" thickBot="1" x14ac:dyDescent="0.35">
      <c r="B3" s="355" t="s">
        <v>283</v>
      </c>
      <c r="C3" s="356"/>
      <c r="D3" s="356"/>
      <c r="E3" s="34" t="s">
        <v>264</v>
      </c>
      <c r="F3" s="35" t="s">
        <v>284</v>
      </c>
    </row>
    <row r="4" spans="2:6" ht="31.2" x14ac:dyDescent="0.3">
      <c r="B4" s="357" t="s">
        <v>285</v>
      </c>
      <c r="C4" s="359" t="s">
        <v>115</v>
      </c>
      <c r="D4" s="12" t="s">
        <v>143</v>
      </c>
      <c r="E4" s="13" t="s">
        <v>286</v>
      </c>
      <c r="F4" s="14">
        <v>0.25</v>
      </c>
    </row>
    <row r="5" spans="2:6" ht="46.8" x14ac:dyDescent="0.3">
      <c r="B5" s="358"/>
      <c r="C5" s="360"/>
      <c r="D5" s="15" t="s">
        <v>287</v>
      </c>
      <c r="E5" s="16" t="s">
        <v>288</v>
      </c>
      <c r="F5" s="17">
        <v>0.15</v>
      </c>
    </row>
    <row r="6" spans="2:6" ht="46.8" x14ac:dyDescent="0.3">
      <c r="B6" s="358"/>
      <c r="C6" s="360"/>
      <c r="D6" s="15" t="s">
        <v>133</v>
      </c>
      <c r="E6" s="16" t="s">
        <v>289</v>
      </c>
      <c r="F6" s="17">
        <v>0.1</v>
      </c>
    </row>
    <row r="7" spans="2:6" ht="15.6" hidden="1" x14ac:dyDescent="0.3">
      <c r="B7" s="358"/>
      <c r="C7" s="15"/>
      <c r="D7" s="15" t="s">
        <v>164</v>
      </c>
      <c r="E7" s="16"/>
      <c r="F7" s="17"/>
    </row>
    <row r="8" spans="2:6" ht="62.4" x14ac:dyDescent="0.3">
      <c r="B8" s="358"/>
      <c r="C8" s="360" t="s">
        <v>116</v>
      </c>
      <c r="D8" s="15" t="s">
        <v>148</v>
      </c>
      <c r="E8" s="16" t="s">
        <v>290</v>
      </c>
      <c r="F8" s="17">
        <v>0.25</v>
      </c>
    </row>
    <row r="9" spans="2:6" ht="31.2" x14ac:dyDescent="0.3">
      <c r="B9" s="358"/>
      <c r="C9" s="360"/>
      <c r="D9" s="15" t="s">
        <v>134</v>
      </c>
      <c r="E9" s="16" t="s">
        <v>291</v>
      </c>
      <c r="F9" s="17">
        <v>0.15</v>
      </c>
    </row>
    <row r="10" spans="2:6" ht="15.6" hidden="1" x14ac:dyDescent="0.3">
      <c r="B10" s="28"/>
      <c r="C10" s="15"/>
      <c r="D10" s="15" t="s">
        <v>164</v>
      </c>
      <c r="E10" s="16"/>
      <c r="F10" s="17"/>
    </row>
    <row r="11" spans="2:6" ht="46.8" x14ac:dyDescent="0.3">
      <c r="B11" s="358" t="s">
        <v>292</v>
      </c>
      <c r="C11" s="360" t="s">
        <v>118</v>
      </c>
      <c r="D11" s="15" t="s">
        <v>135</v>
      </c>
      <c r="E11" s="16" t="s">
        <v>293</v>
      </c>
      <c r="F11" s="18" t="s">
        <v>294</v>
      </c>
    </row>
    <row r="12" spans="2:6" ht="46.8" x14ac:dyDescent="0.3">
      <c r="B12" s="358"/>
      <c r="C12" s="360"/>
      <c r="D12" s="15" t="s">
        <v>144</v>
      </c>
      <c r="E12" s="16" t="s">
        <v>295</v>
      </c>
      <c r="F12" s="18" t="s">
        <v>294</v>
      </c>
    </row>
    <row r="13" spans="2:6" ht="15.6" x14ac:dyDescent="0.3">
      <c r="B13" s="358"/>
      <c r="C13" s="15"/>
      <c r="D13" s="15" t="s">
        <v>164</v>
      </c>
      <c r="E13" s="16"/>
      <c r="F13" s="18"/>
    </row>
    <row r="14" spans="2:6" ht="46.8" x14ac:dyDescent="0.3">
      <c r="B14" s="358"/>
      <c r="C14" s="360" t="s">
        <v>119</v>
      </c>
      <c r="D14" s="15" t="s">
        <v>149</v>
      </c>
      <c r="E14" s="16" t="s">
        <v>296</v>
      </c>
      <c r="F14" s="18" t="s">
        <v>294</v>
      </c>
    </row>
    <row r="15" spans="2:6" ht="46.8" x14ac:dyDescent="0.3">
      <c r="B15" s="358"/>
      <c r="C15" s="360"/>
      <c r="D15" s="15" t="s">
        <v>136</v>
      </c>
      <c r="E15" s="16" t="s">
        <v>297</v>
      </c>
      <c r="F15" s="18" t="s">
        <v>294</v>
      </c>
    </row>
    <row r="16" spans="2:6" ht="15.6" hidden="1" x14ac:dyDescent="0.3">
      <c r="B16" s="358"/>
      <c r="C16" s="15"/>
      <c r="D16" s="15" t="s">
        <v>164</v>
      </c>
      <c r="E16" s="16"/>
      <c r="F16" s="18"/>
    </row>
    <row r="17" spans="2:6" ht="31.2" x14ac:dyDescent="0.3">
      <c r="B17" s="358"/>
      <c r="C17" s="360" t="s">
        <v>120</v>
      </c>
      <c r="D17" s="15" t="s">
        <v>137</v>
      </c>
      <c r="E17" s="16" t="s">
        <v>298</v>
      </c>
      <c r="F17" s="18" t="s">
        <v>294</v>
      </c>
    </row>
    <row r="18" spans="2:6" ht="16.2" thickBot="1" x14ac:dyDescent="0.35">
      <c r="B18" s="361"/>
      <c r="C18" s="362"/>
      <c r="D18" s="19" t="s">
        <v>193</v>
      </c>
      <c r="E18" s="20" t="s">
        <v>299</v>
      </c>
      <c r="F18" s="21" t="s">
        <v>294</v>
      </c>
    </row>
    <row r="19" spans="2:6" ht="15.6" hidden="1" x14ac:dyDescent="0.3">
      <c r="B19" s="44"/>
      <c r="C19" s="44"/>
      <c r="D19" s="15" t="s">
        <v>164</v>
      </c>
      <c r="E19" s="45"/>
      <c r="F19" s="46"/>
    </row>
    <row r="20" spans="2:6" ht="49.5" customHeight="1" x14ac:dyDescent="0.3">
      <c r="B20" s="354" t="s">
        <v>300</v>
      </c>
      <c r="C20" s="354"/>
      <c r="D20" s="354"/>
      <c r="E20" s="354"/>
      <c r="F20" s="354"/>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6"/>
  <sheetViews>
    <sheetView workbookViewId="0">
      <selection activeCell="C17" sqref="C17"/>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301</v>
      </c>
      <c r="E2" t="s">
        <v>302</v>
      </c>
    </row>
    <row r="3" spans="2:6" x14ac:dyDescent="0.3">
      <c r="B3" t="s">
        <v>303</v>
      </c>
      <c r="E3" t="s">
        <v>304</v>
      </c>
    </row>
    <row r="4" spans="2:6" x14ac:dyDescent="0.3">
      <c r="B4" t="s">
        <v>305</v>
      </c>
      <c r="E4" t="s">
        <v>306</v>
      </c>
    </row>
    <row r="5" spans="2:6" x14ac:dyDescent="0.3">
      <c r="B5" t="s">
        <v>139</v>
      </c>
    </row>
    <row r="8" spans="2:6" x14ac:dyDescent="0.3">
      <c r="B8" t="s">
        <v>307</v>
      </c>
      <c r="E8" t="s">
        <v>100</v>
      </c>
      <c r="F8" t="s">
        <v>308</v>
      </c>
    </row>
    <row r="9" spans="2:6" x14ac:dyDescent="0.3">
      <c r="B9" t="s">
        <v>309</v>
      </c>
      <c r="E9" t="s">
        <v>256</v>
      </c>
      <c r="F9" t="s">
        <v>310</v>
      </c>
    </row>
    <row r="10" spans="2:6" x14ac:dyDescent="0.3">
      <c r="B10" t="s">
        <v>311</v>
      </c>
      <c r="E10" t="s">
        <v>212</v>
      </c>
      <c r="F10" t="s">
        <v>265</v>
      </c>
    </row>
    <row r="11" spans="2:6" x14ac:dyDescent="0.3">
      <c r="E11" t="s">
        <v>190</v>
      </c>
      <c r="F11" t="s">
        <v>191</v>
      </c>
    </row>
    <row r="12" spans="2:6" x14ac:dyDescent="0.3">
      <c r="B12" s="112" t="s">
        <v>335</v>
      </c>
      <c r="E12" t="s">
        <v>260</v>
      </c>
      <c r="F12" t="s">
        <v>222</v>
      </c>
    </row>
    <row r="13" spans="2:6" x14ac:dyDescent="0.3">
      <c r="B13" s="113" t="s">
        <v>336</v>
      </c>
      <c r="E13" t="s">
        <v>130</v>
      </c>
      <c r="F13" t="s">
        <v>131</v>
      </c>
    </row>
    <row r="14" spans="2:6" x14ac:dyDescent="0.3">
      <c r="B14" s="113" t="s">
        <v>337</v>
      </c>
    </row>
    <row r="15" spans="2:6" x14ac:dyDescent="0.3">
      <c r="B15" s="113" t="s">
        <v>338</v>
      </c>
    </row>
    <row r="16" spans="2:6" ht="26.4" x14ac:dyDescent="0.3">
      <c r="B16" s="113" t="s">
        <v>339</v>
      </c>
    </row>
    <row r="17" spans="2:2" ht="26.4" x14ac:dyDescent="0.3">
      <c r="B17" s="113" t="s">
        <v>340</v>
      </c>
    </row>
    <row r="18" spans="2:2" x14ac:dyDescent="0.3">
      <c r="B18" s="26"/>
    </row>
    <row r="19" spans="2:2" x14ac:dyDescent="0.3">
      <c r="B19" s="26"/>
    </row>
    <row r="20" spans="2:2" x14ac:dyDescent="0.3">
      <c r="B20" s="26"/>
    </row>
    <row r="23" spans="2:2" x14ac:dyDescent="0.3">
      <c r="B23" s="26" t="s">
        <v>312</v>
      </c>
    </row>
    <row r="24" spans="2:2" x14ac:dyDescent="0.3">
      <c r="B24" t="s">
        <v>313</v>
      </c>
    </row>
    <row r="25" spans="2:2" x14ac:dyDescent="0.3">
      <c r="B25" t="s">
        <v>314</v>
      </c>
    </row>
    <row r="26" spans="2:2" x14ac:dyDescent="0.3">
      <c r="B26" t="s">
        <v>315</v>
      </c>
    </row>
    <row r="27" spans="2:2" x14ac:dyDescent="0.3">
      <c r="B27" t="s">
        <v>316</v>
      </c>
    </row>
    <row r="28" spans="2:2" x14ac:dyDescent="0.3">
      <c r="B28" t="s">
        <v>317</v>
      </c>
    </row>
    <row r="29" spans="2:2" x14ac:dyDescent="0.3">
      <c r="B29" t="s">
        <v>318</v>
      </c>
    </row>
    <row r="30" spans="2:2" x14ac:dyDescent="0.3">
      <c r="B30" t="s">
        <v>319</v>
      </c>
    </row>
    <row r="31" spans="2:2" x14ac:dyDescent="0.3">
      <c r="B31" t="s">
        <v>320</v>
      </c>
    </row>
    <row r="32" spans="2:2" x14ac:dyDescent="0.3">
      <c r="B32" t="s">
        <v>7</v>
      </c>
    </row>
    <row r="33" spans="2:2" x14ac:dyDescent="0.3">
      <c r="B33" t="s">
        <v>321</v>
      </c>
    </row>
    <row r="34" spans="2:2" x14ac:dyDescent="0.3">
      <c r="B34" t="s">
        <v>322</v>
      </c>
    </row>
    <row r="35" spans="2:2" x14ac:dyDescent="0.3">
      <c r="B35" t="s">
        <v>323</v>
      </c>
    </row>
    <row r="36" spans="2:2" x14ac:dyDescent="0.3">
      <c r="B36" t="s">
        <v>324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143</v>
      </c>
    </row>
    <row r="4" spans="1:1" x14ac:dyDescent="0.3">
      <c r="A4" s="2" t="s">
        <v>287</v>
      </c>
    </row>
    <row r="5" spans="1:1" x14ac:dyDescent="0.3">
      <c r="A5" s="2" t="s">
        <v>133</v>
      </c>
    </row>
    <row r="6" spans="1:1" x14ac:dyDescent="0.3">
      <c r="A6" s="2" t="s">
        <v>148</v>
      </c>
    </row>
    <row r="7" spans="1:1" x14ac:dyDescent="0.3">
      <c r="A7" s="2" t="s">
        <v>134</v>
      </c>
    </row>
    <row r="8" spans="1:1" x14ac:dyDescent="0.3">
      <c r="A8" s="2" t="s">
        <v>135</v>
      </c>
    </row>
    <row r="9" spans="1:1" x14ac:dyDescent="0.3">
      <c r="A9" s="2" t="s">
        <v>144</v>
      </c>
    </row>
    <row r="10" spans="1:1" x14ac:dyDescent="0.3">
      <c r="A10" s="2" t="s">
        <v>149</v>
      </c>
    </row>
    <row r="11" spans="1:1" x14ac:dyDescent="0.3">
      <c r="A11" s="2" t="s">
        <v>136</v>
      </c>
    </row>
    <row r="12" spans="1:1" x14ac:dyDescent="0.3">
      <c r="A12" s="2" t="s">
        <v>325</v>
      </c>
    </row>
    <row r="13" spans="1:1" x14ac:dyDescent="0.3">
      <c r="A13" s="2" t="s">
        <v>326</v>
      </c>
    </row>
    <row r="14" spans="1:1" x14ac:dyDescent="0.3">
      <c r="A14" s="2" t="s">
        <v>327</v>
      </c>
    </row>
    <row r="16" spans="1:1" x14ac:dyDescent="0.3">
      <c r="A16" s="2" t="s">
        <v>328</v>
      </c>
    </row>
    <row r="17" spans="1:1" x14ac:dyDescent="0.3">
      <c r="A17" s="2" t="s">
        <v>301</v>
      </c>
    </row>
    <row r="18" spans="1:1" x14ac:dyDescent="0.3">
      <c r="A18" s="2" t="s">
        <v>303</v>
      </c>
    </row>
    <row r="20" spans="1:1" x14ac:dyDescent="0.3">
      <c r="A20" s="2" t="s">
        <v>309</v>
      </c>
    </row>
    <row r="21" spans="1:1" x14ac:dyDescent="0.3">
      <c r="A21" s="2" t="s">
        <v>311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181DE4A-D56F-4E19-8AA9-36A340773609}">
  <ds:schemaRefs>
    <ds:schemaRef ds:uri="http://schemas.microsoft.com/office/2006/metadata/properties"/>
    <ds:schemaRef ds:uri="http://schemas.microsoft.com/office/infopath/2007/PartnerControls"/>
    <ds:schemaRef ds:uri="48c77cfc-f926-4e40-878b-a2b4daa011b0"/>
    <ds:schemaRef ds:uri="2f64e5a0-0e01-4070-b02a-043c77ba280c"/>
    <ds:schemaRef ds:uri="619e7a04-a4db-402d-aae4-9533ac24111f"/>
  </ds:schemaRefs>
</ds:datastoreItem>
</file>

<file path=customXml/itemProps2.xml><?xml version="1.0" encoding="utf-8"?>
<ds:datastoreItem xmlns:ds="http://schemas.openxmlformats.org/officeDocument/2006/customXml" ds:itemID="{29D93BEA-E57A-470F-8A15-DD88E715BE90}">
  <ds:schemaRefs>
    <ds:schemaRef ds:uri="http://schemas.microsoft.com/sharepoint/v3/contenttype/forms"/>
  </ds:schemaRefs>
</ds:datastoreItem>
</file>

<file path=customXml/itemProps3.xml><?xml version="1.0" encoding="utf-8"?>
<ds:datastoreItem xmlns:ds="http://schemas.openxmlformats.org/officeDocument/2006/customXml" ds:itemID="{B82F381C-9D21-46E8-A6FF-E1B37C77F6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2026-04-22T18:56:30Z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