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1" documentId="8_{0E5B3E26-CEDF-4C15-97CF-31C4EFD7D57C}" xr6:coauthVersionLast="47" xr6:coauthVersionMax="47" xr10:uidLastSave="{2BD8DBF3-C74D-4AFD-A06B-B1A74A8EE8FE}"/>
  <bookViews>
    <workbookView xWindow="-108" yWindow="-108" windowWidth="23256" windowHeight="12456"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9"/>
  <pivotCaches>
    <pivotCache cacheId="0"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1" i="21" l="1"/>
  <c r="Q21" i="21"/>
  <c r="T16" i="21" l="1"/>
  <c r="T17" i="21"/>
  <c r="Q16" i="21"/>
  <c r="T23" i="21"/>
  <c r="Q23" i="21"/>
  <c r="Q15" i="21"/>
  <c r="Q17" i="21"/>
  <c r="M15" i="21"/>
  <c r="Q18" i="21"/>
  <c r="K15" i="21"/>
  <c r="T15" i="21"/>
  <c r="T18" i="21"/>
  <c r="T22" i="21"/>
  <c r="Q22" i="21"/>
  <c r="Q19" i="21"/>
  <c r="T19" i="21"/>
  <c r="Q20" i="21"/>
  <c r="T20" i="21"/>
  <c r="M24" i="21"/>
  <c r="Q24" i="21"/>
  <c r="Q25" i="21"/>
  <c r="Q26" i="21"/>
  <c r="Q27" i="21"/>
  <c r="Q28" i="21"/>
  <c r="T28" i="21"/>
  <c r="K24" i="21"/>
  <c r="T24" i="21"/>
  <c r="T25" i="21"/>
  <c r="T26" i="21"/>
  <c r="T27" i="21"/>
  <c r="H220" i="22"/>
  <c r="B220" i="22" a="1"/>
  <c r="B220" i="22" s="1"/>
  <c r="J209" i="22" s="1"/>
  <c r="H219" i="22"/>
  <c r="H218" i="22"/>
  <c r="H217" i="22"/>
  <c r="H216" i="22"/>
  <c r="H215" i="22"/>
  <c r="H214" i="22"/>
  <c r="H213" i="22"/>
  <c r="H212" i="22"/>
  <c r="H211" i="22"/>
  <c r="H210" i="22"/>
  <c r="H209" i="22"/>
  <c r="N24" i="21"/>
  <c r="N15" i="21"/>
  <c r="AC15" i="21" l="1"/>
  <c r="AC17" i="21" s="1"/>
  <c r="AB17" i="21" s="1"/>
  <c r="AC24" i="21"/>
  <c r="AB24" i="21" s="1"/>
  <c r="Y24" i="21"/>
  <c r="Y15" i="21"/>
  <c r="AC16" i="21" l="1"/>
  <c r="AB16" i="21" s="1"/>
  <c r="AC25" i="21"/>
  <c r="AB25" i="21" s="1"/>
  <c r="AB15" i="21"/>
  <c r="AA24" i="21"/>
  <c r="Y25" i="21" s="1"/>
  <c r="Z24" i="21"/>
  <c r="AC18" i="21"/>
  <c r="AA15" i="21"/>
  <c r="Z15" i="21"/>
  <c r="AC26" i="21" l="1"/>
  <c r="AC28" i="21" s="1"/>
  <c r="AB28" i="21" s="1"/>
  <c r="Y17" i="21"/>
  <c r="AA17" i="21" s="1"/>
  <c r="Y18" i="21" s="1"/>
  <c r="Y16" i="21"/>
  <c r="AB18" i="21"/>
  <c r="AC19" i="21"/>
  <c r="AC20" i="21" s="1"/>
  <c r="AC21" i="21" s="1"/>
  <c r="AA25" i="21"/>
  <c r="Y26" i="21" s="1"/>
  <c r="Z25" i="21"/>
  <c r="AH25" i="21" s="1"/>
  <c r="AC22" i="21" l="1"/>
  <c r="AB21" i="21"/>
  <c r="Z17" i="21"/>
  <c r="AC27" i="21"/>
  <c r="AB27" i="21" s="1"/>
  <c r="AB26" i="21"/>
  <c r="AA16" i="21"/>
  <c r="Z16" i="21"/>
  <c r="AB20" i="21"/>
  <c r="AB19" i="21"/>
  <c r="AA26" i="21"/>
  <c r="Y27" i="21" s="1"/>
  <c r="Z26" i="21"/>
  <c r="AH26" i="21" s="1"/>
  <c r="AG24" i="21"/>
  <c r="AF24" i="21" s="1"/>
  <c r="Z18" i="21"/>
  <c r="AA18" i="21"/>
  <c r="Y19" i="21" s="1"/>
  <c r="AB22" i="21" l="1"/>
  <c r="AC23" i="21"/>
  <c r="AB23" i="21" s="1"/>
  <c r="AA19" i="21"/>
  <c r="Y20" i="21" s="1"/>
  <c r="Z19" i="21"/>
  <c r="AA27" i="21"/>
  <c r="Y28" i="21" s="1"/>
  <c r="Z27" i="21"/>
  <c r="AH27" i="21" s="1"/>
  <c r="AA20" i="21" l="1"/>
  <c r="Y21" i="21" s="1"/>
  <c r="Z20" i="21"/>
  <c r="AA28" i="21"/>
  <c r="Z28" i="21"/>
  <c r="AH28" i="21" s="1"/>
  <c r="AE24" i="21"/>
  <c r="AD24" i="21" s="1"/>
  <c r="AH24" i="21" s="1"/>
  <c r="AG15" i="21"/>
  <c r="AF15" i="21" s="1"/>
  <c r="AA21" i="21" l="1"/>
  <c r="Y22" i="21" s="1"/>
  <c r="Z21" i="21"/>
  <c r="AA22" i="21" l="1"/>
  <c r="Y23" i="21" s="1"/>
  <c r="Z22" i="21"/>
  <c r="Z23" i="21" l="1"/>
  <c r="AA23"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<sst xmlns="http://schemas.openxmlformats.org/spreadsheetml/2006/main" count="566" uniqueCount="354">
  <si>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</si>
  <si>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</si>
  <si>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</si>
  <si>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</si>
  <si>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</si>
  <si>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</si>
  <si>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</si>
  <si>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</si>
  <si>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</si>
  <si>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</si>
  <si>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</si>
  <si>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</si>
  <si>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</si>
  <si>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</si>
  <si>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</si>
  <si>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</si>
  <si>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</si>
  <si>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</si>
  <si>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</si>
  <si>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</si>
  <si>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</si>
  <si>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</si>
  <si>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</si>
  <si>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</si>
  <si>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</si>
  <si>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</si>
  <si>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</si>
  <si>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</si>
  <si>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</si>
  <si>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</si>
  <si>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</si>
  <si>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</si>
  <si>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</si>
  <si>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</si>
  <si>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</si>
  <si>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</si>
  <si>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</si>
  <si>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</si>
  <si>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Zona de Riesgo Final</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</si>
  <si>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</si>
  <si>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</si>
  <si>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</si>
  <si>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</si>
  <si>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</si>
  <si>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</si>
  <si>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</si>
  <si>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</si>
  <si>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</si>
  <si>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</si>
  <si>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</si>
  <si>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</si>
  <si>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</si>
  <si>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</si>
  <si>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</si>
  <si>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</si>
  <si>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</si>
  <si>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</si>
  <si>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</si>
  <si>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</si>
  <si>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</si>
  <si>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</si>
  <si>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</si>
  <si>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</si>
  <si>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</si>
  <si>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</si>
  <si>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</si>
  <si>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</si>
  <si>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</si>
  <si>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</si>
  <si>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</si>
  <si>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</si>
  <si>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</si>
  <si>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</si>
  <si>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</si>
  <si>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</si>
  <si>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</si>
  <si>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</si>
  <si>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</si>
  <si>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</si>
  <si>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</si>
  <si>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</si>
  <si>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</si>
  <si>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</si>
  <si>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</si>
  <si>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</si>
  <si>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</si>
  <si>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</si>
  <si>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</si>
  <si>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</si>
  <si>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</si>
  <si>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</si>
  <si>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</si>
  <si>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</si>
  <si>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</si>
  <si>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</si>
  <si>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</si>
  <si>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</si>
  <si>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</si>
  <si>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</si>
  <si>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</si>
  <si>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</si>
  <si>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</si>
  <si>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</si>
  <si>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</si>
  <si>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</si>
  <si>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</si>
  <si>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</si>
  <si>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</si>
  <si>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</si>
  <si>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</si>
  <si>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</si>
  <si>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</si>
  <si>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</si>
  <si>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</si>
  <si>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</si>
  <si>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</si>
  <si>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</si>
  <si>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</si>
  <si>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</si>
  <si>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</si>
  <si>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</si>
  <si>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</si>
  <si>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</si>
  <si>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</si>
  <si>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</si>
  <si>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Impacto Inherente</t>
  </si>
  <si>
    <t>Leve</t>
  </si>
  <si>
    <t>tipo riesgo</t>
  </si>
  <si>
    <t>EVALUACION DE RIESGO INHERENTE</t>
  </si>
  <si>
    <t>EVALUACION DEL RIESGO RESIDUAL</t>
  </si>
  <si>
    <t xml:space="preserve">Probabilidad Residual </t>
  </si>
  <si>
    <t>Impacto Residual</t>
  </si>
  <si>
    <t>VER ACCION #</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</si>
  <si>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</si>
  <si>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</si>
  <si>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</si>
  <si>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</si>
  <si>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</si>
  <si>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</si>
  <si>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</si>
  <si>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</si>
  <si>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</si>
  <si>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</si>
  <si>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</si>
  <si>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</si>
  <si>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</si>
  <si>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</si>
  <si>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</si>
  <si>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</si>
  <si>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</si>
  <si>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</si>
  <si>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</si>
  <si>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</si>
  <si>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</si>
  <si>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</si>
  <si>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</si>
  <si>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</si>
  <si>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</si>
  <si>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</si>
  <si>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</si>
  <si>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</si>
  <si>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</si>
  <si>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</si>
  <si>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</si>
  <si>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</si>
  <si>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</si>
  <si>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</si>
  <si>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</si>
  <si>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</si>
  <si>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</si>
  <si>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</si>
  <si>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</si>
  <si>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</si>
  <si>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</si>
  <si>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</si>
  <si>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</si>
  <si>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</si>
  <si>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</si>
  <si>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</si>
  <si>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</si>
  <si>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</si>
  <si>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</si>
  <si>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</si>
  <si>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</si>
  <si>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</si>
  <si>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Administrativa y Financiera</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</si>
  <si>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</si>
  <si>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</si>
  <si>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</si>
  <si>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</si>
  <si>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</si>
  <si>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</si>
  <si>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</si>
  <si>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</si>
  <si>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</si>
  <si>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</si>
  <si>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</si>
  <si>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</si>
  <si>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</si>
  <si>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</si>
  <si>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</si>
  <si>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</si>
  <si>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</si>
  <si>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</si>
  <si>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</si>
  <si>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</si>
  <si>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</si>
  <si>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</si>
  <si>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de PQRSD</t>
  </si>
  <si>
    <t>por insatisfacción de los ciudadanos en relación con las respuestas de las PQRSD por parte del Isvimed.
por perdida de recursos derivada de procesos fallados en contra de la entidad por vencimiento de términos de los recursos legales interpuestos por los ciudadanos.
Por posibles hallazgos de los Entes de Control frente a la gestión de las PQRS</t>
  </si>
  <si>
    <t>Descripción del Control
(medidas vigentes)</t>
  </si>
  <si>
    <t>4.1.</t>
  </si>
  <si>
    <t>4.2.</t>
  </si>
  <si>
    <t>Posibilidad de afectación reputacional del Instituto</t>
  </si>
  <si>
    <t>Posibilidad de afectación reputacional y económica del Instituto</t>
  </si>
  <si>
    <t>Brindar una atención oportuna, efectiva y eficaz frente a las necesidades expresadas por las partes interesadas, de tal manera que se garantice una satisfacción en el servicio y se canalice su requirimiento utilizando los medios de comunicación dispuestos por el instituto.</t>
  </si>
  <si>
    <t>Aplica desde la solicitud realizada por las partes interesadas hasta la respuesta definitiva de la misma.</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</si>
  <si>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</si>
  <si>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1. Falta de competencia del personal que atiende al ciudadano.</t>
  </si>
  <si>
    <t>Registros de evaluación de proveedores</t>
  </si>
  <si>
    <t xml:space="preserve">Expectativa  de los grupos de interés </t>
  </si>
  <si>
    <t>Esto nos permite realizar una lectura constante frente a las expectativas de los grupos de interés, que nos obligue a una mejora constante.</t>
  </si>
  <si>
    <t>Desconocimiento del quehacer del Instituto</t>
  </si>
  <si>
    <t>Debido a que se generan falsas expectativas frente a nuestros programas y servicios.</t>
  </si>
  <si>
    <t>Oferta de servicios única en el mercado</t>
  </si>
  <si>
    <t>Tomando en cuenta esto nos podría llevar a asumir liderazgo y empoderamiento frente a la oferta de soluciones habitacionales en el territorio</t>
  </si>
  <si>
    <t>Falta de sentido de pertenencia</t>
  </si>
  <si>
    <t>Nuestros grupos de interés actualmente no tiene un sentido de pertenencia frente al quehacer del instituto.</t>
  </si>
  <si>
    <t>Información parcializada que circula sobre el instituto</t>
  </si>
  <si>
    <t>falsas apreciaciones, afecta imagen, dificulta las relaciones entre el instituto y la población.</t>
  </si>
  <si>
    <t>alta demanda de servicios frente al instituto</t>
  </si>
  <si>
    <t>nuestra oferta no es suficiente para la demanda de nuestros usuarios</t>
  </si>
  <si>
    <t>falta de recursos de la administración central hacia el instituto</t>
  </si>
  <si>
    <t>Afecta ampliar la oferta de servicio hacia los potenciales beneficiarios</t>
  </si>
  <si>
    <t>perdida de reputación frente a grupos de interés</t>
  </si>
  <si>
    <t>afecta la confianza y credibilidad frente a los grupos de interés</t>
  </si>
  <si>
    <t>estilo de liderazgo proactivo</t>
  </si>
  <si>
    <t>permite una consecución de los objetivos del proceso</t>
  </si>
  <si>
    <t>innovación en los procesos de atención</t>
  </si>
  <si>
    <t>actualmente el instituto se encuentra en el proceso de modernización de los canales de comunicación de los usuarios, para mejorar la accesibilidad y oportunidad en los servicios</t>
  </si>
  <si>
    <t>articulación entre procesos</t>
  </si>
  <si>
    <t>genera retraso en la oportunidad a la respuesta, sanciones, daño en la imagen, malestar e inconformidad entre los usuarios, desarticulación entre procesos</t>
  </si>
  <si>
    <t>trabajo en equipo</t>
  </si>
  <si>
    <t>permite la unificación de criterios frente a las directrices de trabajo del equipo, iniciativa.</t>
  </si>
  <si>
    <t>calidad de la atención brindada</t>
  </si>
  <si>
    <t>genera una percepción positiva frente al ciudadano</t>
  </si>
  <si>
    <t>estabilidad laboral</t>
  </si>
  <si>
    <t>impide que los servidores tengan sentido de pertenencia</t>
  </si>
  <si>
    <t>carga laboral</t>
  </si>
  <si>
    <t>equilibrio dentro del proceso, en términos de funciones asignadas, lo cual lleva a una productividad constante y en aumento</t>
  </si>
  <si>
    <t>planeación institucional</t>
  </si>
  <si>
    <t>existen deficiencias en la planeación institucional lo cual conlleva  a la no consecución de las metas. No permite estabilidad en el ambiente, siempre se responde a coyunturas.</t>
  </si>
  <si>
    <t>fuga de conocimiento</t>
  </si>
  <si>
    <t>afecta estabilidad de los proceso y flujos de información. Genera reprocesos.</t>
  </si>
  <si>
    <t>fallas en la comunicación interna</t>
  </si>
  <si>
    <t>afecta el desempeño, genera desinformación, afecta la percepción del cliente interno hacia el instituto</t>
  </si>
  <si>
    <t>Diciembre de 2021</t>
  </si>
  <si>
    <t>Sistema de Calificación de Satisfacción del Usuario</t>
  </si>
  <si>
    <t>Genera información básica e insuficiente para un análisis detallado</t>
  </si>
  <si>
    <t>Software-calificadores</t>
  </si>
  <si>
    <t>softronica Inactiva</t>
  </si>
  <si>
    <t>Ficha predial afectaciones POT</t>
  </si>
  <si>
    <t>Es una herramienta necesaria que nos permite realizar el filtro inicial con respecto a las afectaciones y a los polígonos.</t>
  </si>
  <si>
    <t>Estudio previo contrato prestación servicios profesionales y apoyo a la gestión persona natural
Evidencias de competencias de acuerdo al perfil</t>
  </si>
  <si>
    <t>1.1.</t>
  </si>
  <si>
    <t>1.2.</t>
  </si>
  <si>
    <t>3. Demoras en la contratación del personal de atención al ciudadano.</t>
  </si>
  <si>
    <t>Plan Anual de Adquisiciones
Contratos de prestación de servicios y de apoyo a la gestión</t>
  </si>
  <si>
    <t>4. No se realiza medición de la satisfacción del usuario con respecto a la información que suministra el personal de atención al usuario</t>
  </si>
  <si>
    <t>Encuestas de satisfacción
Acta de equipo primario con análisis de encuestas
Calculo de Indicador de Satisfacción en la atención al ciudadano en el SMO
Acciones de mejora</t>
  </si>
  <si>
    <r>
      <t xml:space="preserve">PÁGINA: </t>
    </r>
    <r>
      <rPr>
        <sz val="11"/>
        <color theme="1"/>
        <rFont val="Arial Narrow"/>
        <family val="2"/>
      </rPr>
      <t>3 de 3</t>
    </r>
  </si>
  <si>
    <r>
      <t xml:space="preserve">PÁGINA: </t>
    </r>
    <r>
      <rPr>
        <sz val="12"/>
        <rFont val="Arial Narrow"/>
        <family val="2"/>
      </rPr>
      <t>2 de 3</t>
    </r>
  </si>
  <si>
    <r>
      <t xml:space="preserve">PÁGINA: </t>
    </r>
    <r>
      <rPr>
        <sz val="12"/>
        <rFont val="Arial Narrow"/>
        <family val="2"/>
      </rPr>
      <t>1 de 3</t>
    </r>
  </si>
  <si>
    <t>3.  El proceso al que se asigna erróneamente no notifica sobre la situación para gestionar una asignación correcta.</t>
  </si>
  <si>
    <t>debido a que la información que se proporciona al ciudadano es insuficiente o errónea.</t>
  </si>
  <si>
    <t>GA5</t>
  </si>
  <si>
    <t>GA6</t>
  </si>
  <si>
    <r>
      <t xml:space="preserve">VERSIÓN: </t>
    </r>
    <r>
      <rPr>
        <sz val="11"/>
        <color theme="1"/>
        <rFont val="Arial Narrow"/>
        <family val="2"/>
      </rPr>
      <t>05</t>
    </r>
  </si>
  <si>
    <r>
      <t xml:space="preserve">FECHA: </t>
    </r>
    <r>
      <rPr>
        <sz val="11"/>
        <color theme="1"/>
        <rFont val="Arial Narrow"/>
        <family val="2"/>
      </rPr>
      <t>30/03/2022</t>
    </r>
  </si>
  <si>
    <r>
      <t xml:space="preserve">VERSIÓN: </t>
    </r>
    <r>
      <rPr>
        <sz val="12"/>
        <rFont val="Arial Narrow"/>
        <family val="2"/>
      </rPr>
      <t>05</t>
    </r>
  </si>
  <si>
    <r>
      <t xml:space="preserve">FECHA: </t>
    </r>
    <r>
      <rPr>
        <sz val="12"/>
        <rFont val="Arial Narrow"/>
        <family val="2"/>
      </rPr>
      <t>30/03/2022</t>
    </r>
  </si>
  <si>
    <t>CONTROL DE CAMBIOS</t>
  </si>
  <si>
    <t>Riesgo No.</t>
  </si>
  <si>
    <t>Fecha Cambio</t>
  </si>
  <si>
    <t>Descripción del cambio</t>
  </si>
  <si>
    <t>Suddirección Jurídica</t>
  </si>
  <si>
    <t>Subdirector Jrídico</t>
  </si>
  <si>
    <t>1. QUE?</t>
  </si>
  <si>
    <t>2. COMO SE REFLEJA?</t>
  </si>
  <si>
    <t>3. POR QUE?
(Evento Potencial Principal)</t>
  </si>
  <si>
    <t>Causa
(Evento Potencial Intermedio)</t>
  </si>
  <si>
    <t>Descripción del Riesgo
(1+2+3)</t>
  </si>
  <si>
    <t>ACCIONES ESPECIFICAS PARA FORTALECER CONTROLES</t>
  </si>
  <si>
    <t>Atención al ciudadano</t>
  </si>
  <si>
    <t>Debido a que las respuestas de las PQRSD no contienen las características de: oportunidad, claridad, respuesta de fondo, precisas, congruentes y consecuentes.</t>
  </si>
  <si>
    <t>Posibilidad de afectación reputacional y económica del Instituto reflejada en la insatisfacción de los ciudadanos en relación con las respuestas de las PQRSD por parte del Isvimed, así como por la perdida de recursos derivada de procesos fallados en contra de la entidad por vencimiento de términos de los recursos legales interpuestos por los ciudadanos, y por posibles hallazgos de los Entes de Control frente a la gestión de las PQRSD. Lo anterior, debido a que las respuestas de las PQRSD no contienen las características de: oportunidad, claridad, respuesta de fondo, precisas, congruentes y consecuentes.</t>
  </si>
  <si>
    <t>1.1</t>
  </si>
  <si>
    <t>1.2</t>
  </si>
  <si>
    <t>El responsable del area de correspondencia recibe, radica y asigna la PQRS que llegan de manera física al Instituto.
El responsable del area de correspondencia verifica que la PQRS cuente con datos de contacto para la respectiva respuesta y con los anexos suficientes que soporten la solicitud cuando sea aplicable. Asi mismo, valida que se proporcione al ciudadano el número de radicado y los términos de respuesta. Por otro lado, verifica el asunto de la solicitud con el fin de determinar la dependencia a la cual se asigna la PQRS y garantiza que la misma sea radicada en el término de las 12 horas siguientes.</t>
  </si>
  <si>
    <t xml:space="preserve">Consolidado de SIFI donde se evidencia las PQRS con número de radicado y anexos.
Correo electrónico con remisión de PQRS recibidas.
</t>
  </si>
  <si>
    <t>El responsable encargado PQRS revisa el módulo de PQRS de SIFI continuamente a lo largo de día para identificar nuevas PQRS que ingresan a la Entidad a través de pagina web y correo electrónico, para proceder a su respectiva asignación, lo cual queda consolidado en dicho módulo.
Las PQRS que ingresan por correo electrónico deben ser reportadas al tablero de control en Powerbi, el cual permite la visualización de la información en tiempo real y se actualiza cada 2 horas. De esta manera, se garantiza la identificación y asignació de las PQRS que ingresan por este canal.</t>
  </si>
  <si>
    <t xml:space="preserve">Consolidado módulo PQRS por página web y los que se radican mediante correo electrónico.
Tablero de Control de PQRS que ingresan por correo elctrónico en Power Bi
</t>
  </si>
  <si>
    <t>Estandarizar la metodología para realizar control en Powerbi de las PQRS que ingresan a través de correo electrónico. Fecha Proyectada: Agosto de 2025.</t>
  </si>
  <si>
    <t>Devolución de PQRS al archivo del Instituto: Correo Electrónico o por taquilla para el respectivo traslado (PQRS física) 
Informe mensual de PQRS</t>
  </si>
  <si>
    <t xml:space="preserve">
</t>
  </si>
  <si>
    <t>1. Las PQRS no se asignan a tiempo por parte de atención al ciudadano.</t>
  </si>
  <si>
    <t>2. Las PQRS se asignan al proceso incorrecto.</t>
  </si>
  <si>
    <t>Correo por parte del Subdirector Jurídico solicitando a la dependencia seleccionada la respuesta a la PQRS</t>
  </si>
  <si>
    <t>El responsable asignado de dar respuesta verifica el contenido de la PQRS y en caso de que considere que no es el competente para la respuesta, procede a realizar su devolución al área de archivo del Instituto, ya sea por correo electrónico o por taquilla en el caso de tratarse de una PQRS física. Lo anterior para el respectivo traslado.
Dado el caso en el que el responsable asignado,  no devuelva una PQRS que considera no le compete dentro del término de 3 días hábiles, debe elaborar respuesta, toda vez que el área de atención al usuario en atención a la resolución 1093 de 2025, no recibe peticiones vencidas sin respuesta.
El coordinador operativo de atención al ciudadano realiza monitoreo mensual de las PQRS que siendo asignadas por atención al ciudadano no tienen respuesta o la respuesta es inoportuna por parte de los responsables asignados. Este informe se genera del modulo de PQRS del SIFI y es enviado al Subdirector Jurídico quien lo presenta en Equipo Primario de Dirección. Este informe tambien incluye las PQRS que ingresan por taquilla de forma física.</t>
  </si>
  <si>
    <t>4.  El proceso al que se asigna la PQRS responde de manera inoportuna.
4.1. No se realiza seguimiento por parte de Atención al ciudadano con respecto a la respuesta oportuna por parte de las Subdirecciones y jefaturas.</t>
  </si>
  <si>
    <t>El responsable encargado de PQRS genera reporte en el SIFI de todas las PQRS que ingresan al instituto a través de los diferentes canales. Filtra aquellas PQRS sin radicado de salida e identifica las que superan el término para dar respuesta. De esta manera se detectan las PQRS que están vencidas. 
En este caso, el coordinador operativo se comunica con el enlace de cada subdirección para validar la causa del vencimiento o que no se haya cargado la respuesta en el sistema por parte del area de correspondencia y por lo tanto el estado aparece vencido.
Posterior a las verificaciones, se elabora informe de PQRS vencidas el cual se envía al Subdirector Jurídico quien lo presenta en Equipo Primario de Dirección.</t>
  </si>
  <si>
    <t>Reporte de PQRS del SIFI (mensual)</t>
  </si>
  <si>
    <t>El modulo de PQRS tiene parametrizado los tiempos de respuesta de acuerdo con el tipo de PQRS, los cuales empiezan a contar una vez la PQRS se radica en el módulo de PQRS. 
El sistema SIFI genera un correo electrónico de alerta de manera diaria, en donde relaciona las PQRS que están vencidas y las proximas a vencer.</t>
  </si>
  <si>
    <t>correo electronico con alertas de PQRS vencidas y próximas a vencer</t>
  </si>
  <si>
    <t xml:space="preserve">
El profesional jurídico (abogado) asignado por cada subdirección se encarga de verificar que las respuestas proyectadas cumplan con los lineamientos establecidos por ley, es decir, respuesta de ondo, clara, precisa, congruente y consecuente. Adicionalmente el profesional designado por la Subdirección Jurídica realiza capacitación periódica a los encargados en cada subdirección, sobre la adecuada respuesta de las PQRS en cumplimiento de lo establecido por ley.
Con el VoBo del enlace de cada subdirección la respuesta de la PQRS se remite para la firma del Subdirector o el Director.</t>
  </si>
  <si>
    <t>Oficio remisorio de respuesta firmado por el responsable directo</t>
  </si>
  <si>
    <t>El Subdirector Jurídico verifica que se de prioridad a la contratación del personal necesario para la asignación y seguimiento de  PQRS y para la atención al usuario al inicio de cada vigencia. Lo anterior de acuerdo a lo establecido en el Plan Anual de Adquisiciones.</t>
  </si>
  <si>
    <t xml:space="preserve">4.2. No se han definido tiempos límite de tramite interno para cada etapa de la gestión de la PQRS (tanto a nivel de proceso como en el sistema), y que genere alertas a cada uno de los actores, con el objetivo de garantizar el cumplimiento de los términos legales de respuesta. </t>
  </si>
  <si>
    <t>reflejada en la inconformidad del ciudadano por aumento de PQRS, comentarios negativos a través de los diferentes canales de comunicación (redes sociales, medios de comunicación) y de manera informal.</t>
  </si>
  <si>
    <t>2. Falta de capacitación sobre la oferta institucional y requisitos de acceso a la misma, así como en temas de atención al ciudadano.</t>
  </si>
  <si>
    <t>El Subdirector Jurídico solicita capacitación a cada una de las dependencias del Instituto con la finalidad de que el personal de atención al ciudadano conozca los requisitos de la oferta institucional. Esta es la medida actual que se utiliza para el entrenamiento del personal de atención al usuario.
Adicionalmente, existen respuestas preestablecidas a las preguntas frecuentes por parte de los ciudadanos, las cuales se socializan a través de los diferentes canales de atención (página web, chat, correo electrónico, volantes en el caso de atención en taquillas).</t>
  </si>
  <si>
    <t>Registros de asistencia de capacitaciones sobre la oferta institucional
Guiones con respuestas a las preguntas frecuentes por parte de la ciudadanía</t>
  </si>
  <si>
    <t>El Subdirector Jurídico verifica que se de prioridad a la contratación del personal necesario para la asignación y seguimiento de  PQRS y para la atención al ciudadano al inicio de cada vigencia. Lo anterior de acuerdo a lo establecido en el Plan Anual de Adquisiciones.</t>
  </si>
  <si>
    <t>Se realiza encuesta de satisfacción de usuarios por cada servicio, en la cual se pregunta por la forma en que se atiende y  si el servicio o producto entregado cumplió con las expectativas. De manera mensual en reunión de equipo primario con el líder de Atención al Ciudadano, se analiza la información de las encuestas de satisfacción para efectos de retroalimentación y de establecimiento de mejoras.
Esta información sirve de base para el cálculo del indicador de satisfacción en la atención al ciudadano en el Sistema de Información Organizacional - SMO.
Documentado en : Procedimiento para la satisfacción del ciudadano</t>
  </si>
  <si>
    <t>Se ajustan los siguientes controles y evidencias teniendo en cuenta los lineamientos vigentes para la gestión de PQRS. Controles actualizados: 1.1, 1.2, 2, 3, 4.1, 4.2, 5.</t>
  </si>
  <si>
    <t>Se ajusta el control 2 y evidencias correspondientes teniendo en cuenta los lineamientos vigentes para la gestión de atención al ciudadano.</t>
  </si>
  <si>
    <t>El responsable encargado de PQRS en caso de duda, confirma con las áreas que podrían dar respuesta a la PQRS como paso previo a la asignación de la misma. Esta verificación se realiza a través de distintos canales de comunicación (presencial, chat, etc.).
En el caso de que la asignación de una PQRS sea traslada entre diferentes dependencias mas de dos veces, la depedencia que tenga a su cargo el radicado debe generar la alerta al coordinador operativo de atención al ciudadano para definir en conjunto con el Subdirector Jurídico el responsable de dar respuesta al radicado. En el caso de que no realice la alerta deberá gestionar la respuesta conforme lo establece la resolución 1093 de 2025</t>
  </si>
  <si>
    <t>El Subdirector Jurídico, en relación con cada contratación de personal que se requiere para la prestación de servicios profesionales y de apoyo a la gestión,  verifica en el Estudio Previo respectivo, que la idoneidad y experiencia requerida sea coherente con las obligaciones contractuales a desarrollar, y procede a firmarlo en consecuencia. Para el  caso de personal de apoyo de atención al ciudadano se hace énfasis en que se cuente como mínimo con curso en atención al ciudadano de 90 horas.
Documentado en: Manual de Contratación.</t>
  </si>
  <si>
    <t>Objetivo / Requisto de referencia</t>
  </si>
  <si>
    <t>Lograr el 95% de PQRSD con respuesta oportuna de acuerdo a los términos de ley</t>
  </si>
  <si>
    <t>Lograr un 95% de nivel de satisfacción del ciudadano sobre la información que se proporciona a través de los diferentes canales de atención, en cada vigencia</t>
  </si>
  <si>
    <t>Subdirector Jurídico</t>
  </si>
  <si>
    <t>6..  Respuesta de Fondo, clara, precisa, congruente y consecuente: 
No se realiza un revisión jurídica por parte del proceso previo al envío de la respuesta a archivo para su respectivo radicado.</t>
  </si>
  <si>
    <t>7.  Demoras en la contratación de personal de apoyo para la respuesta a las PQRS, con respecto a los términos establecidos en el Plan Anual de Adquisiciones.</t>
  </si>
  <si>
    <t>5. El módulo de PQRS del sistema SIFI no registra la dependencia inicialmente asignada por el asesor de atención al ciudadano. De esta manera no genera la alerta diaria sobre los términos de vencimiento a la dependencia en mención.</t>
  </si>
  <si>
    <t>El profesional asignado a la coordinación operativa de atención al ciudadano valida con una frecuencia semanal que los radicados asignados tengan registrada la dependencia asignada y esté generando alerta diaria de términos de vencimiento, para lo cual se utiliza el exporte del módulo de correspondencia en donde se encuentra la relación de radicados.</t>
  </si>
  <si>
    <t>Exporte del módulo de correspondencia con validación semanal de radicados previamente asignados y registro de dependencias</t>
  </si>
  <si>
    <t>Se incluye la causa "5. El módulo de PQRS del sistema SIFI no registra la dependencia inicialmente asignada por el asesor de atención al ciudadano. De esta manera no genera la alerta diaria sobre los términos de vencimiento a la dependencia en mención." con el respectivo control " El profesional asignado a la coordinación operativa de atención al ciudadano valida con una frecuencia semanal que los radicados asignados tengan registrada la dependencia asignada y esté generando alerta diaria de términos de vencimiento, para lo cual se utiliza el exporte del módulo de correspondencia en donde se encuentra la relación de radicados"</t>
  </si>
  <si>
    <t>Actualizada septiembre de 2025</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</si>
  <si>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</si>
  <si>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</si>
  <si>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</si>
  <si>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</si>
  <si>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</si>
  <si>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</si>
  <si>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t>Gestión</t>
  </si>
  <si>
    <t>Fiscal</t>
  </si>
  <si>
    <t>Seg. de la Información</t>
  </si>
  <si>
    <t>Integridad Pùblica - Corrupción</t>
  </si>
  <si>
    <t>Integridad Pùblica - LA/FT/FP</t>
  </si>
  <si>
    <t>Posibilidad de afectación reputacional del Instituto reflejada en la inconformidad del ciudadano por aumento de PQRS, comentarios negativos a través de los diferentes canales de comunicación (redes sociales, medios de comunicación) y de manera informal. Lo anterior, debido a que la información que se proporciona al ciudadano es insuficiente o errónea.</t>
  </si>
  <si>
    <t>Se materializó el Riesgo? El evento potencial no se materializó. No se materializa teniendo en cuenta que el equipo de atención al ciudadano ha venido recibiendo constantemente capacitaciones por parte de los profesionales de las diferentes areas del instituto en pro de brindar información clara, oportuna y eficaz a los ciudadanos de acuerdo a sus requerimientos, se cuenta con grupos de Whatsapp donde se encuentran los profesionales del instituto por parte de titulación, reconocimiento, arrendamiento temporal y atención al ciudadano; ademas de contar con los contactos de los profesionales de las diferentes subdirecciones en pro de garantizar que la información suministrada al ciudadano sea clara, oportuna, facil y de calidad, cumpliendo asi con el objetivo de la politica publica de atención al ciudadano.
Los Controles están bien  diseñados, se aplican de acuerdo al diseño  y son efectivos?
CONTROLES 1,2,3,4,5: Se informa que los controles siguen siendo efectivos, toda vez, que las actividades se ejecutan tal como estan descritas en esta matriz, por lo que se adjunta evidencia de las diferentes capacitaciones llevadas a cabo por las diferentes dependencias al personal de atención al ciudadano,  garantizando que el acceso sea  oportuna, eficaz  y claro, asi mimo el informe consolidado de las encuestas de satisfacción.
Para el primer evento potencial intermedio:  No se materializado. todo el personal de la Oficina de atención al Ciudadano cuenta con  los cursos de atención y lenguaje claro. Asimismo, reuniones de equipo primario cada mes con el propósito de cualificar al equipo respecto al servicio Ciudadano.
Para el segundo evento potencial intermedio: No se materializado. Se realizan capacitaciones con el equipo de la Oficina de Atención al ciudadano para tener claridad acerca de los requisitos y procedimiento para postulación a los diferentes subsidios y porgramas del instituto. Asimismo, en los equipos primarios se resuelven dudas y desde la coordinación de la Oficina de Atención al Ciudadano se comparte información optima de los programas y requisitos de la Oferta institucional.  
Para el tercer evento potencial intermedio: No se materializado. A la fecha se cuenta con un equipo de trabajo conformado por 5 personas que cubren la atención al ciudadano en cada uno de los canales dispuestos en el Instituto, ademas de hacer presencia en las diferentes ferias externas en las que el instituo es invitado.
Para el cuarto evento potencial intermedio:  No se materializado. Mensualmente se exportan  las encuestas de satisfacción realizadas, insumo que es utilizado  para alimentar el indicador en el módulo SMO. Tambien es importante mencionar que se retroalimenta al equipo en las reuniones de equipo primario.
Que acciones propones o se están llevando a cabo para gestionar el riesgo que se materializó?  N/A
Que acciones propones o se están llevando a cabo para fortalecer los controles? N/A</t>
  </si>
  <si>
    <t xml:space="preserve">Se materializó el Riesgo?:  Se materializo el riesgo, realizado el análisis de los últimos tres informes de oportunidad en la respuesta relacionados en el SMO y se identifico seis (6) petición vencida. Se adjuntan los informes en mención los cuales tambien se encuentran cargados al SMO.
Para los eventos intermedios #1,2,3 No se materializaron toda vez, que se cuenta un grupo interciplinario, el cual esta integrado por cada uno de los enlaces  de las diferentes subdirecciones  y cada uno es el responsable de revisar, asignar y hacer seguimiento a las PQRS desde su ingreso al instituto hasta la radicado de salida y de ser requerido solicitar la prorroga o traslado al menor tiempo posible luego de la recepción del mismo.
El 4 evento potencial intermedio, para este trimestre no se dio respuesta dentro de los terminos, esto es, 15 dias habiles a 6 petición, debio a la falta de cuidado por parte de los enlaces encargados de realizar el siguimiento a las PQRS asignadas a cada dependencia.
Evento potencial intermedio #4.1: Si bien se realiza seguimiento, no fue efectivo en tanto que se vencio seis (6) peticiones, asi el porcentaje de respuesta despues de los 15 dias habiles no es elevado, el resultado debera ser 0 vencidas.
Evento potencial intermedio #4.2: No se materializado,  el sistema de información – Sifi, está diseñado para emitir alertas a los responsables de dar respuestas y así generar una recordación de vencimiento de la respuesta y el oportuno cumplimiento de los tiempos de respuesta establecidos por ley.
Evento potencial intermedio: #5: No se materializado: De acuerdo a los seguimientos mencionados anteriormente, se identifica que los responsables de responder las PQRSD han venido desarrollando el cumplimiento para dar una respuesta con las características conforme a lo que se estipula en la ley 1755. 
Los Controles están bien  diseñados, se aplican de acuerdo al diseño  y son efectivos? CONTROL 1,2,3,4,5,6,7: Se informa que para este trimestre las actividades se ejecutaron como estan descritas en esta matriz, sin embargo no se ejecuto al 100%, toda vez, que se venciero seis (6) peticiones. Se adjunta informe consolidado del 1 trimestre de 2026.
Que acciones propones o se están llevando a cabo para gestionar el riesgo que se materializó?  Se informa que en el control de power bi ya se logra evidenciar las PQRS que ingresan a través de correo electrónico, asi mismo en atención a la falla presentada en el sistema de información SIFI en el trimestre pasado, el cordinador operativo de atención al ciudadano, semanalmente  se encuentra realizando seguimiento de las prqs proximas a vencerse y se las esta enviando al subdirector juridico.
Que acciones propones o se están llevando a cabo para fortalecer los controles? En atención a la falla presentada en el sistema de información SIFI en el trimestre pasado, el cordinador operativo de atención al ciudadano, semanalmente  se encuentra realizando seguimiento de las prqs proximas a vencerse y se las esta enviando al subdirector juridico.
</t>
  </si>
  <si>
    <t>https://isvimedgovco.sharepoint.com/:f:/s/5Juridica/IgD5sJz1p0ibSrpV5AcYNUXpAfEIEPAT-UM7DeJ-F_l48IA?e=ccJ28B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</si>
</sst>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3"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1"/>
      <color theme="1"/>
      <name val="Arial"/>
      <family val="2"/>
    </font>
    <font>
      <b/>
      <sz val="10"/>
      <color rgb="FFFF0000"/>
      <name val="Arial Narrow"/>
      <family val="2"/>
    </font>
    <font>
      <b/>
      <sz val="10"/>
      <color theme="1"/>
      <name val="Arial Narrow"/>
      <family val="2"/>
    </font>
    <font>
      <b/>
      <sz val="10"/>
      <name val="Arial Narrow"/>
      <family val="2"/>
    </font>
    <font>
      <sz val="10"/>
      <color theme="1"/>
      <name val="Arial"/>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64">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3" borderId="36"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18"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0" xfId="0" applyFont="1" applyFill="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1" fillId="3" borderId="0" xfId="0" applyFont="1" applyFill="1" applyAlignment="1" applyProtection="1">
      <alignment wrapText="1"/>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42" fillId="3" borderId="18" xfId="0" applyFont="1" applyFill="1" applyBorder="1" applyAlignment="1" applyProtection="1">
      <alignment horizontal="left" vertical="center" wrapText="1"/>
      <protection hidden="1"/>
    </xf>
    <xf numFmtId="0" fontId="1" fillId="3" borderId="18" xfId="0" applyFont="1" applyFill="1" applyBorder="1" applyProtection="1">
      <protection hidden="1"/>
    </xf>
    <xf numFmtId="0" fontId="2" fillId="0" borderId="18" xfId="0" applyFont="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wrapText="1"/>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Protection="1">
      <protection locked="0"/>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0" fontId="1" fillId="0" borderId="18" xfId="0" applyFont="1" applyBorder="1" applyAlignment="1">
      <alignment horizontal="center" vertical="center" wrapText="1"/>
    </xf>
    <xf numFmtId="14" fontId="1" fillId="0" borderId="18" xfId="0" applyNumberFormat="1" applyFont="1" applyBorder="1" applyAlignment="1">
      <alignment horizontal="center" vertical="center" wrapText="1"/>
    </xf>
    <xf numFmtId="0" fontId="2" fillId="0" borderId="18" xfId="0" applyFont="1" applyBorder="1" applyAlignment="1" applyProtection="1">
      <alignment vertical="center" wrapText="1"/>
      <protection hidden="1"/>
    </xf>
    <xf numFmtId="0" fontId="2" fillId="0" borderId="18" xfId="0" applyFont="1" applyBorder="1" applyAlignment="1" applyProtection="1">
      <alignment horizontal="center" vertical="center"/>
      <protection hidden="1"/>
    </xf>
    <xf numFmtId="0" fontId="2" fillId="0" borderId="18" xfId="0" applyFont="1" applyBorder="1" applyAlignment="1" applyProtection="1">
      <alignment horizontal="center" vertical="center" textRotation="90" wrapText="1"/>
      <protection hidden="1"/>
    </xf>
    <xf numFmtId="9" fontId="2" fillId="0" borderId="18" xfId="0" applyNumberFormat="1" applyFont="1" applyBorder="1" applyAlignment="1" applyProtection="1">
      <alignment horizontal="center" vertical="center" wrapText="1"/>
      <protection hidden="1"/>
    </xf>
    <xf numFmtId="0" fontId="2" fillId="3" borderId="18" xfId="0" applyFont="1" applyFill="1" applyBorder="1" applyAlignment="1" applyProtection="1">
      <alignment horizontal="center" vertical="center" wrapText="1"/>
      <protection hidden="1"/>
    </xf>
    <xf numFmtId="0" fontId="2" fillId="0" borderId="18" xfId="0" applyFont="1" applyBorder="1" applyAlignment="1" applyProtection="1">
      <alignment horizontal="center" vertical="center" textRotation="90"/>
      <protection hidden="1"/>
    </xf>
    <xf numFmtId="0" fontId="2" fillId="0" borderId="18" xfId="0" applyFont="1" applyBorder="1" applyAlignment="1" applyProtection="1">
      <alignment horizontal="justify" vertical="center" wrapText="1"/>
      <protection hidden="1"/>
    </xf>
    <xf numFmtId="0" fontId="2" fillId="3" borderId="19" xfId="0" applyFont="1" applyFill="1" applyBorder="1" applyAlignment="1" applyProtection="1">
      <alignment horizontal="center" vertical="center" wrapText="1"/>
      <protection hidden="1"/>
    </xf>
    <xf numFmtId="0" fontId="62" fillId="0" borderId="0" xfId="0" applyFont="1" applyAlignment="1">
      <alignment vertical="center" wrapText="1"/>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38"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36" xfId="0" applyFont="1" applyFill="1" applyBorder="1" applyAlignment="1">
      <alignment horizontal="center" vertical="center" wrapText="1"/>
    </xf>
    <xf numFmtId="0" fontId="57" fillId="3" borderId="37" xfId="0" applyFont="1" applyFill="1" applyBorder="1" applyAlignment="1">
      <alignment horizontal="center" vertical="center" wrapText="1"/>
    </xf>
    <xf numFmtId="0" fontId="57" fillId="3" borderId="38" xfId="0" applyFont="1" applyFill="1" applyBorder="1" applyAlignment="1">
      <alignment horizontal="center" vertical="center"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left" vertical="center"/>
    </xf>
    <xf numFmtId="0" fontId="47" fillId="16" borderId="19" xfId="0" applyFont="1" applyFill="1" applyBorder="1" applyAlignment="1">
      <alignment horizontal="left"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2"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vertical="center" wrapText="1"/>
    </xf>
    <xf numFmtId="0" fontId="50" fillId="3" borderId="37" xfId="0" applyFont="1" applyFill="1" applyBorder="1" applyAlignment="1">
      <alignment vertical="center" wrapText="1"/>
    </xf>
    <xf numFmtId="0" fontId="50" fillId="3" borderId="38" xfId="0" applyFont="1" applyFill="1" applyBorder="1" applyAlignment="1">
      <alignment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vertical="center" wrapText="1"/>
    </xf>
    <xf numFmtId="0" fontId="56" fillId="17" borderId="18" xfId="0" applyFont="1" applyFill="1" applyBorder="1" applyAlignment="1">
      <alignment horizontal="center" vertical="center" wrapText="1"/>
    </xf>
    <xf numFmtId="0" fontId="1" fillId="14" borderId="18" xfId="0" applyFont="1" applyFill="1" applyBorder="1" applyAlignment="1">
      <alignment horizontal="center" vertical="center"/>
    </xf>
    <xf numFmtId="0" fontId="1" fillId="0" borderId="18" xfId="0" applyFont="1" applyBorder="1" applyAlignment="1">
      <alignment horizontal="left" vertical="top"/>
    </xf>
    <xf numFmtId="0" fontId="1" fillId="0" borderId="18" xfId="0" applyFont="1" applyBorder="1" applyAlignment="1">
      <alignment horizontal="left" vertical="top" wrapText="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0" xfId="0" applyFont="1" applyAlignment="1" applyProtection="1">
      <alignment horizontal="center"/>
      <protection hidden="1"/>
    </xf>
    <xf numFmtId="0" fontId="1" fillId="0" borderId="34" xfId="0" applyFont="1" applyBorder="1" applyAlignment="1" applyProtection="1">
      <alignment horizontal="center"/>
      <protection hidden="1"/>
    </xf>
    <xf numFmtId="0" fontId="54" fillId="0" borderId="18" xfId="0" applyFont="1" applyBorder="1" applyAlignment="1" applyProtection="1">
      <alignment horizontal="center" vertical="center"/>
      <protection hidden="1"/>
    </xf>
    <xf numFmtId="0" fontId="42" fillId="3" borderId="35" xfId="0" applyFont="1" applyFill="1" applyBorder="1" applyAlignment="1" applyProtection="1">
      <alignment horizontal="center" vertical="center" textRotation="90" wrapText="1"/>
      <protection hidden="1"/>
    </xf>
    <xf numFmtId="0" fontId="42" fillId="3" borderId="39" xfId="0" applyFont="1" applyFill="1" applyBorder="1" applyAlignment="1" applyProtection="1">
      <alignment horizontal="center" vertical="center" textRotation="90"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6" xfId="0" applyFont="1" applyBorder="1" applyAlignment="1">
      <alignment horizontal="left"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protection hidden="1"/>
    </xf>
    <xf numFmtId="0" fontId="4" fillId="19" borderId="18" xfId="0" applyFont="1" applyFill="1" applyBorder="1" applyAlignment="1" applyProtection="1">
      <alignment horizontal="center" vertic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8" borderId="36"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lignment horizontal="center" vertical="center" wrapText="1"/>
    </xf>
    <xf numFmtId="0" fontId="4" fillId="14" borderId="39" xfId="0" applyFont="1" applyFill="1" applyBorder="1" applyAlignment="1">
      <alignment horizontal="center" vertical="center" wrapText="1"/>
    </xf>
    <xf numFmtId="0" fontId="4" fillId="14" borderId="19" xfId="0" applyFont="1" applyFill="1" applyBorder="1" applyAlignment="1">
      <alignment horizontal="center" vertical="center" wrapText="1"/>
    </xf>
    <xf numFmtId="0" fontId="4" fillId="14" borderId="39" xfId="0" applyFont="1" applyFill="1" applyBorder="1" applyAlignment="1">
      <alignment horizontal="center" vertical="center"/>
    </xf>
    <xf numFmtId="0" fontId="4" fillId="14" borderId="19" xfId="0" applyFont="1" applyFill="1" applyBorder="1" applyAlignment="1">
      <alignment horizontal="center" vertical="center"/>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42" fillId="3" borderId="35" xfId="0" applyFont="1" applyFill="1" applyBorder="1" applyAlignment="1" applyProtection="1">
      <alignment horizontal="left" vertical="center" wrapText="1"/>
      <protection hidden="1"/>
    </xf>
    <xf numFmtId="0" fontId="42" fillId="3" borderId="19" xfId="0" applyFont="1" applyFill="1" applyBorder="1" applyAlignment="1" applyProtection="1">
      <alignment horizontal="left" vertical="center" wrapText="1"/>
      <protection hidden="1"/>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58" fillId="3" borderId="35" xfId="0" applyFont="1" applyFill="1" applyBorder="1" applyAlignment="1" applyProtection="1">
      <alignment horizontal="left" vertical="top" wrapText="1"/>
      <protection locked="0"/>
    </xf>
    <xf numFmtId="0" fontId="58" fillId="3" borderId="39" xfId="0" applyFont="1" applyFill="1" applyBorder="1" applyAlignment="1" applyProtection="1">
      <alignment horizontal="left" vertical="top" wrapText="1"/>
      <protection locked="0"/>
    </xf>
    <xf numFmtId="0" fontId="58" fillId="3" borderId="19" xfId="0" applyFont="1" applyFill="1" applyBorder="1" applyAlignment="1" applyProtection="1">
      <alignment horizontal="left" vertical="top" wrapText="1"/>
      <protection locked="0"/>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4" fillId="18" borderId="37"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70">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1287607</xdr:colOff>
      <xdr:row>0</xdr:row>
      <xdr:rowOff>122960</xdr:rowOff>
    </xdr:from>
    <xdr:to>
      <xdr:col>2</xdr:col>
      <xdr:colOff>471675</xdr:colOff>
      <xdr:row>3</xdr:row>
      <xdr:rowOff>129021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64698" y="122960"/>
          <a:ext cx="957450" cy="62951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A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69" dataDxfId="68">
  <autoFilter ref="B208:C218" xr:uid="{00000000-0009-0000-0100-000002000000}"/>
  <tableColumns count="2">
    <tableColumn id="1" xr3:uid="{00000000-0010-0000-0000-000001000000}" name="Criterios" dataDxfId="67"/>
    <tableColumn id="2" xr3:uid="{00000000-0010-0000-0000-000002000000}" name="Subcriterios" dataDxfId="66"/>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workbookViewId="0">
      <selection activeCell="D16" sqref="D16:F16"/>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109375" style="64" customWidth="1"/>
    <col min="5" max="5" width="20.44140625" style="64" customWidth="1"/>
    <col min="6" max="6" width="23.109375" style="64" customWidth="1"/>
    <col min="7" max="7" width="27.88671875" style="64" customWidth="1"/>
    <col min="8" max="8" width="27.88671875" style="64" hidden="1" customWidth="1"/>
    <col min="9" max="9" width="17.5546875" style="64" customWidth="1"/>
    <col min="10" max="10" width="20.6640625" style="64" customWidth="1"/>
    <col min="11" max="11" width="19.5546875" style="64" customWidth="1"/>
    <col min="12" max="12" width="19.33203125" style="64" customWidth="1"/>
    <col min="13" max="13" width="14.88671875" style="64" customWidth="1"/>
    <col min="14" max="14" width="19.5546875" style="64" customWidth="1"/>
    <col min="15" max="15" width="16.10937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88671875" style="64" customWidth="1"/>
    <col min="22" max="16384" width="24.33203125" style="64"/>
  </cols>
  <sheetData>
    <row r="1" spans="1:13" s="65" customFormat="1" ht="20.100000000000001" customHeight="1" x14ac:dyDescent="0.3">
      <c r="A1" s="141"/>
      <c r="B1" s="144" t="s">
        <v>164</v>
      </c>
      <c r="C1" s="145"/>
      <c r="D1" s="145"/>
      <c r="E1" s="145"/>
      <c r="F1" s="145"/>
      <c r="G1" s="145"/>
      <c r="H1" s="145"/>
      <c r="I1" s="145"/>
      <c r="J1" s="145"/>
      <c r="K1" s="146"/>
      <c r="L1" s="153" t="s">
        <v>203</v>
      </c>
      <c r="M1" s="153"/>
    </row>
    <row r="2" spans="1:13" s="65" customFormat="1" ht="20.100000000000001" customHeight="1" x14ac:dyDescent="0.3">
      <c r="A2" s="142"/>
      <c r="B2" s="147"/>
      <c r="C2" s="148"/>
      <c r="D2" s="148"/>
      <c r="E2" s="148"/>
      <c r="F2" s="148"/>
      <c r="G2" s="148"/>
      <c r="H2" s="148"/>
      <c r="I2" s="148"/>
      <c r="J2" s="148"/>
      <c r="K2" s="149"/>
      <c r="L2" s="153" t="s">
        <v>279</v>
      </c>
      <c r="M2" s="153"/>
    </row>
    <row r="3" spans="1:13" s="65" customFormat="1" ht="20.100000000000001" customHeight="1" x14ac:dyDescent="0.3">
      <c r="A3" s="142"/>
      <c r="B3" s="147"/>
      <c r="C3" s="148"/>
      <c r="D3" s="148"/>
      <c r="E3" s="148"/>
      <c r="F3" s="148"/>
      <c r="G3" s="148"/>
      <c r="H3" s="148"/>
      <c r="I3" s="148"/>
      <c r="J3" s="148"/>
      <c r="K3" s="149"/>
      <c r="L3" s="153" t="s">
        <v>280</v>
      </c>
      <c r="M3" s="153"/>
    </row>
    <row r="4" spans="1:13" s="65" customFormat="1" ht="20.100000000000001" customHeight="1" x14ac:dyDescent="0.3">
      <c r="A4" s="143"/>
      <c r="B4" s="150"/>
      <c r="C4" s="151"/>
      <c r="D4" s="151"/>
      <c r="E4" s="151"/>
      <c r="F4" s="151"/>
      <c r="G4" s="151"/>
      <c r="H4" s="151"/>
      <c r="I4" s="151"/>
      <c r="J4" s="151"/>
      <c r="K4" s="152"/>
      <c r="L4" s="153" t="s">
        <v>272</v>
      </c>
      <c r="M4" s="153"/>
    </row>
    <row r="5" spans="1:13" ht="20.100000000000001" customHeight="1" x14ac:dyDescent="0.3"/>
    <row r="6" spans="1:13" ht="25.2" x14ac:dyDescent="0.3">
      <c r="A6" s="137" t="s">
        <v>165</v>
      </c>
      <c r="B6" s="137"/>
      <c r="C6" s="137"/>
      <c r="D6" s="137"/>
      <c r="E6" s="137"/>
      <c r="F6" s="137"/>
      <c r="G6" s="137"/>
      <c r="H6" s="137"/>
      <c r="I6" s="137"/>
      <c r="J6" s="137"/>
      <c r="K6" s="137"/>
      <c r="L6" s="137"/>
      <c r="M6" s="137"/>
    </row>
    <row r="9" spans="1:13" ht="24.75" customHeight="1" x14ac:dyDescent="0.3">
      <c r="A9" s="138" t="s">
        <v>166</v>
      </c>
      <c r="B9" s="138"/>
      <c r="C9" s="74"/>
      <c r="D9" s="139" t="s">
        <v>167</v>
      </c>
      <c r="E9" s="139"/>
      <c r="F9" s="139"/>
      <c r="G9" s="139"/>
      <c r="H9" s="139"/>
      <c r="I9" s="139"/>
      <c r="J9" s="139"/>
      <c r="K9" s="139"/>
      <c r="L9" s="139"/>
      <c r="M9" s="139"/>
    </row>
    <row r="10" spans="1:13" ht="24.75" customHeight="1" x14ac:dyDescent="0.3">
      <c r="A10" s="138" t="s">
        <v>168</v>
      </c>
      <c r="B10" s="138"/>
      <c r="C10" s="140"/>
      <c r="D10" s="140"/>
      <c r="E10" s="139" t="s">
        <v>256</v>
      </c>
      <c r="F10" s="139"/>
      <c r="G10" s="139"/>
      <c r="H10" s="139"/>
      <c r="I10" s="139"/>
      <c r="J10" s="139"/>
      <c r="K10" s="139"/>
      <c r="L10" s="139"/>
      <c r="M10" s="139"/>
    </row>
    <row r="11" spans="1:13" ht="24.75" customHeight="1" x14ac:dyDescent="0.3">
      <c r="A11" s="138" t="s">
        <v>169</v>
      </c>
      <c r="B11" s="138"/>
      <c r="C11" s="138"/>
      <c r="D11" s="138"/>
      <c r="E11" s="140"/>
      <c r="F11" s="139" t="s">
        <v>286</v>
      </c>
      <c r="G11" s="139"/>
      <c r="H11" s="139"/>
      <c r="I11" s="139"/>
      <c r="J11" s="139"/>
      <c r="K11" s="139"/>
      <c r="L11" s="139"/>
      <c r="M11" s="139"/>
    </row>
    <row r="12" spans="1:13" ht="22.5" customHeight="1" x14ac:dyDescent="0.3"/>
    <row r="13" spans="1:13" ht="20.25" customHeight="1" x14ac:dyDescent="0.3"/>
    <row r="14" spans="1:13" ht="27.75" customHeight="1" x14ac:dyDescent="0.3">
      <c r="A14" s="154" t="s">
        <v>172</v>
      </c>
      <c r="B14" s="154"/>
      <c r="C14" s="75"/>
      <c r="D14" s="155" t="s">
        <v>173</v>
      </c>
      <c r="E14" s="155"/>
      <c r="F14" s="155"/>
      <c r="G14" s="155" t="s">
        <v>174</v>
      </c>
      <c r="H14" s="155"/>
      <c r="I14" s="155"/>
      <c r="J14" s="155"/>
      <c r="K14" s="155"/>
      <c r="L14" s="155"/>
      <c r="M14" s="155"/>
    </row>
    <row r="15" spans="1:13" ht="37.5" customHeight="1" x14ac:dyDescent="0.3">
      <c r="A15" s="154"/>
      <c r="B15" s="154"/>
      <c r="C15" s="75"/>
      <c r="D15" s="155"/>
      <c r="E15" s="155"/>
      <c r="F15" s="155"/>
      <c r="G15" s="76" t="s">
        <v>176</v>
      </c>
      <c r="H15" s="76"/>
      <c r="I15" s="155" t="s">
        <v>177</v>
      </c>
      <c r="J15" s="155"/>
      <c r="K15" s="155"/>
      <c r="L15" s="155"/>
      <c r="M15" s="155"/>
    </row>
    <row r="16" spans="1:13" ht="48" customHeight="1" x14ac:dyDescent="0.3">
      <c r="A16" s="131" t="s">
        <v>178</v>
      </c>
      <c r="B16" s="132"/>
      <c r="C16" s="80" t="s">
        <v>178</v>
      </c>
      <c r="D16" s="131" t="s">
        <v>220</v>
      </c>
      <c r="E16" s="133"/>
      <c r="F16" s="132"/>
      <c r="G16" s="81" t="s">
        <v>180</v>
      </c>
      <c r="H16" s="82" t="s">
        <v>180</v>
      </c>
      <c r="I16" s="134" t="s">
        <v>221</v>
      </c>
      <c r="J16" s="135"/>
      <c r="K16" s="135"/>
      <c r="L16" s="135"/>
      <c r="M16" s="136"/>
    </row>
    <row r="17" spans="1:13" ht="48" customHeight="1" x14ac:dyDescent="0.3">
      <c r="A17" s="131" t="s">
        <v>178</v>
      </c>
      <c r="B17" s="132"/>
      <c r="C17" s="80" t="s">
        <v>182</v>
      </c>
      <c r="D17" s="83"/>
      <c r="E17" s="83" t="s">
        <v>222</v>
      </c>
      <c r="F17" s="83"/>
      <c r="G17" s="81" t="s">
        <v>179</v>
      </c>
      <c r="H17" s="82" t="s">
        <v>179</v>
      </c>
      <c r="I17" s="131" t="s">
        <v>223</v>
      </c>
      <c r="J17" s="133"/>
      <c r="K17" s="133"/>
      <c r="L17" s="133"/>
      <c r="M17" s="132"/>
    </row>
    <row r="18" spans="1:13" ht="48" customHeight="1" x14ac:dyDescent="0.3">
      <c r="A18" s="131" t="s">
        <v>178</v>
      </c>
      <c r="B18" s="132"/>
      <c r="C18" s="80" t="s">
        <v>184</v>
      </c>
      <c r="D18" s="131" t="s">
        <v>224</v>
      </c>
      <c r="E18" s="133"/>
      <c r="F18" s="132"/>
      <c r="G18" s="81" t="s">
        <v>180</v>
      </c>
      <c r="H18" s="82"/>
      <c r="I18" s="134" t="s">
        <v>225</v>
      </c>
      <c r="J18" s="135"/>
      <c r="K18" s="135"/>
      <c r="L18" s="135"/>
      <c r="M18" s="136"/>
    </row>
    <row r="19" spans="1:13" ht="48" customHeight="1" x14ac:dyDescent="0.3">
      <c r="A19" s="131" t="s">
        <v>178</v>
      </c>
      <c r="B19" s="132"/>
      <c r="C19" s="80"/>
      <c r="D19" s="131" t="s">
        <v>226</v>
      </c>
      <c r="E19" s="133"/>
      <c r="F19" s="132"/>
      <c r="G19" s="81" t="s">
        <v>179</v>
      </c>
      <c r="H19" s="82"/>
      <c r="I19" s="134" t="s">
        <v>227</v>
      </c>
      <c r="J19" s="135"/>
      <c r="K19" s="135"/>
      <c r="L19" s="135"/>
      <c r="M19" s="136"/>
    </row>
    <row r="20" spans="1:13" ht="48" customHeight="1" x14ac:dyDescent="0.3">
      <c r="A20" s="131" t="s">
        <v>178</v>
      </c>
      <c r="B20" s="132"/>
      <c r="C20" s="80"/>
      <c r="D20" s="131" t="s">
        <v>228</v>
      </c>
      <c r="E20" s="133"/>
      <c r="F20" s="132"/>
      <c r="G20" s="81" t="s">
        <v>179</v>
      </c>
      <c r="H20" s="82"/>
      <c r="I20" s="134" t="s">
        <v>229</v>
      </c>
      <c r="J20" s="135"/>
      <c r="K20" s="135"/>
      <c r="L20" s="135"/>
      <c r="M20" s="136"/>
    </row>
    <row r="21" spans="1:13" ht="48" customHeight="1" x14ac:dyDescent="0.3">
      <c r="A21" s="131" t="s">
        <v>178</v>
      </c>
      <c r="B21" s="132"/>
      <c r="C21" s="80"/>
      <c r="D21" s="131" t="s">
        <v>230</v>
      </c>
      <c r="E21" s="133"/>
      <c r="F21" s="132"/>
      <c r="G21" s="81" t="s">
        <v>179</v>
      </c>
      <c r="H21" s="82"/>
      <c r="I21" s="131" t="s">
        <v>231</v>
      </c>
      <c r="J21" s="133"/>
      <c r="K21" s="133"/>
      <c r="L21" s="133"/>
      <c r="M21" s="132"/>
    </row>
    <row r="22" spans="1:13" ht="48" customHeight="1" x14ac:dyDescent="0.3">
      <c r="A22" s="131" t="s">
        <v>178</v>
      </c>
      <c r="B22" s="132"/>
      <c r="C22" s="80"/>
      <c r="D22" s="131" t="s">
        <v>232</v>
      </c>
      <c r="E22" s="133"/>
      <c r="F22" s="132"/>
      <c r="G22" s="81" t="s">
        <v>179</v>
      </c>
      <c r="H22" s="82"/>
      <c r="I22" s="131" t="s">
        <v>233</v>
      </c>
      <c r="J22" s="133"/>
      <c r="K22" s="133"/>
      <c r="L22" s="133"/>
      <c r="M22" s="132"/>
    </row>
    <row r="23" spans="1:13" ht="48" customHeight="1" x14ac:dyDescent="0.3">
      <c r="A23" s="131" t="s">
        <v>178</v>
      </c>
      <c r="B23" s="132"/>
      <c r="C23" s="80"/>
      <c r="D23" s="131" t="s">
        <v>234</v>
      </c>
      <c r="E23" s="133"/>
      <c r="F23" s="132"/>
      <c r="G23" s="81" t="s">
        <v>179</v>
      </c>
      <c r="H23" s="82"/>
      <c r="I23" s="131" t="s">
        <v>235</v>
      </c>
      <c r="J23" s="133"/>
      <c r="K23" s="133"/>
      <c r="L23" s="133"/>
      <c r="M23" s="132"/>
    </row>
    <row r="24" spans="1:13" ht="48" customHeight="1" x14ac:dyDescent="0.3">
      <c r="A24" s="131" t="s">
        <v>182</v>
      </c>
      <c r="B24" s="132"/>
      <c r="C24" s="80"/>
      <c r="D24" s="131" t="s">
        <v>236</v>
      </c>
      <c r="E24" s="133"/>
      <c r="F24" s="132"/>
      <c r="G24" s="81" t="s">
        <v>180</v>
      </c>
      <c r="H24" s="82"/>
      <c r="I24" s="131" t="s">
        <v>237</v>
      </c>
      <c r="J24" s="133"/>
      <c r="K24" s="133"/>
      <c r="L24" s="133"/>
      <c r="M24" s="132"/>
    </row>
    <row r="25" spans="1:13" ht="48" customHeight="1" x14ac:dyDescent="0.3">
      <c r="A25" s="131" t="s">
        <v>182</v>
      </c>
      <c r="B25" s="132"/>
      <c r="C25" s="80"/>
      <c r="D25" s="131" t="s">
        <v>238</v>
      </c>
      <c r="E25" s="133"/>
      <c r="F25" s="132"/>
      <c r="G25" s="81" t="s">
        <v>180</v>
      </c>
      <c r="H25" s="82"/>
      <c r="I25" s="134" t="s">
        <v>239</v>
      </c>
      <c r="J25" s="135"/>
      <c r="K25" s="135"/>
      <c r="L25" s="135"/>
      <c r="M25" s="136"/>
    </row>
    <row r="26" spans="1:13" ht="48" customHeight="1" x14ac:dyDescent="0.3">
      <c r="A26" s="131" t="s">
        <v>182</v>
      </c>
      <c r="B26" s="132"/>
      <c r="C26" s="80"/>
      <c r="D26" s="131" t="s">
        <v>240</v>
      </c>
      <c r="E26" s="133"/>
      <c r="F26" s="132"/>
      <c r="G26" s="81" t="s">
        <v>179</v>
      </c>
      <c r="H26" s="82"/>
      <c r="I26" s="134" t="s">
        <v>241</v>
      </c>
      <c r="J26" s="135"/>
      <c r="K26" s="135"/>
      <c r="L26" s="135"/>
      <c r="M26" s="136"/>
    </row>
    <row r="27" spans="1:13" ht="48" customHeight="1" x14ac:dyDescent="0.3">
      <c r="A27" s="131" t="s">
        <v>182</v>
      </c>
      <c r="B27" s="132"/>
      <c r="C27" s="80"/>
      <c r="D27" s="131" t="s">
        <v>242</v>
      </c>
      <c r="E27" s="133"/>
      <c r="F27" s="132"/>
      <c r="G27" s="81" t="s">
        <v>180</v>
      </c>
      <c r="H27" s="82"/>
      <c r="I27" s="131" t="s">
        <v>243</v>
      </c>
      <c r="J27" s="133"/>
      <c r="K27" s="133"/>
      <c r="L27" s="133"/>
      <c r="M27" s="132"/>
    </row>
    <row r="28" spans="1:13" ht="48" customHeight="1" x14ac:dyDescent="0.3">
      <c r="A28" s="131" t="s">
        <v>182</v>
      </c>
      <c r="B28" s="132"/>
      <c r="C28" s="80"/>
      <c r="D28" s="131" t="s">
        <v>244</v>
      </c>
      <c r="E28" s="133"/>
      <c r="F28" s="132"/>
      <c r="G28" s="81" t="s">
        <v>180</v>
      </c>
      <c r="H28" s="82"/>
      <c r="I28" s="131" t="s">
        <v>245</v>
      </c>
      <c r="J28" s="133"/>
      <c r="K28" s="133"/>
      <c r="L28" s="133"/>
      <c r="M28" s="132"/>
    </row>
    <row r="29" spans="1:13" ht="48" customHeight="1" x14ac:dyDescent="0.3">
      <c r="A29" s="131" t="s">
        <v>182</v>
      </c>
      <c r="B29" s="132"/>
      <c r="C29" s="80"/>
      <c r="D29" s="131" t="s">
        <v>246</v>
      </c>
      <c r="E29" s="133"/>
      <c r="F29" s="132"/>
      <c r="G29" s="81" t="s">
        <v>179</v>
      </c>
      <c r="H29" s="82"/>
      <c r="I29" s="131" t="s">
        <v>247</v>
      </c>
      <c r="J29" s="133"/>
      <c r="K29" s="133"/>
      <c r="L29" s="133"/>
      <c r="M29" s="132"/>
    </row>
    <row r="30" spans="1:13" ht="48" customHeight="1" x14ac:dyDescent="0.3">
      <c r="A30" s="131" t="s">
        <v>182</v>
      </c>
      <c r="B30" s="132"/>
      <c r="C30" s="80"/>
      <c r="D30" s="131" t="s">
        <v>248</v>
      </c>
      <c r="E30" s="133"/>
      <c r="F30" s="132"/>
      <c r="G30" s="81" t="s">
        <v>180</v>
      </c>
      <c r="H30" s="82"/>
      <c r="I30" s="134" t="s">
        <v>249</v>
      </c>
      <c r="J30" s="135"/>
      <c r="K30" s="135"/>
      <c r="L30" s="135"/>
      <c r="M30" s="136"/>
    </row>
    <row r="31" spans="1:13" ht="48" customHeight="1" x14ac:dyDescent="0.3">
      <c r="A31" s="131" t="s">
        <v>182</v>
      </c>
      <c r="B31" s="132"/>
      <c r="C31" s="80"/>
      <c r="D31" s="131" t="s">
        <v>250</v>
      </c>
      <c r="E31" s="133"/>
      <c r="F31" s="132"/>
      <c r="G31" s="81" t="s">
        <v>179</v>
      </c>
      <c r="H31" s="82"/>
      <c r="I31" s="134" t="s">
        <v>251</v>
      </c>
      <c r="J31" s="135"/>
      <c r="K31" s="135"/>
      <c r="L31" s="135"/>
      <c r="M31" s="136"/>
    </row>
    <row r="32" spans="1:13" ht="48" customHeight="1" x14ac:dyDescent="0.3">
      <c r="A32" s="131" t="s">
        <v>182</v>
      </c>
      <c r="B32" s="132"/>
      <c r="C32" s="83"/>
      <c r="D32" s="131" t="s">
        <v>252</v>
      </c>
      <c r="E32" s="133"/>
      <c r="F32" s="132"/>
      <c r="G32" s="81" t="s">
        <v>179</v>
      </c>
      <c r="H32" s="83"/>
      <c r="I32" s="131" t="s">
        <v>253</v>
      </c>
      <c r="J32" s="133"/>
      <c r="K32" s="133"/>
      <c r="L32" s="133"/>
      <c r="M32" s="132"/>
    </row>
    <row r="33" spans="1:13" ht="48" customHeight="1" x14ac:dyDescent="0.3">
      <c r="A33" s="131" t="s">
        <v>182</v>
      </c>
      <c r="B33" s="132"/>
      <c r="C33" s="83"/>
      <c r="D33" s="131" t="s">
        <v>254</v>
      </c>
      <c r="E33" s="133"/>
      <c r="F33" s="132"/>
      <c r="G33" s="81" t="s">
        <v>179</v>
      </c>
      <c r="H33" s="83"/>
      <c r="I33" s="131" t="s">
        <v>255</v>
      </c>
      <c r="J33" s="133"/>
      <c r="K33" s="133"/>
      <c r="L33" s="133"/>
      <c r="M33" s="132"/>
    </row>
    <row r="34" spans="1:13" ht="24.9" customHeight="1" x14ac:dyDescent="0.3">
      <c r="A34" s="128"/>
      <c r="B34" s="129"/>
      <c r="C34" s="77"/>
      <c r="D34" s="128"/>
      <c r="E34" s="130"/>
      <c r="F34" s="129"/>
      <c r="G34" s="78"/>
      <c r="H34" s="79"/>
      <c r="I34" s="128"/>
      <c r="J34" s="130"/>
      <c r="K34" s="130"/>
      <c r="L34" s="130"/>
      <c r="M34" s="129"/>
    </row>
    <row r="35" spans="1:13" ht="24.9" customHeight="1" x14ac:dyDescent="0.3">
      <c r="A35" s="128"/>
      <c r="B35" s="129"/>
      <c r="C35" s="77"/>
      <c r="D35" s="128"/>
      <c r="E35" s="130"/>
      <c r="F35" s="129"/>
      <c r="G35" s="78"/>
      <c r="H35" s="79"/>
      <c r="I35" s="128"/>
      <c r="J35" s="130"/>
      <c r="K35" s="130"/>
      <c r="L35" s="130"/>
      <c r="M35" s="129"/>
    </row>
    <row r="36" spans="1:13" ht="24.9" customHeight="1" x14ac:dyDescent="0.3">
      <c r="A36" s="128"/>
      <c r="B36" s="129"/>
      <c r="D36" s="128"/>
      <c r="E36" s="130"/>
      <c r="F36" s="129"/>
      <c r="G36" s="78"/>
      <c r="I36" s="128"/>
      <c r="J36" s="130"/>
      <c r="K36" s="130"/>
      <c r="L36" s="130"/>
      <c r="M36" s="129"/>
    </row>
    <row r="37" spans="1:13" ht="24.9" customHeight="1" x14ac:dyDescent="0.3">
      <c r="A37" s="128"/>
      <c r="B37" s="129"/>
      <c r="D37" s="128"/>
      <c r="E37" s="130"/>
      <c r="F37" s="129"/>
      <c r="G37" s="78"/>
      <c r="I37" s="128"/>
      <c r="J37" s="130"/>
      <c r="K37" s="130"/>
      <c r="L37" s="130"/>
      <c r="M37" s="129"/>
    </row>
    <row r="38" spans="1:13" ht="24.9" customHeight="1" x14ac:dyDescent="0.3">
      <c r="A38" s="128"/>
      <c r="B38" s="129"/>
      <c r="D38" s="128"/>
      <c r="E38" s="130"/>
      <c r="F38" s="129"/>
      <c r="G38" s="78"/>
      <c r="I38" s="128"/>
      <c r="J38" s="130"/>
      <c r="K38" s="130"/>
      <c r="L38" s="130"/>
      <c r="M38" s="129"/>
    </row>
    <row r="39" spans="1:13" ht="24.9" customHeight="1" x14ac:dyDescent="0.3">
      <c r="A39" s="128"/>
      <c r="B39" s="129"/>
      <c r="D39" s="128"/>
      <c r="E39" s="130"/>
      <c r="F39" s="129"/>
      <c r="G39" s="78"/>
      <c r="I39" s="128"/>
      <c r="J39" s="130"/>
      <c r="K39" s="130"/>
      <c r="L39" s="130"/>
      <c r="M39" s="129"/>
    </row>
    <row r="40" spans="1:13" ht="24.9" customHeight="1" x14ac:dyDescent="0.3">
      <c r="A40" s="128"/>
      <c r="B40" s="129"/>
      <c r="D40" s="128"/>
      <c r="E40" s="130"/>
      <c r="F40" s="129"/>
      <c r="G40" s="78"/>
      <c r="I40" s="128"/>
      <c r="J40" s="130"/>
      <c r="K40" s="130"/>
      <c r="L40" s="130"/>
      <c r="M40" s="129"/>
    </row>
    <row r="41" spans="1:13" ht="24.9" customHeight="1" x14ac:dyDescent="0.3">
      <c r="A41" s="128"/>
      <c r="B41" s="129"/>
      <c r="D41" s="128"/>
      <c r="E41" s="130"/>
      <c r="F41" s="129"/>
      <c r="G41" s="78"/>
      <c r="I41" s="128"/>
      <c r="J41" s="130"/>
      <c r="K41" s="130"/>
      <c r="L41" s="130"/>
      <c r="M41" s="129"/>
    </row>
    <row r="42" spans="1:13" ht="24.9" customHeight="1" x14ac:dyDescent="0.3">
      <c r="A42" s="128"/>
      <c r="B42" s="129"/>
      <c r="D42" s="128"/>
      <c r="E42" s="130"/>
      <c r="F42" s="129"/>
      <c r="G42" s="78"/>
      <c r="I42" s="128"/>
      <c r="J42" s="130"/>
      <c r="K42" s="130"/>
      <c r="L42" s="130"/>
      <c r="M42" s="129"/>
    </row>
    <row r="43" spans="1:13" ht="24.9" customHeight="1" x14ac:dyDescent="0.3">
      <c r="A43" s="128"/>
      <c r="B43" s="129"/>
      <c r="D43" s="128"/>
      <c r="E43" s="130"/>
      <c r="F43" s="129"/>
      <c r="G43" s="78"/>
      <c r="I43" s="128"/>
      <c r="J43" s="130"/>
      <c r="K43" s="130"/>
      <c r="L43" s="130"/>
      <c r="M43" s="129"/>
    </row>
    <row r="44" spans="1:13" ht="24.9" customHeight="1" x14ac:dyDescent="0.3">
      <c r="A44" s="128"/>
      <c r="B44" s="129"/>
      <c r="D44" s="128"/>
      <c r="E44" s="130"/>
      <c r="F44" s="129"/>
      <c r="G44" s="78"/>
      <c r="I44" s="128"/>
      <c r="J44" s="130"/>
      <c r="K44" s="130"/>
      <c r="L44" s="130"/>
      <c r="M44" s="129"/>
    </row>
    <row r="45" spans="1:13" ht="24.9" customHeight="1" x14ac:dyDescent="0.3"/>
  </sheetData>
  <mergeCells count="103">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InputMessage="1" showErrorMessage="1" sqref="G34:G35 G16:G31" xr:uid="{00000000-0002-0000-0000-000000000000}">
      <formula1>$H$16:$H$17</formula1>
    </dataValidation>
    <dataValidation type="list" allowBlank="1" showInputMessage="1" showErrorMessage="1" sqref="A16:B44" xr:uid="{00000000-0002-0000-0000-000001000000}">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workbookViewId="0">
      <selection activeCell="A19" sqref="A19:C19"/>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59"/>
      <c r="B1" s="144" t="s">
        <v>164</v>
      </c>
      <c r="C1" s="145"/>
      <c r="D1" s="145"/>
      <c r="E1" s="145"/>
      <c r="F1" s="146"/>
      <c r="G1" s="62" t="s">
        <v>203</v>
      </c>
      <c r="H1" s="63"/>
      <c r="I1" s="64"/>
      <c r="J1" s="64"/>
      <c r="K1" s="64"/>
      <c r="L1" s="64"/>
    </row>
    <row r="2" spans="1:12" s="65" customFormat="1" ht="20.100000000000001" customHeight="1" x14ac:dyDescent="0.3">
      <c r="A2" s="159"/>
      <c r="B2" s="147"/>
      <c r="C2" s="148"/>
      <c r="D2" s="148"/>
      <c r="E2" s="148"/>
      <c r="F2" s="149"/>
      <c r="G2" s="62" t="s">
        <v>279</v>
      </c>
      <c r="H2" s="63"/>
      <c r="I2" s="64"/>
      <c r="J2" s="64"/>
      <c r="K2" s="64"/>
      <c r="L2" s="64"/>
    </row>
    <row r="3" spans="1:12" s="65" customFormat="1" ht="20.100000000000001" customHeight="1" x14ac:dyDescent="0.3">
      <c r="A3" s="159"/>
      <c r="B3" s="147"/>
      <c r="C3" s="148"/>
      <c r="D3" s="148"/>
      <c r="E3" s="148"/>
      <c r="F3" s="149"/>
      <c r="G3" s="62" t="s">
        <v>280</v>
      </c>
      <c r="H3" s="63"/>
      <c r="I3" s="64"/>
      <c r="J3" s="64"/>
      <c r="K3" s="64"/>
      <c r="L3" s="64"/>
    </row>
    <row r="4" spans="1:12" s="65" customFormat="1" ht="20.100000000000001" customHeight="1" x14ac:dyDescent="0.3">
      <c r="A4" s="159"/>
      <c r="B4" s="150"/>
      <c r="C4" s="151"/>
      <c r="D4" s="151"/>
      <c r="E4" s="151"/>
      <c r="F4" s="152"/>
      <c r="G4" s="62" t="s">
        <v>271</v>
      </c>
      <c r="H4" s="63"/>
      <c r="I4" s="64"/>
      <c r="J4" s="64"/>
      <c r="K4" s="64"/>
      <c r="L4" s="64"/>
    </row>
    <row r="5" spans="1:12" s="64" customFormat="1" ht="20.100000000000001" customHeight="1" x14ac:dyDescent="0.3">
      <c r="H5" s="63"/>
    </row>
    <row r="6" spans="1:12" s="64" customFormat="1" ht="25.2" x14ac:dyDescent="0.3">
      <c r="A6" s="137" t="s">
        <v>191</v>
      </c>
      <c r="B6" s="137"/>
      <c r="C6" s="137"/>
      <c r="D6" s="137"/>
      <c r="E6" s="137"/>
      <c r="F6" s="137"/>
      <c r="G6" s="137"/>
      <c r="H6" s="63"/>
    </row>
    <row r="7" spans="1:12" s="64" customFormat="1" x14ac:dyDescent="0.3"/>
    <row r="8" spans="1:12" ht="20.25" customHeight="1" x14ac:dyDescent="0.3">
      <c r="A8" s="162" t="s">
        <v>166</v>
      </c>
      <c r="B8" s="163"/>
      <c r="C8" s="164"/>
      <c r="D8" s="165" t="s">
        <v>167</v>
      </c>
      <c r="E8" s="166"/>
      <c r="F8" s="166"/>
      <c r="G8" s="167"/>
      <c r="H8" s="63"/>
      <c r="I8" s="64"/>
    </row>
    <row r="9" spans="1:12" ht="23.4" x14ac:dyDescent="0.3">
      <c r="A9" s="160" t="s">
        <v>168</v>
      </c>
      <c r="B9" s="160"/>
      <c r="C9" s="160"/>
      <c r="D9" s="161" t="s">
        <v>256</v>
      </c>
      <c r="E9" s="161"/>
      <c r="F9" s="161"/>
      <c r="G9" s="161"/>
      <c r="H9" s="63"/>
      <c r="I9" s="64"/>
    </row>
    <row r="10" spans="1:12" ht="54.75" customHeight="1" x14ac:dyDescent="0.3">
      <c r="A10" s="168" t="s">
        <v>169</v>
      </c>
      <c r="B10" s="168"/>
      <c r="C10" s="168"/>
      <c r="D10" s="169" t="s">
        <v>286</v>
      </c>
      <c r="E10" s="169"/>
      <c r="F10" s="169"/>
      <c r="G10" s="169"/>
      <c r="H10" s="63"/>
      <c r="I10" s="64"/>
    </row>
    <row r="11" spans="1:12" s="64" customFormat="1" ht="23.4" x14ac:dyDescent="0.3">
      <c r="H11" s="63"/>
    </row>
    <row r="12" spans="1:12" s="64" customFormat="1" ht="27.75" customHeight="1" x14ac:dyDescent="0.3">
      <c r="A12" s="170" t="s">
        <v>192</v>
      </c>
      <c r="B12" s="170"/>
      <c r="C12" s="170"/>
      <c r="D12" s="170" t="s">
        <v>193</v>
      </c>
      <c r="E12" s="170"/>
      <c r="F12" s="170" t="s">
        <v>194</v>
      </c>
      <c r="G12" s="170"/>
      <c r="H12" s="67"/>
      <c r="I12" s="68"/>
    </row>
    <row r="13" spans="1:12" s="64" customFormat="1" ht="41.25" customHeight="1" x14ac:dyDescent="0.3">
      <c r="A13" s="158" t="s">
        <v>257</v>
      </c>
      <c r="B13" s="158"/>
      <c r="C13" s="158"/>
      <c r="D13" s="157" t="s">
        <v>285</v>
      </c>
      <c r="E13" s="157"/>
      <c r="F13" s="157" t="s">
        <v>258</v>
      </c>
      <c r="G13" s="157"/>
      <c r="H13" s="69"/>
      <c r="I13" s="70"/>
    </row>
    <row r="14" spans="1:12" s="64" customFormat="1" ht="30" customHeight="1" x14ac:dyDescent="0.3">
      <c r="A14" s="158" t="s">
        <v>259</v>
      </c>
      <c r="B14" s="158"/>
      <c r="C14" s="158"/>
      <c r="D14" s="157" t="s">
        <v>285</v>
      </c>
      <c r="E14" s="157"/>
      <c r="F14" s="157" t="s">
        <v>260</v>
      </c>
      <c r="G14" s="157"/>
      <c r="H14" s="71"/>
      <c r="I14" s="72"/>
    </row>
    <row r="15" spans="1:12" s="64" customFormat="1" ht="39.75" customHeight="1" x14ac:dyDescent="0.3">
      <c r="A15" s="158" t="s">
        <v>261</v>
      </c>
      <c r="B15" s="158"/>
      <c r="C15" s="158"/>
      <c r="D15" s="157" t="s">
        <v>285</v>
      </c>
      <c r="E15" s="157"/>
      <c r="F15" s="157" t="s">
        <v>262</v>
      </c>
      <c r="G15" s="157"/>
      <c r="H15" s="71"/>
      <c r="I15" s="72"/>
    </row>
    <row r="16" spans="1:12" s="64" customFormat="1" ht="30" customHeight="1" x14ac:dyDescent="0.3">
      <c r="A16" s="156"/>
      <c r="B16" s="156"/>
      <c r="C16" s="156"/>
      <c r="D16" s="157"/>
      <c r="E16" s="157"/>
      <c r="F16" s="157"/>
      <c r="G16" s="157"/>
      <c r="H16" s="71"/>
      <c r="I16" s="72"/>
    </row>
    <row r="17" spans="1:9" s="64" customFormat="1" ht="30" customHeight="1" x14ac:dyDescent="0.3">
      <c r="A17" s="156"/>
      <c r="B17" s="156"/>
      <c r="C17" s="156"/>
      <c r="D17" s="157"/>
      <c r="E17" s="157"/>
      <c r="F17" s="157"/>
      <c r="G17" s="157"/>
      <c r="H17" s="71"/>
      <c r="I17" s="72"/>
    </row>
    <row r="18" spans="1:9" s="64" customFormat="1" ht="30" customHeight="1" x14ac:dyDescent="0.3">
      <c r="A18" s="156"/>
      <c r="B18" s="156"/>
      <c r="C18" s="156"/>
      <c r="D18" s="157"/>
      <c r="E18" s="157"/>
      <c r="F18" s="157"/>
      <c r="G18" s="157"/>
      <c r="H18" s="73"/>
    </row>
    <row r="19" spans="1:9" s="64" customFormat="1" ht="30" customHeight="1" x14ac:dyDescent="0.3">
      <c r="A19" s="156"/>
      <c r="B19" s="156"/>
      <c r="C19" s="156"/>
      <c r="D19" s="157"/>
      <c r="E19" s="157"/>
      <c r="F19" s="157"/>
      <c r="G19" s="157"/>
      <c r="H19" s="73"/>
    </row>
    <row r="20" spans="1:9" s="64" customFormat="1" ht="30" customHeight="1" x14ac:dyDescent="0.3">
      <c r="A20" s="156"/>
      <c r="B20" s="156"/>
      <c r="C20" s="156"/>
      <c r="D20" s="157"/>
      <c r="E20" s="157"/>
      <c r="F20" s="157"/>
      <c r="G20" s="157"/>
    </row>
    <row r="21" spans="1:9" s="64" customFormat="1" ht="30" customHeight="1" x14ac:dyDescent="0.3">
      <c r="A21" s="156"/>
      <c r="B21" s="156"/>
      <c r="C21" s="156"/>
      <c r="D21" s="157"/>
      <c r="E21" s="157"/>
      <c r="F21" s="157"/>
      <c r="G21" s="157"/>
    </row>
    <row r="22" spans="1:9" s="64" customFormat="1" ht="30" customHeight="1" x14ac:dyDescent="0.3">
      <c r="A22" s="156"/>
      <c r="B22" s="156"/>
      <c r="C22" s="156"/>
      <c r="D22" s="157"/>
      <c r="E22" s="157"/>
      <c r="F22" s="157"/>
      <c r="G22" s="157"/>
    </row>
    <row r="23" spans="1:9" s="64" customFormat="1" ht="30" customHeight="1" x14ac:dyDescent="0.3">
      <c r="A23" s="156"/>
      <c r="B23" s="156"/>
      <c r="C23" s="156"/>
      <c r="D23" s="157"/>
      <c r="E23" s="157"/>
      <c r="F23" s="157"/>
      <c r="G23" s="157"/>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6: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H39"/>
  <sheetViews>
    <sheetView showGridLines="0" tabSelected="1" zoomScale="70" zoomScaleNormal="70" workbookViewId="0">
      <selection activeCell="AK15" sqref="AK15:AK23"/>
    </sheetView>
  </sheetViews>
  <sheetFormatPr baseColWidth="10" defaultColWidth="11.44140625" defaultRowHeight="13.8" x14ac:dyDescent="0.25"/>
  <cols>
    <col min="1" max="1" width="4" style="109" bestFit="1" customWidth="1"/>
    <col min="2" max="2" width="25.6640625" style="109" customWidth="1"/>
    <col min="3" max="3" width="29.44140625" style="109" customWidth="1"/>
    <col min="4" max="4" width="31.6640625" style="109" customWidth="1"/>
    <col min="5" max="5" width="32.6640625" style="109" customWidth="1"/>
    <col min="6" max="6" width="30.88671875" style="109" customWidth="1"/>
    <col min="7" max="7" width="38" style="85" customWidth="1"/>
    <col min="8" max="8" width="78" style="85" customWidth="1"/>
    <col min="9" max="9" width="20.44140625" style="110" customWidth="1"/>
    <col min="10" max="10" width="10.5546875" style="85" customWidth="1"/>
    <col min="11" max="11" width="9.109375" style="85" customWidth="1"/>
    <col min="12" max="12" width="10.5546875" style="85" customWidth="1"/>
    <col min="13" max="13" width="9.44140625" style="85" customWidth="1"/>
    <col min="14" max="14" width="10.5546875" style="85" customWidth="1"/>
    <col min="15" max="15" width="5.88671875" style="85" customWidth="1"/>
    <col min="16" max="16" width="81.44140625" style="85" customWidth="1"/>
    <col min="17" max="17" width="15.109375" style="85" bestFit="1" customWidth="1"/>
    <col min="18" max="18" width="6.88671875" style="108" customWidth="1"/>
    <col min="19" max="19" width="5" style="108" customWidth="1"/>
    <col min="20" max="20" width="5.5546875" style="108" customWidth="1"/>
    <col min="21" max="21" width="7.109375" style="108" customWidth="1"/>
    <col min="22" max="22" width="6.6640625" style="108" customWidth="1"/>
    <col min="23" max="23" width="7.5546875" style="108" customWidth="1"/>
    <col min="24" max="24" width="48.33203125" style="85" customWidth="1"/>
    <col min="25" max="25" width="11.33203125" style="85" customWidth="1"/>
    <col min="26" max="26" width="12.5546875" style="85" customWidth="1"/>
    <col min="27" max="27" width="5.6640625" style="85" customWidth="1"/>
    <col min="28" max="28" width="9.33203125" style="85" customWidth="1"/>
    <col min="29" max="29" width="9.109375" style="85" customWidth="1"/>
    <col min="30" max="34" width="10.33203125" style="85" customWidth="1"/>
    <col min="35" max="35" width="12.5546875" style="85" customWidth="1"/>
    <col min="36" max="36" width="70.5546875" style="85" customWidth="1"/>
    <col min="37" max="37" width="152.33203125" style="85" customWidth="1"/>
    <col min="38" max="38" width="133.44140625" style="85" customWidth="1"/>
    <col min="39" max="39" width="109.109375" style="85" hidden="1" customWidth="1"/>
    <col min="40" max="40" width="133.44140625" style="85" hidden="1" customWidth="1"/>
    <col min="41" max="41" width="109.109375" style="85" hidden="1" customWidth="1"/>
    <col min="42" max="42" width="133.44140625" style="85" hidden="1" customWidth="1"/>
    <col min="43" max="43" width="109.109375" style="85" hidden="1" customWidth="1"/>
    <col min="44" max="44" width="133.44140625" style="85" hidden="1" customWidth="1"/>
    <col min="45" max="16384" width="11.44140625" style="85"/>
  </cols>
  <sheetData>
    <row r="1" spans="1:60" ht="16.5" customHeight="1" x14ac:dyDescent="0.25">
      <c r="A1" s="177"/>
      <c r="B1" s="177"/>
      <c r="C1" s="177"/>
      <c r="D1" s="179" t="s">
        <v>164</v>
      </c>
      <c r="E1" s="179"/>
      <c r="F1" s="179"/>
      <c r="G1" s="179"/>
      <c r="H1" s="179"/>
      <c r="I1" s="179"/>
      <c r="J1" s="179"/>
      <c r="K1" s="179"/>
      <c r="L1" s="179"/>
      <c r="M1" s="179"/>
      <c r="N1" s="179"/>
      <c r="O1" s="179"/>
      <c r="P1" s="179"/>
      <c r="Q1" s="179"/>
      <c r="R1" s="179"/>
      <c r="S1" s="179"/>
      <c r="T1" s="179"/>
      <c r="U1" s="179"/>
      <c r="V1" s="179"/>
      <c r="W1" s="179"/>
      <c r="X1" s="179"/>
      <c r="Y1" s="179"/>
      <c r="Z1" s="179"/>
      <c r="AA1" s="179"/>
      <c r="AB1" s="179"/>
      <c r="AC1" s="179"/>
      <c r="AD1" s="179"/>
      <c r="AE1" s="179"/>
      <c r="AF1" s="179"/>
      <c r="AG1" s="213" t="s">
        <v>202</v>
      </c>
      <c r="AH1" s="214"/>
      <c r="AI1" s="215"/>
      <c r="AJ1" s="84"/>
      <c r="AK1" s="84"/>
      <c r="AL1" s="84"/>
      <c r="AM1" s="84"/>
      <c r="AN1" s="84"/>
      <c r="AO1" s="84"/>
      <c r="AP1" s="84"/>
      <c r="AQ1" s="84"/>
      <c r="AR1" s="84"/>
      <c r="AS1" s="84"/>
      <c r="AT1" s="84"/>
      <c r="AU1" s="84"/>
      <c r="AV1" s="84"/>
      <c r="AW1" s="84"/>
      <c r="AX1" s="84"/>
      <c r="AY1" s="84"/>
      <c r="AZ1" s="84"/>
      <c r="BA1" s="84"/>
      <c r="BB1" s="84"/>
      <c r="BC1" s="84"/>
      <c r="BD1" s="84"/>
      <c r="BE1" s="84"/>
      <c r="BF1" s="84"/>
      <c r="BG1" s="84"/>
      <c r="BH1" s="84"/>
    </row>
    <row r="2" spans="1:60" ht="16.5" customHeight="1" x14ac:dyDescent="0.25">
      <c r="A2" s="177"/>
      <c r="B2" s="177"/>
      <c r="C2" s="177"/>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213" t="s">
        <v>277</v>
      </c>
      <c r="AH2" s="214"/>
      <c r="AI2" s="215"/>
      <c r="AJ2" s="84"/>
      <c r="AK2" s="84"/>
      <c r="AL2" s="84"/>
      <c r="AM2" s="84"/>
      <c r="AN2" s="84"/>
      <c r="AO2" s="84"/>
      <c r="AP2" s="84"/>
      <c r="AQ2" s="84"/>
      <c r="AR2" s="84"/>
      <c r="AS2" s="84"/>
      <c r="AT2" s="84"/>
      <c r="AU2" s="84"/>
      <c r="AV2" s="84"/>
      <c r="AW2" s="84"/>
      <c r="AX2" s="84"/>
      <c r="AY2" s="84"/>
      <c r="AZ2" s="84"/>
      <c r="BA2" s="84"/>
      <c r="BB2" s="84"/>
      <c r="BC2" s="84"/>
      <c r="BD2" s="84"/>
      <c r="BE2" s="84"/>
      <c r="BF2" s="84"/>
      <c r="BG2" s="84"/>
      <c r="BH2" s="84"/>
    </row>
    <row r="3" spans="1:60" ht="16.5" customHeight="1" x14ac:dyDescent="0.25">
      <c r="A3" s="177"/>
      <c r="B3" s="177"/>
      <c r="C3" s="177"/>
      <c r="D3" s="179"/>
      <c r="E3" s="179"/>
      <c r="F3" s="179"/>
      <c r="G3" s="179"/>
      <c r="H3" s="179"/>
      <c r="I3" s="179"/>
      <c r="J3" s="179"/>
      <c r="K3" s="179"/>
      <c r="L3" s="179"/>
      <c r="M3" s="179"/>
      <c r="N3" s="179"/>
      <c r="O3" s="179"/>
      <c r="P3" s="179"/>
      <c r="Q3" s="179"/>
      <c r="R3" s="179"/>
      <c r="S3" s="179"/>
      <c r="T3" s="179"/>
      <c r="U3" s="179"/>
      <c r="V3" s="179"/>
      <c r="W3" s="179"/>
      <c r="X3" s="179"/>
      <c r="Y3" s="179"/>
      <c r="Z3" s="179"/>
      <c r="AA3" s="179"/>
      <c r="AB3" s="179"/>
      <c r="AC3" s="179"/>
      <c r="AD3" s="179"/>
      <c r="AE3" s="179"/>
      <c r="AF3" s="179"/>
      <c r="AG3" s="213" t="s">
        <v>278</v>
      </c>
      <c r="AH3" s="214"/>
      <c r="AI3" s="215"/>
      <c r="AJ3" s="84"/>
      <c r="AK3" s="84"/>
      <c r="AL3" s="84"/>
      <c r="AM3" s="84"/>
      <c r="AN3" s="84"/>
      <c r="AO3" s="84"/>
      <c r="AP3" s="84"/>
      <c r="AQ3" s="84"/>
      <c r="AR3" s="84"/>
      <c r="AS3" s="84"/>
      <c r="AT3" s="84"/>
      <c r="AU3" s="84"/>
      <c r="AV3" s="84"/>
      <c r="AW3" s="84"/>
      <c r="AX3" s="84"/>
      <c r="AY3" s="84"/>
      <c r="AZ3" s="84"/>
      <c r="BA3" s="84"/>
      <c r="BB3" s="84"/>
      <c r="BC3" s="84"/>
      <c r="BD3" s="84"/>
      <c r="BE3" s="84"/>
      <c r="BF3" s="84"/>
      <c r="BG3" s="84"/>
      <c r="BH3" s="84"/>
    </row>
    <row r="4" spans="1:60" ht="16.5" customHeight="1" x14ac:dyDescent="0.25">
      <c r="A4" s="178"/>
      <c r="B4" s="178"/>
      <c r="C4" s="178"/>
      <c r="D4" s="179"/>
      <c r="E4" s="179"/>
      <c r="F4" s="179"/>
      <c r="G4" s="179"/>
      <c r="H4" s="179"/>
      <c r="I4" s="179"/>
      <c r="J4" s="179"/>
      <c r="K4" s="179"/>
      <c r="L4" s="179"/>
      <c r="M4" s="179"/>
      <c r="N4" s="179"/>
      <c r="O4" s="179"/>
      <c r="P4" s="179"/>
      <c r="Q4" s="179"/>
      <c r="R4" s="179"/>
      <c r="S4" s="179"/>
      <c r="T4" s="179"/>
      <c r="U4" s="179"/>
      <c r="V4" s="179"/>
      <c r="W4" s="179"/>
      <c r="X4" s="179"/>
      <c r="Y4" s="179"/>
      <c r="Z4" s="179"/>
      <c r="AA4" s="179"/>
      <c r="AB4" s="179"/>
      <c r="AC4" s="179"/>
      <c r="AD4" s="179"/>
      <c r="AE4" s="179"/>
      <c r="AF4" s="179"/>
      <c r="AG4" s="213" t="s">
        <v>270</v>
      </c>
      <c r="AH4" s="214"/>
      <c r="AI4" s="215"/>
      <c r="AJ4" s="84"/>
      <c r="AK4" s="84"/>
      <c r="AL4" s="84"/>
      <c r="AM4" s="84"/>
      <c r="AN4" s="84"/>
      <c r="AO4" s="84"/>
      <c r="AP4" s="84"/>
      <c r="AQ4" s="84"/>
      <c r="AR4" s="84"/>
      <c r="AS4" s="84"/>
      <c r="AT4" s="84"/>
      <c r="AU4" s="84"/>
      <c r="AV4" s="84"/>
      <c r="AW4" s="84"/>
      <c r="AX4" s="84"/>
      <c r="AY4" s="84"/>
      <c r="AZ4" s="84"/>
      <c r="BA4" s="84"/>
      <c r="BB4" s="84"/>
      <c r="BC4" s="84"/>
      <c r="BD4" s="84"/>
      <c r="BE4" s="84"/>
      <c r="BF4" s="84"/>
      <c r="BG4" s="84"/>
      <c r="BH4" s="84"/>
    </row>
    <row r="5" spans="1:60" x14ac:dyDescent="0.25">
      <c r="A5" s="86"/>
      <c r="B5" s="86"/>
      <c r="C5" s="86"/>
      <c r="D5" s="87"/>
      <c r="E5" s="86"/>
      <c r="F5" s="86"/>
      <c r="G5" s="84"/>
      <c r="H5" s="84"/>
      <c r="I5" s="88"/>
      <c r="J5" s="84"/>
      <c r="K5" s="84"/>
      <c r="L5" s="84"/>
      <c r="M5" s="84"/>
      <c r="N5" s="84"/>
      <c r="O5" s="84"/>
      <c r="P5" s="84"/>
      <c r="Q5" s="84"/>
      <c r="R5" s="89"/>
      <c r="S5" s="89"/>
      <c r="T5" s="89"/>
      <c r="U5" s="89"/>
      <c r="V5" s="89"/>
      <c r="W5" s="89"/>
      <c r="X5" s="84"/>
      <c r="Y5" s="84"/>
      <c r="Z5" s="84"/>
      <c r="AA5" s="84"/>
      <c r="AB5" s="84"/>
      <c r="AC5" s="84"/>
      <c r="AD5" s="84"/>
      <c r="AE5" s="84"/>
      <c r="AF5" s="84"/>
      <c r="AG5" s="84"/>
      <c r="AH5" s="84"/>
      <c r="AI5" s="84"/>
      <c r="AJ5" s="84"/>
      <c r="AK5" s="84"/>
      <c r="AL5" s="84"/>
      <c r="AM5" s="84"/>
      <c r="AN5" s="84"/>
      <c r="AO5" s="84"/>
      <c r="AP5" s="84"/>
      <c r="AQ5" s="84"/>
      <c r="AR5" s="84"/>
      <c r="AS5" s="84"/>
      <c r="AT5" s="84"/>
      <c r="AU5" s="84"/>
      <c r="AV5" s="84"/>
      <c r="AW5" s="84"/>
      <c r="AX5" s="84"/>
      <c r="AY5" s="84"/>
      <c r="AZ5" s="84"/>
      <c r="BA5" s="84"/>
      <c r="BB5" s="84"/>
      <c r="BC5" s="84"/>
      <c r="BD5" s="84"/>
      <c r="BE5" s="84"/>
      <c r="BF5" s="84"/>
      <c r="BG5" s="84"/>
      <c r="BH5" s="84"/>
    </row>
    <row r="6" spans="1:60" ht="23.25" customHeight="1" x14ac:dyDescent="0.25">
      <c r="A6" s="188" t="s">
        <v>199</v>
      </c>
      <c r="B6" s="188"/>
      <c r="C6" s="189"/>
      <c r="D6" s="223" t="s">
        <v>167</v>
      </c>
      <c r="E6" s="224"/>
      <c r="F6" s="197" t="s">
        <v>168</v>
      </c>
      <c r="G6" s="197"/>
      <c r="H6" s="195" t="s">
        <v>338</v>
      </c>
      <c r="I6" s="196"/>
      <c r="J6" s="90"/>
      <c r="K6" s="90"/>
      <c r="L6" s="90"/>
      <c r="M6" s="90"/>
      <c r="N6" s="90"/>
      <c r="O6" s="90"/>
      <c r="P6" s="90"/>
      <c r="Q6" s="90"/>
      <c r="R6" s="89"/>
      <c r="S6" s="89"/>
      <c r="T6" s="89"/>
      <c r="U6" s="89"/>
      <c r="V6" s="89"/>
      <c r="W6" s="89"/>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row>
    <row r="7" spans="1:60" ht="25.5" customHeight="1" x14ac:dyDescent="0.25">
      <c r="A7" s="190"/>
      <c r="B7" s="190"/>
      <c r="C7" s="191"/>
      <c r="D7" s="225"/>
      <c r="E7" s="226"/>
      <c r="F7" s="198" t="s">
        <v>169</v>
      </c>
      <c r="G7" s="198"/>
      <c r="H7" s="195" t="s">
        <v>331</v>
      </c>
      <c r="I7" s="196"/>
      <c r="J7" s="90"/>
      <c r="K7" s="90"/>
      <c r="L7" s="90"/>
      <c r="M7" s="90"/>
      <c r="N7" s="90"/>
      <c r="O7" s="90"/>
      <c r="P7" s="90"/>
      <c r="Q7" s="90"/>
      <c r="R7" s="89"/>
      <c r="S7" s="89"/>
      <c r="T7" s="89"/>
      <c r="U7" s="89"/>
      <c r="V7" s="89"/>
      <c r="W7" s="89"/>
      <c r="X7" s="84"/>
      <c r="Y7" s="84"/>
      <c r="Z7" s="84"/>
      <c r="AA7" s="84"/>
      <c r="AB7" s="84"/>
      <c r="AC7" s="84"/>
      <c r="AD7" s="84"/>
      <c r="AE7" s="84"/>
      <c r="AF7" s="84"/>
      <c r="AG7" s="84"/>
      <c r="AH7" s="84"/>
      <c r="AI7" s="84"/>
      <c r="AJ7" s="84"/>
      <c r="AK7" s="84"/>
      <c r="AL7" s="84"/>
      <c r="AM7" s="84"/>
      <c r="AN7" s="84"/>
      <c r="AO7" s="84"/>
      <c r="AP7" s="84"/>
      <c r="AQ7" s="84"/>
      <c r="AR7" s="84"/>
      <c r="AS7" s="84"/>
      <c r="AT7" s="84"/>
      <c r="AU7" s="84"/>
      <c r="AV7" s="84"/>
      <c r="AW7" s="84"/>
      <c r="AX7" s="84"/>
      <c r="AY7" s="84"/>
      <c r="AZ7" s="84"/>
      <c r="BA7" s="84"/>
      <c r="BB7" s="84"/>
      <c r="BC7" s="84"/>
      <c r="BD7" s="84"/>
      <c r="BE7" s="84"/>
      <c r="BF7" s="84"/>
      <c r="BG7" s="84"/>
      <c r="BH7" s="84"/>
    </row>
    <row r="8" spans="1:60" ht="36.75" customHeight="1" x14ac:dyDescent="0.25">
      <c r="A8" s="192" t="s">
        <v>200</v>
      </c>
      <c r="B8" s="193"/>
      <c r="C8" s="194"/>
      <c r="D8" s="199" t="s">
        <v>215</v>
      </c>
      <c r="E8" s="199"/>
      <c r="F8" s="199"/>
      <c r="G8" s="199"/>
      <c r="H8" s="199"/>
      <c r="I8" s="199"/>
      <c r="J8" s="90"/>
      <c r="K8" s="90"/>
      <c r="L8" s="90"/>
      <c r="M8" s="90"/>
      <c r="N8" s="90"/>
      <c r="O8" s="90"/>
      <c r="P8" s="90"/>
      <c r="Q8" s="90"/>
      <c r="R8" s="89"/>
      <c r="S8" s="89"/>
      <c r="T8" s="89"/>
      <c r="U8" s="89"/>
      <c r="V8" s="89"/>
      <c r="W8" s="89"/>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row>
    <row r="9" spans="1:60" ht="42.75" customHeight="1" x14ac:dyDescent="0.25">
      <c r="A9" s="192" t="s">
        <v>201</v>
      </c>
      <c r="B9" s="193"/>
      <c r="C9" s="194"/>
      <c r="D9" s="199" t="s">
        <v>216</v>
      </c>
      <c r="E9" s="199"/>
      <c r="F9" s="199"/>
      <c r="G9" s="199"/>
      <c r="H9" s="199"/>
      <c r="I9" s="199"/>
      <c r="J9" s="90"/>
      <c r="K9" s="90"/>
      <c r="L9" s="90"/>
      <c r="M9" s="90"/>
      <c r="N9" s="90"/>
      <c r="O9" s="90"/>
      <c r="P9" s="90"/>
      <c r="Q9" s="90"/>
      <c r="R9" s="89"/>
      <c r="S9" s="89"/>
      <c r="T9" s="89"/>
      <c r="U9" s="89"/>
      <c r="V9" s="89"/>
      <c r="W9" s="89"/>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84"/>
      <c r="BE9" s="84"/>
      <c r="BF9" s="84"/>
      <c r="BG9" s="84"/>
      <c r="BH9" s="84"/>
    </row>
    <row r="10" spans="1:60" ht="16.5" customHeight="1" x14ac:dyDescent="0.25">
      <c r="A10" s="85"/>
      <c r="B10" s="85"/>
      <c r="C10" s="85"/>
      <c r="D10" s="91"/>
      <c r="E10" s="91"/>
      <c r="F10" s="91"/>
      <c r="G10" s="91"/>
      <c r="H10" s="91"/>
      <c r="I10" s="91"/>
      <c r="J10" s="90"/>
      <c r="K10" s="90"/>
      <c r="L10" s="90"/>
      <c r="M10" s="90"/>
      <c r="N10" s="90"/>
      <c r="O10" s="84"/>
      <c r="P10" s="84"/>
      <c r="Q10" s="84"/>
      <c r="R10" s="89"/>
      <c r="S10" s="89"/>
      <c r="T10" s="89"/>
      <c r="U10" s="89"/>
      <c r="V10" s="89"/>
      <c r="W10" s="89"/>
      <c r="X10" s="84"/>
      <c r="Y10" s="84"/>
      <c r="Z10" s="84"/>
      <c r="AA10" s="84"/>
      <c r="AB10" s="84"/>
      <c r="AC10" s="84"/>
      <c r="AD10" s="84"/>
      <c r="AE10" s="84"/>
      <c r="AF10" s="84"/>
      <c r="AG10" s="84"/>
      <c r="AH10" s="84"/>
      <c r="AI10" s="84"/>
      <c r="AJ10" s="84"/>
      <c r="AK10" s="84"/>
      <c r="AL10" s="84"/>
      <c r="AM10" s="84"/>
      <c r="AN10" s="84"/>
      <c r="AO10" s="84"/>
      <c r="AP10" s="84"/>
      <c r="AQ10" s="84"/>
      <c r="AR10" s="84"/>
      <c r="AS10" s="84"/>
      <c r="AT10" s="84"/>
      <c r="AU10" s="84"/>
      <c r="AV10" s="84"/>
      <c r="AW10" s="84"/>
      <c r="AX10" s="84"/>
      <c r="AY10" s="84"/>
      <c r="AZ10" s="84"/>
      <c r="BA10" s="84"/>
      <c r="BB10" s="84"/>
      <c r="BC10" s="84"/>
      <c r="BD10" s="84"/>
      <c r="BE10" s="84"/>
      <c r="BF10" s="84"/>
      <c r="BG10" s="84"/>
      <c r="BH10" s="84"/>
    </row>
    <row r="11" spans="1:60" ht="21.75" customHeight="1" x14ac:dyDescent="0.25">
      <c r="A11" s="227" t="s">
        <v>195</v>
      </c>
      <c r="B11" s="257"/>
      <c r="C11" s="257"/>
      <c r="D11" s="257"/>
      <c r="E11" s="257"/>
      <c r="F11" s="257"/>
      <c r="G11" s="257"/>
      <c r="H11" s="257"/>
      <c r="I11" s="228"/>
      <c r="J11" s="222" t="s">
        <v>197</v>
      </c>
      <c r="K11" s="222"/>
      <c r="L11" s="222"/>
      <c r="M11" s="222"/>
      <c r="N11" s="222"/>
      <c r="O11" s="222"/>
      <c r="P11" s="222"/>
      <c r="Q11" s="222"/>
      <c r="R11" s="222"/>
      <c r="S11" s="222"/>
      <c r="T11" s="222"/>
      <c r="U11" s="222"/>
      <c r="V11" s="222"/>
      <c r="W11" s="222"/>
      <c r="X11" s="222"/>
      <c r="Y11" s="222"/>
      <c r="Z11" s="222"/>
      <c r="AA11" s="222"/>
      <c r="AB11" s="222"/>
      <c r="AC11" s="222"/>
      <c r="AD11" s="222"/>
      <c r="AE11" s="222"/>
      <c r="AF11" s="222"/>
      <c r="AG11" s="222"/>
      <c r="AH11" s="222"/>
      <c r="AI11" s="227" t="s">
        <v>198</v>
      </c>
      <c r="AJ11" s="228"/>
      <c r="AK11" s="247" t="s">
        <v>339</v>
      </c>
      <c r="AL11" s="247" t="s">
        <v>340</v>
      </c>
      <c r="AM11" s="247" t="s">
        <v>341</v>
      </c>
      <c r="AN11" s="247" t="s">
        <v>340</v>
      </c>
      <c r="AO11" s="247" t="s">
        <v>342</v>
      </c>
      <c r="AP11" s="247" t="s">
        <v>340</v>
      </c>
      <c r="AQ11" s="247" t="s">
        <v>343</v>
      </c>
      <c r="AR11" s="247" t="s">
        <v>340</v>
      </c>
      <c r="AS11" s="84"/>
      <c r="AT11" s="84"/>
      <c r="AU11" s="84"/>
      <c r="AV11" s="84"/>
      <c r="AW11" s="84"/>
      <c r="AX11" s="84"/>
      <c r="AY11" s="84"/>
      <c r="AZ11" s="84"/>
      <c r="BA11" s="84"/>
      <c r="BB11" s="84"/>
      <c r="BC11" s="84"/>
      <c r="BD11" s="84"/>
      <c r="BE11" s="84"/>
      <c r="BF11" s="84"/>
      <c r="BG11" s="84"/>
      <c r="BH11" s="84"/>
    </row>
    <row r="12" spans="1:60" ht="16.5" customHeight="1" x14ac:dyDescent="0.25">
      <c r="A12" s="229" t="s">
        <v>0</v>
      </c>
      <c r="B12" s="230" t="s">
        <v>328</v>
      </c>
      <c r="C12" s="230" t="s">
        <v>123</v>
      </c>
      <c r="D12" s="231" t="s">
        <v>287</v>
      </c>
      <c r="E12" s="231" t="s">
        <v>288</v>
      </c>
      <c r="F12" s="231" t="s">
        <v>289</v>
      </c>
      <c r="G12" s="231" t="s">
        <v>291</v>
      </c>
      <c r="H12" s="231" t="s">
        <v>290</v>
      </c>
      <c r="I12" s="236" t="s">
        <v>39</v>
      </c>
      <c r="J12" s="222" t="s">
        <v>128</v>
      </c>
      <c r="K12" s="222"/>
      <c r="L12" s="222"/>
      <c r="M12" s="222"/>
      <c r="N12" s="222"/>
      <c r="O12" s="221" t="s">
        <v>196</v>
      </c>
      <c r="P12" s="221"/>
      <c r="Q12" s="221"/>
      <c r="R12" s="221"/>
      <c r="S12" s="221"/>
      <c r="T12" s="221"/>
      <c r="U12" s="221"/>
      <c r="V12" s="221"/>
      <c r="W12" s="221"/>
      <c r="X12" s="221"/>
      <c r="Y12" s="92"/>
      <c r="Z12" s="92"/>
      <c r="AA12" s="92"/>
      <c r="AB12" s="92"/>
      <c r="AC12" s="92"/>
      <c r="AD12" s="258" t="s">
        <v>129</v>
      </c>
      <c r="AE12" s="258"/>
      <c r="AF12" s="258"/>
      <c r="AG12" s="258"/>
      <c r="AH12" s="258"/>
      <c r="AI12" s="239" t="s">
        <v>27</v>
      </c>
      <c r="AJ12" s="93" t="s">
        <v>292</v>
      </c>
      <c r="AK12" s="248"/>
      <c r="AL12" s="248"/>
      <c r="AM12" s="248"/>
      <c r="AN12" s="248"/>
      <c r="AO12" s="248"/>
      <c r="AP12" s="248"/>
      <c r="AQ12" s="248"/>
      <c r="AR12" s="248"/>
      <c r="AS12" s="84"/>
      <c r="AT12" s="84"/>
      <c r="AU12" s="84"/>
      <c r="AV12" s="84"/>
      <c r="AW12" s="84"/>
      <c r="AX12" s="84"/>
      <c r="AY12" s="84"/>
      <c r="AZ12" s="84"/>
      <c r="BA12" s="84"/>
      <c r="BB12" s="84"/>
      <c r="BC12" s="84"/>
      <c r="BD12" s="84"/>
      <c r="BE12" s="84"/>
      <c r="BF12" s="84"/>
      <c r="BG12" s="84"/>
      <c r="BH12" s="84"/>
    </row>
    <row r="13" spans="1:60" ht="16.5" customHeight="1" x14ac:dyDescent="0.25">
      <c r="A13" s="229"/>
      <c r="B13" s="230"/>
      <c r="C13" s="230"/>
      <c r="D13" s="232"/>
      <c r="E13" s="232"/>
      <c r="F13" s="232"/>
      <c r="G13" s="234"/>
      <c r="H13" s="232"/>
      <c r="I13" s="237"/>
      <c r="J13" s="240" t="s">
        <v>31</v>
      </c>
      <c r="K13" s="240" t="s">
        <v>3</v>
      </c>
      <c r="L13" s="240" t="s">
        <v>34</v>
      </c>
      <c r="M13" s="240" t="s">
        <v>3</v>
      </c>
      <c r="N13" s="240" t="s">
        <v>37</v>
      </c>
      <c r="O13" s="216" t="s">
        <v>9</v>
      </c>
      <c r="P13" s="236" t="s">
        <v>210</v>
      </c>
      <c r="Q13" s="236" t="s">
        <v>10</v>
      </c>
      <c r="R13" s="218" t="s">
        <v>6</v>
      </c>
      <c r="S13" s="219"/>
      <c r="T13" s="219"/>
      <c r="U13" s="219"/>
      <c r="V13" s="219"/>
      <c r="W13" s="219"/>
      <c r="X13" s="220"/>
      <c r="Y13" s="216" t="s">
        <v>111</v>
      </c>
      <c r="Z13" s="216" t="s">
        <v>130</v>
      </c>
      <c r="AA13" s="216" t="s">
        <v>3</v>
      </c>
      <c r="AB13" s="216" t="s">
        <v>131</v>
      </c>
      <c r="AC13" s="216" t="s">
        <v>3</v>
      </c>
      <c r="AD13" s="216" t="s">
        <v>35</v>
      </c>
      <c r="AE13" s="216" t="s">
        <v>3</v>
      </c>
      <c r="AF13" s="216" t="s">
        <v>36</v>
      </c>
      <c r="AG13" s="216" t="s">
        <v>3</v>
      </c>
      <c r="AH13" s="216" t="s">
        <v>38</v>
      </c>
      <c r="AI13" s="239"/>
      <c r="AJ13" s="255" t="s">
        <v>132</v>
      </c>
      <c r="AK13" s="248"/>
      <c r="AL13" s="248"/>
      <c r="AM13" s="248"/>
      <c r="AN13" s="248"/>
      <c r="AO13" s="248"/>
      <c r="AP13" s="248"/>
      <c r="AQ13" s="248"/>
      <c r="AR13" s="248"/>
      <c r="AS13" s="84"/>
      <c r="AT13" s="84"/>
      <c r="AU13" s="84"/>
      <c r="AV13" s="84"/>
      <c r="AW13" s="84"/>
      <c r="AX13" s="84"/>
      <c r="AY13" s="84"/>
      <c r="AZ13" s="84"/>
      <c r="BA13" s="84"/>
      <c r="BB13" s="84"/>
      <c r="BC13" s="84"/>
      <c r="BD13" s="84"/>
      <c r="BE13" s="84"/>
      <c r="BF13" s="84"/>
      <c r="BG13" s="84"/>
      <c r="BH13" s="84"/>
    </row>
    <row r="14" spans="1:60" s="97" customFormat="1" ht="90" customHeight="1" x14ac:dyDescent="0.3">
      <c r="A14" s="229"/>
      <c r="B14" s="230"/>
      <c r="C14" s="230"/>
      <c r="D14" s="233"/>
      <c r="E14" s="233"/>
      <c r="F14" s="233"/>
      <c r="G14" s="235"/>
      <c r="H14" s="233"/>
      <c r="I14" s="238"/>
      <c r="J14" s="241"/>
      <c r="K14" s="241"/>
      <c r="L14" s="241"/>
      <c r="M14" s="241"/>
      <c r="N14" s="241"/>
      <c r="O14" s="217"/>
      <c r="P14" s="238"/>
      <c r="Q14" s="238"/>
      <c r="R14" s="94" t="s">
        <v>11</v>
      </c>
      <c r="S14" s="94" t="s">
        <v>15</v>
      </c>
      <c r="T14" s="94" t="s">
        <v>26</v>
      </c>
      <c r="U14" s="94" t="s">
        <v>16</v>
      </c>
      <c r="V14" s="94" t="s">
        <v>19</v>
      </c>
      <c r="W14" s="94" t="s">
        <v>22</v>
      </c>
      <c r="X14" s="95" t="s">
        <v>124</v>
      </c>
      <c r="Y14" s="217"/>
      <c r="Z14" s="217"/>
      <c r="AA14" s="217"/>
      <c r="AB14" s="217"/>
      <c r="AC14" s="217"/>
      <c r="AD14" s="217"/>
      <c r="AE14" s="217"/>
      <c r="AF14" s="217"/>
      <c r="AG14" s="217"/>
      <c r="AH14" s="217"/>
      <c r="AI14" s="239"/>
      <c r="AJ14" s="256"/>
      <c r="AK14" s="249"/>
      <c r="AL14" s="249"/>
      <c r="AM14" s="249"/>
      <c r="AN14" s="249"/>
      <c r="AO14" s="249"/>
      <c r="AP14" s="249"/>
      <c r="AQ14" s="249"/>
      <c r="AR14" s="249"/>
      <c r="AS14" s="96"/>
      <c r="AT14" s="96"/>
      <c r="AU14" s="96"/>
      <c r="AV14" s="96"/>
      <c r="AW14" s="96"/>
      <c r="AX14" s="96"/>
      <c r="AY14" s="96"/>
      <c r="AZ14" s="96"/>
      <c r="BA14" s="96"/>
      <c r="BB14" s="96"/>
      <c r="BC14" s="96"/>
      <c r="BD14" s="96"/>
      <c r="BE14" s="96"/>
      <c r="BF14" s="96"/>
      <c r="BG14" s="96"/>
      <c r="BH14" s="96"/>
    </row>
    <row r="15" spans="1:60" s="101" customFormat="1" ht="121.2" customHeight="1" x14ac:dyDescent="0.3">
      <c r="A15" s="180" t="s">
        <v>275</v>
      </c>
      <c r="B15" s="182" t="s">
        <v>329</v>
      </c>
      <c r="C15" s="182" t="s">
        <v>208</v>
      </c>
      <c r="D15" s="182" t="s">
        <v>214</v>
      </c>
      <c r="E15" s="182" t="s">
        <v>209</v>
      </c>
      <c r="F15" s="182" t="s">
        <v>294</v>
      </c>
      <c r="G15" s="182" t="s">
        <v>295</v>
      </c>
      <c r="H15" s="245" t="s">
        <v>305</v>
      </c>
      <c r="I15" s="202" t="s">
        <v>345</v>
      </c>
      <c r="J15" s="184" t="s">
        <v>4</v>
      </c>
      <c r="K15" s="209">
        <f>IF(J15="","",IF(J15="Muy Baja",0.2,IF(J15="Baja",0.4,IF(J15="Media",0.6,IF(J15="Alta",0.8,IF(J15="Muy Alta",1,))))))</f>
        <v>0.8</v>
      </c>
      <c r="L15" s="184" t="s">
        <v>5</v>
      </c>
      <c r="M15" s="209">
        <f>IF(L15="","",IF(L15="Leve",0.2,IF(L15="Menor",0.4,IF(L15="Moderado",0.6,IF(L15="Mayor",0.8,IF(L15="Catastrófico",1,))))))</f>
        <v>0.8</v>
      </c>
      <c r="N15" s="207"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t="s">
        <v>296</v>
      </c>
      <c r="P15" s="119" t="s">
        <v>300</v>
      </c>
      <c r="Q15" s="120" t="str">
        <f>IF(OR(R15="Preventivo",R15="Detectivo"),"Probabilidad",IF(R15="Correctivo","Impacto",""))</f>
        <v>Probabilidad</v>
      </c>
      <c r="R15" s="121" t="s">
        <v>12</v>
      </c>
      <c r="S15" s="121" t="s">
        <v>7</v>
      </c>
      <c r="T15" s="122" t="str">
        <f>IF(AND(R15="Preventivo",S15="Automático"),"50%",IF(AND(R15="Preventivo",S15="Manual"),"40%",IF(AND(R15="Detectivo",S15="Automático"),"40%",IF(AND(R15="Detectivo",S15="Manual"),"30%",IF(AND(R15="Correctivo",S15="Automático"),"35%",IF(AND(R15="Correctivo",S15="Manual"),"25%",""))))))</f>
        <v>40%</v>
      </c>
      <c r="U15" s="121" t="s">
        <v>18</v>
      </c>
      <c r="V15" s="121" t="s">
        <v>21</v>
      </c>
      <c r="W15" s="121" t="s">
        <v>102</v>
      </c>
      <c r="X15" s="123" t="s">
        <v>301</v>
      </c>
      <c r="Y15" s="99">
        <f>IFERROR(IF(Q15="Probabilidad",(K15-(+K15*T15)),IF(Q15="Impacto",K15,"")),"")</f>
        <v>0.48</v>
      </c>
      <c r="Z15" s="30" t="str">
        <f t="shared" ref="Z15:Z28" si="0">IFERROR(IF(Y15="","",IF(Y15&lt;=0.2,"Muy Baja",IF(Y15&lt;=0.4,"Baja",IF(Y15&lt;=0.6,"Media",IF(Y15&lt;=0.8,"Alta","Muy Alta"))))),"")</f>
        <v>Media</v>
      </c>
      <c r="AA15" s="28">
        <f>+Y15</f>
        <v>0.48</v>
      </c>
      <c r="AB15" s="30" t="str">
        <f>IFERROR(IF(AC15="","",IF(AC15&lt;=0.2,"Leve",IF(AC15&lt;=0.4,"Menor",IF(AC15&lt;=0.6,"Moderado",IF(AC15&lt;=0.8,"Mayor","Catastrófico"))))),"")</f>
        <v>Mayor</v>
      </c>
      <c r="AC15" s="28">
        <f>IFERROR(IF(Q15="Impacto",(M15-(+M15*T15)),IF(Q15="Probabilidad",M15,"")),"")</f>
        <v>0.8</v>
      </c>
      <c r="AD15" s="184" t="str">
        <f>IFERROR(IF(AE15=0,"",IF(AND(AE15&gt;0,AE15&lt;=0.2),"Muy Baja",IF(AE15&lt;=0.4,"Baja",IF(AE15&lt;=0.6,"Media",IF(AE15&lt;=0.8,"Alta","Muy Alta"))))),"")</f>
        <v>Muy Baja</v>
      </c>
      <c r="AE15" s="186">
        <f>MIN(Y15:Y23)</f>
        <v>1.8662399999999996E-2</v>
      </c>
      <c r="AF15" s="184" t="str">
        <f>IFERROR(IF(AG15=0,"",IF(AND(AG15&gt;0,AG15&lt;=0.2),"Leve",IF(AG15&lt;=0.4,"Menor",IF(AG15&lt;=0.6,"Moderado",IF(AG15&lt;=0.8,"Mayor","Catastrófico"))))),"")</f>
        <v>Moderado</v>
      </c>
      <c r="AG15" s="186">
        <f>MIN(AC15:AC23)</f>
        <v>0.60000000000000009</v>
      </c>
      <c r="AH15" s="207"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53" t="s">
        <v>109</v>
      </c>
      <c r="AJ15" s="98" t="s">
        <v>302</v>
      </c>
      <c r="AK15" s="242" t="s">
        <v>352</v>
      </c>
      <c r="AL15" s="242" t="s">
        <v>353</v>
      </c>
      <c r="AM15" s="242" t="s">
        <v>344</v>
      </c>
      <c r="AN15" s="242"/>
      <c r="AO15" s="242" t="s">
        <v>344</v>
      </c>
      <c r="AP15" s="250"/>
      <c r="AQ15" s="242" t="s">
        <v>344</v>
      </c>
      <c r="AR15" s="250"/>
      <c r="AS15" s="100"/>
      <c r="AT15" s="100"/>
      <c r="AU15" s="100"/>
      <c r="AV15" s="100"/>
      <c r="AW15" s="100"/>
      <c r="AX15" s="100"/>
      <c r="AY15" s="100"/>
      <c r="AZ15" s="100"/>
      <c r="BA15" s="100"/>
      <c r="BB15" s="100"/>
      <c r="BC15" s="100"/>
      <c r="BD15" s="100"/>
      <c r="BE15" s="100"/>
      <c r="BF15" s="100"/>
      <c r="BG15" s="100"/>
      <c r="BH15" s="100"/>
    </row>
    <row r="16" spans="1:60" s="101" customFormat="1" ht="130.94999999999999" customHeight="1" x14ac:dyDescent="0.3">
      <c r="A16" s="181"/>
      <c r="B16" s="183"/>
      <c r="C16" s="183"/>
      <c r="D16" s="183"/>
      <c r="E16" s="183"/>
      <c r="F16" s="183"/>
      <c r="G16" s="183"/>
      <c r="H16" s="246"/>
      <c r="I16" s="203"/>
      <c r="J16" s="185"/>
      <c r="K16" s="210"/>
      <c r="L16" s="185"/>
      <c r="M16" s="210"/>
      <c r="N16" s="208"/>
      <c r="O16" s="27" t="s">
        <v>297</v>
      </c>
      <c r="P16" s="119" t="s">
        <v>298</v>
      </c>
      <c r="Q16" s="120" t="str">
        <f>IF(OR(R16="Preventivo",R16="Detectivo"),"Probabilidad",IF(R16="Correctivo","Impacto",""))</f>
        <v>Probabilidad</v>
      </c>
      <c r="R16" s="121" t="s">
        <v>12</v>
      </c>
      <c r="S16" s="121" t="s">
        <v>7</v>
      </c>
      <c r="T16" s="122" t="str">
        <f>IF(AND(R16="Preventivo",S16="Automático"),"50%",IF(AND(R16="Preventivo",S16="Manual"),"40%",IF(AND(R16="Detectivo",S16="Automático"),"40%",IF(AND(R16="Detectivo",S16="Manual"),"30%",IF(AND(R16="Correctivo",S16="Automático"),"35%",IF(AND(R16="Correctivo",S16="Manual"),"25%",""))))))</f>
        <v>40%</v>
      </c>
      <c r="U16" s="121" t="s">
        <v>17</v>
      </c>
      <c r="V16" s="121" t="s">
        <v>20</v>
      </c>
      <c r="W16" s="121" t="s">
        <v>101</v>
      </c>
      <c r="X16" s="123" t="s">
        <v>299</v>
      </c>
      <c r="Y16" s="99">
        <f>IFERROR(IF(AND(Q15="Probabilidad",Q16="Probabilidad"),(AA15-(+AA15*T16)),IF(Q16="Probabilidad",(K15-(+K15*T16)),IF(Q16="Impacto",AA15,""))),"")</f>
        <v>0.28799999999999998</v>
      </c>
      <c r="Z16" s="30" t="str">
        <f t="shared" si="0"/>
        <v>Baja</v>
      </c>
      <c r="AA16" s="28">
        <f t="shared" ref="AA16" si="1">+Y16</f>
        <v>0.28799999999999998</v>
      </c>
      <c r="AB16" s="30" t="str">
        <f t="shared" ref="AB16" si="2">IFERROR(IF(AC16="","",IF(AC16&lt;=0.2,"Leve",IF(AC16&lt;=0.4,"Menor",IF(AC16&lt;=0.6,"Moderado",IF(AC16&lt;=0.8,"Mayor","Catastrófico"))))),"")</f>
        <v>Mayor</v>
      </c>
      <c r="AC16" s="28">
        <f>IFERROR(IF(AND(Q15="Impacto",Q16="Impacto"),(AC15-(+AC15*T16)),IF(Q16="Impacto",($M$15-(+$M$15*T16)),IF(Q16="Probabilidad",AC15,""))),"")</f>
        <v>0.8</v>
      </c>
      <c r="AD16" s="185"/>
      <c r="AE16" s="187"/>
      <c r="AF16" s="185"/>
      <c r="AG16" s="187"/>
      <c r="AH16" s="208"/>
      <c r="AI16" s="254"/>
      <c r="AJ16" s="98"/>
      <c r="AK16" s="243"/>
      <c r="AL16" s="243"/>
      <c r="AM16" s="243"/>
      <c r="AN16" s="243"/>
      <c r="AO16" s="243"/>
      <c r="AP16" s="251"/>
      <c r="AQ16" s="243"/>
      <c r="AR16" s="251"/>
      <c r="AS16" s="100"/>
      <c r="AT16" s="100"/>
      <c r="AU16" s="100"/>
      <c r="AV16" s="100"/>
      <c r="AW16" s="100"/>
      <c r="AX16" s="100"/>
      <c r="AY16" s="100"/>
      <c r="AZ16" s="100"/>
      <c r="BA16" s="100"/>
      <c r="BB16" s="100"/>
      <c r="BC16" s="100"/>
      <c r="BD16" s="100"/>
      <c r="BE16" s="100"/>
      <c r="BF16" s="100"/>
      <c r="BG16" s="100"/>
      <c r="BH16" s="100"/>
    </row>
    <row r="17" spans="1:60" ht="163.95" customHeight="1" x14ac:dyDescent="0.25">
      <c r="A17" s="181"/>
      <c r="B17" s="183"/>
      <c r="C17" s="183"/>
      <c r="D17" s="183"/>
      <c r="E17" s="183"/>
      <c r="F17" s="183"/>
      <c r="G17" s="183"/>
      <c r="H17" s="102" t="s">
        <v>306</v>
      </c>
      <c r="I17" s="203"/>
      <c r="J17" s="185"/>
      <c r="K17" s="210"/>
      <c r="L17" s="185"/>
      <c r="M17" s="210"/>
      <c r="N17" s="208"/>
      <c r="O17" s="27">
        <v>2</v>
      </c>
      <c r="P17" s="119" t="s">
        <v>326</v>
      </c>
      <c r="Q17" s="120" t="str">
        <f>IF(OR(R17="Preventivo",R17="Detectivo"),"Probabilidad",IF(R17="Correctivo","Impacto",""))</f>
        <v>Probabilidad</v>
      </c>
      <c r="R17" s="121" t="s">
        <v>12</v>
      </c>
      <c r="S17" s="121" t="s">
        <v>7</v>
      </c>
      <c r="T17" s="122" t="str">
        <f>IF(AND(R17="Preventivo",S17="Automático"),"50%",IF(AND(R17="Preventivo",S17="Manual"),"40%",IF(AND(R17="Detectivo",S17="Automático"),"40%",IF(AND(R17="Detectivo",S17="Manual"),"30%",IF(AND(R17="Correctivo",S17="Automático"),"35%",IF(AND(R17="Correctivo",S17="Manual"),"25%",""))))))</f>
        <v>40%</v>
      </c>
      <c r="U17" s="121" t="s">
        <v>18</v>
      </c>
      <c r="V17" s="121" t="s">
        <v>21</v>
      </c>
      <c r="W17" s="121" t="s">
        <v>102</v>
      </c>
      <c r="X17" s="123" t="s">
        <v>307</v>
      </c>
      <c r="Y17" s="99">
        <f>IFERROR(IF(AND(Q15="Probabilidad",Q17="Probabilidad"),(AA15-(+AA15*T17)),IF(AND(Q15="Impacto",Q17="Probabilidad"),(AA14-(+AA14*T17)),IF(Q17="Impacto",AA15,""))),"")</f>
        <v>0.28799999999999998</v>
      </c>
      <c r="Z17" s="30" t="str">
        <f t="shared" ref="Z17:Z18" si="3">IFERROR(IF(Y17="","",IF(Y17&lt;=0.2,"Muy Baja",IF(Y17&lt;=0.4,"Baja",IF(Y17&lt;=0.6,"Media",IF(Y17&lt;=0.8,"Alta","Muy Alta"))))),"")</f>
        <v>Baja</v>
      </c>
      <c r="AA17" s="28">
        <f t="shared" ref="AA17:AA18" si="4">+Y17</f>
        <v>0.28799999999999998</v>
      </c>
      <c r="AB17" s="30" t="str">
        <f t="shared" ref="AB17:AB18" si="5">IFERROR(IF(AC17="","",IF(AC17&lt;=0.2,"Leve",IF(AC17&lt;=0.4,"Menor",IF(AC17&lt;=0.6,"Moderado",IF(AC17&lt;=0.8,"Mayor","Catastrófico"))))),"")</f>
        <v>Mayor</v>
      </c>
      <c r="AC17" s="28">
        <f>IFERROR(IF(AND(Q15="Impacto",Q17="Impacto"),(AC15-(+AC15*T17)),IF(AND(Q15="Probabilidad",Q17="Impacto"),(AC14-(+AC14*T17)),IF(Q17="Probabilidad",AC15,""))),"")</f>
        <v>0.8</v>
      </c>
      <c r="AD17" s="185"/>
      <c r="AE17" s="187"/>
      <c r="AF17" s="185"/>
      <c r="AG17" s="187"/>
      <c r="AH17" s="208"/>
      <c r="AI17" s="254"/>
      <c r="AJ17" s="98" t="s">
        <v>304</v>
      </c>
      <c r="AK17" s="243"/>
      <c r="AL17" s="243"/>
      <c r="AM17" s="243"/>
      <c r="AN17" s="243"/>
      <c r="AO17" s="243"/>
      <c r="AP17" s="251"/>
      <c r="AQ17" s="243"/>
      <c r="AR17" s="251"/>
      <c r="AS17" s="84"/>
      <c r="AT17" s="84"/>
      <c r="AU17" s="84"/>
      <c r="AV17" s="84"/>
      <c r="AW17" s="84"/>
      <c r="AX17" s="84"/>
      <c r="AY17" s="84"/>
      <c r="AZ17" s="84"/>
      <c r="BA17" s="84"/>
      <c r="BB17" s="84"/>
      <c r="BC17" s="84"/>
      <c r="BD17" s="84"/>
      <c r="BE17" s="84"/>
      <c r="BF17" s="84"/>
      <c r="BG17" s="84"/>
      <c r="BH17" s="84"/>
    </row>
    <row r="18" spans="1:60" ht="243" customHeight="1" x14ac:dyDescent="0.25">
      <c r="A18" s="181"/>
      <c r="B18" s="183"/>
      <c r="C18" s="183"/>
      <c r="D18" s="183"/>
      <c r="E18" s="183"/>
      <c r="F18" s="183"/>
      <c r="G18" s="183"/>
      <c r="H18" s="102" t="s">
        <v>273</v>
      </c>
      <c r="I18" s="203"/>
      <c r="J18" s="185"/>
      <c r="K18" s="210"/>
      <c r="L18" s="185"/>
      <c r="M18" s="210"/>
      <c r="N18" s="208"/>
      <c r="O18" s="27">
        <v>3</v>
      </c>
      <c r="P18" s="119" t="s">
        <v>308</v>
      </c>
      <c r="Q18" s="120" t="str">
        <f t="shared" ref="Q18:Q22" si="6">IF(OR(R18="Preventivo",R18="Detectivo"),"Probabilidad",IF(R18="Correctivo","Impacto",""))</f>
        <v>Probabilidad</v>
      </c>
      <c r="R18" s="121" t="s">
        <v>12</v>
      </c>
      <c r="S18" s="121" t="s">
        <v>7</v>
      </c>
      <c r="T18" s="122" t="str">
        <f t="shared" ref="T18:T22" si="7">IF(AND(R18="Preventivo",S18="Automático"),"50%",IF(AND(R18="Preventivo",S18="Manual"),"40%",IF(AND(R18="Detectivo",S18="Automático"),"40%",IF(AND(R18="Detectivo",S18="Manual"),"30%",IF(AND(R18="Correctivo",S18="Automático"),"35%",IF(AND(R18="Correctivo",S18="Manual"),"25%",""))))))</f>
        <v>40%</v>
      </c>
      <c r="U18" s="121" t="s">
        <v>18</v>
      </c>
      <c r="V18" s="121" t="s">
        <v>21</v>
      </c>
      <c r="W18" s="121" t="s">
        <v>101</v>
      </c>
      <c r="X18" s="119" t="s">
        <v>303</v>
      </c>
      <c r="Y18" s="99">
        <f>IFERROR(IF(AND(Q17="Probabilidad",Q18="Probabilidad"),(AA17-(+AA17*T18)),IF(AND(Q17="Impacto",Q18="Probabilidad"),(AA15-(+AA15*T18)),IF(Q18="Impacto",AA17,""))),"")</f>
        <v>0.17279999999999998</v>
      </c>
      <c r="Z18" s="30" t="str">
        <f t="shared" si="3"/>
        <v>Muy Baja</v>
      </c>
      <c r="AA18" s="28">
        <f t="shared" si="4"/>
        <v>0.17279999999999998</v>
      </c>
      <c r="AB18" s="30" t="str">
        <f t="shared" si="5"/>
        <v>Mayor</v>
      </c>
      <c r="AC18" s="28">
        <f>IFERROR(IF(AND(Q17="Impacto",Q18="Impacto"),(AC17-(+AC17*T18)),IF(AND(Q17="Probabilidad",Q18="Impacto"),(AC15-(+AC15*T18)),IF(Q18="Probabilidad",AC17,""))),"")</f>
        <v>0.8</v>
      </c>
      <c r="AD18" s="185"/>
      <c r="AE18" s="187"/>
      <c r="AF18" s="185"/>
      <c r="AG18" s="187"/>
      <c r="AH18" s="208"/>
      <c r="AI18" s="254"/>
      <c r="AJ18" s="98"/>
      <c r="AK18" s="243"/>
      <c r="AL18" s="243"/>
      <c r="AM18" s="243"/>
      <c r="AN18" s="243"/>
      <c r="AO18" s="243"/>
      <c r="AP18" s="251"/>
      <c r="AQ18" s="243"/>
      <c r="AR18" s="251"/>
      <c r="AS18" s="84"/>
      <c r="AT18" s="84"/>
      <c r="AU18" s="84"/>
      <c r="AV18" s="84"/>
      <c r="AW18" s="84"/>
      <c r="AX18" s="84"/>
      <c r="AY18" s="84"/>
      <c r="AZ18" s="84"/>
      <c r="BA18" s="84"/>
      <c r="BB18" s="84"/>
      <c r="BC18" s="84"/>
      <c r="BD18" s="84"/>
      <c r="BE18" s="84"/>
      <c r="BF18" s="84"/>
      <c r="BG18" s="84"/>
      <c r="BH18" s="84"/>
    </row>
    <row r="19" spans="1:60" ht="171" customHeight="1" x14ac:dyDescent="0.25">
      <c r="A19" s="181"/>
      <c r="B19" s="183"/>
      <c r="C19" s="183"/>
      <c r="D19" s="183"/>
      <c r="E19" s="183"/>
      <c r="F19" s="183"/>
      <c r="G19" s="183"/>
      <c r="H19" s="102" t="s">
        <v>309</v>
      </c>
      <c r="I19" s="203"/>
      <c r="J19" s="185"/>
      <c r="K19" s="210"/>
      <c r="L19" s="185"/>
      <c r="M19" s="210"/>
      <c r="N19" s="208"/>
      <c r="O19" s="27" t="s">
        <v>211</v>
      </c>
      <c r="P19" s="119" t="s">
        <v>310</v>
      </c>
      <c r="Q19" s="120" t="str">
        <f>IF(OR(R19="Preventivo",R19="Detectivo"),"Probabilidad",IF(R19="Correctivo","Impacto",""))</f>
        <v>Impacto</v>
      </c>
      <c r="R19" s="121" t="s">
        <v>14</v>
      </c>
      <c r="S19" s="121" t="s">
        <v>7</v>
      </c>
      <c r="T19" s="122" t="str">
        <f>IF(AND(R19="Preventivo",S19="Automático"),"50%",IF(AND(R19="Preventivo",S19="Manual"),"40%",IF(AND(R19="Detectivo",S19="Automático"),"40%",IF(AND(R19="Detectivo",S19="Manual"),"30%",IF(AND(R19="Correctivo",S19="Automático"),"35%",IF(AND(R19="Correctivo",S19="Manual"),"25%",""))))))</f>
        <v>25%</v>
      </c>
      <c r="U19" s="121" t="s">
        <v>18</v>
      </c>
      <c r="V19" s="121" t="s">
        <v>21</v>
      </c>
      <c r="W19" s="121" t="s">
        <v>101</v>
      </c>
      <c r="X19" s="119" t="s">
        <v>311</v>
      </c>
      <c r="Y19" s="99">
        <f>IFERROR(IF(AND(Q18="Probabilidad",Q19="Probabilidad"),(AA18-(+AA18*T19)),IF(AND(Q18="Impacto",Q19="Probabilidad"),(AA17-(+AA17*T19)),IF(Q19="Impacto",AA18,""))),"")</f>
        <v>0.17279999999999998</v>
      </c>
      <c r="Z19" s="30" t="str">
        <f t="shared" si="0"/>
        <v>Muy Baja</v>
      </c>
      <c r="AA19" s="28">
        <f t="shared" ref="AA19" si="8">+Y19</f>
        <v>0.17279999999999998</v>
      </c>
      <c r="AB19" s="30" t="str">
        <f t="shared" ref="AB19:AB28" si="9">IFERROR(IF(AC19="","",IF(AC19&lt;=0.2,"Leve",IF(AC19&lt;=0.4,"Menor",IF(AC19&lt;=0.6,"Moderado",IF(AC19&lt;=0.8,"Mayor","Catastrófico"))))),"")</f>
        <v>Moderado</v>
      </c>
      <c r="AC19" s="28">
        <f>IFERROR(IF(AND(Q18="Impacto",Q19="Impacto"),(AC18-(+AC18*T19)),IF(AND(Q18="Probabilidad",Q19="Impacto"),(AC17-(+AC17*T19)),IF(Q19="Probabilidad",AC18,""))),"")</f>
        <v>0.60000000000000009</v>
      </c>
      <c r="AD19" s="185"/>
      <c r="AE19" s="187"/>
      <c r="AF19" s="185"/>
      <c r="AG19" s="187"/>
      <c r="AH19" s="208"/>
      <c r="AI19" s="254"/>
      <c r="AK19" s="243"/>
      <c r="AL19" s="243"/>
      <c r="AM19" s="243"/>
      <c r="AN19" s="243"/>
      <c r="AO19" s="243"/>
      <c r="AP19" s="251"/>
      <c r="AQ19" s="243"/>
      <c r="AR19" s="251"/>
      <c r="AS19" s="84"/>
      <c r="AT19" s="84"/>
      <c r="AU19" s="84"/>
      <c r="AV19" s="84"/>
      <c r="AW19" s="84"/>
      <c r="AX19" s="84"/>
      <c r="AY19" s="84"/>
      <c r="AZ19" s="84"/>
      <c r="BA19" s="84"/>
      <c r="BB19" s="84"/>
      <c r="BC19" s="84"/>
      <c r="BD19" s="84"/>
      <c r="BE19" s="84"/>
      <c r="BF19" s="84"/>
      <c r="BG19" s="84"/>
      <c r="BH19" s="84"/>
    </row>
    <row r="20" spans="1:60" ht="190.5" customHeight="1" x14ac:dyDescent="0.25">
      <c r="A20" s="181"/>
      <c r="B20" s="183"/>
      <c r="C20" s="183"/>
      <c r="D20" s="183"/>
      <c r="E20" s="183"/>
      <c r="F20" s="183"/>
      <c r="G20" s="183"/>
      <c r="H20" s="104" t="s">
        <v>317</v>
      </c>
      <c r="I20" s="203"/>
      <c r="J20" s="185"/>
      <c r="K20" s="210"/>
      <c r="L20" s="185"/>
      <c r="M20" s="210"/>
      <c r="N20" s="208"/>
      <c r="O20" s="27" t="s">
        <v>212</v>
      </c>
      <c r="P20" s="119" t="s">
        <v>312</v>
      </c>
      <c r="Q20" s="120" t="str">
        <f t="shared" si="6"/>
        <v>Probabilidad</v>
      </c>
      <c r="R20" s="121" t="s">
        <v>12</v>
      </c>
      <c r="S20" s="121" t="s">
        <v>8</v>
      </c>
      <c r="T20" s="122" t="str">
        <f t="shared" si="7"/>
        <v>50%</v>
      </c>
      <c r="U20" s="121" t="s">
        <v>18</v>
      </c>
      <c r="V20" s="121" t="s">
        <v>20</v>
      </c>
      <c r="W20" s="121" t="s">
        <v>101</v>
      </c>
      <c r="X20" s="119" t="s">
        <v>313</v>
      </c>
      <c r="Y20" s="99">
        <f t="shared" ref="Y20" si="10">IFERROR(IF(AND(Q19="Probabilidad",Q20="Probabilidad"),(AA19-(+AA19*T20)),IF(AND(Q19="Impacto",Q20="Probabilidad"),(AA18-(+AA18*T20)),IF(Q20="Impacto",AA19,""))),"")</f>
        <v>8.6399999999999991E-2</v>
      </c>
      <c r="Z20" s="30" t="str">
        <f t="shared" ref="Z20" si="11">IFERROR(IF(Y20="","",IF(Y20&lt;=0.2,"Muy Baja",IF(Y20&lt;=0.4,"Baja",IF(Y20&lt;=0.6,"Media",IF(Y20&lt;=0.8,"Alta","Muy Alta"))))),"")</f>
        <v>Muy Baja</v>
      </c>
      <c r="AA20" s="28">
        <f t="shared" ref="AA20" si="12">+Y20</f>
        <v>8.6399999999999991E-2</v>
      </c>
      <c r="AB20" s="30" t="str">
        <f t="shared" ref="AB20" si="13">IFERROR(IF(AC20="","",IF(AC20&lt;=0.2,"Leve",IF(AC20&lt;=0.4,"Menor",IF(AC20&lt;=0.6,"Moderado",IF(AC20&lt;=0.8,"Mayor","Catastrófico"))))),"")</f>
        <v>Moderado</v>
      </c>
      <c r="AC20" s="28">
        <f t="shared" ref="AC20" si="14">IFERROR(IF(AND(Q19="Impacto",Q20="Impacto"),(AC19-(+AC19*T20)),IF(AND(Q19="Probabilidad",Q20="Impacto"),(AC18-(+AC18*T20)),IF(Q20="Probabilidad",AC19,""))),"")</f>
        <v>0.60000000000000009</v>
      </c>
      <c r="AD20" s="185"/>
      <c r="AE20" s="187"/>
      <c r="AF20" s="185"/>
      <c r="AG20" s="187"/>
      <c r="AH20" s="208"/>
      <c r="AI20" s="254"/>
      <c r="AJ20" s="104"/>
      <c r="AK20" s="243"/>
      <c r="AL20" s="243"/>
      <c r="AM20" s="243"/>
      <c r="AN20" s="243"/>
      <c r="AO20" s="243"/>
      <c r="AP20" s="251"/>
      <c r="AQ20" s="243"/>
      <c r="AR20" s="251"/>
      <c r="AS20" s="84"/>
      <c r="AT20" s="84"/>
      <c r="AU20" s="84"/>
      <c r="AV20" s="84"/>
      <c r="AW20" s="84"/>
      <c r="AX20" s="84"/>
      <c r="AY20" s="84"/>
      <c r="AZ20" s="84"/>
      <c r="BA20" s="84"/>
      <c r="BB20" s="84"/>
      <c r="BC20" s="84"/>
      <c r="BD20" s="84"/>
      <c r="BE20" s="84"/>
      <c r="BF20" s="84"/>
      <c r="BG20" s="84"/>
      <c r="BH20" s="84"/>
    </row>
    <row r="21" spans="1:60" ht="114" customHeight="1" x14ac:dyDescent="0.25">
      <c r="A21" s="181"/>
      <c r="B21" s="183"/>
      <c r="C21" s="183"/>
      <c r="D21" s="183"/>
      <c r="E21" s="183"/>
      <c r="F21" s="183"/>
      <c r="G21" s="183"/>
      <c r="H21" s="104" t="s">
        <v>334</v>
      </c>
      <c r="I21" s="203"/>
      <c r="J21" s="185"/>
      <c r="K21" s="210"/>
      <c r="L21" s="185"/>
      <c r="M21" s="210"/>
      <c r="N21" s="208"/>
      <c r="O21" s="27">
        <v>5</v>
      </c>
      <c r="P21" s="119" t="s">
        <v>335</v>
      </c>
      <c r="Q21" s="120" t="str">
        <f t="shared" si="6"/>
        <v>Probabilidad</v>
      </c>
      <c r="R21" s="121" t="s">
        <v>12</v>
      </c>
      <c r="S21" s="121" t="s">
        <v>7</v>
      </c>
      <c r="T21" s="122" t="str">
        <f t="shared" si="7"/>
        <v>40%</v>
      </c>
      <c r="U21" s="121" t="s">
        <v>18</v>
      </c>
      <c r="V21" s="121" t="s">
        <v>20</v>
      </c>
      <c r="W21" s="121" t="s">
        <v>101</v>
      </c>
      <c r="X21" s="119" t="s">
        <v>336</v>
      </c>
      <c r="Y21" s="99">
        <f t="shared" ref="Y21:Y23" si="15">IFERROR(IF(AND(Q20="Probabilidad",Q21="Probabilidad"),(AA20-(+AA20*T21)),IF(AND(Q20="Impacto",Q21="Probabilidad"),(AA19-(+AA19*T21)),IF(Q21="Impacto",AA20,""))),"")</f>
        <v>5.183999999999999E-2</v>
      </c>
      <c r="Z21" s="30" t="str">
        <f t="shared" ref="Z21:Z23" si="16">IFERROR(IF(Y21="","",IF(Y21&lt;=0.2,"Muy Baja",IF(Y21&lt;=0.4,"Baja",IF(Y21&lt;=0.6,"Media",IF(Y21&lt;=0.8,"Alta","Muy Alta"))))),"")</f>
        <v>Muy Baja</v>
      </c>
      <c r="AA21" s="28">
        <f t="shared" ref="AA21:AA23" si="17">+Y21</f>
        <v>5.183999999999999E-2</v>
      </c>
      <c r="AB21" s="30" t="str">
        <f t="shared" ref="AB21:AB23" si="18">IFERROR(IF(AC21="","",IF(AC21&lt;=0.2,"Leve",IF(AC21&lt;=0.4,"Menor",IF(AC21&lt;=0.6,"Moderado",IF(AC21&lt;=0.8,"Mayor","Catastrófico"))))),"")</f>
        <v>Moderado</v>
      </c>
      <c r="AC21" s="28">
        <f t="shared" ref="AC21:AC23" si="19">IFERROR(IF(AND(Q20="Impacto",Q21="Impacto"),(AC20-(+AC20*T21)),IF(AND(Q20="Probabilidad",Q21="Impacto"),(AC19-(+AC19*T21)),IF(Q21="Probabilidad",AC20,""))),"")</f>
        <v>0.60000000000000009</v>
      </c>
      <c r="AD21" s="185"/>
      <c r="AE21" s="187"/>
      <c r="AF21" s="185"/>
      <c r="AG21" s="187"/>
      <c r="AH21" s="208"/>
      <c r="AI21" s="254"/>
      <c r="AJ21" s="104"/>
      <c r="AK21" s="243"/>
      <c r="AL21" s="243"/>
      <c r="AM21" s="243"/>
      <c r="AN21" s="243"/>
      <c r="AO21" s="243"/>
      <c r="AP21" s="251"/>
      <c r="AQ21" s="243"/>
      <c r="AR21" s="251"/>
      <c r="AS21" s="84"/>
      <c r="AT21" s="84"/>
      <c r="AU21" s="84"/>
      <c r="AV21" s="84"/>
      <c r="AW21" s="84"/>
      <c r="AX21" s="84"/>
      <c r="AY21" s="84"/>
      <c r="AZ21" s="84"/>
      <c r="BA21" s="84"/>
      <c r="BB21" s="84"/>
      <c r="BC21" s="84"/>
      <c r="BD21" s="84"/>
      <c r="BE21" s="84"/>
      <c r="BF21" s="84"/>
      <c r="BG21" s="84"/>
      <c r="BH21" s="84"/>
    </row>
    <row r="22" spans="1:60" ht="163.19999999999999" customHeight="1" x14ac:dyDescent="0.25">
      <c r="A22" s="181"/>
      <c r="B22" s="183"/>
      <c r="C22" s="183"/>
      <c r="D22" s="183"/>
      <c r="E22" s="183"/>
      <c r="F22" s="183"/>
      <c r="G22" s="183"/>
      <c r="H22" s="104" t="s">
        <v>332</v>
      </c>
      <c r="I22" s="203"/>
      <c r="J22" s="185"/>
      <c r="K22" s="210"/>
      <c r="L22" s="185"/>
      <c r="M22" s="210"/>
      <c r="N22" s="208"/>
      <c r="O22" s="27">
        <v>6</v>
      </c>
      <c r="P22" s="119" t="s">
        <v>314</v>
      </c>
      <c r="Q22" s="120" t="str">
        <f t="shared" si="6"/>
        <v>Probabilidad</v>
      </c>
      <c r="R22" s="121" t="s">
        <v>12</v>
      </c>
      <c r="S22" s="121" t="s">
        <v>7</v>
      </c>
      <c r="T22" s="122" t="str">
        <f t="shared" si="7"/>
        <v>40%</v>
      </c>
      <c r="U22" s="121" t="s">
        <v>17</v>
      </c>
      <c r="V22" s="121" t="s">
        <v>21</v>
      </c>
      <c r="W22" s="121" t="s">
        <v>101</v>
      </c>
      <c r="X22" s="119" t="s">
        <v>315</v>
      </c>
      <c r="Y22" s="99">
        <f t="shared" si="15"/>
        <v>3.1103999999999993E-2</v>
      </c>
      <c r="Z22" s="30" t="str">
        <f t="shared" si="16"/>
        <v>Muy Baja</v>
      </c>
      <c r="AA22" s="28">
        <f t="shared" si="17"/>
        <v>3.1103999999999993E-2</v>
      </c>
      <c r="AB22" s="30" t="str">
        <f t="shared" si="18"/>
        <v>Moderado</v>
      </c>
      <c r="AC22" s="28">
        <f t="shared" si="19"/>
        <v>0.60000000000000009</v>
      </c>
      <c r="AD22" s="185"/>
      <c r="AE22" s="187"/>
      <c r="AF22" s="185"/>
      <c r="AG22" s="187"/>
      <c r="AH22" s="208"/>
      <c r="AI22" s="254"/>
      <c r="AJ22" s="103"/>
      <c r="AK22" s="243"/>
      <c r="AL22" s="243"/>
      <c r="AM22" s="243"/>
      <c r="AN22" s="243"/>
      <c r="AO22" s="243"/>
      <c r="AP22" s="251"/>
      <c r="AQ22" s="243"/>
      <c r="AR22" s="251"/>
      <c r="AS22" s="84"/>
      <c r="AT22" s="84"/>
      <c r="AU22" s="84"/>
      <c r="AV22" s="84"/>
      <c r="AW22" s="84"/>
      <c r="AX22" s="84"/>
      <c r="AY22" s="84"/>
      <c r="AZ22" s="84"/>
      <c r="BA22" s="84"/>
      <c r="BB22" s="84"/>
      <c r="BC22" s="84"/>
      <c r="BD22" s="84"/>
      <c r="BE22" s="84"/>
      <c r="BF22" s="84"/>
      <c r="BG22" s="84"/>
      <c r="BH22" s="84"/>
    </row>
    <row r="23" spans="1:60" ht="100.5" customHeight="1" x14ac:dyDescent="0.25">
      <c r="A23" s="181"/>
      <c r="B23" s="183"/>
      <c r="C23" s="183"/>
      <c r="D23" s="183"/>
      <c r="E23" s="183"/>
      <c r="F23" s="183"/>
      <c r="G23" s="183"/>
      <c r="H23" s="104" t="s">
        <v>333</v>
      </c>
      <c r="I23" s="203"/>
      <c r="J23" s="185"/>
      <c r="K23" s="210"/>
      <c r="L23" s="185"/>
      <c r="M23" s="210"/>
      <c r="N23" s="208"/>
      <c r="O23" s="27">
        <v>7</v>
      </c>
      <c r="P23" s="119" t="s">
        <v>316</v>
      </c>
      <c r="Q23" s="120" t="str">
        <f t="shared" ref="Q23" si="20">IF(OR(R23="Preventivo",R23="Detectivo"),"Probabilidad",IF(R23="Correctivo","Impacto",""))</f>
        <v>Probabilidad</v>
      </c>
      <c r="R23" s="121" t="s">
        <v>12</v>
      </c>
      <c r="S23" s="121" t="s">
        <v>7</v>
      </c>
      <c r="T23" s="122" t="str">
        <f t="shared" ref="T23" si="21">IF(AND(R23="Preventivo",S23="Automático"),"50%",IF(AND(R23="Preventivo",S23="Manual"),"40%",IF(AND(R23="Detectivo",S23="Automático"),"40%",IF(AND(R23="Detectivo",S23="Manual"),"30%",IF(AND(R23="Correctivo",S23="Automático"),"35%",IF(AND(R23="Correctivo",S23="Manual"),"25%",""))))))</f>
        <v>40%</v>
      </c>
      <c r="U23" s="121" t="s">
        <v>18</v>
      </c>
      <c r="V23" s="121" t="s">
        <v>21</v>
      </c>
      <c r="W23" s="121" t="s">
        <v>102</v>
      </c>
      <c r="X23" s="106" t="s">
        <v>267</v>
      </c>
      <c r="Y23" s="99">
        <f t="shared" si="15"/>
        <v>1.8662399999999996E-2</v>
      </c>
      <c r="Z23" s="30" t="str">
        <f t="shared" si="16"/>
        <v>Muy Baja</v>
      </c>
      <c r="AA23" s="28">
        <f t="shared" si="17"/>
        <v>1.8662399999999996E-2</v>
      </c>
      <c r="AB23" s="30" t="str">
        <f t="shared" si="18"/>
        <v>Moderado</v>
      </c>
      <c r="AC23" s="28">
        <f t="shared" si="19"/>
        <v>0.60000000000000009</v>
      </c>
      <c r="AD23" s="185"/>
      <c r="AE23" s="187"/>
      <c r="AF23" s="185"/>
      <c r="AG23" s="187"/>
      <c r="AH23" s="208"/>
      <c r="AI23" s="254"/>
      <c r="AJ23" s="103"/>
      <c r="AK23" s="244"/>
      <c r="AL23" s="244"/>
      <c r="AM23" s="244"/>
      <c r="AN23" s="244"/>
      <c r="AO23" s="244"/>
      <c r="AP23" s="252"/>
      <c r="AQ23" s="244"/>
      <c r="AR23" s="252"/>
      <c r="AS23" s="84"/>
      <c r="AT23" s="84"/>
      <c r="AU23" s="84"/>
      <c r="AV23" s="84"/>
      <c r="AW23" s="84"/>
      <c r="AX23" s="84"/>
      <c r="AY23" s="84"/>
      <c r="AZ23" s="84"/>
      <c r="BA23" s="84"/>
      <c r="BB23" s="84"/>
      <c r="BC23" s="84"/>
      <c r="BD23" s="84"/>
      <c r="BE23" s="84"/>
      <c r="BF23" s="84"/>
      <c r="BG23" s="84"/>
      <c r="BH23" s="84"/>
    </row>
    <row r="24" spans="1:60" ht="148.5" customHeight="1" x14ac:dyDescent="0.25">
      <c r="A24" s="200" t="s">
        <v>276</v>
      </c>
      <c r="B24" s="201" t="s">
        <v>330</v>
      </c>
      <c r="C24" s="201" t="s">
        <v>293</v>
      </c>
      <c r="D24" s="202" t="s">
        <v>213</v>
      </c>
      <c r="E24" s="202" t="s">
        <v>318</v>
      </c>
      <c r="F24" s="202" t="s">
        <v>274</v>
      </c>
      <c r="G24" s="204" t="s">
        <v>350</v>
      </c>
      <c r="H24" s="204" t="s">
        <v>218</v>
      </c>
      <c r="I24" s="202" t="s">
        <v>345</v>
      </c>
      <c r="J24" s="184" t="s">
        <v>43</v>
      </c>
      <c r="K24" s="211">
        <f>IF(J24="","",IF(J24="Muy Baja",0.2,IF(J24="Baja",0.4,IF(J24="Media",0.6,IF(J24="Alta",0.8,IF(J24="Muy Alta",1,))))))</f>
        <v>1</v>
      </c>
      <c r="L24" s="184" t="s">
        <v>5</v>
      </c>
      <c r="M24" s="211">
        <f>IF(L24="","",IF(L24="Leve",0.2,IF(L24="Menor",0.4,IF(L24="Moderado",0.6,IF(L24="Mayor",0.8,IF(L24="Catastrófico",1,))))))</f>
        <v>0.8</v>
      </c>
      <c r="N24" s="212" t="str">
        <f>IF(OR(AND(J24="Muy Baja",L24="Leve"),AND(J24="Muy Baja",L24="Menor"),AND(J24="Baja",L24="Leve")),"Bajo",IF(OR(AND(J24="Muy baja",L24="Moderado"),AND(J24="Baja",L24="Menor"),AND(J24="Baja",L24="Moderado"),AND(J24="Media",L24="Leve"),AND(J24="Media",L24="Menor"),AND(J24="Media",L24="Moderado"),AND(J24="Alta",L24="Leve"),AND(J24="Alta",L24="Menor")),"Moderado",IF(OR(AND(J24="Muy Baja",L24="Mayor"),AND(J24="Baja",L24="Mayor"),AND(J24="Media",L24="Mayor"),AND(J24="Alta",L24="Moderado"),AND(J24="Alta",L24="Mayor"),AND(J24="Muy Alta",L24="Leve"),AND(J24="Muy Alta",L24="Menor"),AND(J24="Muy Alta",L24="Moderado"),AND(J24="Muy Alta",L24="Mayor")),"Alto",IF(OR(AND(J24="Muy Baja",L24="Catastrófico"),AND(J24="Baja",L24="Catastrófico"),AND(J24="Media",L24="Catastrófico"),AND(J24="Alta",L24="Catastrófico"),AND(J24="Muy Alta",L24="Catastrófico")),"Extremo",""))))</f>
        <v>Alto</v>
      </c>
      <c r="O24" s="27" t="s">
        <v>264</v>
      </c>
      <c r="P24" s="119" t="s">
        <v>327</v>
      </c>
      <c r="Q24" s="120" t="str">
        <f>IF(OR(R24="Preventivo",R24="Detectivo"),"Probabilidad",IF(R24="Correctivo","Impacto",""))</f>
        <v>Probabilidad</v>
      </c>
      <c r="R24" s="124" t="s">
        <v>12</v>
      </c>
      <c r="S24" s="124" t="s">
        <v>7</v>
      </c>
      <c r="T24" s="122" t="str">
        <f>IF(AND(R24="Preventivo",S24="Automático"),"50%",IF(AND(R24="Preventivo",S24="Manual"),"40%",IF(AND(R24="Detectivo",S24="Automático"),"40%",IF(AND(R24="Detectivo",S24="Manual"),"30%",IF(AND(R24="Correctivo",S24="Automático"),"35%",IF(AND(R24="Correctivo",S24="Manual"),"25%",""))))))</f>
        <v>40%</v>
      </c>
      <c r="U24" s="124" t="s">
        <v>17</v>
      </c>
      <c r="V24" s="124" t="s">
        <v>21</v>
      </c>
      <c r="W24" s="124" t="s">
        <v>101</v>
      </c>
      <c r="X24" s="123" t="s">
        <v>263</v>
      </c>
      <c r="Y24" s="99">
        <f>IFERROR(IF(Q24="Probabilidad",(K24-(+K24*T24)),IF(Q24="Impacto",K24,"")),"")</f>
        <v>0.6</v>
      </c>
      <c r="Z24" s="30" t="str">
        <f t="shared" si="0"/>
        <v>Media</v>
      </c>
      <c r="AA24" s="28">
        <f>+Y24</f>
        <v>0.6</v>
      </c>
      <c r="AB24" s="30" t="str">
        <f>IFERROR(IF(AC24="","",IF(AC24&lt;=0.2,"Leve",IF(AC24&lt;=0.4,"Menor",IF(AC24&lt;=0.6,"Moderado",IF(AC24&lt;=0.8,"Mayor","Catastrófico"))))),"")</f>
        <v>Mayor</v>
      </c>
      <c r="AC24" s="28">
        <f>IFERROR(IF(Q24="Impacto",(M24-(+M24*T24)),IF(Q24="Probabilidad",M24,"")),"")</f>
        <v>0.8</v>
      </c>
      <c r="AD24" s="184" t="str">
        <f>IFERROR(IF(AE24=0,"",IF(AND(AE24&gt;0,AE24&lt;=0.2),"Muy Baja",IF(AE24&lt;=0.4,"Baja",IF(AE24&lt;=0.6,"Media",IF(AE24&lt;=0.8,"Alta","Muy Alta"))))),"")</f>
        <v>Muy Baja</v>
      </c>
      <c r="AE24" s="186">
        <f>MIN(Y24:Y28)</f>
        <v>0.1512</v>
      </c>
      <c r="AF24" s="184" t="str">
        <f>IFERROR(IF(AG24=0,"",IF(AND(AG24&gt;0,AG24&lt;=0.2),"Leve",IF(AG24&lt;=0.4,"Menor",IF(AG24&lt;=0.6,"Moderado",IF(AG24&lt;=0.8,"Mayor","Catastrófico"))))),"")</f>
        <v>Moderado</v>
      </c>
      <c r="AG24" s="186">
        <f>MIN(AC24:AC28)</f>
        <v>0.60000000000000009</v>
      </c>
      <c r="AH24" s="207" t="str">
        <f>IFERROR(IF(OR(AND(AD24="Muy Baja",AF24="Leve"),AND(AD24="Muy Baja",AF24="Menor"),AND(AD24="Baja",AF24="Leve")),"Bajo",IF(OR(AND(AD24="Muy baja",AF24="Moderado"),AND(AD24="Baja",AF24="Menor"),AND(AD24="Baja",AF24="Moderado"),AND(AD24="Media",AF24="Leve"),AND(AD24="Media",AF24="Menor"),AND(AD24="Media",AF24="Moderado"),AND(AD24="Alta",AF24="Leve"),AND(AD24="Alta",AF24="Menor")),"Moderado",IF(OR(AND(AD24="Muy Baja",AF24="Mayor"),AND(AD24="Baja",AF24="Mayor"),AND(AD24="Media",AF24="Mayor"),AND(AD24="Alta",AF24="Moderado"),AND(AD24="Alta",AF24="Mayor"),AND(AD24="Muy Alta",AF24="Leve"),AND(AD24="Muy Alta",AF24="Menor"),AND(AD24="Muy Alta",AF24="Moderado"),AND(AD24="Muy Alta",AF24="Mayor")),"Alto",IF(OR(AND(AD24="Muy Baja",AF24="Catastrófico"),AND(AD24="Baja",AF24="Catastrófico"),AND(AD24="Media",AF24="Catastrófico"),AND(AD24="Alta",AF24="Catastrófico"),AND(AD24="Muy Alta",AF24="Catastrófico")),"Extremo","")))),"")</f>
        <v>Moderado</v>
      </c>
      <c r="AI24" s="253" t="s">
        <v>109</v>
      </c>
      <c r="AJ24" s="104"/>
      <c r="AK24" s="242" t="s">
        <v>351</v>
      </c>
      <c r="AL24" s="242" t="s">
        <v>353</v>
      </c>
      <c r="AM24" s="242" t="s">
        <v>344</v>
      </c>
      <c r="AN24" s="242"/>
      <c r="AO24" s="242" t="s">
        <v>344</v>
      </c>
      <c r="AP24" s="242"/>
      <c r="AQ24" s="242" t="s">
        <v>344</v>
      </c>
      <c r="AR24" s="242"/>
      <c r="AS24" s="84"/>
      <c r="AT24" s="84"/>
      <c r="AU24" s="84"/>
      <c r="AV24" s="84"/>
      <c r="AW24" s="84"/>
      <c r="AX24" s="84"/>
      <c r="AY24" s="84"/>
      <c r="AZ24" s="84"/>
      <c r="BA24" s="84"/>
      <c r="BB24" s="84"/>
      <c r="BC24" s="84"/>
      <c r="BD24" s="84"/>
      <c r="BE24" s="84"/>
      <c r="BF24" s="84"/>
      <c r="BG24" s="84"/>
      <c r="BH24" s="84"/>
    </row>
    <row r="25" spans="1:60" ht="93" customHeight="1" x14ac:dyDescent="0.25">
      <c r="A25" s="200"/>
      <c r="B25" s="201"/>
      <c r="C25" s="201"/>
      <c r="D25" s="203"/>
      <c r="E25" s="203"/>
      <c r="F25" s="203"/>
      <c r="G25" s="205"/>
      <c r="H25" s="206"/>
      <c r="I25" s="203"/>
      <c r="J25" s="185"/>
      <c r="K25" s="211"/>
      <c r="L25" s="185"/>
      <c r="M25" s="211"/>
      <c r="N25" s="212"/>
      <c r="O25" s="27" t="s">
        <v>265</v>
      </c>
      <c r="P25" s="125" t="s">
        <v>217</v>
      </c>
      <c r="Q25" s="120" t="str">
        <f>IF(OR(R25="Preventivo",R25="Detectivo"),"Probabilidad",IF(R25="Correctivo","Impacto",""))</f>
        <v>Probabilidad</v>
      </c>
      <c r="R25" s="124" t="s">
        <v>13</v>
      </c>
      <c r="S25" s="124" t="s">
        <v>7</v>
      </c>
      <c r="T25" s="122" t="str">
        <f t="shared" ref="T25:T28" si="22">IF(AND(R25="Preventivo",S25="Automático"),"50%",IF(AND(R25="Preventivo",S25="Manual"),"40%",IF(AND(R25="Detectivo",S25="Automático"),"40%",IF(AND(R25="Detectivo",S25="Manual"),"30%",IF(AND(R25="Correctivo",S25="Automático"),"35%",IF(AND(R25="Correctivo",S25="Manual"),"25%",""))))))</f>
        <v>30%</v>
      </c>
      <c r="U25" s="124" t="s">
        <v>17</v>
      </c>
      <c r="V25" s="124" t="s">
        <v>21</v>
      </c>
      <c r="W25" s="124" t="s">
        <v>101</v>
      </c>
      <c r="X25" s="126" t="s">
        <v>219</v>
      </c>
      <c r="Y25" s="99">
        <f>IFERROR(IF(AND(Q24="Probabilidad",Q25="Probabilidad"),(AA24-(+AA24*T25)),IF(Q25="Probabilidad",(K24-(+K24*T25)),IF(Q25="Impacto",AA24,""))),"")</f>
        <v>0.42</v>
      </c>
      <c r="Z25" s="30" t="str">
        <f t="shared" si="0"/>
        <v>Media</v>
      </c>
      <c r="AA25" s="28">
        <f t="shared" ref="AA25:AA28" si="23">+Y25</f>
        <v>0.42</v>
      </c>
      <c r="AB25" s="30" t="str">
        <f t="shared" si="9"/>
        <v>Mayor</v>
      </c>
      <c r="AC25" s="28">
        <f>IFERROR(IF(AND(Q24="Impacto",Q25="Impacto"),(AC15-(+AC15*T25)),IF(Q25="Impacto",($M$24-(+$M$24*T25)),IF(Q25="Probabilidad",AC15,""))),"")</f>
        <v>0.8</v>
      </c>
      <c r="AD25" s="185"/>
      <c r="AE25" s="187"/>
      <c r="AF25" s="185"/>
      <c r="AG25" s="187"/>
      <c r="AH25" s="208" t="str">
        <f t="shared" ref="AH25:AH26" si="24">IFERROR(IF(OR(AND(Z25="Muy Baja",AB25="Leve"),AND(Z25="Muy Baja",AB25="Menor"),AND(Z25="Baja",AB25="Leve")),"Bajo",IF(OR(AND(Z25="Muy baja",AB25="Moderado"),AND(Z25="Baja",AB25="Menor"),AND(Z25="Baja",AB25="Moderado"),AND(Z25="Media",AB25="Leve"),AND(Z25="Media",AB25="Menor"),AND(Z25="Media",AB25="Moderado"),AND(Z25="Alta",AB25="Leve"),AND(Z25="Alta",AB25="Menor")),"Moderado",IF(OR(AND(Z25="Muy Baja",AB25="Mayor"),AND(Z25="Baja",AB25="Mayor"),AND(Z25="Media",AB25="Mayor"),AND(Z25="Alta",AB25="Moderado"),AND(Z25="Alta",AB25="Mayor"),AND(Z25="Muy Alta",AB25="Leve"),AND(Z25="Muy Alta",AB25="Menor"),AND(Z25="Muy Alta",AB25="Moderado"),AND(Z25="Muy Alta",AB25="Mayor")),"Alto",IF(OR(AND(Z25="Muy Baja",AB25="Catastrófico"),AND(Z25="Baja",AB25="Catastrófico"),AND(Z25="Media",AB25="Catastrófico"),AND(Z25="Alta",AB25="Catastrófico"),AND(Z25="Muy Alta",AB25="Catastrófico")),"Extremo","")))),"")</f>
        <v>Alto</v>
      </c>
      <c r="AI25" s="254"/>
      <c r="AJ25" s="105"/>
      <c r="AK25" s="243"/>
      <c r="AL25" s="243"/>
      <c r="AM25" s="243"/>
      <c r="AN25" s="243"/>
      <c r="AO25" s="243"/>
      <c r="AP25" s="243"/>
      <c r="AQ25" s="243"/>
      <c r="AR25" s="243"/>
      <c r="AS25" s="84"/>
      <c r="AT25" s="84"/>
      <c r="AU25" s="84"/>
      <c r="AV25" s="84"/>
      <c r="AW25" s="84"/>
      <c r="AX25" s="84"/>
      <c r="AY25" s="84"/>
      <c r="AZ25" s="84"/>
      <c r="BA25" s="84"/>
      <c r="BB25" s="84"/>
      <c r="BC25" s="84"/>
      <c r="BD25" s="84"/>
      <c r="BE25" s="84"/>
      <c r="BF25" s="84"/>
      <c r="BG25" s="84"/>
      <c r="BH25" s="84"/>
    </row>
    <row r="26" spans="1:60" ht="168.75" customHeight="1" x14ac:dyDescent="0.25">
      <c r="A26" s="200"/>
      <c r="B26" s="201"/>
      <c r="C26" s="201"/>
      <c r="D26" s="203"/>
      <c r="E26" s="203"/>
      <c r="F26" s="203"/>
      <c r="G26" s="205"/>
      <c r="H26" s="106" t="s">
        <v>319</v>
      </c>
      <c r="I26" s="203"/>
      <c r="J26" s="185"/>
      <c r="K26" s="211"/>
      <c r="L26" s="185"/>
      <c r="M26" s="211"/>
      <c r="N26" s="212"/>
      <c r="O26" s="27">
        <v>2</v>
      </c>
      <c r="P26" s="119" t="s">
        <v>320</v>
      </c>
      <c r="Q26" s="120" t="str">
        <f>IF(OR(R26="Preventivo",R26="Detectivo"),"Probabilidad",IF(R26="Correctivo","Impacto",""))</f>
        <v>Probabilidad</v>
      </c>
      <c r="R26" s="121" t="s">
        <v>12</v>
      </c>
      <c r="S26" s="121" t="s">
        <v>7</v>
      </c>
      <c r="T26" s="122" t="str">
        <f t="shared" si="22"/>
        <v>40%</v>
      </c>
      <c r="U26" s="121" t="s">
        <v>18</v>
      </c>
      <c r="V26" s="121" t="s">
        <v>21</v>
      </c>
      <c r="W26" s="121" t="s">
        <v>101</v>
      </c>
      <c r="X26" s="126" t="s">
        <v>321</v>
      </c>
      <c r="Y26" s="99">
        <f>IFERROR(IF(AND(Q25="Probabilidad",Q26="Probabilidad"),(AA25-(+AA25*T26)),IF(AND(Q25="Impacto",Q26="Probabilidad"),(AA24-(+AA24*T26)),IF(Q26="Impacto",AA25,""))),"")</f>
        <v>0.252</v>
      </c>
      <c r="Z26" s="30" t="str">
        <f t="shared" si="0"/>
        <v>Baja</v>
      </c>
      <c r="AA26" s="28">
        <f t="shared" si="23"/>
        <v>0.252</v>
      </c>
      <c r="AB26" s="30" t="str">
        <f t="shared" si="9"/>
        <v>Mayor</v>
      </c>
      <c r="AC26" s="28">
        <f>IFERROR(IF(AND(Q25="Impacto",Q26="Impacto"),(AC25-(+AC25*T26)),IF(AND(Q25="Probabilidad",Q26="Impacto"),(AC24-(+AC24*T26)),IF(Q26="Probabilidad",AC25,""))),"")</f>
        <v>0.8</v>
      </c>
      <c r="AD26" s="185"/>
      <c r="AE26" s="187"/>
      <c r="AF26" s="185"/>
      <c r="AG26" s="187"/>
      <c r="AH26" s="208" t="str">
        <f t="shared" si="24"/>
        <v>Alto</v>
      </c>
      <c r="AI26" s="254"/>
      <c r="AJ26" s="104"/>
      <c r="AK26" s="243"/>
      <c r="AL26" s="243"/>
      <c r="AM26" s="243"/>
      <c r="AN26" s="243"/>
      <c r="AO26" s="243"/>
      <c r="AP26" s="243"/>
      <c r="AQ26" s="243"/>
      <c r="AR26" s="243"/>
      <c r="AS26" s="84"/>
      <c r="AT26" s="84"/>
      <c r="AU26" s="84"/>
      <c r="AV26" s="84"/>
      <c r="AW26" s="84"/>
      <c r="AX26" s="84"/>
      <c r="AY26" s="84"/>
      <c r="AZ26" s="84"/>
      <c r="BA26" s="84"/>
      <c r="BB26" s="84"/>
      <c r="BC26" s="84"/>
      <c r="BD26" s="84"/>
      <c r="BE26" s="84"/>
      <c r="BF26" s="84"/>
      <c r="BG26" s="84"/>
      <c r="BH26" s="84"/>
    </row>
    <row r="27" spans="1:60" ht="93" customHeight="1" x14ac:dyDescent="0.25">
      <c r="A27" s="200"/>
      <c r="B27" s="201"/>
      <c r="C27" s="201"/>
      <c r="D27" s="203"/>
      <c r="E27" s="203"/>
      <c r="F27" s="203"/>
      <c r="G27" s="205"/>
      <c r="H27" s="106" t="s">
        <v>266</v>
      </c>
      <c r="I27" s="203"/>
      <c r="J27" s="185"/>
      <c r="K27" s="211"/>
      <c r="L27" s="185"/>
      <c r="M27" s="211"/>
      <c r="N27" s="212"/>
      <c r="O27" s="27">
        <v>3</v>
      </c>
      <c r="P27" s="119" t="s">
        <v>322</v>
      </c>
      <c r="Q27" s="120" t="str">
        <f t="shared" ref="Q27:Q28" si="25">IF(OR(R27="Preventivo",R27="Detectivo"),"Probabilidad",IF(R27="Correctivo","Impacto",""))</f>
        <v>Probabilidad</v>
      </c>
      <c r="R27" s="121" t="s">
        <v>12</v>
      </c>
      <c r="S27" s="121" t="s">
        <v>7</v>
      </c>
      <c r="T27" s="122" t="str">
        <f t="shared" si="22"/>
        <v>40%</v>
      </c>
      <c r="U27" s="121" t="s">
        <v>18</v>
      </c>
      <c r="V27" s="121" t="s">
        <v>21</v>
      </c>
      <c r="W27" s="121" t="s">
        <v>102</v>
      </c>
      <c r="X27" s="106" t="s">
        <v>267</v>
      </c>
      <c r="Y27" s="99">
        <f>IFERROR(IF(AND(Q26="Probabilidad",Q27="Probabilidad"),(AA26-(+AA26*T27)),IF(AND(Q26="Impacto",Q27="Probabilidad"),(AA25-(+AA25*T27)),IF(Q27="Impacto",AA26,""))),"")</f>
        <v>0.1512</v>
      </c>
      <c r="Z27" s="30" t="str">
        <f t="shared" si="0"/>
        <v>Muy Baja</v>
      </c>
      <c r="AA27" s="28">
        <f t="shared" si="23"/>
        <v>0.1512</v>
      </c>
      <c r="AB27" s="30" t="str">
        <f t="shared" si="9"/>
        <v>Mayor</v>
      </c>
      <c r="AC27" s="28">
        <f>IFERROR(IF(AND(Q26="Impacto",Q27="Impacto"),(AC26-(+AC26*T27)),IF(AND(Q26="Probabilidad",Q27="Impacto"),(AC25-(+AC25*T27)),IF(Q27="Probabilidad",AC26,""))),"")</f>
        <v>0.8</v>
      </c>
      <c r="AD27" s="185"/>
      <c r="AE27" s="187"/>
      <c r="AF27" s="185"/>
      <c r="AG27" s="187"/>
      <c r="AH27" s="208" t="str">
        <f>IFERROR(IF(OR(AND(Z27="Muy Baja",AB27="Leve"),AND(Z27="Muy Baja",AB27="Menor"),AND(Z27="Baja",AB27="Leve")),"Bajo",IF(OR(AND(Z27="Muy baja",AB27="Moderado"),AND(Z27="Baja",AB27="Menor"),AND(Z27="Baja",AB27="Moderado"),AND(Z27="Media",AB27="Leve"),AND(Z27="Media",AB27="Menor"),AND(Z27="Media",AB27="Moderado"),AND(Z27="Alta",AB27="Leve"),AND(Z27="Alta",AB27="Menor")),"Moderado",IF(OR(AND(Z27="Muy Baja",AB27="Mayor"),AND(Z27="Baja",AB27="Mayor"),AND(Z27="Media",AB27="Mayor"),AND(Z27="Alta",AB27="Moderado"),AND(Z27="Alta",AB27="Mayor"),AND(Z27="Muy Alta",AB27="Leve"),AND(Z27="Muy Alta",AB27="Menor"),AND(Z27="Muy Alta",AB27="Moderado"),AND(Z27="Muy Alta",AB27="Mayor")),"Alto",IF(OR(AND(Z27="Muy Baja",AB27="Catastrófico"),AND(Z27="Baja",AB27="Catastrófico"),AND(Z27="Media",AB27="Catastrófico"),AND(Z27="Alta",AB27="Catastrófico"),AND(Z27="Muy Alta",AB27="Catastrófico")),"Extremo","")))),"")</f>
        <v>Alto</v>
      </c>
      <c r="AI27" s="254"/>
      <c r="AJ27" s="103"/>
      <c r="AK27" s="243"/>
      <c r="AL27" s="243"/>
      <c r="AM27" s="243"/>
      <c r="AN27" s="243"/>
      <c r="AO27" s="243"/>
      <c r="AP27" s="243"/>
      <c r="AQ27" s="243"/>
      <c r="AR27" s="243"/>
      <c r="AS27" s="84"/>
      <c r="AT27" s="84"/>
      <c r="AU27" s="84"/>
      <c r="AV27" s="84"/>
      <c r="AW27" s="84"/>
      <c r="AX27" s="84"/>
      <c r="AY27" s="84"/>
      <c r="AZ27" s="84"/>
      <c r="BA27" s="84"/>
      <c r="BB27" s="84"/>
      <c r="BC27" s="84"/>
      <c r="BD27" s="84"/>
      <c r="BE27" s="84"/>
      <c r="BF27" s="84"/>
      <c r="BG27" s="84"/>
      <c r="BH27" s="84"/>
    </row>
    <row r="28" spans="1:60" ht="154.5" customHeight="1" x14ac:dyDescent="0.25">
      <c r="A28" s="200"/>
      <c r="B28" s="201"/>
      <c r="C28" s="201"/>
      <c r="D28" s="203"/>
      <c r="E28" s="203"/>
      <c r="F28" s="203"/>
      <c r="G28" s="205"/>
      <c r="H28" s="106" t="s">
        <v>268</v>
      </c>
      <c r="I28" s="203"/>
      <c r="J28" s="185"/>
      <c r="K28" s="211"/>
      <c r="L28" s="185"/>
      <c r="M28" s="211"/>
      <c r="N28" s="212"/>
      <c r="O28" s="27">
        <v>5</v>
      </c>
      <c r="P28" s="119" t="s">
        <v>323</v>
      </c>
      <c r="Q28" s="120" t="str">
        <f t="shared" si="25"/>
        <v>Impacto</v>
      </c>
      <c r="R28" s="121" t="s">
        <v>14</v>
      </c>
      <c r="S28" s="121" t="s">
        <v>7</v>
      </c>
      <c r="T28" s="122" t="str">
        <f t="shared" si="22"/>
        <v>25%</v>
      </c>
      <c r="U28" s="121" t="s">
        <v>17</v>
      </c>
      <c r="V28" s="121" t="s">
        <v>20</v>
      </c>
      <c r="W28" s="121" t="s">
        <v>101</v>
      </c>
      <c r="X28" s="106" t="s">
        <v>269</v>
      </c>
      <c r="Y28" s="99">
        <f>IFERROR(IF(AND(Q27="Probabilidad",Q28="Probabilidad"),(AA27-(+AA27*T28)),IF(AND(Q27="Impacto",Q28="Probabilidad"),(AA26-(+AA26*T28)),IF(Q28="Impacto",AA27,""))),"")</f>
        <v>0.1512</v>
      </c>
      <c r="Z28" s="30" t="str">
        <f t="shared" si="0"/>
        <v>Muy Baja</v>
      </c>
      <c r="AA28" s="28">
        <f t="shared" si="23"/>
        <v>0.1512</v>
      </c>
      <c r="AB28" s="30" t="str">
        <f t="shared" si="9"/>
        <v>Moderado</v>
      </c>
      <c r="AC28" s="28">
        <f>IFERROR(IF(AND(Q27="Impacto",Q28="Impacto"),(AC27-(+AC27*T28)),IF(AND(Q27="Probabilidad",Q28="Impacto"),(AC26-(+AC26*T28)),IF(Q28="Probabilidad",AC27,""))),"")</f>
        <v>0.60000000000000009</v>
      </c>
      <c r="AD28" s="185"/>
      <c r="AE28" s="187"/>
      <c r="AF28" s="185"/>
      <c r="AG28" s="187"/>
      <c r="AH28" s="208" t="str">
        <f t="shared" ref="AH28" si="26">IFERROR(IF(OR(AND(Z28="Muy Baja",AB28="Leve"),AND(Z28="Muy Baja",AB28="Menor"),AND(Z28="Baja",AB28="Leve")),"Bajo",IF(OR(AND(Z28="Muy baja",AB28="Moderado"),AND(Z28="Baja",AB28="Menor"),AND(Z28="Baja",AB28="Moderado"),AND(Z28="Media",AB28="Leve"),AND(Z28="Media",AB28="Menor"),AND(Z28="Media",AB28="Moderado"),AND(Z28="Alta",AB28="Leve"),AND(Z28="Alta",AB28="Menor")),"Moderado",IF(OR(AND(Z28="Muy Baja",AB28="Mayor"),AND(Z28="Baja",AB28="Mayor"),AND(Z28="Media",AB28="Mayor"),AND(Z28="Alta",AB28="Moderado"),AND(Z28="Alta",AB28="Mayor"),AND(Z28="Muy Alta",AB28="Leve"),AND(Z28="Muy Alta",AB28="Menor"),AND(Z28="Muy Alta",AB28="Moderado"),AND(Z28="Muy Alta",AB28="Mayor")),"Alto",IF(OR(AND(Z28="Muy Baja",AB28="Catastrófico"),AND(Z28="Baja",AB28="Catastrófico"),AND(Z28="Media",AB28="Catastrófico"),AND(Z28="Alta",AB28="Catastrófico"),AND(Z28="Muy Alta",AB28="Catastrófico")),"Extremo","")))),"")</f>
        <v>Moderado</v>
      </c>
      <c r="AI28" s="254"/>
      <c r="AJ28" s="103"/>
      <c r="AK28" s="244"/>
      <c r="AL28" s="244"/>
      <c r="AM28" s="244"/>
      <c r="AN28" s="244"/>
      <c r="AO28" s="244"/>
      <c r="AP28" s="244"/>
      <c r="AQ28" s="244"/>
      <c r="AR28" s="244"/>
      <c r="AS28" s="84"/>
      <c r="AT28" s="84"/>
      <c r="AU28" s="84"/>
      <c r="AV28" s="84"/>
      <c r="AW28" s="84"/>
      <c r="AX28" s="84"/>
      <c r="AY28" s="84"/>
      <c r="AZ28" s="84"/>
      <c r="BA28" s="84"/>
      <c r="BB28" s="84"/>
      <c r="BC28" s="84"/>
      <c r="BD28" s="84"/>
      <c r="BE28" s="84"/>
      <c r="BF28" s="84"/>
      <c r="BG28" s="84"/>
      <c r="BH28" s="84"/>
    </row>
    <row r="29" spans="1:60" ht="49.5" customHeight="1" x14ac:dyDescent="0.25">
      <c r="A29" s="174" t="s">
        <v>105</v>
      </c>
      <c r="B29" s="175"/>
      <c r="C29" s="175"/>
      <c r="D29" s="175"/>
      <c r="E29" s="175"/>
      <c r="F29" s="175"/>
      <c r="G29" s="175"/>
      <c r="H29" s="175"/>
      <c r="I29" s="175"/>
      <c r="J29" s="175"/>
      <c r="K29" s="175"/>
      <c r="L29" s="175"/>
      <c r="M29" s="175"/>
      <c r="N29" s="175"/>
      <c r="O29" s="175"/>
      <c r="P29" s="175"/>
      <c r="Q29" s="175"/>
      <c r="R29" s="175"/>
      <c r="S29" s="175"/>
      <c r="T29" s="175"/>
      <c r="U29" s="175"/>
      <c r="V29" s="175"/>
      <c r="W29" s="175"/>
      <c r="X29" s="175"/>
      <c r="Y29" s="175"/>
      <c r="Z29" s="175"/>
      <c r="AA29" s="175"/>
      <c r="AB29" s="175"/>
      <c r="AC29" s="175"/>
      <c r="AD29" s="175"/>
      <c r="AE29" s="175"/>
      <c r="AF29" s="175"/>
      <c r="AG29" s="175"/>
      <c r="AH29" s="175"/>
      <c r="AI29" s="176"/>
      <c r="AK29" s="111"/>
      <c r="AL29" s="111"/>
      <c r="AM29" s="111"/>
    </row>
    <row r="31" spans="1:60" x14ac:dyDescent="0.25">
      <c r="A31" s="107" t="s">
        <v>112</v>
      </c>
      <c r="B31" s="107"/>
      <c r="C31" s="85"/>
      <c r="D31" s="85"/>
      <c r="E31" s="85"/>
      <c r="F31" s="85"/>
      <c r="I31" s="85"/>
    </row>
    <row r="33" spans="3:8" x14ac:dyDescent="0.25">
      <c r="C33" s="112" t="s">
        <v>281</v>
      </c>
      <c r="D33" s="112"/>
      <c r="E33" s="113"/>
      <c r="F33" s="114"/>
      <c r="G33" s="114"/>
      <c r="H33" s="114"/>
    </row>
    <row r="34" spans="3:8" x14ac:dyDescent="0.25">
      <c r="C34" s="113"/>
      <c r="D34" s="113"/>
      <c r="E34" s="113"/>
      <c r="F34" s="113"/>
      <c r="G34" s="113"/>
      <c r="H34" s="114"/>
    </row>
    <row r="35" spans="3:8" x14ac:dyDescent="0.25">
      <c r="C35" s="115" t="s">
        <v>282</v>
      </c>
      <c r="D35" s="116" t="s">
        <v>283</v>
      </c>
      <c r="E35" s="171" t="s">
        <v>284</v>
      </c>
      <c r="F35" s="171"/>
      <c r="G35" s="171"/>
      <c r="H35" s="171"/>
    </row>
    <row r="36" spans="3:8" ht="33.75" customHeight="1" x14ac:dyDescent="0.25">
      <c r="C36" s="117" t="s">
        <v>275</v>
      </c>
      <c r="D36" s="118">
        <v>45835</v>
      </c>
      <c r="E36" s="172" t="s">
        <v>324</v>
      </c>
      <c r="F36" s="172"/>
      <c r="G36" s="172"/>
      <c r="H36" s="172"/>
    </row>
    <row r="37" spans="3:8" ht="33.75" customHeight="1" x14ac:dyDescent="0.25">
      <c r="C37" s="117" t="s">
        <v>276</v>
      </c>
      <c r="D37" s="118">
        <v>45835</v>
      </c>
      <c r="E37" s="172" t="s">
        <v>325</v>
      </c>
      <c r="F37" s="172"/>
      <c r="G37" s="172"/>
      <c r="H37" s="172"/>
    </row>
    <row r="38" spans="3:8" ht="70.95" customHeight="1" x14ac:dyDescent="0.25">
      <c r="C38" s="117" t="s">
        <v>275</v>
      </c>
      <c r="D38" s="118">
        <v>45930</v>
      </c>
      <c r="E38" s="173" t="s">
        <v>337</v>
      </c>
      <c r="F38" s="173"/>
      <c r="G38" s="173"/>
      <c r="H38" s="173"/>
    </row>
    <row r="39" spans="3:8" ht="33.75" customHeight="1" x14ac:dyDescent="0.25">
      <c r="C39" s="117"/>
      <c r="D39" s="117"/>
      <c r="E39" s="172"/>
      <c r="F39" s="172"/>
      <c r="G39" s="172"/>
      <c r="H39" s="172"/>
    </row>
  </sheetData>
  <sheetProtection algorithmName="SHA-512" hashValue="7oZk7mizsa4WIKsaRROEg6Cy1ToT/NkV2Y63AYHABsyT0uBsj8hVVKuhMlWGCIJLVM3UY93zDJ5f2Y/Q6I1I2Q==" saltValue="EGZWmj4e09Ludv9y6rUD0w==" spinCount="100000" sheet="1" formatCells="0" formatColumns="0" formatRows="0"/>
  <dataConsolidate/>
  <mergeCells count="122">
    <mergeCell ref="AR11:AR14"/>
    <mergeCell ref="AR15:AR23"/>
    <mergeCell ref="AR24:AR28"/>
    <mergeCell ref="B12:B14"/>
    <mergeCell ref="B15:B23"/>
    <mergeCell ref="B24:B28"/>
    <mergeCell ref="AI24:AI28"/>
    <mergeCell ref="AI15:AI23"/>
    <mergeCell ref="AG15:AG23"/>
    <mergeCell ref="AP11:AP14"/>
    <mergeCell ref="AQ11:AQ14"/>
    <mergeCell ref="AP15:AP23"/>
    <mergeCell ref="AQ15:AQ23"/>
    <mergeCell ref="AP24:AP28"/>
    <mergeCell ref="AQ24:AQ28"/>
    <mergeCell ref="AJ13:AJ14"/>
    <mergeCell ref="A11:I11"/>
    <mergeCell ref="J12:N12"/>
    <mergeCell ref="AD12:AH12"/>
    <mergeCell ref="AN11:AN14"/>
    <mergeCell ref="AO11:AO14"/>
    <mergeCell ref="AN15:AN23"/>
    <mergeCell ref="AO15:AO23"/>
    <mergeCell ref="AN24:AN28"/>
    <mergeCell ref="AO24:AO28"/>
    <mergeCell ref="H15:H16"/>
    <mergeCell ref="AL11:AL14"/>
    <mergeCell ref="AL15:AL23"/>
    <mergeCell ref="AL24:AL28"/>
    <mergeCell ref="AM11:AM14"/>
    <mergeCell ref="AM15:AM23"/>
    <mergeCell ref="AM24:AM28"/>
    <mergeCell ref="AK11:AK14"/>
    <mergeCell ref="AK24:AK28"/>
    <mergeCell ref="AK15:AK23"/>
    <mergeCell ref="AD24:AD28"/>
    <mergeCell ref="AE24:AE28"/>
    <mergeCell ref="AF24:AF28"/>
    <mergeCell ref="AG24:AG28"/>
    <mergeCell ref="AH15:AH23"/>
    <mergeCell ref="AF15:AF23"/>
    <mergeCell ref="AH24:AH28"/>
    <mergeCell ref="F12:F14"/>
    <mergeCell ref="G12:G14"/>
    <mergeCell ref="H12:H14"/>
    <mergeCell ref="I12:I14"/>
    <mergeCell ref="AI12:AI14"/>
    <mergeCell ref="J13:J14"/>
    <mergeCell ref="K13:K14"/>
    <mergeCell ref="L13:L14"/>
    <mergeCell ref="M13:M14"/>
    <mergeCell ref="N13:N14"/>
    <mergeCell ref="O13:O14"/>
    <mergeCell ref="P13:P14"/>
    <mergeCell ref="Q13:Q14"/>
    <mergeCell ref="A8:C8"/>
    <mergeCell ref="AG1:AI1"/>
    <mergeCell ref="AG2:AI2"/>
    <mergeCell ref="AG3:AI3"/>
    <mergeCell ref="AG4:AI4"/>
    <mergeCell ref="AA13:AA14"/>
    <mergeCell ref="AB13:AB14"/>
    <mergeCell ref="AC13:AC14"/>
    <mergeCell ref="AD13:AD14"/>
    <mergeCell ref="AE13:AE14"/>
    <mergeCell ref="AF13:AF14"/>
    <mergeCell ref="AG13:AG14"/>
    <mergeCell ref="R13:X13"/>
    <mergeCell ref="AH13:AH14"/>
    <mergeCell ref="Y13:Y14"/>
    <mergeCell ref="Z13:Z14"/>
    <mergeCell ref="O12:X12"/>
    <mergeCell ref="J11:AH11"/>
    <mergeCell ref="D6:E7"/>
    <mergeCell ref="AI11:AJ11"/>
    <mergeCell ref="A12:A14"/>
    <mergeCell ref="C12:C14"/>
    <mergeCell ref="D12:D14"/>
    <mergeCell ref="E12:E14"/>
    <mergeCell ref="A24:A28"/>
    <mergeCell ref="C24:C28"/>
    <mergeCell ref="D24:D28"/>
    <mergeCell ref="E24:E28"/>
    <mergeCell ref="F24:F28"/>
    <mergeCell ref="G24:G28"/>
    <mergeCell ref="H24:H25"/>
    <mergeCell ref="N15:N23"/>
    <mergeCell ref="M15:M23"/>
    <mergeCell ref="L15:L23"/>
    <mergeCell ref="K15:K23"/>
    <mergeCell ref="J15:J23"/>
    <mergeCell ref="I15:I23"/>
    <mergeCell ref="I24:I28"/>
    <mergeCell ref="J24:J28"/>
    <mergeCell ref="K24:K28"/>
    <mergeCell ref="L24:L28"/>
    <mergeCell ref="M24:M28"/>
    <mergeCell ref="N24:N28"/>
    <mergeCell ref="E35:H35"/>
    <mergeCell ref="E36:H36"/>
    <mergeCell ref="E37:H37"/>
    <mergeCell ref="E38:H38"/>
    <mergeCell ref="E39:H39"/>
    <mergeCell ref="A29:AI29"/>
    <mergeCell ref="A1:C4"/>
    <mergeCell ref="D1:AF4"/>
    <mergeCell ref="A15:A23"/>
    <mergeCell ref="C15:C23"/>
    <mergeCell ref="D15:D23"/>
    <mergeCell ref="E15:E23"/>
    <mergeCell ref="F15:F23"/>
    <mergeCell ref="AD15:AD23"/>
    <mergeCell ref="AE15:AE23"/>
    <mergeCell ref="A6:C7"/>
    <mergeCell ref="A9:C9"/>
    <mergeCell ref="H6:I6"/>
    <mergeCell ref="H7:I7"/>
    <mergeCell ref="F6:G6"/>
    <mergeCell ref="F7:G7"/>
    <mergeCell ref="D8:I8"/>
    <mergeCell ref="D9:I9"/>
    <mergeCell ref="G15:G23"/>
  </mergeCells>
  <conditionalFormatting sqref="J15:J16">
    <cfRule type="cellIs" dxfId="65" priority="496" operator="equal">
      <formula>"Muy Baja"</formula>
    </cfRule>
    <cfRule type="cellIs" dxfId="64" priority="492" operator="equal">
      <formula>"Muy Alta"</formula>
    </cfRule>
    <cfRule type="cellIs" dxfId="63" priority="493" operator="equal">
      <formula>"Alta"</formula>
    </cfRule>
    <cfRule type="cellIs" dxfId="62" priority="494" operator="equal">
      <formula>"Media"</formula>
    </cfRule>
    <cfRule type="cellIs" dxfId="61" priority="495" operator="equal">
      <formula>"Baja"</formula>
    </cfRule>
  </conditionalFormatting>
  <conditionalFormatting sqref="J24">
    <cfRule type="cellIs" dxfId="60" priority="262" operator="equal">
      <formula>"Muy Alta"</formula>
    </cfRule>
    <cfRule type="cellIs" dxfId="59" priority="263" operator="equal">
      <formula>"Alta"</formula>
    </cfRule>
    <cfRule type="cellIs" dxfId="58" priority="265" operator="equal">
      <formula>"Baja"</formula>
    </cfRule>
    <cfRule type="cellIs" dxfId="57" priority="264" operator="equal">
      <formula>"Media"</formula>
    </cfRule>
    <cfRule type="cellIs" dxfId="56" priority="266" operator="equal">
      <formula>"Muy Baja"</formula>
    </cfRule>
  </conditionalFormatting>
  <conditionalFormatting sqref="L15:L16">
    <cfRule type="cellIs" dxfId="55" priority="488" operator="equal">
      <formula>"Mayor"</formula>
    </cfRule>
    <cfRule type="cellIs" dxfId="54" priority="491" operator="equal">
      <formula>"Leve"</formula>
    </cfRule>
    <cfRule type="cellIs" dxfId="53" priority="490" operator="equal">
      <formula>"Menor"</formula>
    </cfRule>
    <cfRule type="cellIs" dxfId="52" priority="489" operator="equal">
      <formula>"Moderado"</formula>
    </cfRule>
    <cfRule type="cellIs" dxfId="51" priority="487" operator="equal">
      <formula>"Catastrófico"</formula>
    </cfRule>
  </conditionalFormatting>
  <conditionalFormatting sqref="L24">
    <cfRule type="cellIs" dxfId="50" priority="257" operator="equal">
      <formula>"Catastrófico"</formula>
    </cfRule>
    <cfRule type="cellIs" dxfId="49" priority="260" operator="equal">
      <formula>"Menor"</formula>
    </cfRule>
    <cfRule type="cellIs" dxfId="48" priority="261" operator="equal">
      <formula>"Leve"</formula>
    </cfRule>
    <cfRule type="cellIs" dxfId="47" priority="259" operator="equal">
      <formula>"Moderado"</formula>
    </cfRule>
    <cfRule type="cellIs" dxfId="46" priority="258" operator="equal">
      <formula>"Mayor"</formula>
    </cfRule>
  </conditionalFormatting>
  <conditionalFormatting sqref="N15:N16">
    <cfRule type="cellIs" dxfId="45" priority="485" operator="equal">
      <formula>"Moderado"</formula>
    </cfRule>
    <cfRule type="cellIs" dxfId="44" priority="484" operator="equal">
      <formula>"Alto"</formula>
    </cfRule>
    <cfRule type="cellIs" dxfId="43" priority="483" operator="equal">
      <formula>"Extremo"</formula>
    </cfRule>
    <cfRule type="cellIs" dxfId="42" priority="486" operator="equal">
      <formula>"Bajo"</formula>
    </cfRule>
  </conditionalFormatting>
  <conditionalFormatting sqref="N24">
    <cfRule type="cellIs" dxfId="41" priority="128" operator="equal">
      <formula>"Alto"</formula>
    </cfRule>
    <cfRule type="cellIs" dxfId="40" priority="130" operator="equal">
      <formula>"Bajo"</formula>
    </cfRule>
    <cfRule type="cellIs" dxfId="39" priority="129" operator="equal">
      <formula>"Moderado"</formula>
    </cfRule>
    <cfRule type="cellIs" dxfId="38" priority="127" operator="equal">
      <formula>"Extremo"</formula>
    </cfRule>
  </conditionalFormatting>
  <conditionalFormatting sqref="Z15:Z28">
    <cfRule type="cellIs" dxfId="37" priority="20" operator="equal">
      <formula>"Muy Baja"</formula>
    </cfRule>
    <cfRule type="cellIs" dxfId="36" priority="18" operator="equal">
      <formula>"Media"</formula>
    </cfRule>
    <cfRule type="cellIs" dxfId="35" priority="17" operator="equal">
      <formula>"Alta"</formula>
    </cfRule>
    <cfRule type="cellIs" dxfId="34" priority="16" operator="equal">
      <formula>"Muy Alta"</formula>
    </cfRule>
    <cfRule type="cellIs" dxfId="33" priority="19" operator="equal">
      <formula>"Baja"</formula>
    </cfRule>
  </conditionalFormatting>
  <conditionalFormatting sqref="AB15:AB28">
    <cfRule type="cellIs" dxfId="32" priority="11" operator="equal">
      <formula>"Catastrófico"</formula>
    </cfRule>
    <cfRule type="cellIs" dxfId="31" priority="12" operator="equal">
      <formula>"Mayor"</formula>
    </cfRule>
    <cfRule type="cellIs" dxfId="30" priority="13" operator="equal">
      <formula>"Moderado"</formula>
    </cfRule>
    <cfRule type="cellIs" dxfId="29" priority="14" operator="equal">
      <formula>"Menor"</formula>
    </cfRule>
    <cfRule type="cellIs" dxfId="28" priority="15" operator="equal">
      <formula>"Leve"</formula>
    </cfRule>
  </conditionalFormatting>
  <conditionalFormatting sqref="AD15:AD16">
    <cfRule type="cellIs" dxfId="27" priority="70" operator="equal">
      <formula>"Muy Baja"</formula>
    </cfRule>
    <cfRule type="cellIs" dxfId="26" priority="69" operator="equal">
      <formula>"Baja"</formula>
    </cfRule>
    <cfRule type="cellIs" dxfId="25" priority="68" operator="equal">
      <formula>"Media"</formula>
    </cfRule>
    <cfRule type="cellIs" dxfId="24" priority="67" operator="equal">
      <formula>"Alta"</formula>
    </cfRule>
    <cfRule type="cellIs" dxfId="23" priority="66" operator="equal">
      <formula>"Muy Alta"</formula>
    </cfRule>
  </conditionalFormatting>
  <conditionalFormatting sqref="AD24">
    <cfRule type="cellIs" dxfId="22" priority="103" operator="equal">
      <formula>"Baja"</formula>
    </cfRule>
    <cfRule type="cellIs" dxfId="21" priority="102" operator="equal">
      <formula>"Media"</formula>
    </cfRule>
    <cfRule type="cellIs" dxfId="20" priority="101" operator="equal">
      <formula>"Alta"</formula>
    </cfRule>
    <cfRule type="cellIs" dxfId="19" priority="100" operator="equal">
      <formula>"Muy Alta"</formula>
    </cfRule>
    <cfRule type="cellIs" dxfId="18" priority="104" operator="equal">
      <formula>"Muy Baja"</formula>
    </cfRule>
  </conditionalFormatting>
  <conditionalFormatting sqref="AF15:AF16">
    <cfRule type="cellIs" dxfId="17" priority="65" operator="equal">
      <formula>"Leve"</formula>
    </cfRule>
    <cfRule type="cellIs" dxfId="16" priority="64" operator="equal">
      <formula>"Menor"</formula>
    </cfRule>
    <cfRule type="cellIs" dxfId="15" priority="63" operator="equal">
      <formula>"Moderado"</formula>
    </cfRule>
    <cfRule type="cellIs" dxfId="14" priority="62" operator="equal">
      <formula>"Mayor"</formula>
    </cfRule>
    <cfRule type="cellIs" dxfId="13" priority="61" operator="equal">
      <formula>"Catastrófico"</formula>
    </cfRule>
  </conditionalFormatting>
  <conditionalFormatting sqref="AF24">
    <cfRule type="cellIs" dxfId="12" priority="96" operator="equal">
      <formula>"Mayor"</formula>
    </cfRule>
    <cfRule type="cellIs" dxfId="11" priority="99" operator="equal">
      <formula>"Leve"</formula>
    </cfRule>
    <cfRule type="cellIs" dxfId="10" priority="98" operator="equal">
      <formula>"Menor"</formula>
    </cfRule>
    <cfRule type="cellIs" dxfId="9" priority="97" operator="equal">
      <formula>"Moderado"</formula>
    </cfRule>
    <cfRule type="cellIs" dxfId="8" priority="95" operator="equal">
      <formula>"Catastrófico"</formula>
    </cfRule>
  </conditionalFormatting>
  <conditionalFormatting sqref="AH15:AH16">
    <cfRule type="cellIs" dxfId="7" priority="74" operator="equal">
      <formula>"Bajo"</formula>
    </cfRule>
    <cfRule type="cellIs" dxfId="6" priority="73" operator="equal">
      <formula>"Moderado"</formula>
    </cfRule>
    <cfRule type="cellIs" dxfId="5" priority="72" operator="equal">
      <formula>"Alto"</formula>
    </cfRule>
    <cfRule type="cellIs" dxfId="4" priority="71" operator="equal">
      <formula>"Extremo"</formula>
    </cfRule>
  </conditionalFormatting>
  <conditionalFormatting sqref="AH24">
    <cfRule type="cellIs" dxfId="3" priority="105" operator="equal">
      <formula>"Extremo"</formula>
    </cfRule>
    <cfRule type="cellIs" dxfId="2" priority="106" operator="equal">
      <formula>"Alto"</formula>
    </cfRule>
    <cfRule type="cellIs" dxfId="1" priority="107" operator="equal">
      <formula>"Moderado"</formula>
    </cfRule>
    <cfRule type="cellIs" dxfId="0" priority="108"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200-000000000000}">
          <x14:formula1>
            <xm:f>'Opciones Tratamiento'!$B$13:$B$19</xm:f>
          </x14:formula1>
          <xm:sqref>I24:I28</xm:sqref>
        </x14:dataValidation>
        <x14:dataValidation type="list" allowBlank="1" showInputMessage="1" showErrorMessage="1" xr:uid="{00000000-0002-0000-0200-000001000000}">
          <x14:formula1>
            <xm:f>'Opciones Tratamiento'!$E$9:$E$13</xm:f>
          </x14:formula1>
          <xm:sqref>J15:J16 J24:J28</xm:sqref>
        </x14:dataValidation>
        <x14:dataValidation type="list" allowBlank="1" showInputMessage="1" showErrorMessage="1" xr:uid="{00000000-0002-0000-0200-000002000000}">
          <x14:formula1>
            <xm:f>'Opciones Tratamiento'!$F$9:$F$13</xm:f>
          </x14:formula1>
          <xm:sqref>L15:L16 L24:L28</xm:sqref>
        </x14:dataValidation>
        <x14:dataValidation type="list" allowBlank="1" showInputMessage="1" showErrorMessage="1" xr:uid="{00000000-0002-0000-0200-000003000000}">
          <x14:formula1>
            <xm:f>'Opciones Tratamiento'!$B$2:$B$5</xm:f>
          </x14:formula1>
          <xm:sqref>AI15:AI16 AI24:AI28</xm:sqref>
        </x14:dataValidation>
        <x14:dataValidation type="list" allowBlank="1" showInputMessage="1" showErrorMessage="1" xr:uid="{00000000-0002-0000-0200-000004000000}">
          <x14:formula1>
            <xm:f>'Opciones Tratamiento'!$B$22:$B$34</xm:f>
          </x14:formula1>
          <xm:sqref>D6:E7</xm:sqref>
        </x14:dataValidation>
        <x14:dataValidation type="list" allowBlank="1" showInputMessage="1" showErrorMessage="1" xr:uid="{00000000-0002-0000-0200-000005000000}">
          <x14:formula1>
            <xm:f>'Tabla Valoración controles'!$D$4:$D$7</xm:f>
          </x14:formula1>
          <xm:sqref>R26:R28 R15:R20 R22:R23</xm:sqref>
        </x14:dataValidation>
        <x14:dataValidation type="list" allowBlank="1" showInputMessage="1" showErrorMessage="1" xr:uid="{00000000-0002-0000-0200-000006000000}">
          <x14:formula1>
            <xm:f>'Tabla Valoración controles'!$D$8:$D$10</xm:f>
          </x14:formula1>
          <xm:sqref>S26:S28 S15:S20 S22:S23</xm:sqref>
        </x14:dataValidation>
        <x14:dataValidation type="list" allowBlank="1" showInputMessage="1" showErrorMessage="1" xr:uid="{00000000-0002-0000-0200-000007000000}">
          <x14:formula1>
            <xm:f>'Tabla Valoración controles'!$D$11:$D$13</xm:f>
          </x14:formula1>
          <xm:sqref>U26:U28 U15:U20 U22:U23</xm:sqref>
        </x14:dataValidation>
        <x14:dataValidation type="list" allowBlank="1" showInputMessage="1" showErrorMessage="1" xr:uid="{00000000-0002-0000-0200-000008000000}">
          <x14:formula1>
            <xm:f>'Tabla Valoración controles'!$D$14:$D$16</xm:f>
          </x14:formula1>
          <xm:sqref>V26:V28 V15:V20 V22:V23</xm:sqref>
        </x14:dataValidation>
        <x14:dataValidation type="list" allowBlank="1" showInputMessage="1" showErrorMessage="1" xr:uid="{00000000-0002-0000-0200-000009000000}">
          <x14:formula1>
            <xm:f>'Tabla Valoración controles'!$D$17:$D$19</xm:f>
          </x14:formula1>
          <xm:sqref>W26:W28 W15:W20 W22:W23</xm:sqref>
        </x14:dataValidation>
        <x14:dataValidation type="list" allowBlank="1" showInputMessage="1" showErrorMessage="1" xr:uid="{71351145-B4E2-4C7D-91D7-D38E74A52384}">
          <x14:formula1>
            <xm:f>'Opciones Tratamiento'!$B$13:$B$20</xm:f>
          </x14:formula1>
          <xm:sqref>I15:I23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workbookViewId="0">
      <selection activeCell="X42" sqref="X42:Y43"/>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259"/>
      <c r="C2" s="259"/>
      <c r="D2" s="259"/>
      <c r="E2" s="259"/>
      <c r="F2" s="259"/>
      <c r="G2" s="259"/>
      <c r="H2" s="259"/>
      <c r="I2" s="259"/>
      <c r="J2" s="296" t="s">
        <v>1</v>
      </c>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259"/>
      <c r="C3" s="259"/>
      <c r="D3" s="259"/>
      <c r="E3" s="259"/>
      <c r="F3" s="259"/>
      <c r="G3" s="259"/>
      <c r="H3" s="259"/>
      <c r="I3" s="259"/>
      <c r="J3" s="296"/>
      <c r="K3" s="296"/>
      <c r="L3" s="296"/>
      <c r="M3" s="296"/>
      <c r="N3" s="296"/>
      <c r="O3" s="296"/>
      <c r="P3" s="296"/>
      <c r="Q3" s="296"/>
      <c r="R3" s="296"/>
      <c r="S3" s="296"/>
      <c r="T3" s="296"/>
      <c r="U3" s="296"/>
      <c r="V3" s="296"/>
      <c r="W3" s="296"/>
      <c r="X3" s="296"/>
      <c r="Y3" s="296"/>
      <c r="Z3" s="296"/>
      <c r="AA3" s="296"/>
      <c r="AB3" s="296"/>
      <c r="AC3" s="296"/>
      <c r="AD3" s="296"/>
      <c r="AE3" s="296"/>
      <c r="AF3" s="296"/>
      <c r="AG3" s="296"/>
      <c r="AH3" s="296"/>
      <c r="AI3" s="296"/>
      <c r="AJ3" s="296"/>
      <c r="AK3" s="296"/>
      <c r="AL3" s="296"/>
      <c r="AM3" s="296"/>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259"/>
      <c r="C4" s="259"/>
      <c r="D4" s="259"/>
      <c r="E4" s="259"/>
      <c r="F4" s="259"/>
      <c r="G4" s="259"/>
      <c r="H4" s="259"/>
      <c r="I4" s="259"/>
      <c r="J4" s="296"/>
      <c r="K4" s="296"/>
      <c r="L4" s="29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07" t="s">
        <v>2</v>
      </c>
      <c r="C6" s="307"/>
      <c r="D6" s="308"/>
      <c r="E6" s="297" t="s">
        <v>98</v>
      </c>
      <c r="F6" s="298"/>
      <c r="G6" s="298"/>
      <c r="H6" s="298"/>
      <c r="I6" s="299"/>
      <c r="J6" s="293"/>
      <c r="K6" s="294"/>
      <c r="L6" s="294"/>
      <c r="M6" s="294"/>
      <c r="N6" s="294"/>
      <c r="O6" s="295"/>
      <c r="P6" s="293"/>
      <c r="Q6" s="294"/>
      <c r="R6" s="294"/>
      <c r="S6" s="294"/>
      <c r="T6" s="294"/>
      <c r="U6" s="295"/>
      <c r="V6" s="293"/>
      <c r="W6" s="294"/>
      <c r="X6" s="294"/>
      <c r="Y6" s="294"/>
      <c r="Z6" s="294"/>
      <c r="AA6" s="295"/>
      <c r="AB6" s="293"/>
      <c r="AC6" s="294"/>
      <c r="AD6" s="294"/>
      <c r="AE6" s="294"/>
      <c r="AF6" s="294"/>
      <c r="AG6" s="295"/>
      <c r="AH6" s="284"/>
      <c r="AI6" s="285"/>
      <c r="AJ6" s="285"/>
      <c r="AK6" s="285"/>
      <c r="AL6" s="285"/>
      <c r="AM6" s="286"/>
      <c r="AO6" s="309" t="s">
        <v>65</v>
      </c>
      <c r="AP6" s="310"/>
      <c r="AQ6" s="310"/>
      <c r="AR6" s="310"/>
      <c r="AS6" s="310"/>
      <c r="AT6" s="311"/>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07"/>
      <c r="C7" s="307"/>
      <c r="D7" s="308"/>
      <c r="E7" s="300"/>
      <c r="F7" s="301"/>
      <c r="G7" s="301"/>
      <c r="H7" s="301"/>
      <c r="I7" s="302"/>
      <c r="J7" s="287"/>
      <c r="K7" s="288"/>
      <c r="L7" s="288"/>
      <c r="M7" s="288"/>
      <c r="N7" s="288"/>
      <c r="O7" s="289"/>
      <c r="P7" s="287"/>
      <c r="Q7" s="288"/>
      <c r="R7" s="288"/>
      <c r="S7" s="288"/>
      <c r="T7" s="288"/>
      <c r="U7" s="289"/>
      <c r="V7" s="287"/>
      <c r="W7" s="288"/>
      <c r="X7" s="288"/>
      <c r="Y7" s="288"/>
      <c r="Z7" s="288"/>
      <c r="AA7" s="289"/>
      <c r="AB7" s="287"/>
      <c r="AC7" s="288"/>
      <c r="AD7" s="288"/>
      <c r="AE7" s="288"/>
      <c r="AF7" s="288"/>
      <c r="AG7" s="289"/>
      <c r="AH7" s="278"/>
      <c r="AI7" s="279"/>
      <c r="AJ7" s="279"/>
      <c r="AK7" s="279"/>
      <c r="AL7" s="279"/>
      <c r="AM7" s="280"/>
      <c r="AN7" s="8"/>
      <c r="AO7" s="312"/>
      <c r="AP7" s="313"/>
      <c r="AQ7" s="313"/>
      <c r="AR7" s="313"/>
      <c r="AS7" s="313"/>
      <c r="AT7" s="314"/>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07"/>
      <c r="C8" s="307"/>
      <c r="D8" s="308"/>
      <c r="E8" s="300"/>
      <c r="F8" s="301"/>
      <c r="G8" s="301"/>
      <c r="H8" s="301"/>
      <c r="I8" s="302"/>
      <c r="J8" s="287"/>
      <c r="K8" s="288"/>
      <c r="L8" s="288"/>
      <c r="M8" s="288"/>
      <c r="N8" s="288"/>
      <c r="O8" s="289"/>
      <c r="P8" s="287"/>
      <c r="Q8" s="288"/>
      <c r="R8" s="288"/>
      <c r="S8" s="288"/>
      <c r="T8" s="288"/>
      <c r="U8" s="289"/>
      <c r="V8" s="287"/>
      <c r="W8" s="288"/>
      <c r="X8" s="288"/>
      <c r="Y8" s="288"/>
      <c r="Z8" s="288"/>
      <c r="AA8" s="289"/>
      <c r="AB8" s="287"/>
      <c r="AC8" s="288"/>
      <c r="AD8" s="288"/>
      <c r="AE8" s="288"/>
      <c r="AF8" s="288"/>
      <c r="AG8" s="289"/>
      <c r="AH8" s="278"/>
      <c r="AI8" s="279"/>
      <c r="AJ8" s="279"/>
      <c r="AK8" s="279"/>
      <c r="AL8" s="279"/>
      <c r="AM8" s="280"/>
      <c r="AN8" s="8"/>
      <c r="AO8" s="312"/>
      <c r="AP8" s="313"/>
      <c r="AQ8" s="313"/>
      <c r="AR8" s="313"/>
      <c r="AS8" s="313"/>
      <c r="AT8" s="314"/>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07"/>
      <c r="C9" s="307"/>
      <c r="D9" s="308"/>
      <c r="E9" s="300"/>
      <c r="F9" s="301"/>
      <c r="G9" s="301"/>
      <c r="H9" s="301"/>
      <c r="I9" s="302"/>
      <c r="J9" s="287"/>
      <c r="K9" s="288"/>
      <c r="L9" s="288"/>
      <c r="M9" s="288"/>
      <c r="N9" s="288"/>
      <c r="O9" s="289"/>
      <c r="P9" s="287"/>
      <c r="Q9" s="288"/>
      <c r="R9" s="288"/>
      <c r="S9" s="288"/>
      <c r="T9" s="288"/>
      <c r="U9" s="289"/>
      <c r="V9" s="287"/>
      <c r="W9" s="288"/>
      <c r="X9" s="288"/>
      <c r="Y9" s="288"/>
      <c r="Z9" s="288"/>
      <c r="AA9" s="289"/>
      <c r="AB9" s="287"/>
      <c r="AC9" s="288"/>
      <c r="AD9" s="288"/>
      <c r="AE9" s="288"/>
      <c r="AF9" s="288"/>
      <c r="AG9" s="289"/>
      <c r="AH9" s="278"/>
      <c r="AI9" s="279"/>
      <c r="AJ9" s="279"/>
      <c r="AK9" s="279"/>
      <c r="AL9" s="279"/>
      <c r="AM9" s="280"/>
      <c r="AN9" s="8"/>
      <c r="AO9" s="312"/>
      <c r="AP9" s="313"/>
      <c r="AQ9" s="313"/>
      <c r="AR9" s="313"/>
      <c r="AS9" s="313"/>
      <c r="AT9" s="314"/>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07"/>
      <c r="C10" s="307"/>
      <c r="D10" s="308"/>
      <c r="E10" s="300"/>
      <c r="F10" s="301"/>
      <c r="G10" s="301"/>
      <c r="H10" s="301"/>
      <c r="I10" s="302"/>
      <c r="J10" s="287"/>
      <c r="K10" s="288"/>
      <c r="L10" s="288"/>
      <c r="M10" s="288"/>
      <c r="N10" s="288"/>
      <c r="O10" s="289"/>
      <c r="P10" s="287"/>
      <c r="Q10" s="288"/>
      <c r="R10" s="288"/>
      <c r="S10" s="288"/>
      <c r="T10" s="288"/>
      <c r="U10" s="289"/>
      <c r="V10" s="287"/>
      <c r="W10" s="288"/>
      <c r="X10" s="288"/>
      <c r="Y10" s="288"/>
      <c r="Z10" s="288"/>
      <c r="AA10" s="289"/>
      <c r="AB10" s="287"/>
      <c r="AC10" s="288"/>
      <c r="AD10" s="288"/>
      <c r="AE10" s="288"/>
      <c r="AF10" s="288"/>
      <c r="AG10" s="289"/>
      <c r="AH10" s="278"/>
      <c r="AI10" s="279"/>
      <c r="AJ10" s="279"/>
      <c r="AK10" s="279"/>
      <c r="AL10" s="279"/>
      <c r="AM10" s="280"/>
      <c r="AN10" s="8"/>
      <c r="AO10" s="312"/>
      <c r="AP10" s="313"/>
      <c r="AQ10" s="313"/>
      <c r="AR10" s="313"/>
      <c r="AS10" s="313"/>
      <c r="AT10" s="314"/>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07"/>
      <c r="C11" s="307"/>
      <c r="D11" s="308"/>
      <c r="E11" s="300"/>
      <c r="F11" s="301"/>
      <c r="G11" s="301"/>
      <c r="H11" s="301"/>
      <c r="I11" s="302"/>
      <c r="J11" s="287"/>
      <c r="K11" s="288"/>
      <c r="L11" s="288"/>
      <c r="M11" s="288"/>
      <c r="N11" s="288"/>
      <c r="O11" s="289"/>
      <c r="P11" s="287"/>
      <c r="Q11" s="288"/>
      <c r="R11" s="288"/>
      <c r="S11" s="288"/>
      <c r="T11" s="288"/>
      <c r="U11" s="289"/>
      <c r="V11" s="287"/>
      <c r="W11" s="288"/>
      <c r="X11" s="288"/>
      <c r="Y11" s="288"/>
      <c r="Z11" s="288"/>
      <c r="AA11" s="289"/>
      <c r="AB11" s="287"/>
      <c r="AC11" s="288"/>
      <c r="AD11" s="288"/>
      <c r="AE11" s="288"/>
      <c r="AF11" s="288"/>
      <c r="AG11" s="289"/>
      <c r="AH11" s="278"/>
      <c r="AI11" s="279"/>
      <c r="AJ11" s="279"/>
      <c r="AK11" s="279"/>
      <c r="AL11" s="279"/>
      <c r="AM11" s="280"/>
      <c r="AN11" s="8"/>
      <c r="AO11" s="312"/>
      <c r="AP11" s="313"/>
      <c r="AQ11" s="313"/>
      <c r="AR11" s="313"/>
      <c r="AS11" s="313"/>
      <c r="AT11" s="314"/>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07"/>
      <c r="C12" s="307"/>
      <c r="D12" s="308"/>
      <c r="E12" s="300"/>
      <c r="F12" s="301"/>
      <c r="G12" s="301"/>
      <c r="H12" s="301"/>
      <c r="I12" s="302"/>
      <c r="J12" s="287"/>
      <c r="K12" s="288"/>
      <c r="L12" s="288"/>
      <c r="M12" s="288"/>
      <c r="N12" s="288"/>
      <c r="O12" s="289"/>
      <c r="P12" s="287"/>
      <c r="Q12" s="288"/>
      <c r="R12" s="288"/>
      <c r="S12" s="288"/>
      <c r="T12" s="288"/>
      <c r="U12" s="289"/>
      <c r="V12" s="287"/>
      <c r="W12" s="288"/>
      <c r="X12" s="288"/>
      <c r="Y12" s="288"/>
      <c r="Z12" s="288"/>
      <c r="AA12" s="289"/>
      <c r="AB12" s="287"/>
      <c r="AC12" s="288"/>
      <c r="AD12" s="288"/>
      <c r="AE12" s="288"/>
      <c r="AF12" s="288"/>
      <c r="AG12" s="289"/>
      <c r="AH12" s="278"/>
      <c r="AI12" s="279"/>
      <c r="AJ12" s="279"/>
      <c r="AK12" s="279"/>
      <c r="AL12" s="279"/>
      <c r="AM12" s="280"/>
      <c r="AN12" s="8"/>
      <c r="AO12" s="312"/>
      <c r="AP12" s="313"/>
      <c r="AQ12" s="313"/>
      <c r="AR12" s="313"/>
      <c r="AS12" s="313"/>
      <c r="AT12" s="314"/>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07"/>
      <c r="C13" s="307"/>
      <c r="D13" s="308"/>
      <c r="E13" s="303"/>
      <c r="F13" s="304"/>
      <c r="G13" s="304"/>
      <c r="H13" s="304"/>
      <c r="I13" s="305"/>
      <c r="J13" s="287"/>
      <c r="K13" s="288"/>
      <c r="L13" s="288"/>
      <c r="M13" s="288"/>
      <c r="N13" s="288"/>
      <c r="O13" s="289"/>
      <c r="P13" s="287"/>
      <c r="Q13" s="288"/>
      <c r="R13" s="288"/>
      <c r="S13" s="288"/>
      <c r="T13" s="288"/>
      <c r="U13" s="289"/>
      <c r="V13" s="287"/>
      <c r="W13" s="288"/>
      <c r="X13" s="288"/>
      <c r="Y13" s="288"/>
      <c r="Z13" s="288"/>
      <c r="AA13" s="289"/>
      <c r="AB13" s="287"/>
      <c r="AC13" s="288"/>
      <c r="AD13" s="288"/>
      <c r="AE13" s="288"/>
      <c r="AF13" s="288"/>
      <c r="AG13" s="289"/>
      <c r="AH13" s="281"/>
      <c r="AI13" s="282"/>
      <c r="AJ13" s="282"/>
      <c r="AK13" s="282"/>
      <c r="AL13" s="282"/>
      <c r="AM13" s="283"/>
      <c r="AN13" s="8"/>
      <c r="AO13" s="315"/>
      <c r="AP13" s="316"/>
      <c r="AQ13" s="316"/>
      <c r="AR13" s="316"/>
      <c r="AS13" s="316"/>
      <c r="AT13" s="317"/>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07"/>
      <c r="C14" s="307"/>
      <c r="D14" s="308"/>
      <c r="E14" s="297" t="s">
        <v>97</v>
      </c>
      <c r="F14" s="298"/>
      <c r="G14" s="298"/>
      <c r="H14" s="298"/>
      <c r="I14" s="298"/>
      <c r="J14" s="275"/>
      <c r="K14" s="276"/>
      <c r="L14" s="276"/>
      <c r="M14" s="276"/>
      <c r="N14" s="276"/>
      <c r="O14" s="277"/>
      <c r="P14" s="275"/>
      <c r="Q14" s="276"/>
      <c r="R14" s="276"/>
      <c r="S14" s="276"/>
      <c r="T14" s="276"/>
      <c r="U14" s="277"/>
      <c r="V14" s="293"/>
      <c r="W14" s="294"/>
      <c r="X14" s="294"/>
      <c r="Y14" s="294"/>
      <c r="Z14" s="294"/>
      <c r="AA14" s="295"/>
      <c r="AB14" s="293"/>
      <c r="AC14" s="294"/>
      <c r="AD14" s="294"/>
      <c r="AE14" s="294"/>
      <c r="AF14" s="294"/>
      <c r="AG14" s="295"/>
      <c r="AH14" s="284"/>
      <c r="AI14" s="285"/>
      <c r="AJ14" s="285"/>
      <c r="AK14" s="285"/>
      <c r="AL14" s="285"/>
      <c r="AM14" s="286"/>
      <c r="AN14" s="8"/>
      <c r="AO14" s="318" t="s">
        <v>66</v>
      </c>
      <c r="AP14" s="319"/>
      <c r="AQ14" s="319"/>
      <c r="AR14" s="319"/>
      <c r="AS14" s="319"/>
      <c r="AT14" s="320"/>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07"/>
      <c r="C15" s="307"/>
      <c r="D15" s="308"/>
      <c r="E15" s="300"/>
      <c r="F15" s="301"/>
      <c r="G15" s="301"/>
      <c r="H15" s="301"/>
      <c r="I15" s="301"/>
      <c r="J15" s="269"/>
      <c r="K15" s="270"/>
      <c r="L15" s="270"/>
      <c r="M15" s="270"/>
      <c r="N15" s="270"/>
      <c r="O15" s="271"/>
      <c r="P15" s="269"/>
      <c r="Q15" s="270"/>
      <c r="R15" s="270"/>
      <c r="S15" s="270"/>
      <c r="T15" s="270"/>
      <c r="U15" s="271"/>
      <c r="V15" s="287"/>
      <c r="W15" s="288"/>
      <c r="X15" s="288"/>
      <c r="Y15" s="288"/>
      <c r="Z15" s="288"/>
      <c r="AA15" s="289"/>
      <c r="AB15" s="287"/>
      <c r="AC15" s="288"/>
      <c r="AD15" s="288"/>
      <c r="AE15" s="288"/>
      <c r="AF15" s="288"/>
      <c r="AG15" s="289"/>
      <c r="AH15" s="278"/>
      <c r="AI15" s="279"/>
      <c r="AJ15" s="279"/>
      <c r="AK15" s="279"/>
      <c r="AL15" s="279"/>
      <c r="AM15" s="280"/>
      <c r="AN15" s="8"/>
      <c r="AO15" s="321"/>
      <c r="AP15" s="322"/>
      <c r="AQ15" s="322"/>
      <c r="AR15" s="322"/>
      <c r="AS15" s="322"/>
      <c r="AT15" s="323"/>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07"/>
      <c r="C16" s="307"/>
      <c r="D16" s="308"/>
      <c r="E16" s="300"/>
      <c r="F16" s="301"/>
      <c r="G16" s="301"/>
      <c r="H16" s="301"/>
      <c r="I16" s="301"/>
      <c r="J16" s="269"/>
      <c r="K16" s="270"/>
      <c r="L16" s="270"/>
      <c r="M16" s="270"/>
      <c r="N16" s="270"/>
      <c r="O16" s="271"/>
      <c r="P16" s="269"/>
      <c r="Q16" s="270"/>
      <c r="R16" s="270"/>
      <c r="S16" s="270"/>
      <c r="T16" s="270"/>
      <c r="U16" s="271"/>
      <c r="V16" s="287"/>
      <c r="W16" s="288"/>
      <c r="X16" s="288"/>
      <c r="Y16" s="288"/>
      <c r="Z16" s="288"/>
      <c r="AA16" s="289"/>
      <c r="AB16" s="287"/>
      <c r="AC16" s="288"/>
      <c r="AD16" s="288"/>
      <c r="AE16" s="288"/>
      <c r="AF16" s="288"/>
      <c r="AG16" s="289"/>
      <c r="AH16" s="278"/>
      <c r="AI16" s="279"/>
      <c r="AJ16" s="279"/>
      <c r="AK16" s="279"/>
      <c r="AL16" s="279"/>
      <c r="AM16" s="280"/>
      <c r="AN16" s="8"/>
      <c r="AO16" s="321"/>
      <c r="AP16" s="322"/>
      <c r="AQ16" s="322"/>
      <c r="AR16" s="322"/>
      <c r="AS16" s="322"/>
      <c r="AT16" s="323"/>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07"/>
      <c r="C17" s="307"/>
      <c r="D17" s="308"/>
      <c r="E17" s="300"/>
      <c r="F17" s="301"/>
      <c r="G17" s="301"/>
      <c r="H17" s="301"/>
      <c r="I17" s="301"/>
      <c r="J17" s="269"/>
      <c r="K17" s="270"/>
      <c r="L17" s="270"/>
      <c r="M17" s="270"/>
      <c r="N17" s="270"/>
      <c r="O17" s="271"/>
      <c r="P17" s="269"/>
      <c r="Q17" s="270"/>
      <c r="R17" s="270"/>
      <c r="S17" s="270"/>
      <c r="T17" s="270"/>
      <c r="U17" s="271"/>
      <c r="V17" s="287"/>
      <c r="W17" s="288"/>
      <c r="X17" s="288"/>
      <c r="Y17" s="288"/>
      <c r="Z17" s="288"/>
      <c r="AA17" s="289"/>
      <c r="AB17" s="287"/>
      <c r="AC17" s="288"/>
      <c r="AD17" s="288"/>
      <c r="AE17" s="288"/>
      <c r="AF17" s="288"/>
      <c r="AG17" s="289"/>
      <c r="AH17" s="278"/>
      <c r="AI17" s="279"/>
      <c r="AJ17" s="279"/>
      <c r="AK17" s="279"/>
      <c r="AL17" s="279"/>
      <c r="AM17" s="280"/>
      <c r="AN17" s="8"/>
      <c r="AO17" s="321"/>
      <c r="AP17" s="322"/>
      <c r="AQ17" s="322"/>
      <c r="AR17" s="322"/>
      <c r="AS17" s="322"/>
      <c r="AT17" s="323"/>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07"/>
      <c r="C18" s="307"/>
      <c r="D18" s="308"/>
      <c r="E18" s="300"/>
      <c r="F18" s="301"/>
      <c r="G18" s="301"/>
      <c r="H18" s="301"/>
      <c r="I18" s="301"/>
      <c r="J18" s="269"/>
      <c r="K18" s="270"/>
      <c r="L18" s="270"/>
      <c r="M18" s="270"/>
      <c r="N18" s="270"/>
      <c r="O18" s="271"/>
      <c r="P18" s="269"/>
      <c r="Q18" s="270"/>
      <c r="R18" s="270"/>
      <c r="S18" s="270"/>
      <c r="T18" s="270"/>
      <c r="U18" s="271"/>
      <c r="V18" s="287"/>
      <c r="W18" s="288"/>
      <c r="X18" s="288"/>
      <c r="Y18" s="288"/>
      <c r="Z18" s="288"/>
      <c r="AA18" s="289"/>
      <c r="AB18" s="287"/>
      <c r="AC18" s="288"/>
      <c r="AD18" s="288"/>
      <c r="AE18" s="288"/>
      <c r="AF18" s="288"/>
      <c r="AG18" s="289"/>
      <c r="AH18" s="278"/>
      <c r="AI18" s="279"/>
      <c r="AJ18" s="279"/>
      <c r="AK18" s="279"/>
      <c r="AL18" s="279"/>
      <c r="AM18" s="280"/>
      <c r="AN18" s="8"/>
      <c r="AO18" s="321"/>
      <c r="AP18" s="322"/>
      <c r="AQ18" s="322"/>
      <c r="AR18" s="322"/>
      <c r="AS18" s="322"/>
      <c r="AT18" s="323"/>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07"/>
      <c r="C19" s="307"/>
      <c r="D19" s="308"/>
      <c r="E19" s="300"/>
      <c r="F19" s="301"/>
      <c r="G19" s="301"/>
      <c r="H19" s="301"/>
      <c r="I19" s="301"/>
      <c r="J19" s="269"/>
      <c r="K19" s="270"/>
      <c r="L19" s="270"/>
      <c r="M19" s="270"/>
      <c r="N19" s="270"/>
      <c r="O19" s="271"/>
      <c r="P19" s="269"/>
      <c r="Q19" s="270"/>
      <c r="R19" s="270"/>
      <c r="S19" s="270"/>
      <c r="T19" s="270"/>
      <c r="U19" s="271"/>
      <c r="V19" s="287"/>
      <c r="W19" s="288"/>
      <c r="X19" s="288"/>
      <c r="Y19" s="288"/>
      <c r="Z19" s="288"/>
      <c r="AA19" s="289"/>
      <c r="AB19" s="287"/>
      <c r="AC19" s="288"/>
      <c r="AD19" s="288"/>
      <c r="AE19" s="288"/>
      <c r="AF19" s="288"/>
      <c r="AG19" s="289"/>
      <c r="AH19" s="278"/>
      <c r="AI19" s="279"/>
      <c r="AJ19" s="279"/>
      <c r="AK19" s="279"/>
      <c r="AL19" s="279"/>
      <c r="AM19" s="280"/>
      <c r="AN19" s="8"/>
      <c r="AO19" s="321"/>
      <c r="AP19" s="322"/>
      <c r="AQ19" s="322"/>
      <c r="AR19" s="322"/>
      <c r="AS19" s="322"/>
      <c r="AT19" s="323"/>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07"/>
      <c r="C20" s="307"/>
      <c r="D20" s="308"/>
      <c r="E20" s="300"/>
      <c r="F20" s="301"/>
      <c r="G20" s="301"/>
      <c r="H20" s="301"/>
      <c r="I20" s="301"/>
      <c r="J20" s="269"/>
      <c r="K20" s="270"/>
      <c r="L20" s="270"/>
      <c r="M20" s="270"/>
      <c r="N20" s="270"/>
      <c r="O20" s="271"/>
      <c r="P20" s="269"/>
      <c r="Q20" s="270"/>
      <c r="R20" s="270"/>
      <c r="S20" s="270"/>
      <c r="T20" s="270"/>
      <c r="U20" s="271"/>
      <c r="V20" s="287"/>
      <c r="W20" s="288"/>
      <c r="X20" s="288"/>
      <c r="Y20" s="288"/>
      <c r="Z20" s="288"/>
      <c r="AA20" s="289"/>
      <c r="AB20" s="287"/>
      <c r="AC20" s="288"/>
      <c r="AD20" s="288"/>
      <c r="AE20" s="288"/>
      <c r="AF20" s="288"/>
      <c r="AG20" s="289"/>
      <c r="AH20" s="278"/>
      <c r="AI20" s="279"/>
      <c r="AJ20" s="279"/>
      <c r="AK20" s="279"/>
      <c r="AL20" s="279"/>
      <c r="AM20" s="280"/>
      <c r="AN20" s="8"/>
      <c r="AO20" s="321"/>
      <c r="AP20" s="322"/>
      <c r="AQ20" s="322"/>
      <c r="AR20" s="322"/>
      <c r="AS20" s="322"/>
      <c r="AT20" s="323"/>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07"/>
      <c r="C21" s="307"/>
      <c r="D21" s="308"/>
      <c r="E21" s="303"/>
      <c r="F21" s="304"/>
      <c r="G21" s="304"/>
      <c r="H21" s="304"/>
      <c r="I21" s="304"/>
      <c r="J21" s="272"/>
      <c r="K21" s="273"/>
      <c r="L21" s="273"/>
      <c r="M21" s="273"/>
      <c r="N21" s="273"/>
      <c r="O21" s="274"/>
      <c r="P21" s="272"/>
      <c r="Q21" s="273"/>
      <c r="R21" s="273"/>
      <c r="S21" s="273"/>
      <c r="T21" s="273"/>
      <c r="U21" s="274"/>
      <c r="V21" s="290"/>
      <c r="W21" s="291"/>
      <c r="X21" s="291"/>
      <c r="Y21" s="291"/>
      <c r="Z21" s="291"/>
      <c r="AA21" s="292"/>
      <c r="AB21" s="290"/>
      <c r="AC21" s="291"/>
      <c r="AD21" s="291"/>
      <c r="AE21" s="291"/>
      <c r="AF21" s="291"/>
      <c r="AG21" s="292"/>
      <c r="AH21" s="281"/>
      <c r="AI21" s="282"/>
      <c r="AJ21" s="282"/>
      <c r="AK21" s="282"/>
      <c r="AL21" s="282"/>
      <c r="AM21" s="283"/>
      <c r="AN21" s="8"/>
      <c r="AO21" s="324"/>
      <c r="AP21" s="325"/>
      <c r="AQ21" s="325"/>
      <c r="AR21" s="325"/>
      <c r="AS21" s="325"/>
      <c r="AT21" s="326"/>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07"/>
      <c r="C22" s="307"/>
      <c r="D22" s="308"/>
      <c r="E22" s="297" t="s">
        <v>99</v>
      </c>
      <c r="F22" s="298"/>
      <c r="G22" s="298"/>
      <c r="H22" s="298"/>
      <c r="I22" s="299"/>
      <c r="J22" s="275"/>
      <c r="K22" s="276"/>
      <c r="L22" s="276"/>
      <c r="M22" s="276"/>
      <c r="N22" s="276"/>
      <c r="O22" s="277"/>
      <c r="P22" s="275"/>
      <c r="Q22" s="276"/>
      <c r="R22" s="276"/>
      <c r="S22" s="276"/>
      <c r="T22" s="276"/>
      <c r="U22" s="277"/>
      <c r="V22" s="275"/>
      <c r="W22" s="276"/>
      <c r="X22" s="276"/>
      <c r="Y22" s="276"/>
      <c r="Z22" s="276"/>
      <c r="AA22" s="277"/>
      <c r="AB22" s="293"/>
      <c r="AC22" s="294"/>
      <c r="AD22" s="294"/>
      <c r="AE22" s="294"/>
      <c r="AF22" s="294"/>
      <c r="AG22" s="295"/>
      <c r="AH22" s="284"/>
      <c r="AI22" s="285"/>
      <c r="AJ22" s="285"/>
      <c r="AK22" s="285"/>
      <c r="AL22" s="285"/>
      <c r="AM22" s="286"/>
      <c r="AN22" s="8"/>
      <c r="AO22" s="327" t="s">
        <v>67</v>
      </c>
      <c r="AP22" s="328"/>
      <c r="AQ22" s="328"/>
      <c r="AR22" s="328"/>
      <c r="AS22" s="328"/>
      <c r="AT22" s="329"/>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07"/>
      <c r="C23" s="307"/>
      <c r="D23" s="308"/>
      <c r="E23" s="300"/>
      <c r="F23" s="301"/>
      <c r="G23" s="301"/>
      <c r="H23" s="301"/>
      <c r="I23" s="302"/>
      <c r="J23" s="269"/>
      <c r="K23" s="270"/>
      <c r="L23" s="270"/>
      <c r="M23" s="270"/>
      <c r="N23" s="270"/>
      <c r="O23" s="271"/>
      <c r="P23" s="269"/>
      <c r="Q23" s="270"/>
      <c r="R23" s="270"/>
      <c r="S23" s="270"/>
      <c r="T23" s="270"/>
      <c r="U23" s="271"/>
      <c r="V23" s="269"/>
      <c r="W23" s="270"/>
      <c r="X23" s="270"/>
      <c r="Y23" s="270"/>
      <c r="Z23" s="270"/>
      <c r="AA23" s="271"/>
      <c r="AB23" s="287"/>
      <c r="AC23" s="288"/>
      <c r="AD23" s="288"/>
      <c r="AE23" s="288"/>
      <c r="AF23" s="288"/>
      <c r="AG23" s="289"/>
      <c r="AH23" s="278"/>
      <c r="AI23" s="279"/>
      <c r="AJ23" s="279"/>
      <c r="AK23" s="279"/>
      <c r="AL23" s="279"/>
      <c r="AM23" s="280"/>
      <c r="AN23" s="8"/>
      <c r="AO23" s="330"/>
      <c r="AP23" s="331"/>
      <c r="AQ23" s="331"/>
      <c r="AR23" s="331"/>
      <c r="AS23" s="331"/>
      <c r="AT23" s="332"/>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07"/>
      <c r="C24" s="307"/>
      <c r="D24" s="308"/>
      <c r="E24" s="300"/>
      <c r="F24" s="301"/>
      <c r="G24" s="301"/>
      <c r="H24" s="301"/>
      <c r="I24" s="302"/>
      <c r="J24" s="269"/>
      <c r="K24" s="270"/>
      <c r="L24" s="270"/>
      <c r="M24" s="270"/>
      <c r="N24" s="270"/>
      <c r="O24" s="271"/>
      <c r="P24" s="269"/>
      <c r="Q24" s="270"/>
      <c r="R24" s="270"/>
      <c r="S24" s="270"/>
      <c r="T24" s="270"/>
      <c r="U24" s="271"/>
      <c r="V24" s="269"/>
      <c r="W24" s="270"/>
      <c r="X24" s="270"/>
      <c r="Y24" s="270"/>
      <c r="Z24" s="270"/>
      <c r="AA24" s="271"/>
      <c r="AB24" s="287"/>
      <c r="AC24" s="288"/>
      <c r="AD24" s="288"/>
      <c r="AE24" s="288"/>
      <c r="AF24" s="288"/>
      <c r="AG24" s="289"/>
      <c r="AH24" s="278"/>
      <c r="AI24" s="279"/>
      <c r="AJ24" s="279"/>
      <c r="AK24" s="279"/>
      <c r="AL24" s="279"/>
      <c r="AM24" s="280"/>
      <c r="AN24" s="8"/>
      <c r="AO24" s="330"/>
      <c r="AP24" s="331"/>
      <c r="AQ24" s="331"/>
      <c r="AR24" s="331"/>
      <c r="AS24" s="331"/>
      <c r="AT24" s="332"/>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07"/>
      <c r="C25" s="307"/>
      <c r="D25" s="308"/>
      <c r="E25" s="300"/>
      <c r="F25" s="301"/>
      <c r="G25" s="301"/>
      <c r="H25" s="301"/>
      <c r="I25" s="302"/>
      <c r="J25" s="269"/>
      <c r="K25" s="270"/>
      <c r="L25" s="270"/>
      <c r="M25" s="270"/>
      <c r="N25" s="270"/>
      <c r="O25" s="271"/>
      <c r="P25" s="269"/>
      <c r="Q25" s="270"/>
      <c r="R25" s="270"/>
      <c r="S25" s="270"/>
      <c r="T25" s="270"/>
      <c r="U25" s="271"/>
      <c r="V25" s="269"/>
      <c r="W25" s="270"/>
      <c r="X25" s="270"/>
      <c r="Y25" s="270"/>
      <c r="Z25" s="270"/>
      <c r="AA25" s="271"/>
      <c r="AB25" s="287"/>
      <c r="AC25" s="288"/>
      <c r="AD25" s="288"/>
      <c r="AE25" s="288"/>
      <c r="AF25" s="288"/>
      <c r="AG25" s="289"/>
      <c r="AH25" s="278"/>
      <c r="AI25" s="279"/>
      <c r="AJ25" s="279"/>
      <c r="AK25" s="279"/>
      <c r="AL25" s="279"/>
      <c r="AM25" s="280"/>
      <c r="AN25" s="8"/>
      <c r="AO25" s="330"/>
      <c r="AP25" s="331"/>
      <c r="AQ25" s="331"/>
      <c r="AR25" s="331"/>
      <c r="AS25" s="331"/>
      <c r="AT25" s="332"/>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07"/>
      <c r="C26" s="307"/>
      <c r="D26" s="308"/>
      <c r="E26" s="300"/>
      <c r="F26" s="301"/>
      <c r="G26" s="301"/>
      <c r="H26" s="301"/>
      <c r="I26" s="302"/>
      <c r="J26" s="269"/>
      <c r="K26" s="270"/>
      <c r="L26" s="270"/>
      <c r="M26" s="270"/>
      <c r="N26" s="270"/>
      <c r="O26" s="271"/>
      <c r="P26" s="269"/>
      <c r="Q26" s="270"/>
      <c r="R26" s="270"/>
      <c r="S26" s="270"/>
      <c r="T26" s="270"/>
      <c r="U26" s="271"/>
      <c r="V26" s="269"/>
      <c r="W26" s="270"/>
      <c r="X26" s="270"/>
      <c r="Y26" s="270"/>
      <c r="Z26" s="270"/>
      <c r="AA26" s="271"/>
      <c r="AB26" s="287"/>
      <c r="AC26" s="288"/>
      <c r="AD26" s="288"/>
      <c r="AE26" s="288"/>
      <c r="AF26" s="288"/>
      <c r="AG26" s="289"/>
      <c r="AH26" s="278"/>
      <c r="AI26" s="279"/>
      <c r="AJ26" s="279"/>
      <c r="AK26" s="279"/>
      <c r="AL26" s="279"/>
      <c r="AM26" s="280"/>
      <c r="AN26" s="8"/>
      <c r="AO26" s="330"/>
      <c r="AP26" s="331"/>
      <c r="AQ26" s="331"/>
      <c r="AR26" s="331"/>
      <c r="AS26" s="331"/>
      <c r="AT26" s="332"/>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07"/>
      <c r="C27" s="307"/>
      <c r="D27" s="308"/>
      <c r="E27" s="300"/>
      <c r="F27" s="301"/>
      <c r="G27" s="301"/>
      <c r="H27" s="301"/>
      <c r="I27" s="302"/>
      <c r="J27" s="269"/>
      <c r="K27" s="270"/>
      <c r="L27" s="270"/>
      <c r="M27" s="270"/>
      <c r="N27" s="270"/>
      <c r="O27" s="271"/>
      <c r="P27" s="269"/>
      <c r="Q27" s="270"/>
      <c r="R27" s="270"/>
      <c r="S27" s="270"/>
      <c r="T27" s="270"/>
      <c r="U27" s="271"/>
      <c r="V27" s="269"/>
      <c r="W27" s="270"/>
      <c r="X27" s="270"/>
      <c r="Y27" s="270"/>
      <c r="Z27" s="270"/>
      <c r="AA27" s="271"/>
      <c r="AB27" s="287"/>
      <c r="AC27" s="288"/>
      <c r="AD27" s="288"/>
      <c r="AE27" s="288"/>
      <c r="AF27" s="288"/>
      <c r="AG27" s="289"/>
      <c r="AH27" s="278"/>
      <c r="AI27" s="279"/>
      <c r="AJ27" s="279"/>
      <c r="AK27" s="279"/>
      <c r="AL27" s="279"/>
      <c r="AM27" s="280"/>
      <c r="AN27" s="8"/>
      <c r="AO27" s="330"/>
      <c r="AP27" s="331"/>
      <c r="AQ27" s="331"/>
      <c r="AR27" s="331"/>
      <c r="AS27" s="331"/>
      <c r="AT27" s="332"/>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07"/>
      <c r="C28" s="307"/>
      <c r="D28" s="308"/>
      <c r="E28" s="300"/>
      <c r="F28" s="301"/>
      <c r="G28" s="301"/>
      <c r="H28" s="301"/>
      <c r="I28" s="302"/>
      <c r="J28" s="269"/>
      <c r="K28" s="270"/>
      <c r="L28" s="270"/>
      <c r="M28" s="270"/>
      <c r="N28" s="270"/>
      <c r="O28" s="271"/>
      <c r="P28" s="269"/>
      <c r="Q28" s="270"/>
      <c r="R28" s="270"/>
      <c r="S28" s="270"/>
      <c r="T28" s="270"/>
      <c r="U28" s="271"/>
      <c r="V28" s="269"/>
      <c r="W28" s="270"/>
      <c r="X28" s="270"/>
      <c r="Y28" s="270"/>
      <c r="Z28" s="270"/>
      <c r="AA28" s="271"/>
      <c r="AB28" s="287"/>
      <c r="AC28" s="288"/>
      <c r="AD28" s="288"/>
      <c r="AE28" s="288"/>
      <c r="AF28" s="288"/>
      <c r="AG28" s="289"/>
      <c r="AH28" s="278"/>
      <c r="AI28" s="279"/>
      <c r="AJ28" s="279"/>
      <c r="AK28" s="279"/>
      <c r="AL28" s="279"/>
      <c r="AM28" s="280"/>
      <c r="AN28" s="8"/>
      <c r="AO28" s="330"/>
      <c r="AP28" s="331"/>
      <c r="AQ28" s="331"/>
      <c r="AR28" s="331"/>
      <c r="AS28" s="331"/>
      <c r="AT28" s="332"/>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07"/>
      <c r="C29" s="307"/>
      <c r="D29" s="308"/>
      <c r="E29" s="303"/>
      <c r="F29" s="304"/>
      <c r="G29" s="304"/>
      <c r="H29" s="304"/>
      <c r="I29" s="305"/>
      <c r="J29" s="269"/>
      <c r="K29" s="270"/>
      <c r="L29" s="270"/>
      <c r="M29" s="270"/>
      <c r="N29" s="270"/>
      <c r="O29" s="271"/>
      <c r="P29" s="272"/>
      <c r="Q29" s="273"/>
      <c r="R29" s="273"/>
      <c r="S29" s="273"/>
      <c r="T29" s="273"/>
      <c r="U29" s="274"/>
      <c r="V29" s="272"/>
      <c r="W29" s="273"/>
      <c r="X29" s="273"/>
      <c r="Y29" s="273"/>
      <c r="Z29" s="273"/>
      <c r="AA29" s="274"/>
      <c r="AB29" s="290"/>
      <c r="AC29" s="291"/>
      <c r="AD29" s="291"/>
      <c r="AE29" s="291"/>
      <c r="AF29" s="291"/>
      <c r="AG29" s="292"/>
      <c r="AH29" s="281"/>
      <c r="AI29" s="282"/>
      <c r="AJ29" s="282"/>
      <c r="AK29" s="282"/>
      <c r="AL29" s="282"/>
      <c r="AM29" s="283"/>
      <c r="AN29" s="8"/>
      <c r="AO29" s="333"/>
      <c r="AP29" s="334"/>
      <c r="AQ29" s="334"/>
      <c r="AR29" s="334"/>
      <c r="AS29" s="334"/>
      <c r="AT29" s="335"/>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07"/>
      <c r="C30" s="307"/>
      <c r="D30" s="308"/>
      <c r="E30" s="297" t="s">
        <v>96</v>
      </c>
      <c r="F30" s="298"/>
      <c r="G30" s="298"/>
      <c r="H30" s="298"/>
      <c r="I30" s="298"/>
      <c r="J30" s="266"/>
      <c r="K30" s="267"/>
      <c r="L30" s="267"/>
      <c r="M30" s="267"/>
      <c r="N30" s="267"/>
      <c r="O30" s="268"/>
      <c r="P30" s="276"/>
      <c r="Q30" s="276"/>
      <c r="R30" s="276"/>
      <c r="S30" s="276"/>
      <c r="T30" s="276"/>
      <c r="U30" s="277"/>
      <c r="V30" s="275"/>
      <c r="W30" s="276"/>
      <c r="X30" s="276"/>
      <c r="Y30" s="276"/>
      <c r="Z30" s="276"/>
      <c r="AA30" s="277"/>
      <c r="AB30" s="293"/>
      <c r="AC30" s="294"/>
      <c r="AD30" s="294"/>
      <c r="AE30" s="294"/>
      <c r="AF30" s="294"/>
      <c r="AG30" s="295"/>
      <c r="AH30" s="284"/>
      <c r="AI30" s="285"/>
      <c r="AJ30" s="285"/>
      <c r="AK30" s="285"/>
      <c r="AL30" s="285"/>
      <c r="AM30" s="286"/>
      <c r="AN30" s="8"/>
      <c r="AO30" s="336" t="s">
        <v>68</v>
      </c>
      <c r="AP30" s="337"/>
      <c r="AQ30" s="337"/>
      <c r="AR30" s="337"/>
      <c r="AS30" s="337"/>
      <c r="AT30" s="33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07"/>
      <c r="C31" s="307"/>
      <c r="D31" s="308"/>
      <c r="E31" s="300"/>
      <c r="F31" s="301"/>
      <c r="G31" s="301"/>
      <c r="H31" s="301"/>
      <c r="I31" s="301"/>
      <c r="J31" s="260"/>
      <c r="K31" s="261"/>
      <c r="L31" s="261"/>
      <c r="M31" s="261"/>
      <c r="N31" s="261"/>
      <c r="O31" s="262"/>
      <c r="P31" s="270"/>
      <c r="Q31" s="270"/>
      <c r="R31" s="270"/>
      <c r="S31" s="270"/>
      <c r="T31" s="270"/>
      <c r="U31" s="271"/>
      <c r="V31" s="269"/>
      <c r="W31" s="270"/>
      <c r="X31" s="270"/>
      <c r="Y31" s="270"/>
      <c r="Z31" s="270"/>
      <c r="AA31" s="271"/>
      <c r="AB31" s="287"/>
      <c r="AC31" s="288"/>
      <c r="AD31" s="288"/>
      <c r="AE31" s="288"/>
      <c r="AF31" s="288"/>
      <c r="AG31" s="289"/>
      <c r="AH31" s="278"/>
      <c r="AI31" s="279"/>
      <c r="AJ31" s="279"/>
      <c r="AK31" s="279"/>
      <c r="AL31" s="279"/>
      <c r="AM31" s="280"/>
      <c r="AN31" s="8"/>
      <c r="AO31" s="339"/>
      <c r="AP31" s="340"/>
      <c r="AQ31" s="340"/>
      <c r="AR31" s="340"/>
      <c r="AS31" s="340"/>
      <c r="AT31" s="341"/>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07"/>
      <c r="C32" s="307"/>
      <c r="D32" s="308"/>
      <c r="E32" s="300"/>
      <c r="F32" s="301"/>
      <c r="G32" s="301"/>
      <c r="H32" s="301"/>
      <c r="I32" s="301"/>
      <c r="J32" s="260"/>
      <c r="K32" s="261"/>
      <c r="L32" s="261"/>
      <c r="M32" s="261"/>
      <c r="N32" s="261"/>
      <c r="O32" s="262"/>
      <c r="P32" s="270"/>
      <c r="Q32" s="270"/>
      <c r="R32" s="270"/>
      <c r="S32" s="270"/>
      <c r="T32" s="270"/>
      <c r="U32" s="271"/>
      <c r="V32" s="269"/>
      <c r="W32" s="270"/>
      <c r="X32" s="270"/>
      <c r="Y32" s="270"/>
      <c r="Z32" s="270"/>
      <c r="AA32" s="271"/>
      <c r="AB32" s="287"/>
      <c r="AC32" s="288"/>
      <c r="AD32" s="288"/>
      <c r="AE32" s="288"/>
      <c r="AF32" s="288"/>
      <c r="AG32" s="289"/>
      <c r="AH32" s="278"/>
      <c r="AI32" s="279"/>
      <c r="AJ32" s="279"/>
      <c r="AK32" s="279"/>
      <c r="AL32" s="279"/>
      <c r="AM32" s="280"/>
      <c r="AN32" s="8"/>
      <c r="AO32" s="339"/>
      <c r="AP32" s="340"/>
      <c r="AQ32" s="340"/>
      <c r="AR32" s="340"/>
      <c r="AS32" s="340"/>
      <c r="AT32" s="341"/>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07"/>
      <c r="C33" s="307"/>
      <c r="D33" s="308"/>
      <c r="E33" s="300"/>
      <c r="F33" s="301"/>
      <c r="G33" s="301"/>
      <c r="H33" s="301"/>
      <c r="I33" s="301"/>
      <c r="J33" s="260"/>
      <c r="K33" s="261"/>
      <c r="L33" s="261"/>
      <c r="M33" s="261"/>
      <c r="N33" s="261"/>
      <c r="O33" s="262"/>
      <c r="P33" s="270"/>
      <c r="Q33" s="270"/>
      <c r="R33" s="270"/>
      <c r="S33" s="270"/>
      <c r="T33" s="270"/>
      <c r="U33" s="271"/>
      <c r="V33" s="269"/>
      <c r="W33" s="270"/>
      <c r="X33" s="270"/>
      <c r="Y33" s="270"/>
      <c r="Z33" s="270"/>
      <c r="AA33" s="271"/>
      <c r="AB33" s="287"/>
      <c r="AC33" s="288"/>
      <c r="AD33" s="288"/>
      <c r="AE33" s="288"/>
      <c r="AF33" s="288"/>
      <c r="AG33" s="289"/>
      <c r="AH33" s="278"/>
      <c r="AI33" s="279"/>
      <c r="AJ33" s="279"/>
      <c r="AK33" s="279"/>
      <c r="AL33" s="279"/>
      <c r="AM33" s="280"/>
      <c r="AN33" s="8"/>
      <c r="AO33" s="339"/>
      <c r="AP33" s="340"/>
      <c r="AQ33" s="340"/>
      <c r="AR33" s="340"/>
      <c r="AS33" s="340"/>
      <c r="AT33" s="341"/>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07"/>
      <c r="C34" s="307"/>
      <c r="D34" s="308"/>
      <c r="E34" s="300"/>
      <c r="F34" s="301"/>
      <c r="G34" s="301"/>
      <c r="H34" s="301"/>
      <c r="I34" s="301"/>
      <c r="J34" s="260"/>
      <c r="K34" s="261"/>
      <c r="L34" s="261"/>
      <c r="M34" s="261"/>
      <c r="N34" s="261"/>
      <c r="O34" s="262"/>
      <c r="P34" s="270"/>
      <c r="Q34" s="270"/>
      <c r="R34" s="270"/>
      <c r="S34" s="270"/>
      <c r="T34" s="270"/>
      <c r="U34" s="271"/>
      <c r="V34" s="269"/>
      <c r="W34" s="270"/>
      <c r="X34" s="270"/>
      <c r="Y34" s="270"/>
      <c r="Z34" s="270"/>
      <c r="AA34" s="271"/>
      <c r="AB34" s="287"/>
      <c r="AC34" s="288"/>
      <c r="AD34" s="288"/>
      <c r="AE34" s="288"/>
      <c r="AF34" s="288"/>
      <c r="AG34" s="289"/>
      <c r="AH34" s="278"/>
      <c r="AI34" s="279"/>
      <c r="AJ34" s="279"/>
      <c r="AK34" s="279"/>
      <c r="AL34" s="279"/>
      <c r="AM34" s="280"/>
      <c r="AN34" s="8"/>
      <c r="AO34" s="339"/>
      <c r="AP34" s="340"/>
      <c r="AQ34" s="340"/>
      <c r="AR34" s="340"/>
      <c r="AS34" s="340"/>
      <c r="AT34" s="341"/>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07"/>
      <c r="C35" s="307"/>
      <c r="D35" s="308"/>
      <c r="E35" s="300"/>
      <c r="F35" s="301"/>
      <c r="G35" s="301"/>
      <c r="H35" s="301"/>
      <c r="I35" s="301"/>
      <c r="J35" s="260"/>
      <c r="K35" s="261"/>
      <c r="L35" s="261"/>
      <c r="M35" s="261"/>
      <c r="N35" s="261"/>
      <c r="O35" s="262"/>
      <c r="P35" s="270"/>
      <c r="Q35" s="270"/>
      <c r="R35" s="270"/>
      <c r="S35" s="270"/>
      <c r="T35" s="270"/>
      <c r="U35" s="271"/>
      <c r="V35" s="269"/>
      <c r="W35" s="270"/>
      <c r="X35" s="270"/>
      <c r="Y35" s="270"/>
      <c r="Z35" s="270"/>
      <c r="AA35" s="271"/>
      <c r="AB35" s="287"/>
      <c r="AC35" s="288"/>
      <c r="AD35" s="288"/>
      <c r="AE35" s="288"/>
      <c r="AF35" s="288"/>
      <c r="AG35" s="289"/>
      <c r="AH35" s="278"/>
      <c r="AI35" s="279"/>
      <c r="AJ35" s="279"/>
      <c r="AK35" s="279"/>
      <c r="AL35" s="279"/>
      <c r="AM35" s="280"/>
      <c r="AN35" s="8"/>
      <c r="AO35" s="339"/>
      <c r="AP35" s="340"/>
      <c r="AQ35" s="340"/>
      <c r="AR35" s="340"/>
      <c r="AS35" s="340"/>
      <c r="AT35" s="341"/>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07"/>
      <c r="C36" s="307"/>
      <c r="D36" s="308"/>
      <c r="E36" s="300"/>
      <c r="F36" s="301"/>
      <c r="G36" s="301"/>
      <c r="H36" s="301"/>
      <c r="I36" s="301"/>
      <c r="J36" s="260"/>
      <c r="K36" s="261"/>
      <c r="L36" s="261"/>
      <c r="M36" s="261"/>
      <c r="N36" s="261"/>
      <c r="O36" s="262"/>
      <c r="P36" s="270"/>
      <c r="Q36" s="270"/>
      <c r="R36" s="270"/>
      <c r="S36" s="270"/>
      <c r="T36" s="270"/>
      <c r="U36" s="271"/>
      <c r="V36" s="269"/>
      <c r="W36" s="270"/>
      <c r="X36" s="270"/>
      <c r="Y36" s="270"/>
      <c r="Z36" s="270"/>
      <c r="AA36" s="271"/>
      <c r="AB36" s="287"/>
      <c r="AC36" s="288"/>
      <c r="AD36" s="288"/>
      <c r="AE36" s="288"/>
      <c r="AF36" s="288"/>
      <c r="AG36" s="289"/>
      <c r="AH36" s="278"/>
      <c r="AI36" s="279"/>
      <c r="AJ36" s="279"/>
      <c r="AK36" s="279"/>
      <c r="AL36" s="279"/>
      <c r="AM36" s="280"/>
      <c r="AN36" s="8"/>
      <c r="AO36" s="339"/>
      <c r="AP36" s="340"/>
      <c r="AQ36" s="340"/>
      <c r="AR36" s="340"/>
      <c r="AS36" s="340"/>
      <c r="AT36" s="341"/>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07"/>
      <c r="C37" s="307"/>
      <c r="D37" s="308"/>
      <c r="E37" s="303"/>
      <c r="F37" s="304"/>
      <c r="G37" s="304"/>
      <c r="H37" s="304"/>
      <c r="I37" s="304"/>
      <c r="J37" s="263"/>
      <c r="K37" s="264"/>
      <c r="L37" s="264"/>
      <c r="M37" s="264"/>
      <c r="N37" s="264"/>
      <c r="O37" s="265"/>
      <c r="P37" s="273"/>
      <c r="Q37" s="273"/>
      <c r="R37" s="273"/>
      <c r="S37" s="273"/>
      <c r="T37" s="273"/>
      <c r="U37" s="274"/>
      <c r="V37" s="272"/>
      <c r="W37" s="273"/>
      <c r="X37" s="273"/>
      <c r="Y37" s="273"/>
      <c r="Z37" s="273"/>
      <c r="AA37" s="274"/>
      <c r="AB37" s="290"/>
      <c r="AC37" s="291"/>
      <c r="AD37" s="291"/>
      <c r="AE37" s="291"/>
      <c r="AF37" s="291"/>
      <c r="AG37" s="292"/>
      <c r="AH37" s="281"/>
      <c r="AI37" s="282"/>
      <c r="AJ37" s="282"/>
      <c r="AK37" s="282"/>
      <c r="AL37" s="282"/>
      <c r="AM37" s="283"/>
      <c r="AN37" s="8"/>
      <c r="AO37" s="342"/>
      <c r="AP37" s="343"/>
      <c r="AQ37" s="343"/>
      <c r="AR37" s="343"/>
      <c r="AS37" s="343"/>
      <c r="AT37" s="344"/>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07"/>
      <c r="C38" s="307"/>
      <c r="D38" s="308"/>
      <c r="E38" s="297" t="s">
        <v>95</v>
      </c>
      <c r="F38" s="298"/>
      <c r="G38" s="298"/>
      <c r="H38" s="298"/>
      <c r="I38" s="299"/>
      <c r="J38" s="266"/>
      <c r="K38" s="267"/>
      <c r="L38" s="267"/>
      <c r="M38" s="267"/>
      <c r="N38" s="267"/>
      <c r="O38" s="268"/>
      <c r="P38" s="266"/>
      <c r="Q38" s="267"/>
      <c r="R38" s="267"/>
      <c r="S38" s="267"/>
      <c r="T38" s="267"/>
      <c r="U38" s="268"/>
      <c r="V38" s="275"/>
      <c r="W38" s="276"/>
      <c r="X38" s="276"/>
      <c r="Y38" s="276"/>
      <c r="Z38" s="276"/>
      <c r="AA38" s="277"/>
      <c r="AB38" s="293"/>
      <c r="AC38" s="294"/>
      <c r="AD38" s="294"/>
      <c r="AE38" s="294"/>
      <c r="AF38" s="294"/>
      <c r="AG38" s="295"/>
      <c r="AH38" s="284"/>
      <c r="AI38" s="285"/>
      <c r="AJ38" s="285"/>
      <c r="AK38" s="285"/>
      <c r="AL38" s="285"/>
      <c r="AM38" s="286"/>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07"/>
      <c r="C39" s="307"/>
      <c r="D39" s="308"/>
      <c r="E39" s="300"/>
      <c r="F39" s="301"/>
      <c r="G39" s="301"/>
      <c r="H39" s="301"/>
      <c r="I39" s="302"/>
      <c r="J39" s="260"/>
      <c r="K39" s="261"/>
      <c r="L39" s="261"/>
      <c r="M39" s="261"/>
      <c r="N39" s="261"/>
      <c r="O39" s="262"/>
      <c r="P39" s="260"/>
      <c r="Q39" s="261"/>
      <c r="R39" s="261"/>
      <c r="S39" s="261"/>
      <c r="T39" s="261"/>
      <c r="U39" s="262"/>
      <c r="V39" s="269"/>
      <c r="W39" s="270"/>
      <c r="X39" s="270"/>
      <c r="Y39" s="270"/>
      <c r="Z39" s="270"/>
      <c r="AA39" s="271"/>
      <c r="AB39" s="287"/>
      <c r="AC39" s="288"/>
      <c r="AD39" s="288"/>
      <c r="AE39" s="288"/>
      <c r="AF39" s="288"/>
      <c r="AG39" s="289"/>
      <c r="AH39" s="278"/>
      <c r="AI39" s="279"/>
      <c r="AJ39" s="279"/>
      <c r="AK39" s="279"/>
      <c r="AL39" s="279"/>
      <c r="AM39" s="280"/>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07"/>
      <c r="C40" s="307"/>
      <c r="D40" s="308"/>
      <c r="E40" s="300"/>
      <c r="F40" s="301"/>
      <c r="G40" s="301"/>
      <c r="H40" s="301"/>
      <c r="I40" s="302"/>
      <c r="J40" s="260"/>
      <c r="K40" s="261"/>
      <c r="L40" s="261"/>
      <c r="M40" s="261"/>
      <c r="N40" s="261"/>
      <c r="O40" s="262"/>
      <c r="P40" s="260"/>
      <c r="Q40" s="261"/>
      <c r="R40" s="261"/>
      <c r="S40" s="261"/>
      <c r="T40" s="261"/>
      <c r="U40" s="262"/>
      <c r="V40" s="269"/>
      <c r="W40" s="270"/>
      <c r="X40" s="270"/>
      <c r="Y40" s="270"/>
      <c r="Z40" s="270"/>
      <c r="AA40" s="271"/>
      <c r="AB40" s="287"/>
      <c r="AC40" s="288"/>
      <c r="AD40" s="288"/>
      <c r="AE40" s="288"/>
      <c r="AF40" s="288"/>
      <c r="AG40" s="289"/>
      <c r="AH40" s="278"/>
      <c r="AI40" s="279"/>
      <c r="AJ40" s="279"/>
      <c r="AK40" s="279"/>
      <c r="AL40" s="279"/>
      <c r="AM40" s="280"/>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07"/>
      <c r="C41" s="307"/>
      <c r="D41" s="308"/>
      <c r="E41" s="300"/>
      <c r="F41" s="301"/>
      <c r="G41" s="301"/>
      <c r="H41" s="301"/>
      <c r="I41" s="302"/>
      <c r="J41" s="260"/>
      <c r="K41" s="261"/>
      <c r="L41" s="261"/>
      <c r="M41" s="261"/>
      <c r="N41" s="261"/>
      <c r="O41" s="262"/>
      <c r="P41" s="260"/>
      <c r="Q41" s="261"/>
      <c r="R41" s="261"/>
      <c r="S41" s="261"/>
      <c r="T41" s="261"/>
      <c r="U41" s="262"/>
      <c r="V41" s="269"/>
      <c r="W41" s="270"/>
      <c r="X41" s="270"/>
      <c r="Y41" s="270"/>
      <c r="Z41" s="270"/>
      <c r="AA41" s="271"/>
      <c r="AB41" s="287"/>
      <c r="AC41" s="288"/>
      <c r="AD41" s="288"/>
      <c r="AE41" s="288"/>
      <c r="AF41" s="288"/>
      <c r="AG41" s="289"/>
      <c r="AH41" s="278"/>
      <c r="AI41" s="279"/>
      <c r="AJ41" s="279"/>
      <c r="AK41" s="279"/>
      <c r="AL41" s="279"/>
      <c r="AM41" s="280"/>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07"/>
      <c r="C42" s="307"/>
      <c r="D42" s="308"/>
      <c r="E42" s="300"/>
      <c r="F42" s="301"/>
      <c r="G42" s="301"/>
      <c r="H42" s="301"/>
      <c r="I42" s="302"/>
      <c r="J42" s="260"/>
      <c r="K42" s="261"/>
      <c r="L42" s="261"/>
      <c r="M42" s="261"/>
      <c r="N42" s="261"/>
      <c r="O42" s="262"/>
      <c r="P42" s="260"/>
      <c r="Q42" s="261"/>
      <c r="R42" s="261"/>
      <c r="S42" s="261"/>
      <c r="T42" s="261"/>
      <c r="U42" s="262"/>
      <c r="V42" s="269"/>
      <c r="W42" s="270"/>
      <c r="X42" s="270"/>
      <c r="Y42" s="270"/>
      <c r="Z42" s="270"/>
      <c r="AA42" s="271"/>
      <c r="AB42" s="287"/>
      <c r="AC42" s="288"/>
      <c r="AD42" s="288"/>
      <c r="AE42" s="288"/>
      <c r="AF42" s="288"/>
      <c r="AG42" s="289"/>
      <c r="AH42" s="278"/>
      <c r="AI42" s="279"/>
      <c r="AJ42" s="279"/>
      <c r="AK42" s="279"/>
      <c r="AL42" s="279"/>
      <c r="AM42" s="280"/>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07"/>
      <c r="C43" s="307"/>
      <c r="D43" s="308"/>
      <c r="E43" s="300"/>
      <c r="F43" s="301"/>
      <c r="G43" s="301"/>
      <c r="H43" s="301"/>
      <c r="I43" s="302"/>
      <c r="J43" s="260"/>
      <c r="K43" s="261"/>
      <c r="L43" s="261"/>
      <c r="M43" s="261"/>
      <c r="N43" s="261"/>
      <c r="O43" s="262"/>
      <c r="P43" s="260"/>
      <c r="Q43" s="261"/>
      <c r="R43" s="261"/>
      <c r="S43" s="261"/>
      <c r="T43" s="261"/>
      <c r="U43" s="262"/>
      <c r="V43" s="269"/>
      <c r="W43" s="270"/>
      <c r="X43" s="270"/>
      <c r="Y43" s="270"/>
      <c r="Z43" s="270"/>
      <c r="AA43" s="271"/>
      <c r="AB43" s="287"/>
      <c r="AC43" s="288"/>
      <c r="AD43" s="288"/>
      <c r="AE43" s="288"/>
      <c r="AF43" s="288"/>
      <c r="AG43" s="289"/>
      <c r="AH43" s="278"/>
      <c r="AI43" s="279"/>
      <c r="AJ43" s="279"/>
      <c r="AK43" s="279"/>
      <c r="AL43" s="279"/>
      <c r="AM43" s="280"/>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07"/>
      <c r="C44" s="307"/>
      <c r="D44" s="308"/>
      <c r="E44" s="300"/>
      <c r="F44" s="301"/>
      <c r="G44" s="301"/>
      <c r="H44" s="301"/>
      <c r="I44" s="302"/>
      <c r="J44" s="260"/>
      <c r="K44" s="261"/>
      <c r="L44" s="261"/>
      <c r="M44" s="261"/>
      <c r="N44" s="261"/>
      <c r="O44" s="262"/>
      <c r="P44" s="260"/>
      <c r="Q44" s="261"/>
      <c r="R44" s="261"/>
      <c r="S44" s="261"/>
      <c r="T44" s="261"/>
      <c r="U44" s="262"/>
      <c r="V44" s="269"/>
      <c r="W44" s="270"/>
      <c r="X44" s="270"/>
      <c r="Y44" s="270"/>
      <c r="Z44" s="270"/>
      <c r="AA44" s="271"/>
      <c r="AB44" s="287"/>
      <c r="AC44" s="288"/>
      <c r="AD44" s="288"/>
      <c r="AE44" s="288"/>
      <c r="AF44" s="288"/>
      <c r="AG44" s="289"/>
      <c r="AH44" s="278"/>
      <c r="AI44" s="279"/>
      <c r="AJ44" s="279"/>
      <c r="AK44" s="279"/>
      <c r="AL44" s="279"/>
      <c r="AM44" s="280"/>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07"/>
      <c r="C45" s="307"/>
      <c r="D45" s="308"/>
      <c r="E45" s="303"/>
      <c r="F45" s="304"/>
      <c r="G45" s="304"/>
      <c r="H45" s="304"/>
      <c r="I45" s="305"/>
      <c r="J45" s="263"/>
      <c r="K45" s="264"/>
      <c r="L45" s="264"/>
      <c r="M45" s="264"/>
      <c r="N45" s="264"/>
      <c r="O45" s="265"/>
      <c r="P45" s="263"/>
      <c r="Q45" s="264"/>
      <c r="R45" s="264"/>
      <c r="S45" s="264"/>
      <c r="T45" s="264"/>
      <c r="U45" s="265"/>
      <c r="V45" s="272"/>
      <c r="W45" s="273"/>
      <c r="X45" s="273"/>
      <c r="Y45" s="273"/>
      <c r="Z45" s="273"/>
      <c r="AA45" s="274"/>
      <c r="AB45" s="290"/>
      <c r="AC45" s="291"/>
      <c r="AD45" s="291"/>
      <c r="AE45" s="291"/>
      <c r="AF45" s="291"/>
      <c r="AG45" s="292"/>
      <c r="AH45" s="281"/>
      <c r="AI45" s="282"/>
      <c r="AJ45" s="282"/>
      <c r="AK45" s="282"/>
      <c r="AL45" s="282"/>
      <c r="AM45" s="283"/>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97" t="s">
        <v>94</v>
      </c>
      <c r="K46" s="298"/>
      <c r="L46" s="298"/>
      <c r="M46" s="298"/>
      <c r="N46" s="298"/>
      <c r="O46" s="299"/>
      <c r="P46" s="297" t="s">
        <v>93</v>
      </c>
      <c r="Q46" s="298"/>
      <c r="R46" s="298"/>
      <c r="S46" s="298"/>
      <c r="T46" s="298"/>
      <c r="U46" s="299"/>
      <c r="V46" s="297" t="s">
        <v>92</v>
      </c>
      <c r="W46" s="298"/>
      <c r="X46" s="298"/>
      <c r="Y46" s="298"/>
      <c r="Z46" s="298"/>
      <c r="AA46" s="299"/>
      <c r="AB46" s="297" t="s">
        <v>91</v>
      </c>
      <c r="AC46" s="306"/>
      <c r="AD46" s="298"/>
      <c r="AE46" s="298"/>
      <c r="AF46" s="298"/>
      <c r="AG46" s="299"/>
      <c r="AH46" s="297" t="s">
        <v>90</v>
      </c>
      <c r="AI46" s="298"/>
      <c r="AJ46" s="298"/>
      <c r="AK46" s="298"/>
      <c r="AL46" s="298"/>
      <c r="AM46" s="299"/>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00"/>
      <c r="K47" s="301"/>
      <c r="L47" s="301"/>
      <c r="M47" s="301"/>
      <c r="N47" s="301"/>
      <c r="O47" s="302"/>
      <c r="P47" s="300"/>
      <c r="Q47" s="301"/>
      <c r="R47" s="301"/>
      <c r="S47" s="301"/>
      <c r="T47" s="301"/>
      <c r="U47" s="302"/>
      <c r="V47" s="300"/>
      <c r="W47" s="301"/>
      <c r="X47" s="301"/>
      <c r="Y47" s="301"/>
      <c r="Z47" s="301"/>
      <c r="AA47" s="302"/>
      <c r="AB47" s="300"/>
      <c r="AC47" s="301"/>
      <c r="AD47" s="301"/>
      <c r="AE47" s="301"/>
      <c r="AF47" s="301"/>
      <c r="AG47" s="302"/>
      <c r="AH47" s="300"/>
      <c r="AI47" s="301"/>
      <c r="AJ47" s="301"/>
      <c r="AK47" s="301"/>
      <c r="AL47" s="301"/>
      <c r="AM47" s="302"/>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00"/>
      <c r="K48" s="301"/>
      <c r="L48" s="301"/>
      <c r="M48" s="301"/>
      <c r="N48" s="301"/>
      <c r="O48" s="302"/>
      <c r="P48" s="300"/>
      <c r="Q48" s="301"/>
      <c r="R48" s="301"/>
      <c r="S48" s="301"/>
      <c r="T48" s="301"/>
      <c r="U48" s="302"/>
      <c r="V48" s="300"/>
      <c r="W48" s="301"/>
      <c r="X48" s="301"/>
      <c r="Y48" s="301"/>
      <c r="Z48" s="301"/>
      <c r="AA48" s="302"/>
      <c r="AB48" s="300"/>
      <c r="AC48" s="301"/>
      <c r="AD48" s="301"/>
      <c r="AE48" s="301"/>
      <c r="AF48" s="301"/>
      <c r="AG48" s="302"/>
      <c r="AH48" s="300"/>
      <c r="AI48" s="301"/>
      <c r="AJ48" s="301"/>
      <c r="AK48" s="301"/>
      <c r="AL48" s="301"/>
      <c r="AM48" s="302"/>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00"/>
      <c r="K49" s="301"/>
      <c r="L49" s="301"/>
      <c r="M49" s="301"/>
      <c r="N49" s="301"/>
      <c r="O49" s="302"/>
      <c r="P49" s="300"/>
      <c r="Q49" s="301"/>
      <c r="R49" s="301"/>
      <c r="S49" s="301"/>
      <c r="T49" s="301"/>
      <c r="U49" s="302"/>
      <c r="V49" s="300"/>
      <c r="W49" s="301"/>
      <c r="X49" s="301"/>
      <c r="Y49" s="301"/>
      <c r="Z49" s="301"/>
      <c r="AA49" s="302"/>
      <c r="AB49" s="300"/>
      <c r="AC49" s="301"/>
      <c r="AD49" s="301"/>
      <c r="AE49" s="301"/>
      <c r="AF49" s="301"/>
      <c r="AG49" s="302"/>
      <c r="AH49" s="300"/>
      <c r="AI49" s="301"/>
      <c r="AJ49" s="301"/>
      <c r="AK49" s="301"/>
      <c r="AL49" s="301"/>
      <c r="AM49" s="302"/>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00"/>
      <c r="K50" s="301"/>
      <c r="L50" s="301"/>
      <c r="M50" s="301"/>
      <c r="N50" s="301"/>
      <c r="O50" s="302"/>
      <c r="P50" s="300"/>
      <c r="Q50" s="301"/>
      <c r="R50" s="301"/>
      <c r="S50" s="301"/>
      <c r="T50" s="301"/>
      <c r="U50" s="302"/>
      <c r="V50" s="300"/>
      <c r="W50" s="301"/>
      <c r="X50" s="301"/>
      <c r="Y50" s="301"/>
      <c r="Z50" s="301"/>
      <c r="AA50" s="302"/>
      <c r="AB50" s="300"/>
      <c r="AC50" s="301"/>
      <c r="AD50" s="301"/>
      <c r="AE50" s="301"/>
      <c r="AF50" s="301"/>
      <c r="AG50" s="302"/>
      <c r="AH50" s="300"/>
      <c r="AI50" s="301"/>
      <c r="AJ50" s="301"/>
      <c r="AK50" s="301"/>
      <c r="AL50" s="301"/>
      <c r="AM50" s="302"/>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03"/>
      <c r="K51" s="304"/>
      <c r="L51" s="304"/>
      <c r="M51" s="304"/>
      <c r="N51" s="304"/>
      <c r="O51" s="305"/>
      <c r="P51" s="303"/>
      <c r="Q51" s="304"/>
      <c r="R51" s="304"/>
      <c r="S51" s="304"/>
      <c r="T51" s="304"/>
      <c r="U51" s="305"/>
      <c r="V51" s="303"/>
      <c r="W51" s="304"/>
      <c r="X51" s="304"/>
      <c r="Y51" s="304"/>
      <c r="Z51" s="304"/>
      <c r="AA51" s="305"/>
      <c r="AB51" s="303"/>
      <c r="AC51" s="304"/>
      <c r="AD51" s="304"/>
      <c r="AE51" s="304"/>
      <c r="AF51" s="304"/>
      <c r="AG51" s="305"/>
      <c r="AH51" s="303"/>
      <c r="AI51" s="304"/>
      <c r="AJ51" s="304"/>
      <c r="AK51" s="304"/>
      <c r="AL51" s="304"/>
      <c r="AM51" s="305"/>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8" sqref="C8"/>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345" t="s">
        <v>206</v>
      </c>
      <c r="C1" s="345"/>
      <c r="D1" s="345"/>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41</v>
      </c>
      <c r="D3" s="49"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40</v>
      </c>
      <c r="C4" s="50" t="s">
        <v>84</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42</v>
      </c>
      <c r="C5" s="50" t="s">
        <v>85</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89</v>
      </c>
      <c r="C6" s="50" t="s">
        <v>86</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4</v>
      </c>
      <c r="C7" s="50" t="s">
        <v>87</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43</v>
      </c>
      <c r="C8" s="50" t="s">
        <v>88</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5" zoomScale="70" zoomScaleNormal="70" workbookViewId="0">
      <selection activeCell="C7" sqref="C7"/>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47" t="s">
        <v>207</v>
      </c>
      <c r="C1" s="347"/>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69</v>
      </c>
      <c r="C3" s="34" t="s">
        <v>51</v>
      </c>
      <c r="D3" s="58"/>
      <c r="E3" s="58"/>
      <c r="F3" s="35"/>
      <c r="G3" s="8"/>
      <c r="H3" s="8"/>
      <c r="I3" s="8"/>
      <c r="J3" s="8"/>
      <c r="K3" s="8"/>
      <c r="L3" s="8"/>
      <c r="M3" s="8"/>
      <c r="N3" s="8"/>
      <c r="O3" s="8"/>
      <c r="P3" s="8"/>
      <c r="Q3" s="8"/>
      <c r="R3" s="8"/>
      <c r="S3" s="8"/>
      <c r="T3" s="8"/>
      <c r="U3" s="8"/>
      <c r="V3" s="8"/>
      <c r="W3" s="8"/>
    </row>
    <row r="4" spans="1:23" ht="32.4" x14ac:dyDescent="0.3">
      <c r="A4" s="23" t="s">
        <v>70</v>
      </c>
      <c r="B4" s="348" t="s">
        <v>83</v>
      </c>
      <c r="C4" s="36" t="s">
        <v>133</v>
      </c>
      <c r="D4" s="57"/>
      <c r="E4" s="57"/>
      <c r="F4" s="35"/>
      <c r="G4" s="8"/>
      <c r="H4" s="8"/>
      <c r="I4" s="8"/>
      <c r="J4" s="8"/>
      <c r="K4" s="8"/>
      <c r="L4" s="8"/>
      <c r="M4" s="8"/>
      <c r="N4" s="8"/>
      <c r="O4" s="8"/>
      <c r="P4" s="8"/>
      <c r="Q4" s="8"/>
      <c r="R4" s="8"/>
      <c r="S4" s="8"/>
      <c r="T4" s="8"/>
      <c r="U4" s="8"/>
      <c r="V4" s="8"/>
      <c r="W4" s="8"/>
    </row>
    <row r="5" spans="1:23" ht="32.4" x14ac:dyDescent="0.3">
      <c r="A5" s="23" t="s">
        <v>67</v>
      </c>
      <c r="B5" s="348"/>
      <c r="C5" s="37" t="s">
        <v>134</v>
      </c>
      <c r="D5" s="57"/>
      <c r="E5" s="57"/>
      <c r="F5" s="35"/>
      <c r="G5" s="8"/>
      <c r="H5" s="8"/>
      <c r="I5" s="8"/>
      <c r="J5" s="8"/>
      <c r="K5" s="8"/>
      <c r="L5" s="8"/>
      <c r="M5" s="8"/>
      <c r="N5" s="8"/>
      <c r="O5" s="8"/>
      <c r="P5" s="8"/>
      <c r="Q5" s="8"/>
      <c r="R5" s="8"/>
      <c r="S5" s="8"/>
      <c r="T5" s="8"/>
      <c r="U5" s="8"/>
      <c r="V5" s="8"/>
      <c r="W5" s="8"/>
    </row>
    <row r="6" spans="1:23" ht="32.4" x14ac:dyDescent="0.3">
      <c r="A6" s="23" t="s">
        <v>5</v>
      </c>
      <c r="B6" s="348"/>
      <c r="C6" s="37" t="s">
        <v>135</v>
      </c>
      <c r="D6" s="57"/>
      <c r="E6" s="57"/>
      <c r="F6" s="35"/>
      <c r="G6" s="8"/>
      <c r="H6" s="8"/>
      <c r="I6" s="8"/>
      <c r="J6" s="8"/>
      <c r="K6" s="8"/>
      <c r="L6" s="8"/>
      <c r="M6" s="8"/>
      <c r="N6" s="8"/>
      <c r="O6" s="8"/>
      <c r="P6" s="8"/>
      <c r="Q6" s="8"/>
      <c r="R6" s="8"/>
      <c r="S6" s="8"/>
      <c r="T6" s="8"/>
      <c r="U6" s="8"/>
      <c r="V6" s="8"/>
      <c r="W6" s="8"/>
    </row>
    <row r="7" spans="1:23" ht="32.4" x14ac:dyDescent="0.3">
      <c r="A7" s="23" t="s">
        <v>71</v>
      </c>
      <c r="B7" s="348"/>
      <c r="C7" s="37" t="s">
        <v>136</v>
      </c>
      <c r="D7" s="57"/>
      <c r="E7" s="57"/>
      <c r="F7" s="35"/>
      <c r="G7" s="8"/>
      <c r="H7" s="8"/>
      <c r="I7" s="8"/>
      <c r="J7" s="8"/>
      <c r="K7" s="8"/>
      <c r="L7" s="8"/>
      <c r="M7" s="8"/>
      <c r="N7" s="8"/>
      <c r="O7" s="8"/>
      <c r="P7" s="8"/>
      <c r="Q7" s="8"/>
      <c r="R7" s="8"/>
      <c r="S7" s="8"/>
      <c r="T7" s="8"/>
      <c r="U7" s="8"/>
      <c r="V7" s="8"/>
      <c r="W7" s="8"/>
    </row>
    <row r="8" spans="1:23" ht="20.399999999999999" x14ac:dyDescent="0.3">
      <c r="A8" s="23"/>
      <c r="B8" s="348"/>
      <c r="C8" s="37" t="s">
        <v>137</v>
      </c>
      <c r="D8" s="57"/>
      <c r="E8" s="57"/>
      <c r="F8" s="38"/>
      <c r="G8" s="8"/>
      <c r="H8" s="8"/>
      <c r="I8" s="8"/>
      <c r="J8" s="8"/>
      <c r="K8" s="8"/>
      <c r="L8" s="8"/>
      <c r="M8" s="8"/>
      <c r="N8" s="8"/>
      <c r="O8" s="8"/>
      <c r="P8" s="8"/>
      <c r="Q8" s="8"/>
      <c r="R8" s="8"/>
      <c r="S8" s="8"/>
      <c r="T8" s="8"/>
      <c r="U8" s="8"/>
      <c r="V8" s="8"/>
      <c r="W8" s="8"/>
    </row>
    <row r="9" spans="1:23" ht="18" x14ac:dyDescent="0.3">
      <c r="A9" s="23"/>
      <c r="B9" s="348"/>
      <c r="C9" s="39" t="s">
        <v>138</v>
      </c>
      <c r="D9" s="57"/>
      <c r="E9" s="57"/>
      <c r="F9" s="24"/>
      <c r="G9" s="8"/>
      <c r="H9" s="8"/>
      <c r="I9" s="8"/>
      <c r="J9" s="8"/>
      <c r="K9" s="8"/>
      <c r="L9" s="8"/>
      <c r="M9" s="8"/>
      <c r="N9" s="8"/>
      <c r="O9" s="8"/>
      <c r="P9" s="8"/>
      <c r="Q9" s="8"/>
      <c r="R9" s="8"/>
      <c r="S9" s="8"/>
      <c r="T9" s="8"/>
      <c r="U9" s="8"/>
      <c r="V9" s="8"/>
      <c r="W9" s="8"/>
    </row>
    <row r="10" spans="1:23" ht="33.75" customHeight="1" x14ac:dyDescent="0.3">
      <c r="A10" s="23"/>
      <c r="B10" s="349" t="s">
        <v>46</v>
      </c>
      <c r="C10" s="40" t="s">
        <v>139</v>
      </c>
      <c r="D10" s="57"/>
      <c r="E10" s="57"/>
      <c r="F10" s="23" t="s">
        <v>116</v>
      </c>
      <c r="G10" s="8"/>
      <c r="H10" s="8"/>
      <c r="I10" s="8"/>
      <c r="J10" s="8"/>
      <c r="K10" s="8"/>
      <c r="L10" s="8"/>
      <c r="M10" s="8"/>
      <c r="N10" s="8"/>
      <c r="O10" s="8"/>
      <c r="P10" s="8"/>
      <c r="Q10" s="8"/>
      <c r="R10" s="8"/>
      <c r="S10" s="8"/>
      <c r="T10" s="8"/>
      <c r="U10" s="8"/>
      <c r="V10" s="8"/>
      <c r="W10" s="8"/>
    </row>
    <row r="11" spans="1:23" ht="18" x14ac:dyDescent="0.3">
      <c r="A11" s="23"/>
      <c r="B11" s="349"/>
      <c r="C11" s="41" t="s">
        <v>140</v>
      </c>
      <c r="D11" s="57"/>
      <c r="E11" s="57"/>
      <c r="F11" s="23" t="s">
        <v>117</v>
      </c>
      <c r="G11" s="8"/>
      <c r="H11" s="8"/>
      <c r="I11" s="8"/>
      <c r="J11" s="8"/>
      <c r="K11" s="8"/>
      <c r="L11" s="8"/>
      <c r="M11" s="8"/>
      <c r="N11" s="8"/>
      <c r="O11" s="8"/>
      <c r="P11" s="8"/>
      <c r="Q11" s="8"/>
      <c r="R11" s="8"/>
      <c r="S11" s="8"/>
      <c r="T11" s="8"/>
      <c r="U11" s="8"/>
      <c r="V11" s="8"/>
      <c r="W11" s="8"/>
    </row>
    <row r="12" spans="1:23" ht="18" x14ac:dyDescent="0.3">
      <c r="A12" s="23"/>
      <c r="B12" s="349"/>
      <c r="C12" s="41" t="s">
        <v>141</v>
      </c>
      <c r="D12" s="57"/>
      <c r="E12" s="57"/>
      <c r="F12" s="23" t="s">
        <v>118</v>
      </c>
      <c r="G12" s="8"/>
      <c r="H12" s="8"/>
      <c r="I12" s="8"/>
      <c r="J12" s="8"/>
      <c r="K12" s="8"/>
      <c r="L12" s="8"/>
      <c r="M12" s="8"/>
      <c r="N12" s="8"/>
      <c r="O12" s="8"/>
      <c r="P12" s="8"/>
      <c r="Q12" s="8"/>
      <c r="R12" s="8"/>
      <c r="S12" s="8"/>
      <c r="T12" s="8"/>
      <c r="U12" s="8"/>
      <c r="V12" s="8"/>
      <c r="W12" s="8"/>
    </row>
    <row r="13" spans="1:23" ht="18" x14ac:dyDescent="0.3">
      <c r="A13" s="23"/>
      <c r="B13" s="349"/>
      <c r="C13" s="41" t="s">
        <v>142</v>
      </c>
      <c r="D13" s="57"/>
      <c r="E13" s="57"/>
      <c r="F13" s="23" t="s">
        <v>119</v>
      </c>
      <c r="G13" s="8"/>
      <c r="H13" s="8"/>
      <c r="I13" s="8"/>
      <c r="J13" s="8"/>
      <c r="K13" s="8"/>
      <c r="L13" s="8"/>
      <c r="M13" s="8"/>
      <c r="N13" s="8"/>
      <c r="O13" s="8"/>
      <c r="P13" s="8"/>
      <c r="Q13" s="8"/>
      <c r="R13" s="8"/>
      <c r="S13" s="8"/>
      <c r="T13" s="8"/>
      <c r="U13" s="8"/>
      <c r="V13" s="8"/>
      <c r="W13" s="8"/>
    </row>
    <row r="14" spans="1:23" ht="36" x14ac:dyDescent="0.3">
      <c r="A14" s="23"/>
      <c r="B14" s="349"/>
      <c r="C14" s="41" t="s">
        <v>143</v>
      </c>
      <c r="D14" s="57"/>
      <c r="E14" s="57"/>
      <c r="F14" s="23" t="s">
        <v>120</v>
      </c>
      <c r="G14" s="8"/>
      <c r="H14" s="8"/>
      <c r="I14" s="8"/>
      <c r="J14" s="8"/>
      <c r="K14" s="8"/>
      <c r="L14" s="8"/>
      <c r="M14" s="8"/>
      <c r="N14" s="8"/>
      <c r="O14" s="8"/>
      <c r="P14" s="8"/>
      <c r="Q14" s="8"/>
      <c r="R14" s="8"/>
      <c r="S14" s="8"/>
      <c r="T14" s="8"/>
      <c r="U14" s="8"/>
      <c r="V14" s="8"/>
      <c r="W14" s="8"/>
    </row>
    <row r="15" spans="1:23" ht="36" x14ac:dyDescent="0.3">
      <c r="A15" s="23"/>
      <c r="B15" s="349"/>
      <c r="C15" s="42" t="s">
        <v>144</v>
      </c>
      <c r="D15" s="57"/>
      <c r="E15" s="57"/>
      <c r="F15" s="23"/>
      <c r="G15" s="8"/>
      <c r="H15" s="8"/>
      <c r="I15" s="8"/>
      <c r="J15" s="8"/>
      <c r="K15" s="8"/>
      <c r="L15" s="8"/>
      <c r="M15" s="8"/>
      <c r="N15" s="8"/>
      <c r="O15" s="8"/>
      <c r="P15" s="8"/>
      <c r="Q15" s="8"/>
    </row>
    <row r="16" spans="1:23" ht="18" x14ac:dyDescent="0.3">
      <c r="A16" s="23"/>
      <c r="B16" s="350" t="s">
        <v>47</v>
      </c>
      <c r="C16" s="40" t="s">
        <v>145</v>
      </c>
      <c r="D16" s="57"/>
      <c r="E16" s="57"/>
      <c r="F16" s="23"/>
      <c r="G16" s="8"/>
      <c r="H16" s="8"/>
      <c r="I16" s="8"/>
      <c r="J16" s="8"/>
      <c r="K16" s="8"/>
      <c r="L16" s="8"/>
      <c r="M16" s="8"/>
      <c r="N16" s="8"/>
      <c r="O16" s="8"/>
      <c r="P16" s="8"/>
      <c r="Q16" s="8"/>
    </row>
    <row r="17" spans="1:17" ht="36" x14ac:dyDescent="0.3">
      <c r="A17" s="23"/>
      <c r="B17" s="350"/>
      <c r="C17" s="41" t="s">
        <v>146</v>
      </c>
      <c r="D17" s="57"/>
      <c r="E17" s="57"/>
      <c r="F17" s="25"/>
      <c r="G17" s="8"/>
      <c r="H17" s="8"/>
      <c r="I17" s="8"/>
      <c r="J17" s="8"/>
      <c r="K17" s="8"/>
      <c r="L17" s="8"/>
      <c r="M17" s="8"/>
      <c r="N17" s="8"/>
      <c r="O17" s="8"/>
      <c r="P17" s="8"/>
      <c r="Q17" s="8"/>
    </row>
    <row r="18" spans="1:17" ht="36" x14ac:dyDescent="0.3">
      <c r="A18" s="23"/>
      <c r="B18" s="350"/>
      <c r="C18" s="41" t="s">
        <v>147</v>
      </c>
      <c r="D18" s="57"/>
      <c r="E18" s="57"/>
      <c r="F18" s="25"/>
      <c r="G18" s="8"/>
      <c r="H18" s="8"/>
      <c r="I18" s="8"/>
      <c r="J18" s="8"/>
      <c r="K18" s="8"/>
      <c r="L18" s="8"/>
      <c r="M18" s="8"/>
      <c r="N18" s="8"/>
      <c r="O18" s="8"/>
      <c r="P18" s="8"/>
      <c r="Q18" s="8"/>
    </row>
    <row r="19" spans="1:17" ht="18" x14ac:dyDescent="0.3">
      <c r="A19" s="23"/>
      <c r="B19" s="350"/>
      <c r="C19" s="41" t="s">
        <v>148</v>
      </c>
      <c r="D19" s="57"/>
      <c r="E19" s="57"/>
      <c r="F19" s="25"/>
      <c r="G19" s="8"/>
      <c r="H19" s="8"/>
      <c r="I19" s="8"/>
      <c r="J19" s="8"/>
      <c r="K19" s="8"/>
      <c r="L19" s="8"/>
      <c r="M19" s="8"/>
      <c r="N19" s="8"/>
      <c r="O19" s="8"/>
      <c r="P19" s="8"/>
      <c r="Q19" s="8"/>
    </row>
    <row r="20" spans="1:17" ht="36" x14ac:dyDescent="0.3">
      <c r="A20" s="23"/>
      <c r="B20" s="350"/>
      <c r="C20" s="41" t="s">
        <v>149</v>
      </c>
      <c r="D20" s="57"/>
      <c r="E20" s="57"/>
      <c r="F20" s="25"/>
      <c r="G20" s="8"/>
      <c r="H20" s="8"/>
      <c r="I20" s="8"/>
      <c r="J20" s="8"/>
      <c r="K20" s="8"/>
      <c r="L20" s="8"/>
      <c r="M20" s="8"/>
      <c r="N20" s="8"/>
      <c r="O20" s="8"/>
      <c r="P20" s="8"/>
      <c r="Q20" s="8"/>
    </row>
    <row r="21" spans="1:17" ht="36" x14ac:dyDescent="0.3">
      <c r="A21" s="23"/>
      <c r="B21" s="350"/>
      <c r="C21" s="42" t="s">
        <v>150</v>
      </c>
      <c r="D21" s="57"/>
      <c r="E21" s="57"/>
      <c r="F21" s="43"/>
      <c r="G21" s="8"/>
      <c r="H21" s="8"/>
      <c r="I21" s="8"/>
      <c r="J21" s="8"/>
      <c r="K21" s="8"/>
      <c r="L21" s="8"/>
      <c r="M21" s="8"/>
      <c r="N21" s="8"/>
      <c r="O21" s="8"/>
      <c r="P21" s="8"/>
      <c r="Q21" s="8"/>
    </row>
    <row r="22" spans="1:17" ht="20.399999999999999" x14ac:dyDescent="0.3">
      <c r="A22" s="23"/>
      <c r="B22" s="351" t="s">
        <v>48</v>
      </c>
      <c r="C22" s="40" t="s">
        <v>151</v>
      </c>
      <c r="D22" s="57"/>
      <c r="E22" s="57"/>
      <c r="F22" s="43"/>
      <c r="G22" s="8"/>
      <c r="H22" s="8"/>
      <c r="I22" s="8"/>
      <c r="J22" s="8"/>
      <c r="K22" s="8"/>
      <c r="L22" s="8"/>
      <c r="M22" s="8"/>
      <c r="N22" s="8"/>
      <c r="O22" s="8"/>
      <c r="P22" s="8"/>
      <c r="Q22" s="8"/>
    </row>
    <row r="23" spans="1:17" ht="36" x14ac:dyDescent="0.3">
      <c r="A23" s="23"/>
      <c r="B23" s="351"/>
      <c r="C23" s="41" t="s">
        <v>152</v>
      </c>
      <c r="D23" s="57"/>
      <c r="E23" s="57"/>
      <c r="F23" s="43"/>
      <c r="G23" s="8"/>
      <c r="H23" s="8"/>
      <c r="I23" s="8"/>
      <c r="J23" s="8"/>
      <c r="K23" s="8"/>
      <c r="L23" s="8"/>
      <c r="M23" s="8"/>
      <c r="N23" s="8"/>
      <c r="O23" s="8"/>
      <c r="P23" s="8"/>
      <c r="Q23" s="8"/>
    </row>
    <row r="24" spans="1:17" ht="36" x14ac:dyDescent="0.3">
      <c r="A24" s="23"/>
      <c r="B24" s="351"/>
      <c r="C24" s="41" t="s">
        <v>153</v>
      </c>
      <c r="D24" s="57"/>
      <c r="E24" s="57"/>
      <c r="F24" s="43"/>
      <c r="G24" s="8"/>
      <c r="H24" s="8"/>
      <c r="I24" s="8"/>
      <c r="J24" s="8"/>
      <c r="K24" s="8"/>
      <c r="L24" s="8"/>
      <c r="M24" s="8"/>
      <c r="N24" s="8"/>
      <c r="O24" s="8"/>
      <c r="P24" s="8"/>
      <c r="Q24" s="8"/>
    </row>
    <row r="25" spans="1:17" ht="20.399999999999999" x14ac:dyDescent="0.3">
      <c r="A25" s="23"/>
      <c r="B25" s="351"/>
      <c r="C25" s="41" t="s">
        <v>154</v>
      </c>
      <c r="D25" s="57"/>
      <c r="E25" s="57"/>
      <c r="F25" s="43"/>
      <c r="G25" s="8"/>
      <c r="H25" s="8"/>
      <c r="I25" s="8"/>
      <c r="J25" s="8"/>
      <c r="K25" s="8"/>
      <c r="L25" s="8"/>
      <c r="M25" s="8"/>
      <c r="N25" s="8"/>
      <c r="O25" s="8"/>
      <c r="P25" s="8"/>
      <c r="Q25" s="8"/>
    </row>
    <row r="26" spans="1:17" ht="36" x14ac:dyDescent="0.3">
      <c r="A26" s="23"/>
      <c r="B26" s="351"/>
      <c r="C26" s="41" t="s">
        <v>155</v>
      </c>
      <c r="D26" s="57"/>
      <c r="E26" s="57"/>
      <c r="F26" s="43"/>
      <c r="G26" s="8"/>
      <c r="H26" s="8"/>
      <c r="I26" s="8"/>
      <c r="J26" s="8"/>
      <c r="K26" s="8"/>
      <c r="L26" s="8"/>
      <c r="M26" s="8"/>
      <c r="N26" s="8"/>
      <c r="O26" s="8"/>
      <c r="P26" s="8"/>
      <c r="Q26" s="8"/>
    </row>
    <row r="27" spans="1:17" ht="36" x14ac:dyDescent="0.3">
      <c r="A27" s="23"/>
      <c r="B27" s="351"/>
      <c r="C27" s="42" t="s">
        <v>156</v>
      </c>
      <c r="D27" s="57"/>
      <c r="E27" s="57"/>
      <c r="F27" s="43"/>
      <c r="G27" s="8"/>
      <c r="H27" s="8"/>
      <c r="I27" s="8"/>
      <c r="J27" s="8"/>
      <c r="K27" s="8"/>
      <c r="L27" s="8"/>
      <c r="M27" s="8"/>
      <c r="N27" s="8"/>
      <c r="O27" s="8"/>
      <c r="P27" s="8"/>
      <c r="Q27" s="8"/>
    </row>
    <row r="28" spans="1:17" ht="20.399999999999999" x14ac:dyDescent="0.3">
      <c r="A28" s="23"/>
      <c r="B28" s="346" t="s">
        <v>49</v>
      </c>
      <c r="C28" s="40" t="s">
        <v>157</v>
      </c>
      <c r="D28" s="57"/>
      <c r="E28" s="57"/>
      <c r="F28" s="43"/>
      <c r="G28" s="8"/>
      <c r="H28" s="8"/>
      <c r="I28" s="8"/>
      <c r="J28" s="8"/>
      <c r="K28" s="8"/>
      <c r="L28" s="8"/>
      <c r="M28" s="8"/>
      <c r="N28" s="8"/>
      <c r="O28" s="8"/>
      <c r="P28" s="8"/>
      <c r="Q28" s="8"/>
    </row>
    <row r="29" spans="1:17" ht="20.399999999999999" x14ac:dyDescent="0.3">
      <c r="A29" s="23"/>
      <c r="B29" s="346"/>
      <c r="C29" s="41" t="s">
        <v>158</v>
      </c>
      <c r="D29" s="57"/>
      <c r="E29" s="57"/>
      <c r="F29" s="43"/>
      <c r="G29" s="8"/>
      <c r="H29" s="8"/>
      <c r="I29" s="8"/>
      <c r="J29" s="8"/>
      <c r="K29" s="8"/>
      <c r="L29" s="8"/>
      <c r="M29" s="8"/>
      <c r="N29" s="8"/>
      <c r="O29" s="8"/>
      <c r="P29" s="8"/>
      <c r="Q29" s="8"/>
    </row>
    <row r="30" spans="1:17" ht="20.399999999999999" x14ac:dyDescent="0.3">
      <c r="A30" s="23"/>
      <c r="B30" s="346"/>
      <c r="C30" s="41" t="s">
        <v>159</v>
      </c>
      <c r="D30" s="57"/>
      <c r="E30" s="57"/>
      <c r="F30" s="43"/>
      <c r="G30" s="8"/>
      <c r="H30" s="8"/>
      <c r="I30" s="8"/>
      <c r="J30" s="8"/>
      <c r="K30" s="8"/>
      <c r="L30" s="8"/>
      <c r="M30" s="8"/>
      <c r="N30" s="8"/>
      <c r="O30" s="8"/>
      <c r="P30" s="8"/>
      <c r="Q30" s="8"/>
    </row>
    <row r="31" spans="1:17" ht="36" x14ac:dyDescent="0.3">
      <c r="A31" s="23"/>
      <c r="B31" s="346"/>
      <c r="C31" s="41" t="s">
        <v>160</v>
      </c>
      <c r="D31" s="57"/>
      <c r="E31" s="57"/>
      <c r="F31" s="43"/>
      <c r="G31" s="8"/>
      <c r="H31" s="8"/>
      <c r="I31" s="8"/>
      <c r="J31" s="8"/>
      <c r="K31" s="8"/>
      <c r="L31" s="8"/>
      <c r="M31" s="8"/>
      <c r="N31" s="8"/>
      <c r="O31" s="8"/>
      <c r="P31" s="8"/>
      <c r="Q31" s="8"/>
    </row>
    <row r="32" spans="1:17" ht="36" x14ac:dyDescent="0.3">
      <c r="A32" s="23"/>
      <c r="B32" s="346"/>
      <c r="C32" s="41" t="s">
        <v>161</v>
      </c>
      <c r="D32" s="57"/>
      <c r="E32" s="57"/>
      <c r="F32" s="43"/>
      <c r="G32" s="8"/>
      <c r="H32" s="8"/>
      <c r="I32" s="8"/>
      <c r="J32" s="8"/>
      <c r="K32" s="8"/>
      <c r="L32" s="8"/>
      <c r="M32" s="8"/>
      <c r="N32" s="8"/>
      <c r="O32" s="8"/>
      <c r="P32" s="8"/>
      <c r="Q32" s="8"/>
    </row>
    <row r="33" spans="1:17" ht="36" x14ac:dyDescent="0.3">
      <c r="A33" s="23"/>
      <c r="B33" s="346"/>
      <c r="C33" s="42" t="s">
        <v>162</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73</v>
      </c>
      <c r="C208" s="45" t="s">
        <v>113</v>
      </c>
      <c r="D208" s="45"/>
      <c r="E208" s="45"/>
      <c r="F208" t="s">
        <v>73</v>
      </c>
      <c r="G208" t="s">
        <v>113</v>
      </c>
    </row>
    <row r="209" spans="1:10" ht="21" x14ac:dyDescent="0.4">
      <c r="A209" s="8"/>
      <c r="B209" s="46" t="s">
        <v>74</v>
      </c>
      <c r="C209" s="46" t="s">
        <v>45</v>
      </c>
      <c r="D209" s="46"/>
      <c r="E209" s="46"/>
      <c r="F209" t="s">
        <v>74</v>
      </c>
      <c r="H209" t="str">
        <f>IF(NOT(ISBLANK(F209)),F209,IF(NOT(ISBLANK(G209)),"     "&amp;G209,FALSE))</f>
        <v>Afectación Económica o presupuestal</v>
      </c>
      <c r="I209" t="s">
        <v>74</v>
      </c>
      <c r="J209" t="str">
        <f>IF(NOT(ISERROR(MATCH(I209,_xlfn.ANCHORARRAY(B220),0))),H222&amp;"Por favor no seleccionar los criterios de impacto",I209)</f>
        <v>❌Por favor no seleccionar los criterios de impacto</v>
      </c>
    </row>
    <row r="210" spans="1:10" ht="21" x14ac:dyDescent="0.4">
      <c r="A210" s="8"/>
      <c r="B210" s="46" t="s">
        <v>74</v>
      </c>
      <c r="C210" s="46" t="s">
        <v>75</v>
      </c>
      <c r="D210" s="46"/>
      <c r="E210" s="46"/>
      <c r="G210" t="s">
        <v>45</v>
      </c>
      <c r="H210" t="str">
        <f t="shared" ref="H210:H220" si="0">IF(NOT(ISBLANK(F210)),F210,IF(NOT(ISBLANK(G210)),"     "&amp;G210,FALSE))</f>
        <v xml:space="preserve">     Afectación menor a 10 SMLMV .</v>
      </c>
    </row>
    <row r="211" spans="1:10" ht="21" x14ac:dyDescent="0.4">
      <c r="A211" s="8"/>
      <c r="B211" s="46" t="s">
        <v>74</v>
      </c>
      <c r="C211" s="46" t="s">
        <v>76</v>
      </c>
      <c r="D211" s="46"/>
      <c r="E211" s="46"/>
      <c r="G211" t="s">
        <v>75</v>
      </c>
      <c r="H211" t="str">
        <f t="shared" si="0"/>
        <v xml:space="preserve">     Entre 10 y 50 SMLMV </v>
      </c>
    </row>
    <row r="212" spans="1:10" ht="21" x14ac:dyDescent="0.4">
      <c r="A212" s="8"/>
      <c r="B212" s="46" t="s">
        <v>74</v>
      </c>
      <c r="C212" s="46" t="s">
        <v>77</v>
      </c>
      <c r="D212" s="46"/>
      <c r="E212" s="46"/>
      <c r="G212" t="s">
        <v>76</v>
      </c>
      <c r="H212" t="str">
        <f t="shared" si="0"/>
        <v xml:space="preserve">     Entre 50 y 100 SMLMV </v>
      </c>
    </row>
    <row r="213" spans="1:10" ht="21" x14ac:dyDescent="0.4">
      <c r="A213" s="8"/>
      <c r="B213" s="46" t="s">
        <v>74</v>
      </c>
      <c r="C213" s="46" t="s">
        <v>78</v>
      </c>
      <c r="D213" s="46"/>
      <c r="E213" s="46"/>
      <c r="G213" t="s">
        <v>77</v>
      </c>
      <c r="H213" t="str">
        <f t="shared" si="0"/>
        <v xml:space="preserve">     Entre 100 y 500 SMLMV </v>
      </c>
    </row>
    <row r="214" spans="1:10" ht="21" x14ac:dyDescent="0.4">
      <c r="A214" s="8"/>
      <c r="B214" s="46" t="s">
        <v>44</v>
      </c>
      <c r="C214" s="46" t="s">
        <v>79</v>
      </c>
      <c r="D214" s="46"/>
      <c r="E214" s="46"/>
      <c r="G214" t="s">
        <v>78</v>
      </c>
      <c r="H214" t="str">
        <f t="shared" si="0"/>
        <v xml:space="preserve">     Mayor a 500 SMLMV </v>
      </c>
    </row>
    <row r="215" spans="1:10" ht="21" x14ac:dyDescent="0.4">
      <c r="A215" s="8"/>
      <c r="B215" s="46" t="s">
        <v>44</v>
      </c>
      <c r="C215" s="46" t="s">
        <v>80</v>
      </c>
      <c r="D215" s="46"/>
      <c r="E215" s="46"/>
      <c r="F215" t="s">
        <v>44</v>
      </c>
      <c r="H215" t="str">
        <f t="shared" si="0"/>
        <v>Pérdida Reputacional</v>
      </c>
    </row>
    <row r="216" spans="1:10" ht="21" x14ac:dyDescent="0.4">
      <c r="A216" s="8"/>
      <c r="B216" s="46" t="s">
        <v>44</v>
      </c>
      <c r="C216" s="46" t="s">
        <v>82</v>
      </c>
      <c r="D216" s="46"/>
      <c r="E216" s="46"/>
      <c r="G216" t="s">
        <v>79</v>
      </c>
      <c r="H216" t="str">
        <f t="shared" si="0"/>
        <v xml:space="preserve">     El riesgo afecta la imagen de alguna área de la organización</v>
      </c>
    </row>
    <row r="217" spans="1:10" ht="21" x14ac:dyDescent="0.4">
      <c r="A217" s="8"/>
      <c r="B217" s="46" t="s">
        <v>44</v>
      </c>
      <c r="C217" s="46" t="s">
        <v>81</v>
      </c>
      <c r="D217" s="46"/>
      <c r="E217" s="46"/>
      <c r="G217" t="s">
        <v>80</v>
      </c>
      <c r="H217" t="str">
        <f t="shared" si="0"/>
        <v xml:space="preserve">     El riesgo afecta la imagen de la entidad internamente, de conocimiento general, nivel interno, de junta dircetiva y accionistas y/o de provedores</v>
      </c>
    </row>
    <row r="218" spans="1:10" ht="21" x14ac:dyDescent="0.4">
      <c r="A218" s="8"/>
      <c r="B218" s="46" t="s">
        <v>44</v>
      </c>
      <c r="C218" s="46" t="s">
        <v>100</v>
      </c>
      <c r="D218" s="46"/>
      <c r="E218" s="46"/>
      <c r="G218" t="s">
        <v>82</v>
      </c>
      <c r="H218" t="str">
        <f t="shared" si="0"/>
        <v xml:space="preserve">     El riesgo afecta la imagen de la entidad con algunos usuarios de relevancia frente al logro de los objetivos</v>
      </c>
    </row>
    <row r="219" spans="1:10" x14ac:dyDescent="0.3">
      <c r="A219" s="8"/>
      <c r="B219" s="6"/>
      <c r="C219" s="6"/>
      <c r="D219" s="6"/>
      <c r="E219" s="6"/>
      <c r="G219" t="s">
        <v>81</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100</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114</v>
      </c>
    </row>
    <row r="223" spans="1:10" x14ac:dyDescent="0.3">
      <c r="B223" s="4"/>
      <c r="C223" s="4"/>
      <c r="D223" s="4"/>
      <c r="E223" s="4"/>
      <c r="H223" s="7" t="s">
        <v>115</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E15" sqref="E15"/>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52" t="s">
        <v>64</v>
      </c>
      <c r="C1" s="353"/>
      <c r="D1" s="353"/>
      <c r="E1" s="353"/>
      <c r="F1" s="354"/>
    </row>
    <row r="2" spans="2:6" ht="16.2" thickBot="1" x14ac:dyDescent="0.35">
      <c r="B2" s="11"/>
      <c r="C2" s="11"/>
      <c r="D2" s="11"/>
      <c r="E2" s="11"/>
      <c r="F2" s="11"/>
    </row>
    <row r="3" spans="2:6" ht="16.2" thickBot="1" x14ac:dyDescent="0.35">
      <c r="B3" s="356" t="s">
        <v>50</v>
      </c>
      <c r="C3" s="357"/>
      <c r="D3" s="357"/>
      <c r="E3" s="47" t="s">
        <v>51</v>
      </c>
      <c r="F3" s="48" t="s">
        <v>52</v>
      </c>
    </row>
    <row r="4" spans="2:6" ht="31.2" x14ac:dyDescent="0.3">
      <c r="B4" s="358" t="s">
        <v>53</v>
      </c>
      <c r="C4" s="360" t="s">
        <v>11</v>
      </c>
      <c r="D4" s="12" t="s">
        <v>12</v>
      </c>
      <c r="E4" s="13" t="s">
        <v>54</v>
      </c>
      <c r="F4" s="14">
        <v>0.25</v>
      </c>
    </row>
    <row r="5" spans="2:6" ht="46.8" x14ac:dyDescent="0.3">
      <c r="B5" s="359"/>
      <c r="C5" s="361"/>
      <c r="D5" s="15" t="s">
        <v>13</v>
      </c>
      <c r="E5" s="16" t="s">
        <v>55</v>
      </c>
      <c r="F5" s="17">
        <v>0.15</v>
      </c>
    </row>
    <row r="6" spans="2:6" ht="46.8" x14ac:dyDescent="0.3">
      <c r="B6" s="359"/>
      <c r="C6" s="361"/>
      <c r="D6" s="15" t="s">
        <v>14</v>
      </c>
      <c r="E6" s="16" t="s">
        <v>56</v>
      </c>
      <c r="F6" s="17">
        <v>0.1</v>
      </c>
    </row>
    <row r="7" spans="2:6" ht="15.6" hidden="1" x14ac:dyDescent="0.3">
      <c r="B7" s="359"/>
      <c r="C7" s="15"/>
      <c r="D7" s="15" t="s">
        <v>163</v>
      </c>
      <c r="E7" s="16"/>
      <c r="F7" s="17"/>
    </row>
    <row r="8" spans="2:6" ht="62.4" x14ac:dyDescent="0.3">
      <c r="B8" s="359"/>
      <c r="C8" s="361" t="s">
        <v>15</v>
      </c>
      <c r="D8" s="15" t="s">
        <v>8</v>
      </c>
      <c r="E8" s="16" t="s">
        <v>57</v>
      </c>
      <c r="F8" s="17">
        <v>0.25</v>
      </c>
    </row>
    <row r="9" spans="2:6" ht="31.2" x14ac:dyDescent="0.3">
      <c r="B9" s="359"/>
      <c r="C9" s="361"/>
      <c r="D9" s="15" t="s">
        <v>7</v>
      </c>
      <c r="E9" s="16" t="s">
        <v>58</v>
      </c>
      <c r="F9" s="17">
        <v>0.15</v>
      </c>
    </row>
    <row r="10" spans="2:6" ht="15.6" hidden="1" x14ac:dyDescent="0.3">
      <c r="B10" s="32"/>
      <c r="C10" s="15"/>
      <c r="D10" s="15" t="s">
        <v>163</v>
      </c>
      <c r="E10" s="16"/>
      <c r="F10" s="17"/>
    </row>
    <row r="11" spans="2:6" ht="46.8" x14ac:dyDescent="0.3">
      <c r="B11" s="359" t="s">
        <v>122</v>
      </c>
      <c r="C11" s="361" t="s">
        <v>16</v>
      </c>
      <c r="D11" s="15" t="s">
        <v>17</v>
      </c>
      <c r="E11" s="16" t="s">
        <v>59</v>
      </c>
      <c r="F11" s="18" t="s">
        <v>60</v>
      </c>
    </row>
    <row r="12" spans="2:6" ht="46.8" x14ac:dyDescent="0.3">
      <c r="B12" s="359"/>
      <c r="C12" s="361"/>
      <c r="D12" s="15" t="s">
        <v>18</v>
      </c>
      <c r="E12" s="16" t="s">
        <v>61</v>
      </c>
      <c r="F12" s="18" t="s">
        <v>60</v>
      </c>
    </row>
    <row r="13" spans="2:6" ht="15.6" hidden="1" x14ac:dyDescent="0.3">
      <c r="B13" s="359"/>
      <c r="C13" s="15"/>
      <c r="D13" s="15" t="s">
        <v>163</v>
      </c>
      <c r="E13" s="16"/>
      <c r="F13" s="18"/>
    </row>
    <row r="14" spans="2:6" ht="46.8" x14ac:dyDescent="0.3">
      <c r="B14" s="359"/>
      <c r="C14" s="361" t="s">
        <v>19</v>
      </c>
      <c r="D14" s="15" t="s">
        <v>20</v>
      </c>
      <c r="E14" s="16" t="s">
        <v>62</v>
      </c>
      <c r="F14" s="18" t="s">
        <v>60</v>
      </c>
    </row>
    <row r="15" spans="2:6" ht="46.8" x14ac:dyDescent="0.3">
      <c r="B15" s="359"/>
      <c r="C15" s="361"/>
      <c r="D15" s="15" t="s">
        <v>21</v>
      </c>
      <c r="E15" s="16" t="s">
        <v>63</v>
      </c>
      <c r="F15" s="18" t="s">
        <v>60</v>
      </c>
    </row>
    <row r="16" spans="2:6" ht="15.6" hidden="1" x14ac:dyDescent="0.3">
      <c r="B16" s="359"/>
      <c r="C16" s="15"/>
      <c r="D16" s="15" t="s">
        <v>163</v>
      </c>
      <c r="E16" s="16"/>
      <c r="F16" s="18"/>
    </row>
    <row r="17" spans="2:6" ht="31.2" x14ac:dyDescent="0.3">
      <c r="B17" s="359"/>
      <c r="C17" s="361" t="s">
        <v>22</v>
      </c>
      <c r="D17" s="15" t="s">
        <v>101</v>
      </c>
      <c r="E17" s="16" t="s">
        <v>104</v>
      </c>
      <c r="F17" s="18" t="s">
        <v>60</v>
      </c>
    </row>
    <row r="18" spans="2:6" ht="16.2" thickBot="1" x14ac:dyDescent="0.35">
      <c r="B18" s="362"/>
      <c r="C18" s="363"/>
      <c r="D18" s="19" t="s">
        <v>102</v>
      </c>
      <c r="E18" s="20" t="s">
        <v>103</v>
      </c>
      <c r="F18" s="21" t="s">
        <v>60</v>
      </c>
    </row>
    <row r="19" spans="2:6" ht="15.6" hidden="1" x14ac:dyDescent="0.3">
      <c r="B19" s="59"/>
      <c r="C19" s="59"/>
      <c r="D19" s="15" t="s">
        <v>163</v>
      </c>
      <c r="E19" s="60"/>
      <c r="F19" s="61"/>
    </row>
    <row r="20" spans="2:6" ht="49.5" customHeight="1" x14ac:dyDescent="0.3">
      <c r="B20" s="355" t="s">
        <v>121</v>
      </c>
      <c r="C20" s="355"/>
      <c r="D20" s="355"/>
      <c r="E20" s="355"/>
      <c r="F20" s="355"/>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0" workbookViewId="0">
      <selection activeCell="C17" sqref="C17"/>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29</v>
      </c>
      <c r="E2" t="s">
        <v>107</v>
      </c>
    </row>
    <row r="3" spans="2:6" x14ac:dyDescent="0.3">
      <c r="B3" t="s">
        <v>30</v>
      </c>
      <c r="E3" t="s">
        <v>106</v>
      </c>
    </row>
    <row r="4" spans="2:6" x14ac:dyDescent="0.3">
      <c r="B4" t="s">
        <v>110</v>
      </c>
      <c r="E4" t="s">
        <v>108</v>
      </c>
    </row>
    <row r="5" spans="2:6" x14ac:dyDescent="0.3">
      <c r="B5" t="s">
        <v>109</v>
      </c>
    </row>
    <row r="8" spans="2:6" x14ac:dyDescent="0.3">
      <c r="B8" t="s">
        <v>72</v>
      </c>
      <c r="E8" t="s">
        <v>31</v>
      </c>
      <c r="F8" t="s">
        <v>125</v>
      </c>
    </row>
    <row r="9" spans="2:6" x14ac:dyDescent="0.3">
      <c r="B9" t="s">
        <v>32</v>
      </c>
      <c r="E9" t="s">
        <v>40</v>
      </c>
      <c r="F9" t="s">
        <v>126</v>
      </c>
    </row>
    <row r="10" spans="2:6" x14ac:dyDescent="0.3">
      <c r="B10" t="s">
        <v>33</v>
      </c>
      <c r="E10" t="s">
        <v>42</v>
      </c>
      <c r="F10" t="s">
        <v>70</v>
      </c>
    </row>
    <row r="11" spans="2:6" x14ac:dyDescent="0.3">
      <c r="E11" t="s">
        <v>89</v>
      </c>
      <c r="F11" t="s">
        <v>67</v>
      </c>
    </row>
    <row r="12" spans="2:6" x14ac:dyDescent="0.3">
      <c r="B12" t="s">
        <v>127</v>
      </c>
      <c r="E12" t="s">
        <v>4</v>
      </c>
      <c r="F12" t="s">
        <v>5</v>
      </c>
    </row>
    <row r="13" spans="2:6" x14ac:dyDescent="0.3">
      <c r="B13" s="127" t="s">
        <v>345</v>
      </c>
      <c r="E13" t="s">
        <v>43</v>
      </c>
      <c r="F13" t="s">
        <v>71</v>
      </c>
    </row>
    <row r="14" spans="2:6" x14ac:dyDescent="0.3">
      <c r="B14" s="127" t="s">
        <v>346</v>
      </c>
    </row>
    <row r="15" spans="2:6" x14ac:dyDescent="0.3">
      <c r="B15" s="127" t="s">
        <v>347</v>
      </c>
    </row>
    <row r="16" spans="2:6" ht="26.4" x14ac:dyDescent="0.3">
      <c r="B16" s="127" t="s">
        <v>348</v>
      </c>
    </row>
    <row r="17" spans="2:2" ht="26.4" x14ac:dyDescent="0.3">
      <c r="B17" s="127" t="s">
        <v>349</v>
      </c>
    </row>
    <row r="18" spans="2:2" x14ac:dyDescent="0.3">
      <c r="B18" s="29"/>
    </row>
    <row r="19" spans="2:2" x14ac:dyDescent="0.3">
      <c r="B19" s="29"/>
    </row>
    <row r="20" spans="2:2" x14ac:dyDescent="0.3">
      <c r="B20" s="29"/>
    </row>
    <row r="21" spans="2:2" x14ac:dyDescent="0.3">
      <c r="B21" s="29" t="s">
        <v>205</v>
      </c>
    </row>
    <row r="22" spans="2:2" x14ac:dyDescent="0.3">
      <c r="B22" t="s">
        <v>170</v>
      </c>
    </row>
    <row r="23" spans="2:2" x14ac:dyDescent="0.3">
      <c r="B23" t="s">
        <v>171</v>
      </c>
    </row>
    <row r="24" spans="2:2" x14ac:dyDescent="0.3">
      <c r="B24" t="s">
        <v>175</v>
      </c>
    </row>
    <row r="25" spans="2:2" x14ac:dyDescent="0.3">
      <c r="B25" t="s">
        <v>167</v>
      </c>
    </row>
    <row r="26" spans="2:2" x14ac:dyDescent="0.3">
      <c r="B26" t="s">
        <v>181</v>
      </c>
    </row>
    <row r="27" spans="2:2" x14ac:dyDescent="0.3">
      <c r="B27" t="s">
        <v>183</v>
      </c>
    </row>
    <row r="28" spans="2:2" x14ac:dyDescent="0.3">
      <c r="B28" t="s">
        <v>185</v>
      </c>
    </row>
    <row r="29" spans="2:2" x14ac:dyDescent="0.3">
      <c r="B29" t="s">
        <v>186</v>
      </c>
    </row>
    <row r="30" spans="2:2" x14ac:dyDescent="0.3">
      <c r="B30" t="s">
        <v>187</v>
      </c>
    </row>
    <row r="31" spans="2:2" x14ac:dyDescent="0.3">
      <c r="B31" t="s">
        <v>188</v>
      </c>
    </row>
    <row r="32" spans="2:2" x14ac:dyDescent="0.3">
      <c r="B32" t="s">
        <v>189</v>
      </c>
    </row>
    <row r="33" spans="2:2" x14ac:dyDescent="0.3">
      <c r="B33" t="s">
        <v>190</v>
      </c>
    </row>
    <row r="34" spans="2:2" x14ac:dyDescent="0.3">
      <c r="B34" t="s">
        <v>204</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4DA6699-9A29-4E01-A493-42C9E686BD0A}">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109EA542-C50F-44A0-BB74-FB1018EECEF8}">
  <ds:schemaRefs>
    <ds:schemaRef ds:uri="http://schemas.microsoft.com/sharepoint/v3/contenttype/forms"/>
  </ds:schemaRefs>
</ds:datastoreItem>
</file>

<file path=customXml/itemProps3.xml><?xml version="1.0" encoding="utf-8"?>
<ds:datastoreItem xmlns:ds="http://schemas.openxmlformats.org/officeDocument/2006/customXml" ds:itemID="{036C4AAB-C76A-46DE-B707-7B7565A005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2026-04-22T18:59:01Z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