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namedSheetViews/namedSheetView1.xml" ContentType="application/vnd.ms-excel.namedsheetview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4TO TRIM/APROBADOS/"/>
    </mc:Choice>
  </mc:AlternateContent>
  <xr:revisionPtr revIDLastSave="1" documentId="13_ncr:1_{3C0A2C7E-BE66-43F0-BF3B-BAE3F08BDD23}" xr6:coauthVersionLast="47" xr6:coauthVersionMax="47" xr10:uidLastSave="{F0CE3F32-098D-42C8-A565-A1755DF2B184}"/>
  <bookViews>
    <workbookView xWindow="-108" yWindow="-108" windowWidth="23256" windowHeight="12456" tabRatio="731" firstSheet="2" activeTab="2" xr2:uid="{00000000-000D-0000-FFFF-FFFF00000000}"/>
  </bookViews>
  <sheets>
    <sheet name="1. ESTABLECIMIENTO CONTEXTO " sheetId="23" r:id="rId1"/>
    <sheet name="2. IDENTIFICACIÓN ACTIVOS TI" sheetId="24" r:id="rId2"/>
    <sheet name="3. MATRIZ DE RIESGOS" sheetId="21" r:id="rId3"/>
    <sheet name="Hoja2" sheetId="25" r:id="rId4"/>
    <sheet name="Matriz de Calor_Informativo" sheetId="18" r:id="rId5"/>
    <sheet name="Tabla probabilidad_Informativo" sheetId="12" r:id="rId6"/>
    <sheet name="Tabla Impacto_Informativo" sheetId="22" r:id="rId7"/>
    <sheet name="Tabla Valoración controles_Inf" sheetId="15" r:id="rId8"/>
    <sheet name="Opciones Tratamiento" sheetId="16" r:id="rId9"/>
    <sheet name="Hoja1" sheetId="11" state="hidden" r:id="rId10"/>
  </sheets>
  <calcPr calcId="191029"/>
  <pivotCaches>
    <pivotCache cacheId="1" r:id="rId1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1" i="21" l="1"/>
  <c r="Q41" i="21"/>
  <c r="T40" i="21"/>
  <c r="Q40" i="21"/>
  <c r="T39" i="21" l="1"/>
  <c r="Q39" i="21"/>
  <c r="N39" i="21"/>
  <c r="M39" i="21"/>
  <c r="K39" i="21"/>
  <c r="T38" i="21"/>
  <c r="T37" i="21"/>
  <c r="T36" i="21"/>
  <c r="Q38" i="21"/>
  <c r="Q37" i="21"/>
  <c r="Q36" i="21"/>
  <c r="T35" i="21"/>
  <c r="Q35" i="21"/>
  <c r="N35" i="21"/>
  <c r="M35" i="21"/>
  <c r="K35" i="21"/>
  <c r="AC39" i="21" l="1"/>
  <c r="AB39" i="21" s="1"/>
  <c r="Y39" i="21"/>
  <c r="Y35" i="21"/>
  <c r="AC35" i="21"/>
  <c r="AC36" i="21" s="1"/>
  <c r="AB36" i="21" s="1"/>
  <c r="AA39" i="21" l="1"/>
  <c r="Z39" i="21"/>
  <c r="AC38" i="21"/>
  <c r="AC37" i="21"/>
  <c r="AB37" i="21" s="1"/>
  <c r="AB35" i="21"/>
  <c r="AG35" i="21"/>
  <c r="AF35" i="21" s="1"/>
  <c r="AA35" i="21"/>
  <c r="Y36" i="21" s="1"/>
  <c r="Z36" i="21" s="1"/>
  <c r="Z35" i="21"/>
  <c r="AB38" i="21" l="1"/>
  <c r="AC40" i="21"/>
  <c r="Y41" i="21"/>
  <c r="Y40" i="21"/>
  <c r="AA36" i="21"/>
  <c r="Y37" i="21" s="1"/>
  <c r="Z41" i="21" l="1"/>
  <c r="AA41" i="21"/>
  <c r="AA40" i="21"/>
  <c r="Z40" i="21"/>
  <c r="AB40" i="21"/>
  <c r="AC41" i="21"/>
  <c r="AB41" i="21" s="1"/>
  <c r="AG39" i="21"/>
  <c r="AF39" i="21" s="1"/>
  <c r="AE39" i="21"/>
  <c r="AD39" i="21" s="1"/>
  <c r="AH39" i="21" s="1"/>
  <c r="Z37" i="21"/>
  <c r="AA37" i="21"/>
  <c r="Y38" i="21" s="1"/>
  <c r="Q24" i="21"/>
  <c r="T32" i="21"/>
  <c r="Q32" i="21"/>
  <c r="T34" i="21"/>
  <c r="Q34" i="21"/>
  <c r="T33" i="21"/>
  <c r="Q33" i="21"/>
  <c r="T31" i="21"/>
  <c r="Q31" i="21"/>
  <c r="Q30" i="21"/>
  <c r="T30" i="21"/>
  <c r="T29" i="21"/>
  <c r="Q29" i="21"/>
  <c r="T28" i="21"/>
  <c r="Q28" i="21"/>
  <c r="N28" i="21"/>
  <c r="M28" i="21"/>
  <c r="K28" i="21"/>
  <c r="AA38" i="21" l="1"/>
  <c r="Z38" i="21"/>
  <c r="AE35" i="21"/>
  <c r="AD35" i="21" s="1"/>
  <c r="AH35" i="21" s="1"/>
  <c r="Y28" i="21"/>
  <c r="AC28" i="21"/>
  <c r="AC29" i="21" s="1"/>
  <c r="AB29" i="21" l="1"/>
  <c r="AC30" i="21"/>
  <c r="AA28" i="21"/>
  <c r="Y29" i="21" s="1"/>
  <c r="AA29" i="21" s="1"/>
  <c r="Y30" i="21" s="1"/>
  <c r="Z28" i="21"/>
  <c r="AB28" i="21"/>
  <c r="Z29" i="21" l="1"/>
  <c r="Z30" i="21"/>
  <c r="AA30" i="21"/>
  <c r="Y31" i="21" s="1"/>
  <c r="AB30" i="21"/>
  <c r="AC31" i="21"/>
  <c r="T25" i="21"/>
  <c r="Q25" i="21"/>
  <c r="AC32" i="21" l="1"/>
  <c r="AB31" i="21"/>
  <c r="AA31" i="21"/>
  <c r="Y32" i="21" s="1"/>
  <c r="Z31" i="21"/>
  <c r="T26" i="21"/>
  <c r="Q26" i="21"/>
  <c r="AA32" i="21" l="1"/>
  <c r="Y33" i="21" s="1"/>
  <c r="Z32" i="21"/>
  <c r="AB32" i="21"/>
  <c r="AC34" i="21"/>
  <c r="AB34" i="21" s="1"/>
  <c r="AC33" i="21"/>
  <c r="AB33" i="21" l="1"/>
  <c r="AG28" i="21"/>
  <c r="AF28" i="21" s="1"/>
  <c r="AA33" i="21"/>
  <c r="Y34" i="21" s="1"/>
  <c r="Z33" i="21"/>
  <c r="Q27" i="21"/>
  <c r="Q23" i="21"/>
  <c r="T23" i="21"/>
  <c r="Q20" i="21"/>
  <c r="M20" i="21"/>
  <c r="Q21" i="21"/>
  <c r="Q22" i="21"/>
  <c r="K20" i="21"/>
  <c r="T20" i="21"/>
  <c r="T21" i="21"/>
  <c r="Q18" i="21"/>
  <c r="Q19" i="21"/>
  <c r="Q17" i="21"/>
  <c r="T19" i="21"/>
  <c r="T18" i="21"/>
  <c r="Q15" i="21"/>
  <c r="H220" i="22"/>
  <c r="B220" i="22" a="1"/>
  <c r="B220" i="22" s="1"/>
  <c r="J209" i="22" s="1"/>
  <c r="H219" i="22"/>
  <c r="H218" i="22"/>
  <c r="H217" i="22"/>
  <c r="H216" i="22"/>
  <c r="H215" i="22"/>
  <c r="H214" i="22"/>
  <c r="H213" i="22"/>
  <c r="H212" i="22"/>
  <c r="H211" i="22"/>
  <c r="H210" i="22"/>
  <c r="H209" i="22"/>
  <c r="K15" i="21"/>
  <c r="T15" i="21"/>
  <c r="M15" i="21"/>
  <c r="Q16" i="21"/>
  <c r="T16" i="21"/>
  <c r="T27" i="21"/>
  <c r="T24" i="21"/>
  <c r="N23" i="21"/>
  <c r="M23" i="21"/>
  <c r="K23" i="21"/>
  <c r="T22" i="21"/>
  <c r="N20" i="21"/>
  <c r="T17" i="21"/>
  <c r="N15" i="21"/>
  <c r="Y23" i="21" l="1"/>
  <c r="AC23" i="21"/>
  <c r="AB23" i="21" s="1"/>
  <c r="AA34" i="21"/>
  <c r="Z34" i="21"/>
  <c r="AE28" i="21"/>
  <c r="AD28" i="21" s="1"/>
  <c r="AH28" i="21" s="1"/>
  <c r="AC15" i="21"/>
  <c r="Y15" i="21"/>
  <c r="Y20" i="21"/>
  <c r="AA20" i="21" s="1"/>
  <c r="Y21" i="21" s="1"/>
  <c r="AC20" i="21"/>
  <c r="AC21" i="21" s="1"/>
  <c r="AC24" i="21" l="1"/>
  <c r="AC26" i="21" s="1"/>
  <c r="AA23" i="21"/>
  <c r="Y24" i="21" s="1"/>
  <c r="Z23" i="21"/>
  <c r="Z21" i="21"/>
  <c r="AA21" i="21"/>
  <c r="Y22" i="21" s="1"/>
  <c r="AE20" i="21" s="1"/>
  <c r="AD20" i="21" s="1"/>
  <c r="Z20" i="21"/>
  <c r="AA15" i="21"/>
  <c r="Y16" i="21" s="1"/>
  <c r="Z15" i="21"/>
  <c r="AC16" i="21"/>
  <c r="AB15" i="21"/>
  <c r="AB21" i="21"/>
  <c r="AC22" i="21"/>
  <c r="AB22" i="21" s="1"/>
  <c r="AB20" i="21"/>
  <c r="AC25" i="21" l="1"/>
  <c r="AB25" i="21" s="1"/>
  <c r="AB24" i="21"/>
  <c r="Z24" i="21"/>
  <c r="AA24" i="21"/>
  <c r="Y25" i="21" s="1"/>
  <c r="AB26" i="21"/>
  <c r="AC27" i="21"/>
  <c r="AB27" i="21" s="1"/>
  <c r="AA22" i="21"/>
  <c r="Z22" i="21"/>
  <c r="AG20" i="21"/>
  <c r="AF20" i="21" s="1"/>
  <c r="AH20" i="21" s="1"/>
  <c r="AB16" i="21"/>
  <c r="AC17" i="21"/>
  <c r="Y17" i="21"/>
  <c r="AA16" i="21"/>
  <c r="Z16" i="21"/>
  <c r="AA25" i="21" l="1"/>
  <c r="Y26" i="21" s="1"/>
  <c r="Z25" i="21"/>
  <c r="Y18" i="21"/>
  <c r="AA17" i="21"/>
  <c r="Z17" i="21"/>
  <c r="AC18" i="21"/>
  <c r="AB17" i="21"/>
  <c r="Z26" i="21" l="1"/>
  <c r="AA26" i="21"/>
  <c r="Y27" i="21" s="1"/>
  <c r="AB18" i="21"/>
  <c r="AA18" i="21"/>
  <c r="Z18" i="21"/>
  <c r="AA27" i="21" l="1"/>
  <c r="Z27" i="21"/>
  <c r="AG23" i="21"/>
  <c r="AF23" i="21" s="1"/>
  <c r="Y19" i="21"/>
  <c r="AC19" i="21"/>
  <c r="AE23" i="21" l="1"/>
  <c r="AD23" i="21" s="1"/>
  <c r="AH23" i="21" s="1"/>
  <c r="AB19" i="21"/>
  <c r="AG15" i="21"/>
  <c r="AF15" i="21" s="1"/>
  <c r="AA19" i="21"/>
  <c r="Z19" i="21"/>
  <c r="AE15" i="21"/>
  <c r="AD15" i="21" s="1"/>
  <c r="AH15" i="2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<sst xmlns="http://schemas.openxmlformats.org/spreadsheetml/2006/main" count="770" uniqueCount="467">
  <si>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</si>
  <si>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</si>
  <si>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</si>
  <si>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</si>
  <si>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</si>
  <si>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</si>
  <si>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</si>
  <si>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del Talento Humano</t>
  </si>
  <si>
    <t>FECHA DE ELABORACIÓN O ACTUALIZACIÓN:</t>
  </si>
  <si>
    <t>Diciembre de 2021</t>
  </si>
  <si>
    <t>RESPONSABLE (s) DE ELABORACIÓN O ACTUALIZACIÓN</t>
  </si>
  <si>
    <t>Profesional Líder de Talento Humano</t>
  </si>
  <si>
    <t>Factor: Externo/Interno/Proceso</t>
  </si>
  <si>
    <t xml:space="preserve">Variable </t>
  </si>
  <si>
    <t xml:space="preserve">¿Cómo me puede afectar? </t>
  </si>
  <si>
    <t>CARÁCTER: Positivo/negativo</t>
  </si>
  <si>
    <t>Breve análisis</t>
  </si>
  <si>
    <t>Factor Interno</t>
  </si>
  <si>
    <t>Factor Externo</t>
  </si>
  <si>
    <t xml:space="preserve">Asignación de Recursos </t>
  </si>
  <si>
    <t>NEGATIVO</t>
  </si>
  <si>
    <t>POSITIVO</t>
  </si>
  <si>
    <t xml:space="preserve">Porque limita la gestión del ciclo de talento humano cuando los recursos no son oportunos en el tiempo de entrega para poder cumplir con las actividades. Lo anterior debido a que se disminuyeron las transferencias de la alcaldia de medellín al instituto. </t>
  </si>
  <si>
    <t>Poca capacidad operativa para adaptar el cambio de normatividad al contexto interno</t>
  </si>
  <si>
    <t>Podría llevar al incumplimiento de la misma norma por falta de capacidad operativa para ejecutarla y por el desconocimiento de la misma</t>
  </si>
  <si>
    <t>Factor de proceso</t>
  </si>
  <si>
    <t>Articulación interinstitucional</t>
  </si>
  <si>
    <t>Permite el fortalecimiento de las relaciones insterinstitucionales lo que conlleva al aprovechamiento de recursos a traves de la fijación de convenios, alianzas, e integraciones. Permite tambien la artiulacion en temas relacionados con directrices normativas.</t>
  </si>
  <si>
    <t>Situaciones coyunturales (situaciones orden publico - situaciones de salud pública )</t>
  </si>
  <si>
    <t xml:space="preserve">Teniendo en cuenta la capacidad operativa del Instituto la cual se apoya mayormente en personal técnico que realiza labores de campo y trabajo con la comunidad, es altamente probable que se presenten afectaciones a la integridad de los servidores del instituto debido a cuestiones de salud y orden público, teniendo en cuenta el proyecto actual del traslado a la nueva sede, es relevante mencionar que la ubicación de dicha sede incrementa la exposición a las alteraciones de orden publico. </t>
  </si>
  <si>
    <t>Lineamiento estratégico nivel central</t>
  </si>
  <si>
    <t xml:space="preserve">Es una guia para planificar la gestión del ciclo de talento humano al interior del instituto, debido que permite la identificacion de puntos o competencias claves que deberian ser atendidas desde el plan estrategico de talento humano. </t>
  </si>
  <si>
    <t>Alta carga laboral</t>
  </si>
  <si>
    <t xml:space="preserve"> Debido a la configuracion actual de la estructura organizacional se identifican algunos cargos criticos con altas cargas laborales debido a la asignación de funciones que tienen, lo cual conlleva a la generación de reprocesos, restraso o inoportunidad y el no cumplimiento de metas.</t>
  </si>
  <si>
    <t>Trabajo en equipo Talento Humano</t>
  </si>
  <si>
    <t>El equipo de 5 personas que ejecutan las actividades del proceso actúan de forma proactiva y articulada, facilitando la consecución de objetivos.</t>
  </si>
  <si>
    <t>Ambiente de Trabajo</t>
  </si>
  <si>
    <t>No se cuenta con las condiciones físicas, tecnológicas y de clima laboral que propicien un ambiente sano y armónico para la ejecución de actividades asignadas a los servidores publicos.</t>
  </si>
  <si>
    <t>Estilo de Liderazgo</t>
  </si>
  <si>
    <t>En términos generales se cuenta con un estilo de liderazgo en el instituto que respalda las estrategias enfocadas al talento humano.</t>
  </si>
  <si>
    <t xml:space="preserve">Capacitación </t>
  </si>
  <si>
    <t xml:space="preserve">Existe un plan institucional de capacitacion el cual esta alineado con la gestión estrategica del talento humano. </t>
  </si>
  <si>
    <t xml:space="preserve">Entrenamiento </t>
  </si>
  <si>
    <t xml:space="preserve">Actualmente no se cuenta con planes de entrenamiento definidos para los puestos de trabajo, lo que conlleva a un restraso en el proceso de incorporación del funcionario al puesto de trabajo. </t>
  </si>
  <si>
    <t>Herramientas Tecnológicas (software y hardware)</t>
  </si>
  <si>
    <t xml:space="preserve">La ausencia de las mismas no permite la generación de información de forma oportuna, verídica, segura y eficiente. </t>
  </si>
  <si>
    <t>Cambio de administración</t>
  </si>
  <si>
    <t>Afecta la continuidad de los procesos propios de talento humano</t>
  </si>
  <si>
    <t>Cultura Organizacional</t>
  </si>
  <si>
    <t xml:space="preserve">Debilidad en la consolidación de un identidad organizacional, debido a la alta rotación de personal de libre nombramiento y remoción y personal contratista que en su mayoría es el que soporta las actividades del instituto. </t>
  </si>
  <si>
    <t>Sistema de Bienestar</t>
  </si>
  <si>
    <t>En términos generales se cuenta con un plan y recursos para temas de bienestar de los funcionarios del instituto.</t>
  </si>
  <si>
    <t>Proceso de selección</t>
  </si>
  <si>
    <t xml:space="preserve">El instituto aún no cuenta con carrera adminsitrativa, lo que infuye o impacta en el proceso de selección de las personas que son nombradas en los cargos. </t>
  </si>
  <si>
    <t>Trabajo colaborativo al interior de la subdirección</t>
  </si>
  <si>
    <t>Permite trabajo articulado, fluidez en el cumplimiento de obligaciones.</t>
  </si>
  <si>
    <r>
      <t xml:space="preserve">PÁGINA: </t>
    </r>
    <r>
      <rPr>
        <sz val="12"/>
        <rFont val="Arial Narrow"/>
        <family val="2"/>
      </rPr>
      <t>2 de 3</t>
    </r>
  </si>
  <si>
    <t xml:space="preserve">IDENTIFICACIÓN DE ACTIVOS DE TI </t>
  </si>
  <si>
    <t>Activo</t>
  </si>
  <si>
    <t>Responsable</t>
  </si>
  <si>
    <t>Observaciones</t>
  </si>
  <si>
    <t>Base de datos planta de personal</t>
  </si>
  <si>
    <t>Profesional Lider Gestión del Talento Humano</t>
  </si>
  <si>
    <t>N.A</t>
  </si>
  <si>
    <t>Base de datos de nómina (Sifi y carpeta compartida)</t>
  </si>
  <si>
    <t>Contratista Asignado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</si>
  <si>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</si>
  <si>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</si>
  <si>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</si>
  <si>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</si>
  <si>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</si>
  <si>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</si>
  <si>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Administrar el talento humano de planta, garantizando que el personal cuente con la idoneidad necesaria para cumplir con la estrategia Institucional.</t>
  </si>
  <si>
    <t>ALCANCE:</t>
  </si>
  <si>
    <t>Desde la selección del personal de planta hasta la desvinculación del mismo.</t>
  </si>
  <si>
    <t>4.2. IDENTIFICACION DEL RIESGO</t>
  </si>
  <si>
    <t>4.3. EVALUACIÓN DEL RIESGO</t>
  </si>
  <si>
    <t>4.4. TRATAMIENTO DEL RIESGO</t>
  </si>
  <si>
    <t>SEGUIMIENTO TRIMESTRE 4 DE 2022</t>
  </si>
  <si>
    <t>SEGUIMIENTO TRIMESTRE 1 DE 2025</t>
  </si>
  <si>
    <t>EVIDENCIA
(Materialización de eventos, aplicación de controles)
(RELACIONAR LOS ENLACES)</t>
  </si>
  <si>
    <t xml:space="preserve">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</si>
  <si>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</si>
  <si>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</si>
  <si>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</si>
  <si>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</si>
  <si>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</si>
  <si>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</si>
  <si>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</si>
  <si>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</si>
  <si>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</si>
  <si>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</si>
  <si>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</si>
  <si>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</si>
  <si>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</si>
  <si>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</si>
  <si>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</si>
  <si>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</si>
  <si>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</si>
  <si>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</si>
  <si>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</si>
  <si>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</si>
  <si>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</si>
  <si>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</si>
  <si>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</si>
  <si>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</si>
  <si>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</si>
  <si>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</si>
  <si>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</si>
  <si>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</si>
  <si>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</si>
  <si>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</si>
  <si>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</si>
  <si>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</si>
  <si>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</si>
  <si>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</si>
  <si>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</si>
  <si>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GH8</t>
  </si>
  <si>
    <t xml:space="preserve">Lograr la vinculación de personal con relación a la planta requerida según estudio técnico de rediseño institucional vigente. (Se relaciona con evento potencial intermedio 5).
Garantizar que el 100% de funcionarios vinculados cumplan con el perfil del cargo en cuanto a formación y experiencia.
 (Se relaciona con evento potencial intermedio 1).
Lograr el cumplimiento del 90% de las actividades programadas en el Plan Institucional de Capacitación de la entidad en cada vigencia.
 (Se relaciona con evento potencial intermedio 3).
Garantizar que el 100% del personal vinculado cuente con la eváluación de desempeño semestral y que la misma tenga una calificación igual o superior al 80%.
Lograr un cumplimiento del 90% en las actividades programadas del Plan de Bienestar Laboral.
Mantener un resultado de encuesta de clima laboral igual o superior al 80% cada 2 años.
</t>
  </si>
  <si>
    <t>Desempeño del personal</t>
  </si>
  <si>
    <t>Posibilidad de afectación económica y reputacional del Instituto</t>
  </si>
  <si>
    <t>por mal desempeño institucional derivado del incumplimiento de objetivos y metas relacionados con el Plan de Desarrollo Municipal a cargo del Instituto y con la planeación estratégica</t>
  </si>
  <si>
    <t>debido a un deficiente desempeño del personal que desarrolla los procesos de la entidad.</t>
  </si>
  <si>
    <t>Posibilidad de afectación económica y reputacional del Instituto por mal desempeño institucional derivado del incumplimiento de objetivos y metas relacionados con el Plan de Desarrollo Municipal a cargo del Instituto y con la planeación estratégica institucional. Lo anterior, debido a un deficiente desempeño del personal que desarrolla los procesos de la entidad.</t>
  </si>
  <si>
    <t>1. Nombramiento de personal de planta en provisionalidad sin la idoneidad y competencias requeridas</t>
  </si>
  <si>
    <t>Riesgo Operativo</t>
  </si>
  <si>
    <t>Media</t>
  </si>
  <si>
    <t>Catastrófico</t>
  </si>
  <si>
    <t>El profesional Líder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</si>
  <si>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Preventivo</t>
  </si>
  <si>
    <t>Manual</t>
  </si>
  <si>
    <t>Documentado</t>
  </si>
  <si>
    <t>Aleatoria</t>
  </si>
  <si>
    <t>Con Registro</t>
  </si>
  <si>
    <t>Lista de chequeo de cumplimiento de perfil (Personal de planta en provisionalidad).
F-GH-74  verificación de cumplimiento de requisitos</t>
  </si>
  <si>
    <t>Reducir (mitigar)</t>
  </si>
  <si>
    <r>
      <rPr>
        <b/>
        <sz val="11"/>
        <color theme="1"/>
        <rFont val="Arial Narrow"/>
        <family val="2"/>
      </rPr>
      <t>Identificación de Riesgos:</t>
    </r>
    <r>
      <rPr>
        <sz val="11"/>
        <color theme="1"/>
        <rFont val="Arial Narrow"/>
        <family val="2"/>
      </rPr>
      <t xml:space="preserve">
Tanto el riesgo como los eventos potenciales secundarios continúan vigentes de acuerdo a analisis de contexto interno y externo.
</t>
    </r>
    <r>
      <rPr>
        <b/>
        <sz val="11"/>
        <color theme="1"/>
        <rFont val="Arial Narrow"/>
        <family val="2"/>
      </rPr>
      <t xml:space="preserve">
Materialización de Evento Potencial Principal</t>
    </r>
    <r>
      <rPr>
        <sz val="11"/>
        <color theme="1"/>
        <rFont val="Arial Narrow"/>
        <family val="2"/>
      </rPr>
      <t xml:space="preserve">: No se materializa toda vez que las evaluaciones de desempeño realizadas con seguimiento al 30 de junio de 2022 tuvieron resultados satisfactorios para el personal evaluado.
Para el mes de diciembre se enviará solicicitud de evaluación de desempeño con corte al segundo semestre de 2022 a los responsables de las dependencias. 
</t>
    </r>
    <r>
      <rPr>
        <b/>
        <sz val="11"/>
        <color theme="1"/>
        <rFont val="Arial Narrow"/>
        <family val="2"/>
      </rPr>
      <t>Materialización de Evento Potencial Intermedio:</t>
    </r>
    <r>
      <rPr>
        <sz val="11"/>
        <color theme="1"/>
        <rFont val="Arial Narrow"/>
        <family val="2"/>
      </rPr>
      <t xml:space="preserve">
Evento Potencial Intermedio 1: No materializado.
Evento Potencial Intermedio 3: No materializado.  
 En el mes de diciembre se realizará segimiento vía correo electronico sobre el desarrollo de los planes de entrenamiento (FGH-76 Plan de Entrenamiento en el Puesto de Trabajo)
Evento Potencial Intermedio 4. Materializado, Se adelanta reuniones con el contratista de Planeación Carlos Benítez para el seguimiento del diligenciamiento del inventario de conocimiento explicito.  Para el mes de enero de 2023 se enviara correso electronico a los enlaces de calidad para el diligenciameinto de dicho inventario. 
Para el 2023 se dará inicio a la contrucción del mapa de conocimeinto bajo los linemaientos de la función pública. 
Evento Potencial Intermedio  5: Materializado,  dado que no existe viabilidad presupuestal aprobada para la incorporación de nuevos cargos a la planta de personal, se realiza el ajuste a la estructura de planta mediante la resolución N° 533 de 2022, teniendo en cuenta el estudio técnico realizado por la Univeridad de Antioquia.  
Evento Potencial Intermedio 6: No materializado, dado que no se han declarado Conflictos de Intereses. 
</t>
    </r>
    <r>
      <rPr>
        <b/>
        <sz val="11"/>
        <color theme="1"/>
        <rFont val="Arial Narrow"/>
        <family val="2"/>
      </rPr>
      <t xml:space="preserve">Diseño, Efectividad de Controles: </t>
    </r>
    <r>
      <rPr>
        <sz val="11"/>
        <color theme="1"/>
        <rFont val="Arial Narrow"/>
        <family val="2"/>
      </rPr>
      <t xml:space="preserve">
El Control 1 esta adecuadamente diseñado y se aplica 
El Control 3: esta adecuadamente diseñado y se aplica 
El Control 4:  En proceso de diseño a través del plan de acción definido en el FURAG para la Politica de Gestión del Conocimiento y la Innovación, por lo tanto no puede ser incluido en la columan O.
El Control 5: No se ha diseñado por las razones expuestas en el Sutitulo anterior para el evento potencial intermedio 5. 
El Control 6:  Se establece el siguiente control: Por parte del grupo de entegridad se definen: el  procedimiento para el tramite de conflictos de interes ( P-GH-11) y el formato de declaración de situaciones de conflictos de intereses ( F-GH-82) ambos aprobado en el comité de gestión y desempeño del 14 de diciembre. 
</t>
    </r>
    <r>
      <rPr>
        <b/>
        <sz val="11"/>
        <color theme="1"/>
        <rFont val="Arial Narrow"/>
        <family val="2"/>
      </rPr>
      <t xml:space="preserve">
Estado de acciones derivadas del seguimiento a riesgos:</t>
    </r>
    <r>
      <rPr>
        <sz val="11"/>
        <color theme="1"/>
        <rFont val="Arial Narrow"/>
        <family val="2"/>
      </rPr>
      <t xml:space="preserve">
1.Ya se encuentra en el SGC el formato  F-GH-74 - VERIFICACIÓN DE CUMPLIMIENTO DE REQUISITOS.
2. NA
3. La AC 59 de TH se encuentra cerrada.
4.  La política de gestión del conocimiento y la innovacción se esta desarrollando en el marco de las recomendaciones de Plan FURAG 2022.
5. NA
6. Ya se encuentra en el SGC P-GH-11 procedimiento para el tramite de conflictos de interes  y  ( F-GH-82) formato de declaración de situaciones de conflictos de intereses </t>
    </r>
  </si>
  <si>
    <t>Identificación de Riesgos (El riesgo y sus causas continuan vigentes de acuerdo al contexto?):
Tanto el riesgo como las causas continúan vigentes de acuerdo al contexto interno y extrerno
Materialización de Evento Potencial Principal:
El riesgo no se ha materializado durante el trimestre evaluado, toda vez que las evaluaciones de desempeño de vinculados y las evaluaciones de acuerdos de gestión de gerentes públicos han sido satisfactorias. 
Materialización de Eventos Potenciales Intermedios (Causas):
Causa 1: No materializada. Las vinculación de personal correspondientes al asesor de técnico de dirección y profesional universitario de la subdirección poblacional se vincularon con atención del perfil requerido.
Causa 3. Materializado. Para los dos cargos vinculados no se ha realizado el entrenamiento requerido de acuerdo al porocedimiento establecido. Para subsanar esta situación se estará realizando el entrenamiento requerido. Fecha límite: mayo de 2025.
Causa 4. Materializada. Se esta desarrollando en el marco de la política de Gestión del conocimiento y la innovación actividades orientadas a gestionar la fuga de conocimiento las cuales se encuentran establecidas en el plan táctico de la Subdirección Administrativa y Financiera. Fecha limite: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Diseño, Efectividad de Controles:
Control 1. Esta diseñado adecuadamente y se aplicó para las dos vinculaciones realizadas en el primer trimestre del 2025. asesor de técnico de dirección y profesional universitario de la subdirección poblacional.
Control 3. El control se encuentra bien diseñado sin embargo no ha sido aplicado en las dos vinculaciones mencionadas. Para subsanar esta situación se estará realizando el entrenamiento requerido. Fecha límite: mayo de 2025.
Control 4. Se solicita que se incluya como medida de control la realización de actividades relacionadas con la mitigación de fuga de conocimiento en el marco del plan de trabajo de la política de Gestión y de conocimiento y la innovación.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diciembre de 2024 fueron satisfactorias.
Acciones derivadas de materialización de eventos / fortalecimiento de controles:
Ver acciones en los subtítulos anteriores.</t>
  </si>
  <si>
    <t>Lograr la vinculación de personal con relación a la planta requerida según estudio técnico de rediseño institucional vigente.</t>
  </si>
  <si>
    <t>3. No se proporciona el entrenamiento necesario al personal.</t>
  </si>
  <si>
    <t>La Subdirección Administrativa y financiera definen el plan de entrenamiento por nivel jerárquico en observancia de lo establecido en el procedimiento P-GH-10.
El profesional Líder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   
Adicionalmente, El profesional de gestión de talento humano realiza proceso de inducción y reinducción al personal de la entidad de acuerdo al volumen de ingresos de personal, para lo cual se aplica lo establecido en el procedimiento de inducción y reinducción. 
El profesional de gestión de talento humano evalúa el contenido de la inducción y reinducción mediante taller evaluativo.</t>
  </si>
  <si>
    <t>Formato Plan de Entrenamiento diligenciado
Ayudas Audiovisuales para la Inducción y reinducción Institucional.
Registros de Asistencia.
Registros deTaller evaluativo de inducción y reinducción.</t>
  </si>
  <si>
    <t>4. Perdida del conocimiento crítico asociado a temas específicos de los procesos del Instituto (fuga de conocimiento).</t>
  </si>
  <si>
    <t>No existe medida actual</t>
  </si>
  <si>
    <t>N/A</t>
  </si>
  <si>
    <t>5. No se cuenta con una estructura organizacional adecuada que soporte el desarrollo de los procesos.</t>
  </si>
  <si>
    <t>En caso de incumplimiento de los objetivos formulados y concertados en la Evaluación de Desempeño para la vigencia actual, se concerta un plan de mejoramiento entre evaluador y evaluado, que debe ser revisado en el seguimiento próximo y al cierre de la evaluación de desempeño para la vigencia.</t>
  </si>
  <si>
    <t>Correctivo</t>
  </si>
  <si>
    <t>Sin Documentar</t>
  </si>
  <si>
    <t>Evaluación de desempeño</t>
  </si>
  <si>
    <t>GH9</t>
  </si>
  <si>
    <t>Lograr el 95% de cumplimiento de los estándares mínimos  del Sistema de Seguridad y Salud en el Trabajo aplicables al Isvimed, en cada vigencia.</t>
  </si>
  <si>
    <t>Requerimientos normativos y/o de informes de Ley relacionados con el proceso de gestión humana y con el SG-SST.</t>
  </si>
  <si>
    <t>Posibilidad de afectación económica del Instituto</t>
  </si>
  <si>
    <t>por multas y sanciones aplicadas por los entes de control</t>
  </si>
  <si>
    <t>debido al incumplimiento de requerimientos normativos y/o de informes de Ley relacionados con el proceso de gestión humana y con el SG-SST.</t>
  </si>
  <si>
    <t>Posibilidad de afectación económica del Instituto por multas y sanciones aplicadas por los entes de control debido al incumplimiento de requerimientos normativos y/o de informes de Ley relacionados con el proceso de gestión humana y con el SG-SST.</t>
  </si>
  <si>
    <t>1. Desconocimiento de la normatividad aplicable al proceso.
1.1. Inexistencia o desactualización del normograma (gestión humana, nomina y prestaciones sociales, SG-SST)</t>
  </si>
  <si>
    <t>Riesgo Fiscal</t>
  </si>
  <si>
    <t>Alta</t>
  </si>
  <si>
    <t>Menor</t>
  </si>
  <si>
    <t>El profesional de gestión del talento y el profesional del Sistema de Seguridad y Salud en el trabajo, una vez identifica cambios en la normatividad o nuevas normas, informa al area jurídica para que actualicen el normograma institucional.</t>
  </si>
  <si>
    <t>Control de cambios del normograma en  temas relacionados con la Gestión del Talento Humano, Nómina y prestaciones sociales y el SG-SST</t>
  </si>
  <si>
    <r>
      <t xml:space="preserve">Identificación de Riesgos: Tanto el riesgo como los eventos potenciales intermedios continuan vigentes de acuerdo a analisis de contexto interno y externo. 
</t>
    </r>
    <r>
      <rPr>
        <b/>
        <sz val="11"/>
        <color theme="1"/>
        <rFont val="Arial Narrow"/>
        <family val="2"/>
      </rPr>
      <t>Materialización de Evento Potencial Principal:</t>
    </r>
    <r>
      <rPr>
        <sz val="11"/>
        <color theme="1"/>
        <rFont val="Arial Narrow"/>
        <family val="2"/>
      </rPr>
      <t xml:space="preserve"> 
No se materializa toda vez que el proceso a cierre del cuarto trimestre ha cumplido con la presentación de los informes de ley.  
</t>
    </r>
    <r>
      <rPr>
        <b/>
        <sz val="11"/>
        <color theme="1"/>
        <rFont val="Arial Narrow"/>
        <family val="2"/>
      </rPr>
      <t>Materialización de Evento Potencial Intermedio:</t>
    </r>
    <r>
      <rPr>
        <sz val="11"/>
        <color theme="1"/>
        <rFont val="Arial Narrow"/>
        <family val="2"/>
      </rPr>
      <t xml:space="preserve">
 1. No se materializa 
2. No se materializa
3. No se materializa
</t>
    </r>
    <r>
      <rPr>
        <b/>
        <sz val="11"/>
        <color theme="1"/>
        <rFont val="Arial Narrow"/>
        <family val="2"/>
      </rPr>
      <t>Diseño, Efectividad de Controles:</t>
    </r>
    <r>
      <rPr>
        <sz val="11"/>
        <color theme="1"/>
        <rFont val="Arial Narrow"/>
        <family val="2"/>
      </rPr>
      <t xml:space="preserve">
Los controles 1 , 2 y 3 estan adecuadamente diseñados y se aplican sin contratiempos.
</t>
    </r>
    <r>
      <rPr>
        <b/>
        <sz val="11"/>
        <color theme="1"/>
        <rFont val="Arial Narrow"/>
        <family val="2"/>
      </rPr>
      <t>Estado de acciones derivadas del seguimiento a riesgos</t>
    </r>
    <r>
      <rPr>
        <sz val="11"/>
        <color theme="1"/>
        <rFont val="Arial Narrow"/>
        <family val="2"/>
      </rPr>
      <t>:
En relación a la actividad 1 de la columna AI los cambios normativos se informan en el comité primario de la subdirección Administrativa y Financiera. Se ha informado a los funcionarios sobre cambios normativos especialmente con el SG-SST a traves del boletín institucional. 
Se actualizo el instrutctivo de P-GH-08 procedimiento de prestaciones sociales y I-GH -05 instructivo para liquidación de pago de nómina, los cuales se encuentra debidamente actualizado en el SIFI.
En ralación a la acción 3, desde el proceso de Talento Humano se hace seguimeinto al COLA.</t>
    </r>
  </si>
  <si>
    <t>2. La normatividad se encuentra identificada pero no se aplica.
2.1. Los requisitos normativos no se han incluido en la documentación del SGC.</t>
  </si>
  <si>
    <t>El profesional Líder de Talento Humano, socializa los cambios normativos e informa sobre su aplicación en comités primarios de la Subdirección Administrativa y Financiera, y el equipo primario del area de Gestión Humana
La ARL verifca el cumplmiento de los requisitos de la resolución 0312 del 2015 (estandares mínimos del SGSST), a través de lista de chequeo establecida dentro de la misma norma. Frecuencia: Minimo una vez al año</t>
  </si>
  <si>
    <t>Actas de comité primario Subdirección Adminsitrativa y Financiera y Actas de eqiuipo primario Area Gestión Humana.
Lista de Chequeo de Cumplimiento de Requisitos del SG-SST por parte de la ARL</t>
  </si>
  <si>
    <t>3. No existe un control informes de ley y de fechas de presentación de los mismos.
3.1.. No existe un mecanismo de generación de alertas para presentación de informes.</t>
  </si>
  <si>
    <t xml:space="preserve">El profesional Líder de Talento Humano identifica la normatividad aplicable a los proceso de gestión humana, nomina y prestaciones sociales y SG-SST y los ingresa en el COLA (Calendari o de Obligaciones Laborales y Administrativas).
En los equipos primarios del área de gestión humana se realiza seguimiento al cumplimiento del COLA.
</t>
  </si>
  <si>
    <t>Actas de equipo primario del área de Gestión Humana</t>
  </si>
  <si>
    <t>GH10</t>
  </si>
  <si>
    <t>Garantizar que el 100% de los pagos de nomina, prestaciones sociales y seguridad social cumplan los términos pactados y la normatividad aplicable.</t>
  </si>
  <si>
    <t>Nomina y prestaciones sociales</t>
  </si>
  <si>
    <t>Posibilidad de  afectación económica del Instituto</t>
  </si>
  <si>
    <t>por pérdida de recursos</t>
  </si>
  <si>
    <t>debido a que se pague nómina y prestaciones sociales por una mayor valor al establecido en la ley, o que se pague nómina y prestaciones sociales a personal no existente en la planta de cargos de la entidad. Lo anterior para beneficio particular o de un tercero.</t>
  </si>
  <si>
    <t>Posibilidad de  afectación económica del Instituto por pérdida de recursos debido a que se pague nómina y prestaciones sociales por un mayor valor al establecido en la ley, o que se pague nómina y prestaciones sociales a personal no existente en la planta de cargos de la entidad. Lo anterior para beneficio particular o de un tercero.</t>
  </si>
  <si>
    <t>1. Existencia de sistemas de información manuales.</t>
  </si>
  <si>
    <t>Riesgo de Corrupción</t>
  </si>
  <si>
    <t>El modulo de nómina - plataforma SICOP, se encuentra parametrizado para calcular nomina y seguridad social de manera automática.</t>
  </si>
  <si>
    <t>Automático</t>
  </si>
  <si>
    <t>Continua</t>
  </si>
  <si>
    <t>Reportes de liquidación nomina y de prestaciones sociales.
Planillas de seguridad social</t>
  </si>
  <si>
    <r>
      <t xml:space="preserve">Identificación de Riesgos: </t>
    </r>
    <r>
      <rPr>
        <sz val="11"/>
        <color theme="1"/>
        <rFont val="Arial Narrow"/>
        <family val="2"/>
      </rPr>
      <t>Tanto el riesgo como los eventos potenciales intermedios continúan vigentes de acuerdo al  análisis de contexto interno y externo.</t>
    </r>
    <r>
      <rPr>
        <b/>
        <sz val="11"/>
        <color theme="1"/>
        <rFont val="Arial Narrow"/>
        <family val="2"/>
      </rPr>
      <t xml:space="preserve">
Materialización de Evento Potencial Principal: 
</t>
    </r>
    <r>
      <rPr>
        <sz val="11"/>
        <color theme="1"/>
        <rFont val="Arial Narrow"/>
        <family val="2"/>
      </rPr>
      <t xml:space="preserve">Con corte al mes de diciembre de 2022 no se ha evidenciado materialización de riesgo. </t>
    </r>
    <r>
      <rPr>
        <b/>
        <sz val="11"/>
        <color theme="1"/>
        <rFont val="Arial Narrow"/>
        <family val="2"/>
      </rPr>
      <t xml:space="preserve">
Materialización de Evento Potencial Intermedio:
</t>
    </r>
    <r>
      <rPr>
        <sz val="11"/>
        <color theme="1"/>
        <rFont val="Arial Narrow"/>
        <family val="2"/>
      </rPr>
      <t xml:space="preserve">1. No materializado, el archivo en excel que se genera es informativo para efectos de verificación de la nomina, y queda como una evidencia de dicha verificación. Cuando se ingresa la nomina al sistema, este  realiza una preliquidación y afecta directamente la base de datos, impidiendo su modificación. 
2. No materializado, los roles en el proceso están definidos. Se actualizó el instrutctivo de P-GH-08 procedimiento de prestaciones sociales y I-GH -05 instructivo para liquidación de pago de nómina, los cuales se encuentra debidamente actualizado en el SIFI.
3. No materializado.
</t>
    </r>
    <r>
      <rPr>
        <b/>
        <sz val="11"/>
        <color theme="1"/>
        <rFont val="Arial Narrow"/>
        <family val="2"/>
      </rPr>
      <t xml:space="preserve">
Diseño, Efectividad de Controles:
</t>
    </r>
    <r>
      <rPr>
        <sz val="11"/>
        <color theme="1"/>
        <rFont val="Arial Narrow"/>
        <family val="2"/>
      </rPr>
      <t xml:space="preserve">1. El control 1 esta adecuadamente diseñado y se aplica con normalidad.
2. Para el Control 2  Se actualizó el instrutctivo de P-GH-08 procedimiento de prestaciones sociales y I-GH -05 instructivo para liquidación de pago de nómina, los cuales se encuentra debidamente actualizado en el SIFI. Se solicita ser incluidos en la columna O
3. En relación al control 3 , se gestionaron las actividades establecidas en la acción 2 de la columna AI.
</t>
    </r>
    <r>
      <rPr>
        <b/>
        <sz val="11"/>
        <color theme="1"/>
        <rFont val="Arial Narrow"/>
        <family val="2"/>
      </rPr>
      <t xml:space="preserve">
Estado de acciones derivadas del seguimiento a riesgos: 
</t>
    </r>
    <r>
      <rPr>
        <sz val="11"/>
        <color theme="1"/>
        <rFont val="Arial Narrow"/>
        <family val="2"/>
      </rPr>
      <t xml:space="preserve">Frente a la accion numero 1 columna AI, se gestinó  con el diseño de control 2. 
Frente a la accion numero 2 columna AI, se gestinó  con el diseño de control 2. </t>
    </r>
  </si>
  <si>
    <t>2. Ausencia de segregación de las funciones de registro, verificación y aprobación, con respecto a la información para el pago de nomina y prestaciones sociales, así como para la desvinculación del personal a nivel del sistema.</t>
  </si>
  <si>
    <t xml:space="preserve">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</si>
  <si>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Correos de revisión y aprobación de la nómina y prestaciones sociales</t>
  </si>
  <si>
    <t>3. Posibilidad de modificar  la información de las bases de datos cuando se ingresa la información para el pago de nómina y prestaciones sociales por parte de personal con perfil de registro y edición.</t>
  </si>
  <si>
    <t>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</si>
  <si>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Detectivo</t>
  </si>
  <si>
    <t>Liquidación de nómina y prestaciones sociales con VoBo (Archivo en excel)</t>
  </si>
  <si>
    <t>No aplica</t>
  </si>
  <si>
    <t>1. En el caso que se pague un mayor valor de nomina y prestacione sociales a un funcionario activo se debe: 
- identiificar el mayor valor pagado.
-  Informar al funcionario de la novedad respecto al mayor valor pagado.
- Solicitar el reintegro del mayor valo pagado.
- Hacer firmar la autorización de descuento de nomina por mayor valor. pagado.
- Descontar en proxima nomina el mayor valor pagado. 
2. En el caso de que se pague nómina y prestaciones sociales a personal no existente en la planta de cargos de la entidad se remite el caso a la Subdirección Juridica para que adelanten las medidas pertinentes para el reintegro del dinero.</t>
  </si>
  <si>
    <t xml:space="preserve"> 1. Autorización de descuento de nomina
Soportes de nomina donde se observa el reintegro del dinero.
2. Registro de remisión del caso a la Sudirección Jurídica
Expediente del proceso para el cobro coactivo.</t>
  </si>
  <si>
    <t>Ya sea que la materializacion del riesgo de corrupción haya sido identificada a nivel interno o traves de linea de denuncia, es puesta en conocimiento del oficial de transparencia para que coordine la respectiva investigación y remita el caso según corresponda a la autoridad competente.
Documentado en: P-GE-10 - PROCEDIMIENTO PARA EL TRÁMITE DE DENUNCIAS RITA</t>
  </si>
  <si>
    <t>Reporte de riesgos o hechos de corrupción
Acta de estudio de la Denuncia
Oficio remisorio a la autoridad competente</t>
  </si>
  <si>
    <t xml:space="preserve">Establecer las acciones necesarias a nivel del sistema para evitar que se pueda modificar en el sistema la parametrización y los datos relacionados con la nomina y prestaciones sociales por parte de usuariosl no autorizados y/o no involucrados en el proceso.
Establecer las acciones necesarias para que solamente el area de TIC  asigne usuarios y perfiles de usuario  de  las personas que acceden al modulo de nomina y prestaciones sociales. En la actualidad es el Líder de Gestión Humana quien los asigna. </t>
  </si>
  <si>
    <t>GH11</t>
  </si>
  <si>
    <t>Lograr que el 100% de las declaraciones de conflictos de intereses / recusaciones presentadas por los servidores del Instituto cumplan con las pautas establecidas en el Manual para la gestión de los conflictos de intereses de la entidad y la normatividad vigente aplicable.</t>
  </si>
  <si>
    <t>Declaración del conflicto de intereses</t>
  </si>
  <si>
    <t>Posibilidad de afectación económica o reputacional del Instituto</t>
  </si>
  <si>
    <t>por materialización de actos de corrupción o disciplinables
por hallazgos fiscales, disciplinarios y penales por parte de los entes de control</t>
  </si>
  <si>
    <t>Debido a que los servidores públicos del Instituto no declaren sus posibles conflictos de intereses.</t>
  </si>
  <si>
    <t>Posibilidad de afectación económica o reputacional por materialización de actos de corrupción o disciplinables, asi como por  hallazgos fiscales, displinarios por parte de los entes de control, debido a que los servidores públicos del Instituto no declaren sus posibles conflictos de intereses.</t>
  </si>
  <si>
    <t>1. No se establecen mecanismos internos para el manejo, declaración y recusación de los conflictos de intereses por parte de los servidores públicos del Instituto, en cumplimiento de la normatividad aplicable.</t>
  </si>
  <si>
    <t>Riesgo de Cumplimiento</t>
  </si>
  <si>
    <r>
      <t xml:space="preserve">El Manual para la Gestión de los Conflictos de Intereses establece los lineamientos que deben ser tenidos en cuenta para determinar si un servidor publico se encuentra en situación de conflicto de intereses ya sea real, potencial o aparente, durante el cumplimiento de sus funciones como servidor público (situación sobreviniente), asi mismo establece los términos y formatos que deben ser utilizados para realizar la declaración o la recusación según aplique.
El area de Talento Humano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servidor público que deberá asumir las funciones de la situación que generó el conflicto de intereses.
El Profesional líder de Talento Humano verifica que se ingresen las declaraciones de conflicto de intereses / recusaciones en la matriz de seguimiento anual. 
El Profesional líder de Talento Humano verifican, cuando sea aplicable, que las situaciones de conflictos de intereses sobrevinientes declaradas por parte de los sujetos obligados en la ley 2013 de 2019 (servidores publicos del nivel directivo)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</si>
  <si>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servidores públicos
Formato de recusación
Matriz de seguimiento anual a la gestión de los conflictos de intereses y recusaciones
Reporte de las declaraciones de Ley 2013 de 2019 del aplicativo de integridad.</t>
  </si>
  <si>
    <t>NO APLICABA</t>
  </si>
  <si>
    <t>2. No se capacita al personal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</si>
  <si>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servidores públicos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</si>
  <si>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</si>
  <si>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servidores públicos relacionadas con la gestión de los conflictos de intereses. </t>
  </si>
  <si>
    <t>El profesional lider de Talento Humano comunica a los interesados en resolver dudas acerca de la gestión del conflicto de intereses, sobre los canales de consulta establecidos en el Manual para la Gestón de los Conflictos de Intereses, M-GH-07. Asi mismo, y en en caso de ser requerido, direcciona consultas de tipo legal al profesional Lider de Contratración.
Documentado en: Manual para la Gestón de los Conflictos de Intereses, M-GH-07</t>
  </si>
  <si>
    <t>Sin Registro</t>
  </si>
  <si>
    <t>NA</t>
  </si>
  <si>
    <t>4. Se incumple el deber de publicar las situaciones de conflicto de intereses en el aplicativo de integridad de la Función Pública por parte de los sujetos obligados en la ley 2013 de 2019.</t>
  </si>
  <si>
    <t>El profesionales líder de Talento Humano verifica que los sujetos obligados (servidores públicos del nivel directivo)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la cual se debe descargar el reporte de las declaraciones de Ley 2013 de 2019 correspondientes al Isvimed de manera anual.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</si>
  <si>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</si>
  <si>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 aspecto de obligatorio cumplimiento en las resoluciones de nombramiento para personal vinculado.</t>
  </si>
  <si>
    <t xml:space="preserve">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 </t>
  </si>
  <si>
    <t xml:space="preserve">Declaración de Conflicto de Intereses, servidor público
 Lista de Chequeo de Vinculación, F-GH-03
</t>
  </si>
  <si>
    <t>6. No se identifican areas con mayor riesgo de conflicto de intereses para establecer medidas preventivas y detectivas.</t>
  </si>
  <si>
    <t>El profesional lider de Talento Humano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</si>
  <si>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</si>
  <si>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profesional líder de Talento Humano remité el caso a la Subdirección Jurídica para la activación del respectivo proceso disciplinario para el servidor público que incumpla con la obligación de declarar los conflictos de intereses
Documentado en: P-GE-10, PROCEDIMIENTO PARA EL TRAMITE DE DENUNCIAS.</t>
  </si>
  <si>
    <t xml:space="preserve">Denuncias sobre materialización de conflictos de intereses.
Expedientes de procesos disciplinarios.
</t>
  </si>
  <si>
    <t>GH12</t>
  </si>
  <si>
    <r>
      <t xml:space="preserve">Pagos de obligaciones laborales
</t>
    </r>
    <r>
      <rPr>
        <sz val="11"/>
        <color rgb="FFFF0000"/>
        <rFont val="Arial Narrow"/>
        <family val="2"/>
      </rPr>
      <t>Riesgo Fiscal</t>
    </r>
  </si>
  <si>
    <t>Posibilidad de efecto dañoso sobre recursos publicos</t>
  </si>
  <si>
    <t>por pago de Intereses moratorios y sanciones por parte del Ministerio del Trabajo.</t>
  </si>
  <si>
    <t>debido a incumplimientos y/o retrasos en el pago de obligaciones laborales tales como prestaciones sociales y económicas de los vinculados, asi como el pago extemporáneo de arl contratistas riesgo 4 y 5.</t>
  </si>
  <si>
    <t>Posibilidad de efecto dañoso sobre recursos publicos por pago de Intereses moratorios y sanciones por parte del Ministerio del Trabajo, debido a incumplimientos y/o retrasos en el pago de obligaciones laborales tales como prestaciones sociales y económicas de los vinculados, asi como el pago extemporáneo de arl contratistas riesgo 4 y 5.</t>
  </si>
  <si>
    <t>Falta de control de terminos para el pago de ogligaciones  laborales (prestaciones sociales y eoconómicas de vinculados)</t>
  </si>
  <si>
    <t>Mayor</t>
  </si>
  <si>
    <t>El lider de Talento Humano al inicio de cada vigencia, incluye en el calendario financiero elo pago de las obligaciones laborales .
El lider de Talento Humano realiza seguimiento al cumplimiento del pago de las obligaciones laborales de acuerdo a calendario financiero.
Para efectos de realizar el pago, se debe expedir el respectivo acto administrativo.</t>
  </si>
  <si>
    <t>Calendario Financiero
Actos administrativos para el pago de obligaciones laborales
Egresos</t>
  </si>
  <si>
    <t>Incluir en el procedimiento de desvinculación los térrminos para el pago de la liquidación final de prestaciones sociales. Fecha: 31 de marzo de 2025.</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</si>
  <si>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</si>
  <si>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Fallas en la disponbilidad de las plataformas utilizadas para el pago de obligacones laborales</t>
  </si>
  <si>
    <t>Se ha establecido como política, entregar desde Talento Humano la liquidación de la seguridad social de vinculados y contratitas riesgos 4 y 5, a Tesorería como máximo de 3 días previos a su vencimiento.
El líder de Talento Humano verifica el cumplimiento de esta política.</t>
  </si>
  <si>
    <t>Correos electrónicos remisorios con liquidación de prestaciones sociales.
Egresos pago de seguridad social
planillas pagadas de seguridad social</t>
  </si>
  <si>
    <t>Estructurar un calendario para el pago de obligaciones laborales que incluya los términos para entregar a tesorería con el fin de garantizar el pago oportuno. Fecha: Febrero 28 de 2025.</t>
  </si>
  <si>
    <t>Falta de personal para la ejecución de actividades relacionadas con el pago de obligaciones laborales</t>
  </si>
  <si>
    <t>El lider de Talento Humano identifica las necesidades  de personal y las informa a la Subdirección Administrativa y Financiero para su aprobación e inclusión en el proyecto de prespuesto de la siguiente vigencia y en el Plan Anual de Adquisiciones.</t>
  </si>
  <si>
    <t xml:space="preserve">Resolución de aprobación del presupuesto
Plan Anual de Adquisiciones
</t>
  </si>
  <si>
    <t>Deficiencias en la configuración y parametrización del software para la liquidación y pago de las obligaciones laborales.</t>
  </si>
  <si>
    <t>En el caso errores de parametrización de liquidación de obligaciones laborales, se diligencia un ticket de mesa de ayuda del proveedor del software Sicof para el módulo de nómina.
El líder de Talento Humano realiza seguimiento a la atención y solución del requerimiento.</t>
  </si>
  <si>
    <t>ticket de mesa de ayuda Sicof</t>
  </si>
  <si>
    <t>GH13</t>
  </si>
  <si>
    <r>
      <t xml:space="preserve">Contratación de bienes y servicios
</t>
    </r>
    <r>
      <rPr>
        <sz val="11"/>
        <color rgb="FFFF0000"/>
        <rFont val="Arial Narrow"/>
        <family val="2"/>
      </rPr>
      <t>Riesgo Fiscal</t>
    </r>
  </si>
  <si>
    <t xml:space="preserve">por sobrecostos derivados de la ejecución de los contratos </t>
  </si>
  <si>
    <t>debido a bienes, servicios u obras inconclusos, infuncionales y/o que no brindan utilidad o beneficio y/o por autorización de facturas que no corresponden a las condiciones pactadas en los contratos.</t>
  </si>
  <si>
    <t>Posibilidad de efecto dañoso sobre recursos publicos por sobrecostos derivados de la ejecución de los contratos, debido a bienes, servicios u obras inconclusos, infuncionales y/o que no brindan utilidad o beneficio y/o por autorización de facturas que no corresponden a las condiciones pactadas en los contratos.</t>
  </si>
  <si>
    <t>1. Descripción de especificaciones técnicas insuficientes durante la etapa precontractual</t>
  </si>
  <si>
    <t>Baja</t>
  </si>
  <si>
    <t>El Lider de Talento Humano indentifica las necesidades relacionadss con los roles del proceso y realiza estudio de mercado para identificar las especificaciones técnicas de los bienes y servicios que satisface tales necesidades.</t>
  </si>
  <si>
    <t>Estudio Previo
Estudio de Mercado
Minuta del Contarto Suscrito</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</si>
  <si>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</si>
  <si>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</si>
  <si>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</si>
  <si>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</si>
  <si>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</si>
  <si>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</si>
  <si>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</si>
  <si>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</si>
  <si>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</si>
  <si>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</si>
  <si>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elimina evento potencial Intermedio 2 toda vez que la Contratación de Servicios Profesionales y de apoyo a la gestión es gestionada por la Subdirección Jurídica y por lo tanto se debe realizar seguimiento desde la matriz respectiva. Así mismo se eliminaron los controles relacionados.</t>
  </si>
  <si>
    <t>Se incluye el control 7 de tipo correctivo para reducir el impacto residual</t>
  </si>
  <si>
    <t>Se incluye el registro F-GH-74  verificación de cumplimiento de requisitos, como evidencia adicional de ejecución del control 1.</t>
  </si>
  <si>
    <t>Se adiciona al control 3 la siguiente medida: "La Subdirección Administrativa y financiera definen el plan de entrenamiento por nivel jerárquico en observancia de lo establecido en el procedimiento P-GH-10.
El profesional de gestión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t>
  </si>
  <si>
    <t>Se incluye control 3 de tipo preventivo relacionado con el COLA (Calendari o de Obligaciones Laborales y Administrativas).</t>
  </si>
  <si>
    <t>Se incluyen los controles 4 y 5 de tipo correctivo, para disminuir el impacto residual</t>
  </si>
  <si>
    <t>Se incluye el evento potencial intermedio (de causa) No. 4: "Posibilidad de modificar  la información de las bases de datos cuando se ingresa la información para el pago de nómina y prestaciones sociales por parte de personal con perfil de registro y edición."
Se incluye el control 4 de tipo detectivo: "El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</si>
  <si>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Se incluye el riesgo GH11 relacionado con la posibilidad de que los servidores públicos del Instituto no declaren sus conflictos de intereses.</t>
  </si>
  <si>
    <t>Se incluye el control 5 con la siguiente redacción: "La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t>
  </si>
  <si>
    <t>Se elimina el control 6. Decisiones tomadas por parte del personal que entran en contraposición con los intereses del Instituto. (Conflicto de Intereses), toda vez que se crea el riesgo GH11 en esta temática</t>
  </si>
  <si>
    <t xml:space="preserve">Se incluye el control 2 realcionado con 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</si>
  <si>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Todos los riesgos</t>
  </si>
  <si>
    <t>Se incluyen los objetivos de Gestión Humana en la columna respectiva. A partir de estos objetivos se validaron los riesgos.</t>
  </si>
  <si>
    <t>GH12 , GH13</t>
  </si>
  <si>
    <t>Se incluyen estos riesgos de tipo fiscal en cumplimiento de la versión 6 de la Guía de Administración de Riesgos de la Función Pública</t>
  </si>
  <si>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</si>
  <si>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</si>
  <si>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</si>
  <si>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</si>
  <si>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</si>
  <si>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</si>
  <si>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</si>
  <si>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</si>
  <si>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</si>
  <si>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</si>
  <si>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</si>
  <si>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</si>
  <si>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</si>
  <si>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</si>
  <si>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</si>
  <si>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</si>
  <si>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</si>
  <si>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</si>
  <si>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</si>
  <si>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</si>
  <si>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</si>
  <si>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</si>
  <si>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</si>
  <si>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</si>
  <si>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</si>
  <si>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</si>
  <si>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</si>
  <si>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</si>
  <si>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</si>
  <si>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</si>
  <si>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</si>
  <si>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</si>
  <si>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</si>
  <si>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</si>
  <si>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</si>
  <si>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</si>
  <si>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</si>
  <si>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</si>
  <si>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</si>
  <si>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</si>
  <si>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</si>
  <si>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</si>
  <si>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</si>
  <si>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</si>
  <si>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</si>
  <si>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</si>
  <si>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</si>
  <si>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</si>
  <si>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</si>
  <si>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</si>
  <si>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</si>
  <si>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</si>
  <si>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</si>
  <si>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</si>
  <si>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</si>
  <si>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</si>
  <si>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</si>
  <si>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</si>
  <si>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</si>
  <si>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</si>
  <si>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</si>
  <si>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</si>
  <si>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</si>
  <si>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</si>
  <si>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</si>
  <si>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</si>
  <si>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</si>
  <si>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</si>
  <si>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</si>
  <si>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</si>
  <si>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</si>
  <si>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</si>
  <si>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</si>
  <si>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</si>
  <si>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</si>
  <si>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</si>
  <si>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</si>
  <si>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</si>
  <si>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</si>
  <si>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</si>
  <si>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</si>
  <si>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</si>
  <si>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</si>
  <si>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</si>
  <si>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</si>
  <si>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</si>
  <si>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</si>
  <si>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</si>
  <si>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</si>
  <si>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</si>
  <si>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</si>
  <si>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</si>
  <si>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</si>
  <si>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</si>
  <si>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</si>
  <si>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</si>
  <si>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</si>
  <si>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</si>
  <si>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</si>
  <si>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</si>
  <si>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</si>
  <si>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</si>
  <si>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</si>
  <si>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</si>
  <si>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</si>
  <si>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</si>
  <si>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</si>
  <si>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</si>
  <si>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</si>
  <si>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</si>
  <si>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</si>
  <si>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</si>
  <si>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</si>
  <si>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</si>
  <si>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</si>
  <si>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</si>
  <si>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</si>
  <si>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Reputacional</t>
  </si>
  <si>
    <t>Procesos Institucionales</t>
  </si>
  <si>
    <t>Gestión Estratégica</t>
  </si>
  <si>
    <t>Gestión Social</t>
  </si>
  <si>
    <t>Gestión de Desarrollo de Soluciones Habitacionales</t>
  </si>
  <si>
    <t>Gestión de Atención al Usuario</t>
  </si>
  <si>
    <t>Gestión de Comunicaciones</t>
  </si>
  <si>
    <t>Gestión Administrativa y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</si>
  <si>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</si>
  <si>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</si>
  <si>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</si>
  <si>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</si>
  <si>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</si>
  <si>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</si>
  <si>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</si>
  <si>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</si>
  <si>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</si>
  <si>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</si>
  <si>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2. Incumplimiento del contrato por causales imputables al contratista</t>
  </si>
  <si>
    <t xml:space="preserve">Identificación de Riesgos (El riesgo y sus causas continuan vigentes de acuerdo al contexto?): 
Tanto el riesgo como las causas continúan vigentes de acuerdo al contexto interno y extrerno
Materialización de Evento Potencial Principal:  Este riesgo no se ha materializado en el ultimo trimestre debido al cumplimiento oportuno de la normativa  aplicable desde el proceso de Talento humano y de sde SGSST y debibdo a que no hemnos tenido acttualizaciones normativas nuevas que nos apliquen.
Materialización de Eventos Potenciales Intermedios (Causas):                                                                                                                         
Causa 1: El normograma esta actualizado de acuerdo con la normativa vigente aplicabale al proceso de Talento humano y al SGSST:.
Causa 2:  No se ha   materializado, por lo tanto no se han relaizado a la fecha actualizaciones ni socializaciones de caracter normativo.                                                                                                                                                                                                                                                                        Causa 3: No se ha   materializado, por lo tanto no se han relaizado a la fecha actualizaciones ni socializaciones de caracter normativo.  
Diseño, Efectividad de Controles:                                                                                                                                                                                                    Control 1: Control esta bien diseñado y este se actualiza cada vez que surge una noma nueva aplicable a los procesos. Una vez surga la actualiazción la profesional de Nomina o de Seguridad y Salud en el Trabajo se envia a subdireccion Juridica para que prcedan.  
Control 2: Control esta bien diseñado y este se actualiza cada vez que surge una norma nueva aplicable a los procesos.   Una vez surga la atulziacion se enviara a la Subdirección Juridica y se socializara en comites primarios y el equipo primario de talento humano.
Control 3: No se ha  materializado, una vez surta se ingresan al COLA.
Acciones derivadas de materialización de eventos / fortalecimiento de controles:  ver acciones en Subtitulos anteriores.                                                                                             </t>
  </si>
  <si>
    <r>
      <t xml:space="preserve">Identificación de Riesgos (El riesgo y sus causas continuan vigentes de acuerdo al contexto?)                                                                             Tanto el riesgo como las causas continúan vigentes de acuerdo al contexto interno y extrerno
</t>
    </r>
    <r>
      <rPr>
        <sz val="11"/>
        <rFont val="Arial Narrow"/>
        <family val="2"/>
      </rPr>
      <t xml:space="preserve">Materialización de Evento Potencial Principal: El riesgo no se ha materializado dado que la parametrización y seguimiento del mismo se realiza de forma constante y efectva; la cotizacion de seguridad social y valores devengados de los empleado vinculados suministrados se evaluan previo a su pago.  
Materialización de Eventos Potenciales Intermedios (Causas):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primer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Diseño, Efectividad de Controles: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</si>
  <si>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t xml:space="preserve">Identificación de Riesgos (El riesgo y sus causas continuan vigentes de acuerdo al contexto?): Tanto el riesgo como las causas continúan vigentes de acuerdo al contexto interno y extrerno:
Materialización de Evento Potencial Principal: Debido a que los servidores publicos del Instituto no declaren sus posibles conflictos de intereses. No se ha materializado  debido a que ningun funcionario durante el primer trimestre ha presentado una Declaraci{on de Conflicto de Interes Potenxcial, Real o aparante. 
Materialización de Eventos Potenciales Intermedios (Causas):
Causa 1: No se ha materializado, a este reisgo se le hace aplica un control oportuno ya que se e soicita a cada empleado la declaracón de conflicto de intereses como requisito para su vinculación.   Esto aplica tanto para Contratuistas como para vinculados. 
Causa 2: No se ha materializado, se ha asegurado el cumplimiento de l realziacion del curso de integridad a Contratistas y Vinculados , Acta Grupo de integridad Marzo de 2025.
Causa 3: No se ha materializado, en el mes de Marzo se publica en la Pagina Web del Instituto el enlace para consultas en el aplicativo de Integridada. 
Causa 4:No Materializado, desde el area de TH la profesional Líder da seguimiento  a las Declararciones de Conflicto de Interees de los gerentes publicos obligados a presentarla al mes de marzo de 2025, la informacion s encuentra en la carpeta de integridad. 
Causa 5: No se ha materializado,se hace control sobre la presentacion de las Declaraciones de Conflicto de Intereses al Ingreso, permanencia y retiro de los vinculados; desde Contratación se hace el control para los contratistas al ingreso y retiro de la entidad. En las listas de chequeo de vinculacion se solciitan. Ver SIFI. 
Causa 6: No se ha materializado, se hace seguimiento en cada prceso de vinculación.                                                                                
Diseño, Efectividad de Controles:
Control 1: Este control esta bien diseñado ya que desde el proceso de recopilación de documentos se proporciona la declaración de conflicto de intereses para que cada aspirante la firme y adjunte como requisito.                                                                                                              Control 2: Este control esta bien diseñado, garantizando el curso de Integridad como requisito a la inducción.
Control 3: Este control esta bien diseñado debido a  que todos los empleados del ISVIMED, ciudadanos y personal en general  tiene acceso a su contenido y pueden realizar consultar en el aplicativo de integridad.
Control 4: Este control esta bien diseñado porque la revisión que reaiza la profesional de Talento Humano se hace de manera oportuna e individual para cada proceso de vinculacion.                                                                                                                                                                                                        Control 5: Este control esta bien diseñado y la descripcion de este se puede referenciar al igual que en el control 1.                                                                                                                                                                                                         
Control 6: Este control esta bien diseñado y la descripcion de este se puede referenciar al igual que en la control 1.  
Acciones derivadas de materialización de eventos / fortalecimiento de controles: ver acciones en Subtitulos anteriores.                                                                                                                                                                                                        
</t>
  </si>
  <si>
    <t xml:space="preserve">Identificación de Riesgos (El riesgo y sus causas continuan vigentes de acuerdo al contexto?):Tanto el riesgo como las causas continúan vigentes de acuerdo al contexto interno y extrerno.
Materialización de Evento Potencial Principal: No se ha materializado debido a incumplimientos y/o retrasos en el pago de obligaciones laborales tales como prestaciones sociales y económicas de los vinculados, asi como el pago extemporáneo de arl contratistas riesgo 4 y 5.                                                        
Materialización de Eventos Potenciales Intermedios (Causas): 
Causa 1: Riesgo no materializado,en cabeza del lider de Talento Humano se coordina la liquidación y en trabajo con el area financiera el pago de las obligaciones en los tiempos establecidos por la ley para las obligaciones laborales.
Causa 2: Riesgo no materializado, Se hace entrega oportuna de las liqidaciones de Seguridad Social de los vinculados desde el Talento Huano a Tesoreria, teniendo en cuenta que dicha entrega se hace antes del vencimiento.                                                                           
Causa 3:  Riesgo no materializado, el ider de Talento Humano direcciona las necesidades relevantes a la Subdirección para su estudio y aprobación.                                                                                                                                                                                                   Causa 4: Riesgo no materializado, este es un  riesgo que no se ha materiaizado, cuando se presentan novedades se solicita la proveedro de ERP de nomina Lapoint su solución.
Diseño, Efectividad de Controles:                                                                                                                                                                        
Estos controles estan  bien diseñados, los controles 1,2,3,4 cuentan con una mitigación que se relaciona directamente con el pago oportuno de las obligaciones laborales de vinculados, una revision interna articulada con profesionales y lideres, y una aprobación que alcanza en todos los casos visto bueno por parte de la Subdirección.
Acciones derivadas de materialización de eventos / fortalecimiento de controles: ver acciones en Subtitulos anteriores.  </t>
  </si>
  <si>
    <r>
      <t xml:space="preserve">Identificación de Riesgos (El riesgo y sus causas continuan vigentes de acuerdo al contexto?):Tanto el riesgo como las causas continúan vigentes de acuerdo al contexto interno y extrerno
Materialización de Evento Potencial Principal: No se ha materializado , no se han presentado noveddaes relacionadas con la facturacion inadecuada de bienes y/o servicios de los contratois a cargo de TH.
Materialización de Eventos Potenciales Intermedios (Causas):                                                                                                                       
Causa 1: No se ha materializado por falta de especificaciones técnicas insuficientes durante la etapa precontractual     .
Causa 2 : No se ha materializado, no han habido incumplimentos en los contratos suscrito por TH.
Causa 3 : No se han materializado, todos los bienes y servicios se han recibido a satisfacción por parte de TH.
</t>
    </r>
    <r>
      <rPr>
        <sz val="10.8"/>
        <rFont val="Arial Narrow"/>
        <family val="2"/>
      </rPr>
      <t xml:space="preserve">Diseño, Efectividad de Controles: 
Control 1: Este control esta diseñado de la manera correcta ya que el riesgo no se ha materializado gracias a que se han realizado EP y estudios de mercado conforme a la necesidad y además se  dejado todas las especificaiones tecnacs plasmadas. </t>
    </r>
    <r>
      <rPr>
        <sz val="10.8"/>
        <color rgb="FFFF0000"/>
        <rFont val="Arial Narrow"/>
        <family val="2"/>
      </rPr>
      <t xml:space="preserve">
</t>
    </r>
    <r>
      <rPr>
        <sz val="10.8"/>
        <rFont val="Arial Narrow"/>
        <family val="2"/>
      </rPr>
      <t xml:space="preserve">Control 2 : Control debidamente diseñado poque de acuerdo a su descripción no han habido incumplimentos en los contratos suscrito por TH. En los informes de supervisión no se han evidenciado incu,polimetos en los contratos. </t>
    </r>
    <r>
      <rPr>
        <sz val="10.8"/>
        <color rgb="FFFF0000"/>
        <rFont val="Arial Narrow"/>
        <family val="2"/>
      </rPr>
      <t xml:space="preserve">
</t>
    </r>
    <r>
      <rPr>
        <sz val="10.8"/>
        <rFont val="Arial Narrow"/>
        <family val="2"/>
      </rPr>
      <t>Control 3 : Esta bien diseñado gracias a que todos los bienes y servicios se han recibido a satisfacción por parte de TH.
Acciones derivadas de materialización de eventos / fortalecimiento de controles; en las acta de recibo a satisfacción se han recibido conforme. AL39.</t>
    </r>
  </si>
  <si>
    <t>SEGUIMIENTO TRIMESTRE 2 DE 2025</t>
  </si>
  <si>
    <r>
      <rPr>
        <b/>
        <sz val="11"/>
        <color rgb="FF000000"/>
        <rFont val="Arial Narrow"/>
        <family val="2"/>
      </rPr>
      <t>Identificación de Riesgos</t>
    </r>
    <r>
      <rPr>
        <sz val="11"/>
        <color rgb="FF000000"/>
        <rFont val="Arial Narrow"/>
        <family val="2"/>
      </rPr>
      <t xml:space="preserve"> (El riesgo y sus causas continuan vigentes de acuerdo al contexto?): El riesgo y las causas continúan vigentes de acuerdo al contexto interno y extrerno
</t>
    </r>
    <r>
      <rPr>
        <b/>
        <sz val="11"/>
        <color rgb="FF000000"/>
        <rFont val="Arial Narrow"/>
        <family val="2"/>
      </rPr>
      <t>Materialización de Evento Potencial Principal:</t>
    </r>
    <r>
      <rPr>
        <sz val="11"/>
        <color rgb="FF000000"/>
        <rFont val="Arial Narrow"/>
        <family val="2"/>
      </rPr>
      <t xml:space="preserve">  Este riesgo no se ha materializado en el ultimo trimestre debido al cumplimiento oportuno de la normativa  aplicable desde el proceso de Talento humano y desde SGSST y debibdo a que no henos tenido acttualizaciones normativas nuevas que nos apliquen.
</t>
    </r>
    <r>
      <rPr>
        <b/>
        <sz val="11"/>
        <color rgb="FF000000"/>
        <rFont val="Arial Narrow"/>
        <family val="2"/>
      </rPr>
      <t>Materialización de Eventos Potenciales Intermedios (Causas)</t>
    </r>
    <r>
      <rPr>
        <sz val="11"/>
        <color rgb="FF000000"/>
        <rFont val="Arial Narrow"/>
        <family val="2"/>
      </rPr>
      <t xml:space="preserve">:                                                                                                                         
Causa 1: El normograma esta actualizado de acuerdo con la normativa vigente aplicabale al proceso de Talento humano y al SGSST:
Causa 2: No se ha materializado, por lo tanto no se han relaizado a la fecha actualizaciones ni socializaciones de caracter normativo.                                                                                                                                                                                                                                                                          Causa 3: No se ha materializado, por lo tanto no se han relaizado a la fecha actualizaciones ni socializaciones de caracter normativo.  
</t>
    </r>
    <r>
      <rPr>
        <b/>
        <sz val="11"/>
        <color rgb="FF000000"/>
        <rFont val="Arial Narrow"/>
        <family val="2"/>
      </rPr>
      <t xml:space="preserve">Diseño, Efectividad de Controles:   </t>
    </r>
    <r>
      <rPr>
        <sz val="11"/>
        <color rgb="FF000000"/>
        <rFont val="Arial Narrow"/>
        <family val="2"/>
      </rPr>
      <t xml:space="preserve">                                                                                                                                                                                                                                                                                                                                                                                                                                                                                    Control 1: Control esta bien diseñado y este se actualiza cada vez que surge una noma nueva aplicable a los procesos. Una vez surga la actualiazción la profesional de Nomina o de Seguridad y Salud en el Trabajo se envia a subdireccion Juridica para que prcedan.  
Control 2: Control esta bien diseñado y este se actualiza cada vez que surge una norma nueva aplicable a los procesos.   Una vez surga la atulziacion se enviara a la Subdirección Juridica y se socializara en comites primarios y el equipo primario de talento humano.
Control 3: No se ha  materializado, una vez surta se ingresan al COLA.
Acciones derivadas de materialización de eventos / fortalecimiento de controles:  ver acciones en Subtitulos anteriores.                                                                                             </t>
    </r>
  </si>
  <si>
    <r>
      <rPr>
        <b/>
        <sz val="11"/>
        <color theme="1"/>
        <rFont val="Arial Narrow"/>
        <family val="2"/>
      </rPr>
      <t>Identificación de Riesgos (El riesgo y sus causas continuan vigentes de acuerdo al contexto?)</t>
    </r>
    <r>
      <rPr>
        <sz val="11"/>
        <color theme="1"/>
        <rFont val="Arial Narrow"/>
        <family val="2"/>
      </rPr>
      <t xml:space="preserve">: El riesgo y las causas continúan vigentes de acuerdo al contexto interno y extrerno
</t>
    </r>
    <r>
      <rPr>
        <b/>
        <sz val="11"/>
        <color theme="1"/>
        <rFont val="Arial Narrow"/>
        <family val="2"/>
      </rPr>
      <t>Materialización de Evento Potencial Principal:</t>
    </r>
    <r>
      <rPr>
        <sz val="11"/>
        <color theme="1"/>
        <rFont val="Arial Narrow"/>
        <family val="2"/>
      </rPr>
      <t xml:space="preserve"> Este riesgo no se ha materializado gracias a la  parametrización y seguimiento del mismo se realiza de forma constante y efectva; la cotizacion de seguridad social y valores devengados de los empleado vinculados suministrados se evaluan previo a su pago.  
</t>
    </r>
    <r>
      <rPr>
        <b/>
        <sz val="11"/>
        <color theme="1"/>
        <rFont val="Arial Narrow"/>
        <family val="2"/>
      </rPr>
      <t xml:space="preserve">Materialización de Eventos Potenciales Intermedios (Causas):      </t>
    </r>
    <r>
      <rPr>
        <sz val="11"/>
        <color theme="1"/>
        <rFont val="Arial Narrow"/>
        <family val="2"/>
      </rPr>
      <t xml:space="preserve">                                                                                                                 
Causa 1: No materializado, hay una parametrización que permite que este proceso de iquidación seguridad social sea fiable, conduciendo solo a auditar valores devengados e IBC de manera correcta.       
Causa 2: No materialzado, las funciones para el pago de la nomina se componen del registro manual de nomina por parte del contratista de gestión humana, continuando con la revision del profesional a cargo y finaliza con la aprobacion de la subdirectora Fnanciera quien da instruccion del paso a seguir, el pago. 
Causa 3: No materializado, la profesional de Talento Humano realiza las revisiones pertinentes de la nomina y seguridad social generar veracidad en el rubro de nomina y asimimso dar visto bueno al pago.                                                                                                                                                                Causa 4: No materializado, en el segundo trimestre del año 2025 no se han identificado errores en el pago de la nomina que representen un mayor o menor valor del salario devengado.                                                                                                                                                
Causa 5: No materializado, ninguno de los colaboradores de la entidad ha sido denunciado por las lineas de corrupción por tanto no se ha requerido el oficial de transparencia.
</t>
    </r>
    <r>
      <rPr>
        <b/>
        <sz val="11"/>
        <color theme="1"/>
        <rFont val="Arial Narrow"/>
        <family val="2"/>
      </rPr>
      <t xml:space="preserve">
Diseño, Efectividad de Controles:       </t>
    </r>
    <r>
      <rPr>
        <sz val="11"/>
        <color theme="1"/>
        <rFont val="Arial Narrow"/>
        <family val="2"/>
      </rPr>
      <t xml:space="preserve">                                                                                                                                                           
Control 1:Control debidamente diseñado ya que al establecer un seguimiento este nos permite mayor prevencion sobre la posible materialización de este riesgo.                                                                                                                                                                                             
Control 2: Dirigirse a Causa 1, se concluye lo mismo para esta Causa.
Control 3: Dirigirse a Causa 1, se concluye lo mismo para esta Causa.                                                                                                         
Control 4: Dirigirse a Causa 1, se concluye lo mismo para esta Causa.                                                                                                         
Control 5: Esta bien diseñado, no ha sido necesaria su aplicación ya que los empledos han reflejado comportamientos adecuados que no incluyen en malas practicas de coorrupción. 
Acciones derivadas de materialización de eventos / fortalecimiento de controles: ver acciones en Subtitulos anteriores.  </t>
    </r>
  </si>
  <si>
    <r>
      <rPr>
        <b/>
        <sz val="11"/>
        <color theme="1"/>
        <rFont val="Arial Narrow"/>
        <family val="2"/>
      </rPr>
      <t>Minuta de Contrato Suscrito                                                                                                                                                                                                                                                                                                                                                                                                                                                                                                Plataforma SECOP, los contratistas deben cargar cuentas de cobro en este portal:</t>
    </r>
    <r>
      <rPr>
        <sz val="11"/>
        <color theme="1"/>
        <rFont val="Arial Narrow"/>
        <family val="2"/>
      </rPr>
      <t xml:space="preserve"> https://www.secop.gov.co/CO1ContractsManagement/Tendering/ProcurementContractManagement/Index                                                                                                                                                               </t>
    </r>
  </si>
  <si>
    <r>
      <rPr>
        <b/>
        <sz val="11"/>
        <color theme="1"/>
        <rFont val="Arial Narrow"/>
        <family val="2"/>
      </rPr>
      <t>Minuta de Contrato Suscrito                                                                                                                                                                                                                                                                                                                                                                                                                                                                                                Plataforma SECOP, los contratistas deben cargar cuentas de cobro en este portal</t>
    </r>
    <r>
      <rPr>
        <sz val="11"/>
        <color theme="1"/>
        <rFont val="Arial Narrow"/>
        <family val="2"/>
      </rPr>
      <t xml:space="preserve">: https://www.secop.gov.co/CO1ContractsManagement/Tendering/ProcurementContractManagement/Index   </t>
    </r>
  </si>
  <si>
    <r>
      <rPr>
        <b/>
        <sz val="11"/>
        <color theme="1"/>
        <rFont val="Arial Narrow"/>
        <family val="2"/>
      </rPr>
      <t xml:space="preserve">Reporte de las declaraciones de Ley 2013 de 2019 del aplicativo de integridad </t>
    </r>
    <r>
      <rPr>
        <sz val="11"/>
        <color theme="1"/>
        <rFont val="Arial Narrow"/>
        <family val="2"/>
      </rPr>
      <t xml:space="preserve">    </t>
    </r>
    <r>
      <rPr>
        <b/>
        <sz val="11"/>
        <color theme="1"/>
        <rFont val="Arial Narrow"/>
        <family val="2"/>
      </rPr>
      <t xml:space="preserve">                                                                                                                                                                                                                                                                                                                                                                                                      Ruta de One drive, carpeta compartida de Admin y Financiera se encuentra INTEGRIDAD 2025: Actas de reuniones 2025, Declaración de ley 2013, Plan de Integridad 2025: </t>
    </r>
    <r>
      <rPr>
        <sz val="11"/>
        <color theme="1"/>
        <rFont val="Arial Narrow"/>
        <family val="2"/>
      </rPr>
      <t xml:space="preserve"> https://isvimedgovco.sharepoint.com/:f:/s/Admin_Y_Financiera-09.TalentoHumano/EpBDyWSLThNAolo0RCqRGugBcHxwTpQMpmDVa9VfgXJzdg?e=6XPA9F                                                                                                                                                                                       
</t>
    </r>
    <r>
      <rPr>
        <b/>
        <sz val="11"/>
        <color theme="1"/>
        <rFont val="Arial Narrow"/>
        <family val="2"/>
      </rPr>
      <t>Conoce aplicativo or la Integridad Pública :</t>
    </r>
    <r>
      <rPr>
        <sz val="11"/>
        <color theme="1"/>
        <rFont val="Arial Narrow"/>
        <family val="2"/>
      </rPr>
      <t xml:space="preserve">
https://isvimed.gov.co/
</t>
    </r>
    <r>
      <rPr>
        <b/>
        <sz val="11"/>
        <color theme="1"/>
        <rFont val="Arial Narrow"/>
        <family val="2"/>
      </rPr>
      <t xml:space="preserve">Ruta de One drive, carpeta compartida de Admin y Financiera se encuentra INTEGRIDAD 2025: Actas de reuniones 2025, Declaración de ley 2013, Plan de Integridad 2025: </t>
    </r>
    <r>
      <rPr>
        <sz val="11"/>
        <color theme="1"/>
        <rFont val="Arial Narrow"/>
        <family val="2"/>
      </rPr>
      <t xml:space="preserve">
https://isvimedgovco.sharepoint.com/:f:/s/Admin_Y_Financiera-09.TalentoHumano/EpBDyWSLThNAolo0RCqRGugBcHxwTpQMpmDVa9VfgXJzdg?e=QRfYo4
</t>
    </r>
    <r>
      <rPr>
        <b/>
        <sz val="11"/>
        <color theme="1"/>
        <rFont val="Arial Narrow"/>
        <family val="2"/>
      </rPr>
      <t xml:space="preserve">Plataforma Sifi: </t>
    </r>
    <r>
      <rPr>
        <sz val="11"/>
        <color theme="1"/>
        <rFont val="Arial Narrow"/>
        <family val="2"/>
      </rPr>
      <t xml:space="preserve">
http://sifi2.isvimed.gov.co:85/calidadprocesos?search=&amp;searchn=LISTA+DE+CHEQUEO&amp;x=0&amp;y=0</t>
    </r>
  </si>
  <si>
    <r>
      <rPr>
        <b/>
        <sz val="11"/>
        <color theme="1"/>
        <rFont val="Arial Narrow"/>
        <family val="2"/>
      </rPr>
      <t xml:space="preserve">Reporte de las declaraciones de Ley 2013 de 2019 del aplicativo de integridad </t>
    </r>
    <r>
      <rPr>
        <sz val="11"/>
        <color theme="1"/>
        <rFont val="Arial Narrow"/>
        <family val="2"/>
      </rPr>
      <t xml:space="preserve">                                                                                                                                                                                                                                                                                                                                                                                                     </t>
    </r>
    <r>
      <rPr>
        <b/>
        <sz val="11"/>
        <color theme="1"/>
        <rFont val="Arial Narrow"/>
        <family val="2"/>
      </rPr>
      <t>Ruta de One drive, carpeta compartida de Admin y Financiera se encuentra INTEGRIDAD 2025</t>
    </r>
    <r>
      <rPr>
        <sz val="11"/>
        <color theme="1"/>
        <rFont val="Arial Narrow"/>
        <family val="2"/>
      </rPr>
      <t xml:space="preserve">: Actas de reuniones 2025, Declaración de ley 2013, Plan de Integridad 2025:  https://isvimedgovco.sharepoint.com/:f:/s/Admin_Y_Financiera-09.TalentoHumano/EpBDyWSLThNAolo0RCqRGugBcHxwTpQMpmDVa9VfgXJzdg?e=6XPA9F               </t>
    </r>
    <r>
      <rPr>
        <u/>
        <sz val="11"/>
        <color theme="1"/>
        <rFont val="Arial Narrow"/>
        <family val="2"/>
      </rPr>
      <t xml:space="preserve">                                                                                                                                                                        </t>
    </r>
    <r>
      <rPr>
        <sz val="11"/>
        <color theme="1"/>
        <rFont val="Arial Narrow"/>
        <family val="2"/>
      </rPr>
      <t xml:space="preserve">
</t>
    </r>
    <r>
      <rPr>
        <b/>
        <sz val="11"/>
        <color theme="1"/>
        <rFont val="Arial Narrow"/>
        <family val="2"/>
      </rPr>
      <t>Conoce aplicativo la Integridad Pública</t>
    </r>
    <r>
      <rPr>
        <sz val="11"/>
        <color theme="1"/>
        <rFont val="Arial Narrow"/>
        <family val="2"/>
      </rPr>
      <t xml:space="preserve"> :
https://isvimed.gov.co/
Ruta de One drive, carpeta compartida de Admin y Financiera se encuentra INTEGRIDAD 2025: Actas de reuniones 2025, Declaración de ley 2013, Plan de Integridad 2025: 
https://isvimedgovco.sharepoint.com/:f:/s/Admin_Y_Financiera-09.TalentoHumano/EpBDyWSLThNAolo0RCqRGugBcHxwTpQMpmDVa9VfgXJzdg?e=QRfYo4
Plataforma Sifi: 
http://sifi2.isvimed.gov.co:85/calidadprocesos?search=&amp;searchn=LISTA+DE+CHEQUEO&amp;x=0&amp;y=0</t>
    </r>
  </si>
  <si>
    <r>
      <rPr>
        <b/>
        <sz val="11"/>
        <color theme="1"/>
        <rFont val="Arial Narrow"/>
        <family val="2"/>
      </rPr>
      <t xml:space="preserve">Actos Administrativos para el pago de Obligaciones Laborales:                                                                                                                                                                                                                                                                                                                                                                                                                   Plataforma de nomina SICOF </t>
    </r>
    <r>
      <rPr>
        <u/>
        <sz val="11"/>
        <color theme="1"/>
        <rFont val="Arial Narrow"/>
        <family val="2"/>
      </rPr>
      <t xml:space="preserve"> </t>
    </r>
    <r>
      <rPr>
        <sz val="11"/>
        <color theme="1"/>
        <rFont val="Arial Narrow"/>
        <family val="2"/>
      </rPr>
      <t xml:space="preserve">https://portales.adacsc.co/ventanas/?ADA=21FB39D40AF05F
</t>
    </r>
    <r>
      <rPr>
        <b/>
        <sz val="11"/>
        <color theme="1"/>
        <rFont val="Arial Narrow"/>
        <family val="2"/>
      </rPr>
      <t>Planillas pagadas de seguridad social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https://isvimedgovco.sharepoint.com/:f:/s/Admin_Y_Financiera-09.TalentoHumano/EvwnjBuRW_VBhrbzqLQGpEkB_SoUH3Fe9Vdll7GZQYZmtw?e=7KDi7q</t>
    </r>
  </si>
  <si>
    <r>
      <rPr>
        <b/>
        <sz val="11"/>
        <color theme="1"/>
        <rFont val="Arial Narrow"/>
        <family val="2"/>
      </rPr>
      <t xml:space="preserve">Actos Administrativos para el pago de Obligaciones Laborales:                                                                                                                                                                                                                                                                                                                                                                                                                   </t>
    </r>
    <r>
      <rPr>
        <sz val="11"/>
        <color theme="1"/>
        <rFont val="Arial Narrow"/>
        <family val="2"/>
      </rPr>
      <t xml:space="preserve">Plataforma de nomina SICOF  </t>
    </r>
    <r>
      <rPr>
        <u/>
        <sz val="11"/>
        <color theme="1"/>
        <rFont val="Arial Narrow"/>
        <family val="2"/>
      </rPr>
      <t>https:</t>
    </r>
    <r>
      <rPr>
        <sz val="11"/>
        <color theme="1"/>
        <rFont val="Arial Narrow"/>
        <family val="2"/>
      </rPr>
      <t xml:space="preserve">//portales.adacsc.co/ventanas/?ADA=21FB39D40AF05F
</t>
    </r>
    <r>
      <rPr>
        <b/>
        <sz val="11"/>
        <color theme="1"/>
        <rFont val="Arial Narrow"/>
        <family val="2"/>
      </rPr>
      <t>Planillas pagadas de seguridad social</t>
    </r>
    <r>
      <rPr>
        <sz val="11"/>
        <color theme="1"/>
        <rFont val="Arial Narrow"/>
        <family val="2"/>
      </rPr>
      <t xml:space="preserve">
Ruta de One drive, carpeta compartida de Admin y Financiera estan cargadas las nominas de los meses que se han pagado del año 2025: https://isvimedgovco.sharepoint.com/:f:/s/Admin_Y_Financiera-09.TalentoHumano/EvwnjBuRW_VBhrbzqLQGpEkB_SoUH3Fe9Vdll7GZQYZmtw?e=7KDi7q</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</si>
  <si>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</si>
  <si>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t>
    </r>
  </si>
  <si>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t>
    </r>
  </si>
  <si>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t>
    </r>
  </si>
  <si>
    <r>
      <rPr>
        <b/>
        <sz val="11"/>
        <color theme="1"/>
        <rFont val="Arial Narrow"/>
        <family val="2"/>
      </rPr>
      <t>Lista de chequeo de cumplimiento de perfil (personal de Planta en provisionalidad)</t>
    </r>
    <r>
      <rPr>
        <sz val="11"/>
        <color theme="1"/>
        <rFont val="Arial Narrow"/>
        <family val="2"/>
      </rPr>
      <t xml:space="preserve">                                                                                                                                                                                                                                                                                                                                                                                          Link a plan táctivo de la Subdirección Administrativa y Financiero. Actividades mitigación fuga de conocimiento. https://isvimedgovco.sharepoint.com/:x:/s/1Admin_Y_Financiera/EbghkMMy2UJNhxVzUoYxFPABDIeaHYqSYjTzF4U8TjbdAw?e=MLv0Wv
Procesos de selección asesor de técnico de dirección y profesional universitario de la subdirección poblacional. Listas de chequeo de cumplimiento de requisitos para vinculación.
https://isvimedgovco-my.sharepoint.com/:b:/g/personal/talentohumano_isvimed_gov_co1/EYy6L32w7TxMtTjlMRANW_ABhj4YM8ZkVJ7Jus91YIt-gA?e=rPEPnr
</t>
    </r>
    <r>
      <rPr>
        <sz val="11"/>
        <color rgb="FFFF0000"/>
        <rFont val="Arial Narrow"/>
        <family val="2"/>
      </rPr>
      <t xml:space="preserve">
</t>
    </r>
    <r>
      <rPr>
        <b/>
        <sz val="11"/>
        <rFont val="Arial Narrow"/>
        <family val="2"/>
      </rPr>
      <t>Evaluaciones de desempeño de personal vinculado y evaluación de acuerdos de gestión gerentes publicos corte diciembre de 2024:</t>
    </r>
    <r>
      <rPr>
        <sz val="11"/>
        <color rgb="FFFF0000"/>
        <rFont val="Arial Narrow"/>
        <family val="2"/>
      </rPr>
      <t xml:space="preserve">
</t>
    </r>
    <r>
      <rPr>
        <sz val="11"/>
        <color theme="1"/>
        <rFont val="Arial Narrow"/>
        <family val="2"/>
      </rPr>
      <t>https://isvimedgovco.sharepoint.com/:f:/s/Admin_Y_Financiera-09.TalentoHumano/Egy9n0ecg7hHqrFQAcup_KoBF7zF71x3E-A6j0fPMJ1Ebw?e=3DtyMH</t>
    </r>
  </si>
  <si>
    <r>
      <t xml:space="preserve">Lista de chequeo de cumplimiento de perfil (personal de Planta en provisionalidad)                                                                                                                                                                                                                                                                                                                                                                                        Link a plan táctivo de la Subdirección Administrativa y Financiero. Actividades mitigación fuga de conocimiento. https://isvimedgovco.sharepoint.com/:x:/s/1Admin_Y_Financiera/EbghkMMy2UJNhxVzUoYxFPABDIeaHYqSYjTzF4U8TjbdAw?e=MLv0Wv
Procesos de selección al asesor de dirección y la  profesional especializada (tesorera General)  de la subdirección administrativa .
Listas de chequeo de cumplimiento de requisitos para vinculación.
https://isvimedgovco-my.sharepoint.com/:b:/g/personal/talentohumano_isvimed_gov_co1/EYy6L32w7TxMtTjlMRANW_ABhj4YM8ZkVJ7Jus91YIt-gA?e=rPEPnr
</t>
    </r>
    <r>
      <rPr>
        <b/>
        <sz val="11"/>
        <color theme="1"/>
        <rFont val="Arial Narrow"/>
        <family val="2"/>
      </rPr>
      <t>Evaluaciones de desempeño de personal vinculado y evaluación de acuerdos de gestión gerentes publicos corte diciembre de 2024:</t>
    </r>
    <r>
      <rPr>
        <sz val="11"/>
        <color theme="1"/>
        <rFont val="Arial Narrow"/>
        <family val="2"/>
      </rPr>
      <t xml:space="preserve">
https://isvimedgovco.sharepoint.com/:f:/s/Admin_Y_Financiera-09.TalentoHumano/Egy9n0ecg7hHqrFQAcup_KoBF7zF71x3E-A6j0fPMJ1Ebw?e=3DtyMH</t>
    </r>
  </si>
  <si>
    <r>
      <rPr>
        <b/>
        <sz val="11"/>
        <rFont val="Arial Narrow"/>
        <family val="2"/>
      </rPr>
      <t>Identificación de Riesgos</t>
    </r>
    <r>
      <rPr>
        <sz val="11"/>
        <rFont val="Arial Narrow"/>
        <family val="2"/>
      </rPr>
      <t xml:space="preserve"> (El riesgo y sus causas continuan vigentes de acuerdo al contexto?):  El riesgo y las causas continúan vigentes de acuerdo al contexto interno y extrerno:
Materialización de Evento Potencial Principal: Debido a que los servidores publicos del Instituto no declaren sus posibles conflictos de intereses. No se ha materializado  debido a que ningun funcionario durante el segundo trimestre ha presentado una Declaraci{on de Conflicto de Interes Potenxcial, Real o aparante. 
Materialización de Eventos Potenciales Intermedios (Causas):
Causa 1: No se ha materializado, a este riesgo se le aplica un control oportuno ya que se le soicita a cada empleado la declaracón de conflicto de intereses como requisito para su vinculación.   Esto aplica tanto para Contratistas como para vinculados. 
Causa 2: No se ha materializado, se ha asegurado el cumplimiento de la realizacion  del curso de integridad a Contratistas y Vinculados , Acta Grupo de integridad Mayo de 2025.
Causa 3: No se ha materializado, en los meses  de Mayo y Junio  se publica en la Pagina Web del Instituto el enlace para consultas en el aplicativo de Integridada. 
Causa 4:No Materializado, desde el area de TH la profesional Líder da seguimiento  a las Declararciones de Conflicto de Interees de los gerentes publicos obligados a presentarla a corte de segundo trimetre de 2025, la informacion se encuentra en la carpeta compartida de Th/ integridad. 
Causa 5: No se ha materializado,se hace control sobre la presentacion de las Declaraciones de Conflicto de Intereses al Ingreso, permanencia y retiro de los vinculados; desde Contratación se hace el control para los contratistas al ingreso y retiro de la entidad. En las listas de chequeo de vinculacion se soliciitan. Ver SIFI. 
Causa 6: No se ha materializado, se hace seguimiento en cada prceso de vinculación.                                                                                
Diseño, Efectividad de Controles:
Control 1: Este control esta bien diseñado ya que desde el proceso de recopilación de documentos se proporciona la declaración de conflicto de intereses para que cada aspirante la firme y adjunte como requisito.                                                                                                              Control 2: Este control esta bien diseñado, garantizando el curso de Integridad como requisito a la inducción.
Control 3: Este control esta bien diseñado debido a  que todos los empleados del ISVIMED, ciudadanos y personal en general  tiene acceso a su contenido y pueden realizar consultar en el aplicativo de integridad.
Control 4: Este control esta bien diseñado porque la revisión que reaiza la profesional de Talento Humano se hace de manera oportuna e individual para cada proceso de vinculacion.                                                                                                                                                                                                        Control 5: Este control esta bien diseñado y la descripcion de este se puede referenciar al igual que en el control 1.                                                                                                                                                                                                         
Control 6: Este control esta bien diseñado y la descripcion de este se puede referenciar al igual que en la control 1.  
Acciones derivadas de materialización de eventos / fortalecimiento de controles: ver acciones en Subtitulos anteriores.                                                                                                                                                                                                        
</t>
    </r>
  </si>
  <si>
    <r>
      <rPr>
        <b/>
        <sz val="11"/>
        <rFont val="Arial Narrow"/>
        <family val="2"/>
      </rPr>
      <t>Identificación de Riesgos (El riesgo y sus causas continuan vigentes de acuerdo al contexto?):</t>
    </r>
    <r>
      <rPr>
        <sz val="11"/>
        <rFont val="Arial Narrow"/>
        <family val="2"/>
      </rPr>
      <t xml:space="preserve">El riesgo y las causas continúan vigentes de acuerdo al contexto interno y extrerno
</t>
    </r>
    <r>
      <rPr>
        <b/>
        <sz val="11"/>
        <rFont val="Arial Narrow"/>
        <family val="2"/>
      </rPr>
      <t>Materialización de Evento Potencial Principal:</t>
    </r>
    <r>
      <rPr>
        <sz val="11"/>
        <rFont val="Arial Narrow"/>
        <family val="2"/>
      </rPr>
      <t xml:space="preserve"> No se ha materializado , no se han presentado noveddaes relacionadas con la facturacion inadecuada de bienes y/o servicios de los contratois a cargo de TH.
</t>
    </r>
    <r>
      <rPr>
        <b/>
        <sz val="11"/>
        <rFont val="Arial Narrow"/>
        <family val="2"/>
      </rPr>
      <t xml:space="preserve">Materialización de Eventos Potenciales Intermedios (Causas):   </t>
    </r>
    <r>
      <rPr>
        <sz val="11"/>
        <rFont val="Arial Narrow"/>
        <family val="2"/>
      </rPr>
      <t xml:space="preserve">                                                                                                                    
Causa 1: No se ha materializado por falta de especificaciones técnicas insuficientes durante la etapa precontractual     .
Causa 2 : No se ha materializado, no han habido incumplimentos en los contratos suscrito por TH.
Causa 3 : No se han materializado, todos los bienes y servicios se han recibido a satisfacción por parte de TH.
</t>
    </r>
    <r>
      <rPr>
        <b/>
        <sz val="11"/>
        <rFont val="Arial Narrow"/>
        <family val="2"/>
      </rPr>
      <t xml:space="preserve">Diseño, Efectividad de Controles: </t>
    </r>
    <r>
      <rPr>
        <sz val="11"/>
        <rFont val="Arial Narrow"/>
        <family val="2"/>
      </rPr>
      <t xml:space="preserve">
Control 1: Este control esta diseñado de la manera correcta ya que el riesgo no se ha materializado gracias a que se han realizado EP y estudios de mercado conforme a la necesidad y además se  dejado todas las especificaiones tecnacs plasmadas. 
Control 2 : Control debidamente diseñado poque de acuerdo a su descripción no han habido incumplimentos en los contratos suscrito por TH. En los informes de supervisión no se han evidenciado incumplimientos en los contratos. 
Control 3 : Esta bien diseñado gracias a que todos los bienes y servicios se han recibido a satisfacción por parte de TH.
Acciones derivadas de materialización de eventos / fortalecimiento de controles; en las acta de recibo a satisfacción se han recibido conforme. </t>
    </r>
  </si>
  <si>
    <r>
      <rPr>
        <b/>
        <sz val="11"/>
        <color theme="1"/>
        <rFont val="Arial Narrow"/>
        <family val="2"/>
      </rPr>
      <t>Identificación de Riesgos (El riesgo y sus causas continuan vigentes de acuerdo al contexto?):</t>
    </r>
    <r>
      <rPr>
        <sz val="11"/>
        <color theme="1"/>
        <rFont val="Arial Narrow"/>
        <family val="2"/>
      </rPr>
      <t xml:space="preserve"> El riesgo y las causas continúan vigentes de acuerdo al contexto interno y extrerno
</t>
    </r>
    <r>
      <rPr>
        <b/>
        <sz val="11"/>
        <color theme="1"/>
        <rFont val="Arial Narrow"/>
        <family val="2"/>
      </rPr>
      <t>Materialización de Evento Potencial Principal</t>
    </r>
    <r>
      <rPr>
        <sz val="11"/>
        <color theme="1"/>
        <rFont val="Arial Narrow"/>
        <family val="2"/>
      </rPr>
      <t xml:space="preserve">: Durante el segundo trimestre el riesgo no se ha materializado, debido a que las Evaluaciones de Desempeño y de Acuerdos de Gestion Gerentes Públicos han sido satisfactorias.
</t>
    </r>
    <r>
      <rPr>
        <b/>
        <sz val="11"/>
        <color theme="1"/>
        <rFont val="Arial Narrow"/>
        <family val="2"/>
      </rPr>
      <t xml:space="preserve">
Materialización de Eventos Potenciales Intermedios (Causas):
</t>
    </r>
    <r>
      <rPr>
        <sz val="11"/>
        <color theme="1"/>
        <rFont val="Arial Narrow"/>
        <family val="2"/>
      </rPr>
      <t xml:space="preserve">Causa 1: No materializada. Las vinculación de personal correspondientes al asesor de dirección y la  profesional especializada (tesorera General)  de la subdirección administrativa se vincularon con atención del perfil requerido duarnte el segundo trimestre de 2025:
</t>
    </r>
    <r>
      <rPr>
        <sz val="11"/>
        <rFont val="Arial Narrow"/>
        <family val="2"/>
      </rPr>
      <t xml:space="preserve">Causa 3. Materializado. Para los dos cargos vinculados no se ha realizado el entrenamiento requerido de acuerdo al porocedimiento establecido. Para subsanar esta situación se estará realizando el entrenamiento requerido. Fecha límite: Trimestre III de 2025. </t>
    </r>
    <r>
      <rPr>
        <sz val="11"/>
        <color theme="1"/>
        <rFont val="Arial Narrow"/>
        <family val="2"/>
      </rPr>
      <t xml:space="preserve">
Causa 4. Materializada. Se esta desarrollando en el marco de la política de Gestión del conocimiento y la innovación actividades orientadas a gestionar la fuga de conocimiento las cuales se encuentran establecidas en el plan táctico de la Subdirección Administrativa y Financiera. Fecha limite: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t>
    </r>
    <r>
      <rPr>
        <b/>
        <sz val="11"/>
        <color theme="1"/>
        <rFont val="Arial Narrow"/>
        <family val="2"/>
      </rPr>
      <t xml:space="preserve">Diseño, Efectividad de Controles:
</t>
    </r>
    <r>
      <rPr>
        <sz val="11"/>
        <color theme="1"/>
        <rFont val="Arial Narrow"/>
        <family val="2"/>
      </rPr>
      <t xml:space="preserve">Control 1. Esta diseñado adecuadamente y se aplicó para las dos vinculaciones realizadas en el segundo trimestre de 2025. asesor de dirección y profesional especializado (tesorera general) de la subdirección adiministrativa. 
</t>
    </r>
    <r>
      <rPr>
        <sz val="11"/>
        <rFont val="Arial Narrow"/>
        <family val="2"/>
      </rPr>
      <t xml:space="preserve">Control 3. El control se encuentra bien diseñado sin embargo no ha sido aplicado en las tres vinculaciones mencionadas. Para subsanar esta situación se estará realizando el entrenamiento requerido. Fecha límiteTrimestre III de 2025. </t>
    </r>
    <r>
      <rPr>
        <sz val="11"/>
        <color theme="1"/>
        <rFont val="Arial Narrow"/>
        <family val="2"/>
      </rPr>
      <t xml:space="preserve">
Control 4. Se solicita que se incluya como medida de control la realización de actividades relacionadas con la mitigación de fuga de conocimiento en el marco del plan de trabajo de la política de Gestión y de conocimiento y la innovación.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diciembre de 2024 fueron satisfactorias.
Acciones derivadas de materialización de eventos / fortalecimiento de controles:
Ver acciones en los subtítulos anteriores.
</t>
    </r>
  </si>
  <si>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</si>
  <si>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</si>
  <si>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Actualizada noviembre de 2024</t>
  </si>
  <si>
    <r>
      <rPr>
        <b/>
        <sz val="11"/>
        <color theme="1"/>
        <rFont val="Arial Narrow"/>
        <family val="2"/>
      </rPr>
      <t>Identificación de Riesgos (¿El riesgo y sus causas continúan vigentes de acuerdo al contexto?):</t>
    </r>
    <r>
      <rPr>
        <sz val="11"/>
        <color theme="1"/>
        <rFont val="Arial Narrow"/>
        <family val="2"/>
      </rPr>
      <t xml:space="preserve"> El riesgo y las causas continúan vigentes de acuerdo al contexto interno y externo
</t>
    </r>
    <r>
      <rPr>
        <b/>
        <sz val="11"/>
        <color theme="1"/>
        <rFont val="Arial Narrow"/>
        <family val="2"/>
      </rPr>
      <t xml:space="preserve">
Materialización de Evento Potencial Principal:</t>
    </r>
    <r>
      <rPr>
        <sz val="11"/>
        <color theme="1"/>
        <rFont val="Arial Narrow"/>
        <family val="2"/>
      </rPr>
      <t xml:space="preserve"> Durante el tercer trimestre el riesgo no se ha materializado, debido a que las Evaluaciones de Desempeño y de Acuerdos de Gestión Gerentes Públicos han sido satisfactorias.
</t>
    </r>
    <r>
      <rPr>
        <b/>
        <sz val="11"/>
        <color theme="1"/>
        <rFont val="Arial Narrow"/>
        <family val="2"/>
      </rPr>
      <t>Materialización de Eventos Potenciales Intermedios (Causas):</t>
    </r>
    <r>
      <rPr>
        <sz val="11"/>
        <color theme="1"/>
        <rFont val="Arial Narrow"/>
        <family val="2"/>
      </rPr>
      <t xml:space="preserve">
Causa 1: No materializada. La vinculación de personal correspondiente al subdirector jurídico de la Dirección General se vinculó (septiembre 16 de 2025) con atención del perfil requerido durante el tercer trimestre de 2025:
Causa 3. No Materializado. Para el cargo vinculado no se ha realizado el entrenamiento requerido de acuerdo al procedimiento establecido, el ingreso del subdirector se dio el 16 de septiembre, por lo cual aún está dentro del plazo para realizar el proceso de entrenamiento. Fecha limite octubre 16. 
Causa 4. No Materializada. Se está desarrollando en el marco de la política de Gestión del conocimiento y la innovación actividades orientadas a gestionar la fuga de conocimiento las cuales se encuentran establecidas en el plan táctico de la Subdirección Administrativa y Financiera. Fecha límite: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t>
    </r>
    <r>
      <rPr>
        <b/>
        <sz val="11"/>
        <color theme="1"/>
        <rFont val="Arial Narrow"/>
        <family val="2"/>
      </rPr>
      <t>Diseño, Efectividad de Controles</t>
    </r>
    <r>
      <rPr>
        <sz val="11"/>
        <color theme="1"/>
        <rFont val="Arial Narrow"/>
        <family val="2"/>
      </rPr>
      <t xml:space="preserve">
Control 1. Esta diseñado adecuadamente y se aplicó para la vinculación realizada en el tercer trimestre de 2025, Subdirector Jurídico de la Dirección General 
Control 3. El control se encuentra bien diseñado, una vez se realice la traducción del lenguaje claro al instructivo de entrenamiento se procederá a realizarlo con el subdirector jurídico. Fecha límite trimestre IV de 2025. 
Control 4. En el plan de trabajo de política del conocimiento ya se incluyeron actividades relacionadas con la mitigacion de fuga de conocimiento explícito y tácito (ver plan de trabajo GESCO).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junio 30 de 2025 fueron satisfactorias.
Acciones derivadas de materialización de eventos / fortalecimiento de controles:
Ver acciones en los subtítulos anteriores.</t>
    </r>
  </si>
  <si>
    <r>
      <rPr>
        <b/>
        <sz val="11"/>
        <rFont val="Arial Narrow"/>
        <family val="2"/>
      </rPr>
      <t xml:space="preserve">Identificación de Riesgos </t>
    </r>
    <r>
      <rPr>
        <sz val="11"/>
        <rFont val="Arial Narrow"/>
        <family val="2"/>
      </rPr>
      <t xml:space="preserve">(El riesgo y sus causas continúan vigentes de acuerdo al contexto?):El riesgo y las causas continúan vigentes de acuerdo al contexto interno y externó
</t>
    </r>
    <r>
      <rPr>
        <b/>
        <sz val="11"/>
        <rFont val="Arial Narrow"/>
        <family val="2"/>
      </rPr>
      <t>Materialización de Evento Potencial Principal:</t>
    </r>
    <r>
      <rPr>
        <sz val="11"/>
        <rFont val="Arial Narrow"/>
        <family val="2"/>
      </rPr>
      <t xml:space="preserve"> No se ha materializado , no se han presentado novedades relacionadas con la facturacion inadecuada de bienes y/o servicios de los contratos a cargo de Talento Humano.
</t>
    </r>
    <r>
      <rPr>
        <b/>
        <sz val="11"/>
        <rFont val="Arial Narrow"/>
        <family val="2"/>
      </rPr>
      <t xml:space="preserve">Materialización de Eventos Potenciales Intermedios (Causas): </t>
    </r>
    <r>
      <rPr>
        <sz val="11"/>
        <rFont val="Arial Narrow"/>
        <family val="2"/>
      </rPr>
      <t xml:space="preserve">                                                                                                                      
Causa 1: No se ha materializado por falta de especificaciones técnicas insuficientes durante la etapa precontractual     .
Causa 2 : No se ha materializado, no han habido incumplimientos en los contratos suscrito por Talento Humano.
Causa 3 : No se han materializado, todos los bienes y servicios se han recibido a satisfacción por parte de Talento Humano.
</t>
    </r>
    <r>
      <rPr>
        <b/>
        <sz val="11"/>
        <rFont val="Arial Narrow"/>
        <family val="2"/>
      </rPr>
      <t xml:space="preserve">Diseño, Efectividad de Controles: </t>
    </r>
    <r>
      <rPr>
        <sz val="11"/>
        <rFont val="Arial Narrow"/>
        <family val="2"/>
      </rPr>
      <t xml:space="preserve">
Control 1: Este control está diseñado de la manera correcta ya que el riesgo no se ha materializado gracias a que se han realizado estudios previos y estudios de mercado confirme a la necesidad y además se ha  dejado todas las especificaciones técnicas plasmadas. 
Control 2: Control debidamente diseñado porque de acuerdo a su descripción no ha habido incumplimientos en los contratos suscrito por Talento Humano. En los informes de supervisión no se han evidenciado incumplimientos en los contratos. 
Control 3: Esta bien diseñado gracias a que todos los bienes y servicios se han recibido a satisfacción por parte de Talento Humano.
Acciones derivadas de materialización de eventos / fortalecimiento de controles; en las actas de recibo a satisfacción.</t>
    </r>
  </si>
  <si>
    <r>
      <rPr>
        <b/>
        <sz val="11"/>
        <color rgb="FF000000"/>
        <rFont val="Arial Narrow"/>
        <family val="2"/>
      </rPr>
      <t>Identificación de Riesgos (El riesgo y sus causas continúan vigentes de acuerdo al contexto?):</t>
    </r>
    <r>
      <rPr>
        <sz val="11"/>
        <color rgb="FF000000"/>
        <rFont val="Arial Narrow"/>
        <family val="2"/>
      </rPr>
      <t xml:space="preserve"> El riesgo y las causas continúan vigentes de acuerdo al contexto interno y externo
</t>
    </r>
    <r>
      <rPr>
        <b/>
        <sz val="11"/>
        <color rgb="FF000000"/>
        <rFont val="Arial Narrow"/>
        <family val="2"/>
      </rPr>
      <t xml:space="preserve">Materialización de Evento Potencial Principal: </t>
    </r>
    <r>
      <rPr>
        <sz val="11"/>
        <color rgb="FF000000"/>
        <rFont val="Arial Narrow"/>
        <family val="2"/>
      </rPr>
      <t xml:space="preserve"> Este riesgo no se ha materializado en el último trimestre debido al cumplimiento oportuno de la normativa  aplicable desde el proceso de Talento humano y desde SGSST.
</t>
    </r>
    <r>
      <rPr>
        <b/>
        <sz val="11"/>
        <color rgb="FF000000"/>
        <rFont val="Arial Narrow"/>
        <family val="2"/>
      </rPr>
      <t xml:space="preserve">Materialización de Eventos Potenciales Intermedios (Causas):                                                                                                                         
</t>
    </r>
    <r>
      <rPr>
        <sz val="11"/>
        <color rgb="FF000000"/>
        <rFont val="Arial Narrow"/>
        <family val="2"/>
      </rPr>
      <t xml:space="preserve">Causa 1: El normograma esta actualizado de acuerdo con la normativa vigente aplicable al proceso de Talento humano y al SGSST:
Causa 2: No se ha materializado, por lo tanto no se han realizado a la fecha actualizaciones ni socializaciones de carácter normativo.                                                                                                                                                                                                                                                                          Causa 3: No se ha materializado, por lo tanto, no se han realizado a la fecha actualizaciones ni socializaciones de carácter normativo.  
</t>
    </r>
    <r>
      <rPr>
        <b/>
        <sz val="11"/>
        <color rgb="FF000000"/>
        <rFont val="Arial Narrow"/>
        <family val="2"/>
      </rPr>
      <t xml:space="preserve">Diseño, Efectividad de Controles:        </t>
    </r>
    <r>
      <rPr>
        <sz val="11"/>
        <color rgb="FF000000"/>
        <rFont val="Arial Narrow"/>
        <family val="2"/>
      </rPr>
      <t xml:space="preserve">                                                                                                                                                                                                                                                                                                                                                                                                                                                                               Control 1: Control está bien diseñado y este se actualiza cada vez que surge una norma nueva aplicable a los procesos. Una vez surja la actualización envía a subdirección Jurídica para que procedan.  
Control 2: Control está bien diseñado y este se actualiza cada vez que surge una norma nueva aplicable a los procesos.   Una vez surja la utilización se enviará a la Subdirección Jurídica y se socializara en comités primarios y el equipo primario de talento humano.
Control 3: No se ha materializado.
Acciones derivadas de materialización de eventos / fortalecimiento de controles:  ver acciones en Subtítulos anteriores.                                                                                             </t>
    </r>
  </si>
  <si>
    <r>
      <rPr>
        <b/>
        <sz val="11"/>
        <rFont val="Arial Narrow"/>
        <family val="2"/>
      </rPr>
      <t>Identificación</t>
    </r>
    <r>
      <rPr>
        <sz val="11"/>
        <rFont val="Arial Narrow"/>
        <family val="2"/>
      </rPr>
      <t xml:space="preserve"> </t>
    </r>
    <r>
      <rPr>
        <b/>
        <sz val="11"/>
        <rFont val="Arial Narrow"/>
        <family val="2"/>
      </rPr>
      <t xml:space="preserve">de Riesgos </t>
    </r>
    <r>
      <rPr>
        <sz val="11"/>
        <rFont val="Arial Narrow"/>
        <family val="2"/>
      </rPr>
      <t xml:space="preserve">(¿El riesgo y sus causas continúan vigentes de acuerdo al contexto?): El riesgo y las causas continúan vigentes de acuerdo al contexto interno y externo
</t>
    </r>
    <r>
      <rPr>
        <b/>
        <sz val="11"/>
        <rFont val="Arial Narrow"/>
        <family val="2"/>
      </rPr>
      <t xml:space="preserve">Materialización de Evento Potencial Principal: </t>
    </r>
    <r>
      <rPr>
        <sz val="11"/>
        <rFont val="Arial Narrow"/>
        <family val="2"/>
      </rPr>
      <t xml:space="preserve">No se ha materializado debido a incumplimientos y/o retrasos en el pago de obligaciones laborales tales como prestaciones sociales y económicas de los vinculados, así como el pago extemporáneo de ARL contratistas riesgo 4 y 5.                                                        
</t>
    </r>
    <r>
      <rPr>
        <b/>
        <sz val="11"/>
        <rFont val="Arial Narrow"/>
        <family val="2"/>
      </rPr>
      <t xml:space="preserve">Materialización de Eventos Potenciales Intermedios (Causas): </t>
    </r>
    <r>
      <rPr>
        <sz val="11"/>
        <rFont val="Arial Narrow"/>
        <family val="2"/>
      </rPr>
      <t xml:space="preserve">
Causa 1: Riesgo no materializado, en cabeza del líder de Talento Humano se coordina la liquidación y en trabajo con el área financiera el pago de las obligaciones en los tiempos establecidos por la ley para las obligaciones laborales.
Causa 2: Riesgo no materializado, Se hace entrega oportuna de las liquidaciones de Seguridad Social de los vinculados desde el Talento Humano a Tesorería, teniendo en cuenta que dicha entrega se hace antes del vencimiento.                                                                           
Causa 3:  Riesgo no materializado, el líder de Talento Humano direcciona las necesidades relevantes a la Subdirección para su estudio y aprobación.                                                                                                                                                                                                   Causa 4: Riesgo no materializado, este es un riesgo que no se ha materializado, cuando se presentan novedades se solicita el proveedor de ERP de nómina su solución.
</t>
    </r>
    <r>
      <rPr>
        <b/>
        <sz val="11"/>
        <rFont val="Arial Narrow"/>
        <family val="2"/>
      </rPr>
      <t xml:space="preserve">Diseño, Efectividad de Controles:                                                                                                                                                                        
</t>
    </r>
    <r>
      <rPr>
        <sz val="11"/>
        <rFont val="Arial Narrow"/>
        <family val="2"/>
      </rPr>
      <t xml:space="preserve">Estos controles están bien diseñados, los controles 1,2,3,4 cuentan con una mitigación que se relaciona directamente con el pago oportuno de las obligaciones laborales de vinculados, una revisión interna articulada con profesionales y líderes, y una aprobación que alcanza en todos los casos visto bueno por parte de la Subdirección.
Acciones derivadas de materialización de eventos / fortalecimiento de controles: ver acciones en Subtítulos anteriores.  </t>
    </r>
  </si>
  <si>
    <r>
      <rPr>
        <b/>
        <sz val="11"/>
        <rFont val="Arial Narrow"/>
        <family val="2"/>
      </rPr>
      <t>Identificación de Riesgos</t>
    </r>
    <r>
      <rPr>
        <sz val="11"/>
        <rFont val="Arial Narrow"/>
        <family val="2"/>
      </rPr>
      <t xml:space="preserve"> (El riesgo y sus causas continuan vigentes de acuerdo al contexto?):El riesgo y las causas continúan vigentes de acuerdo al contexto interno y extrerno
</t>
    </r>
    <r>
      <rPr>
        <b/>
        <sz val="11"/>
        <rFont val="Arial Narrow"/>
        <family val="2"/>
      </rPr>
      <t>Materialización de Evento Potencial Principal:</t>
    </r>
    <r>
      <rPr>
        <sz val="11"/>
        <rFont val="Arial Narrow"/>
        <family val="2"/>
      </rPr>
      <t xml:space="preserve"> No se ha materializado debido a incumplimientos y/o retrasos en el pago de obligaciones laborales tales como prestaciones sociales y económicas de los vinculados, asi como el pago extemporáneo de ARL contratistas riesgo 4 y 5.                                                        
</t>
    </r>
    <r>
      <rPr>
        <b/>
        <sz val="11"/>
        <rFont val="Arial Narrow"/>
        <family val="2"/>
      </rPr>
      <t xml:space="preserve">Materialización de Eventos Potenciales Intermedios (Causas): </t>
    </r>
    <r>
      <rPr>
        <sz val="11"/>
        <rFont val="Arial Narrow"/>
        <family val="2"/>
      </rPr>
      <t xml:space="preserve">
Causa 1: Riesgo no materializado,en cabeza del lider de Talento Humano se coordina la liquidación y en trabajo con el area financiera el pago de las obligaciones en los tiempos establecidos por la ley para las obligaciones laborales.
Causa 2: Riesgo no materializado, Se hace entrega oportuna de las liqidaciones de Seguridad Social de los vinculados desde el Talento Humano a Tesoreria, teniendo en cuenta que dicha entrega se hace antes del vencimiento.                                                                           
Causa 3:  Riesgo no materializado, el líder de Talento Humano direcciona las necesidades relevantes a la Subdirección para su estudio y aprobación.                                                                                                                                                                                                   Causa 4: Riesgo no materializado, este es un  riesgo que no se ha materiaizado, cuando se presentan novedades se solicita la proveedro de ERP de nomina Lapoint su solución.
</t>
    </r>
    <r>
      <rPr>
        <b/>
        <sz val="11"/>
        <rFont val="Arial Narrow"/>
        <family val="2"/>
      </rPr>
      <t xml:space="preserve">Diseño, Efectividad de Controles: </t>
    </r>
    <r>
      <rPr>
        <sz val="11"/>
        <rFont val="Arial Narrow"/>
        <family val="2"/>
      </rPr>
      <t xml:space="preserve">                                                                                                                                                                       
Estos controles estan  bien diseñados, los controles 1,2,3,4 cuentan con una mitigación que se relaciona directamente con el pago oportuno de las obligaciones laborales de vinculados, una revision interna articulada con profesionales y lideres, y una aprobación que alcanza en todos los casos visto bueno por parte de la Subdirección.
Acciones derivadas de materialización de eventos / fortalecimiento de controles: ver acciones en Subtitulos anteriores.  </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</si>
  <si>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
</t>
    </r>
    <r>
      <rPr>
        <sz val="11"/>
        <color rgb="FFFF0000"/>
        <rFont val="Arial Narrow"/>
        <family val="2"/>
      </rPr>
      <t xml:space="preserve">
</t>
    </r>
    <r>
      <rPr>
        <b/>
        <sz val="11"/>
        <rFont val="Arial Narrow"/>
        <family val="2"/>
      </rPr>
      <t>Documentos soportes de pago en exceso mayo 2025</t>
    </r>
    <r>
      <rPr>
        <sz val="11"/>
        <color rgb="FFFF0000"/>
        <rFont val="Arial Narrow"/>
        <family val="2"/>
      </rPr>
      <t xml:space="preserve">
</t>
    </r>
    <r>
      <rPr>
        <sz val="11"/>
        <rFont val="Arial Narrow"/>
        <family val="2"/>
      </rPr>
      <t>https://isvimedgovco.sharepoint.com/sites/Admin_Y_Financiera-09.TalentoHumano/Documentos%20compartidos/Forms/AllItems.aspx?id=%2Fsites%2FAdmin%5FY%5FFinanciera%2D09%2ETalentoHumano%2FDocumentos%20compartidos%2F09%2ETalento%20Humano%2FPAGO%20EN%20EXCESO%20MAYO%202025&amp;p=true&amp;ct=1759864958357&amp;or=OWA%2DNT%2DMail&amp;cid=2fe1518d%2Db74b%2Dc40b%2Dfe6f%2Da2d767452246&amp;ga=1</t>
    </r>
  </si>
  <si>
    <r>
      <t>I</t>
    </r>
    <r>
      <rPr>
        <b/>
        <sz val="11"/>
        <color theme="1"/>
        <rFont val="Arial Narrow"/>
        <family val="2"/>
      </rPr>
      <t xml:space="preserve">dentificación de Riesgos (El riesgo y sus causas continúan vigentes de acuerdo al contexto?): </t>
    </r>
    <r>
      <rPr>
        <sz val="11"/>
        <color theme="1"/>
        <rFont val="Arial Narrow"/>
        <family val="2"/>
      </rPr>
      <t xml:space="preserve">El riesgo y las causas continúan vigentes de acuerdo al contexto interno y externo
</t>
    </r>
    <r>
      <rPr>
        <b/>
        <sz val="11"/>
        <color theme="1"/>
        <rFont val="Arial Narrow"/>
        <family val="2"/>
      </rPr>
      <t>Materialización de Evento Potencial Principal:</t>
    </r>
    <r>
      <rPr>
        <sz val="11"/>
        <color theme="1"/>
        <rFont val="Arial Narrow"/>
        <family val="2"/>
      </rPr>
      <t xml:space="preserve"> Este riesgo se materializó dado que en el pago de la seguridad social realizado en el mes de junio correspondiente a la seguridad social del mes de mayo, se hizo un pago en exceso por las funcionarias Alejandra Hoyos y Diana  Ruíz y se detecto en el mes de Julio de 2025. 
</t>
    </r>
    <r>
      <rPr>
        <b/>
        <sz val="11"/>
        <color theme="1"/>
        <rFont val="Arial Narrow"/>
        <family val="2"/>
      </rPr>
      <t xml:space="preserve">Materialización de Eventos Potenciales Intermedios (Causas):           </t>
    </r>
    <r>
      <rPr>
        <sz val="11"/>
        <color theme="1"/>
        <rFont val="Arial Narrow"/>
        <family val="2"/>
      </rPr>
      <t xml:space="preserve">                                                                                                            
Causa 1: Materializado, el sistema de nómina no tiene el control para identificar alguna inconsistencia con pagos en exceso, la persona responsable del proceso tampoco identificó esta novedad.       
Causa 2:  Materializado, las personas encargadas del proceso del pago de nómina y seguridad social tampoco identificaron la novedad presentada en los dos casos,  (contratista de talento humano, profesional de talento humano y subdirectora administrativa y financiera) 
Causa 3: Materializado, en la revisión de la seguridad social del mes de mayo no se identificó el pago en exceso de las dos vinculadas.                                                                                                                                                                
Causa 4: Materializado, en el tercer trimestre del año 2025 se identificado dos errores en el pago de la seguridad social del mes de mayo.
*Se identifica el mayor valor pagado.
*Se envía solicitudes de devolución de pagos en excesos a las siguientes entidades: EPS Sura, ARL Sura, Caja de compensación familiar Comfama, e ICBF (las evidencias de las novedades tienes trazabilidad en los correos enviados por la contratista María Angelica López, la cual se encarga de subir los documentos soportes en                                                                                                                                               
Causa 5: No materializado, ninguno de los colaboradores de la entidad ha sido denunciado por las líneas de corrupción por tanto no se ha requerido el oficial de transparencia.
</t>
    </r>
    <r>
      <rPr>
        <b/>
        <sz val="11"/>
        <color theme="1"/>
        <rFont val="Arial Narrow"/>
        <family val="2"/>
      </rPr>
      <t xml:space="preserve">Diseño, Efectividad de Controles:             </t>
    </r>
    <r>
      <rPr>
        <sz val="11"/>
        <color theme="1"/>
        <rFont val="Arial Narrow"/>
        <family val="2"/>
      </rPr>
      <t xml:space="preserve">                                                                                                                                                     
Control 1: Se escala el caso al operador del ERP de Nomina SICOF donde se evidencia la novedad ocurrida, con el objetivo que identifiquen la causa del cálculo en exceso y tomar medidas preventivas.                                                                                                                                                                                             
Control 2: No fue efectivo debido a que no se detectó por ninguna de las partes.
Control 3: No fue efectivo debido a que no se detectó por ninguna de las partes.
Control 4: Se realizan las acciones de cobro de pagos en exceso a las entidades de la seguridad social para la devolución de los recursos.
Control 5: Esta bien diseñado, no ha sido necesaria su aplicación ya que los empleados han reflejado comportamientos adecuados que no incluyen en malas prácticas de corrupción. 
Acciones derivadas de materialización de eventos / fortalecimiento de controles: ver acciones en Subtítulos anteriores.  </t>
    </r>
  </si>
  <si>
    <t>SEGUIMIENTO TRIMESTRE 4 DE 2025</t>
  </si>
  <si>
    <r>
      <t xml:space="preserve">Lista de chequeo de cumplimiento de perfil (personal de Planta en provisionalidad) - Documentos SIFI                                                                                                                                                                                                                                                                                                                                                                               Link a plan táctico de la Subdirección Administrativa y Financiero. Actividades mitigación fuga de conocimiento. https://isvimedgovco.sharepoint.com/:x:/s/1Admin_Y_Financiera/EbghkMMy2UJNhxVzUoYxFPABDIeaHYqSYjTzF4U8TjbdAw?e=MLv0Wv
Historia laboral del subdirector juridico de la direccion general (carpeta compartida Talento Humano, historias laborales Carlos Andrés Roldán) 
Listas de chequeo de cumplimiento de requisitos para vinculación.
https://isvimedgovco-my.sharepoint.com/:b:/g/personal/talentohumano_isvimed_gov_co1/EYy6L32w7TxMtTjlMRANW_ABhj4YM8ZkVJ7Jus91YIt-gA?e=rPEPnr
</t>
    </r>
    <r>
      <rPr>
        <b/>
        <sz val="11"/>
        <color theme="1"/>
        <rFont val="Arial Narrow"/>
        <family val="2"/>
      </rPr>
      <t>Evaluaciones de desempeño de personal vinculado y evaluación de acuerdos de gestión gerentes publicos corte junio 30 de 2025:</t>
    </r>
    <r>
      <rPr>
        <sz val="11"/>
        <color theme="1"/>
        <rFont val="Arial Narrow"/>
        <family val="2"/>
      </rPr>
      <t xml:space="preserve">
https://isvimedgovco.sharepoint.com/:f:/s/Admin_Y_Financiera-09.TalentoHumano/Egy9n0ecg7hHqrFQAcup_KoBF7zF71x3E-A6j0fPMJ1Ebw?e=3DtyMH</t>
    </r>
  </si>
  <si>
    <r>
      <rPr>
        <b/>
        <sz val="11"/>
        <color theme="1"/>
        <rFont val="Arial Narrow"/>
        <family val="2"/>
      </rPr>
      <t>Liquidación de nomina y prestaciones sociales con VoBo (Archivo en Excel)                                                                                                                                                                                                                                                                                                                                                                                                                 Ruta de One drive, carpeta compartida de Admin y Financiera estan cargadas las nominas de los meses que se han pagado del año 2025:</t>
    </r>
    <r>
      <rPr>
        <sz val="11"/>
        <color theme="1"/>
        <rFont val="Arial Narrow"/>
        <family val="2"/>
      </rPr>
      <t xml:space="preserve"> https://isvimedgovco.sharepoint.com/:f:/s/Admin_Y_Financiera-09.TalentoHumano/EvwnjBuRW_VBhrbzqLQGpEkB_SoUH3Fe9Vdll7GZQYZmtw?e=Zrbi70
</t>
    </r>
  </si>
  <si>
    <r>
      <rPr>
        <b/>
        <sz val="11"/>
        <color theme="1"/>
        <rFont val="Arial Narrow"/>
        <family val="2"/>
      </rPr>
      <t xml:space="preserve">El riesgo y sus causas continuan vigentes de acuerdo al contexto? (Ver Columnas F y H): </t>
    </r>
    <r>
      <rPr>
        <sz val="11"/>
        <color theme="1"/>
        <rFont val="Arial Narrow"/>
        <family val="2"/>
      </rPr>
      <t xml:space="preserve">El riesgo y las causas continúan vigentes de acuerdo al contexto interno y externo
</t>
    </r>
    <r>
      <rPr>
        <b/>
        <sz val="11"/>
        <color theme="1"/>
        <rFont val="Arial Narrow"/>
        <family val="2"/>
      </rPr>
      <t xml:space="preserve">Se materializó el Riesgo?  (Evento Potencial Principal. Columna F): </t>
    </r>
    <r>
      <rPr>
        <sz val="11"/>
        <color theme="1"/>
        <rFont val="Arial Narrow"/>
        <family val="2"/>
      </rPr>
      <t xml:space="preserve">Durante el cuarto trimestre el riesgo no se ha materializado, debido a que las Evaluaciones de Desempeño y de Acuerdos de Gestión Gerentes Públicos han sido satisfactorias.
</t>
    </r>
    <r>
      <rPr>
        <b/>
        <sz val="11"/>
        <color theme="1"/>
        <rFont val="Arial Narrow"/>
        <family val="2"/>
      </rPr>
      <t xml:space="preserve">Se materializaron las causas? (Eventos Potenciales Intermedios. Columna H):
</t>
    </r>
    <r>
      <rPr>
        <sz val="11"/>
        <color theme="1"/>
        <rFont val="Arial Narrow"/>
        <family val="2"/>
      </rPr>
      <t xml:space="preserve">Causa 1: No materializada. No hubo contratacion de personal de planta durante el cuarto trimestre del año 2025.
 Causa 3. Materializado. Para el cargo vinculado no se ha realizado el entrenamiento requerido de acuerdo al procedimiento establecido, el ingreso del subdirector se dio el 16 de septiembre. Se vallidara con rel subdirector  con fecha a 31 de enero de 2026, de los temas contenidos en el plan de entrenamiento, cuales de ellos ha recibido. 
Causa 4. No Materializada. Se está desarrollando en el marco de la política de Gestión del conocimiento y la innovación actividades orientadas a gestionar la fuga de conocimiento las cuales se encuentran establecidas en el plan táctico de la Subdirección Administrativa y Financiera. Fecha límite: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t>
    </r>
    <r>
      <rPr>
        <b/>
        <sz val="11"/>
        <color theme="1"/>
        <rFont val="Arial Narrow"/>
        <family val="2"/>
      </rPr>
      <t>Los Controles están bien  diseñados, se aplican conforme al diseño  y son efectivos? (Ver controles en la columna P / Concluir frente a cada control)</t>
    </r>
    <r>
      <rPr>
        <sz val="11"/>
        <color theme="1"/>
        <rFont val="Arial Narrow"/>
        <family val="2"/>
      </rPr>
      <t xml:space="preserve">
Control 1. Esta diseñado adecuadamente no se aplico ya que no hubo vinculacion de personal de planta,
Control 3. El control se encuentra bien diseñado, una vez se realice la traducción del lenguaje claro al instructivo de entrenamiento se procederá a realizarlo con el subdirector jurídico. Fecha límite trimestre IV de 2025. 
Control 4. En el plan de trabajo de política del conocimiento ya se incluyeron actividades relacionadas con la mitigacion de fuga de conocimiento explícito y tácito (ver plan de trabajo GESCO).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junio 30 de 2025 fueron satisfactorias.
Acciones derivadas de materialización de eventos / fortalecimiento de controles:
Ver acciones en los subtítulos anteriores.
</t>
    </r>
    <r>
      <rPr>
        <b/>
        <sz val="11"/>
        <color theme="1"/>
        <rFont val="Arial Narrow"/>
        <family val="2"/>
      </rPr>
      <t xml:space="preserve">Que acciones propones o se están llevando a cabo para gestionar los riesgos y las causas que se materializaron? (Si no aplica colocar NA). </t>
    </r>
    <r>
      <rPr>
        <sz val="11"/>
        <color theme="1"/>
        <rFont val="Arial Narrow"/>
        <family val="2"/>
      </rPr>
      <t xml:space="preserve">Se realizará validación con el funcionario para identificar en cuales temas ha recibido entrenamiento.
</t>
    </r>
    <r>
      <rPr>
        <b/>
        <sz val="11"/>
        <color theme="1"/>
        <rFont val="Arial Narrow"/>
        <family val="2"/>
      </rPr>
      <t xml:space="preserve">Que acciones propones o se están llevando a cabo para fortalecer los controles? En caso de que tengas acciones por ejecutar en la columna AJ también concluir frente a su estado): </t>
    </r>
    <r>
      <rPr>
        <sz val="11"/>
        <color theme="1"/>
        <rFont val="Arial Narrow"/>
        <family val="2"/>
      </rPr>
      <t>N/A</t>
    </r>
  </si>
  <si>
    <r>
      <rPr>
        <b/>
        <sz val="11"/>
        <color theme="1"/>
        <rFont val="Arial Narrow"/>
        <family val="2"/>
      </rPr>
      <t>Reporte de las declaraciones de Ley 2013 de 2019 del aplicativo de integridad                                                                                                                                                                                                                                                                                                                                                                                                      Ruta de One drive, carpeta compartida de Admin y Financiera se encuentra INTEGRIDAD 2025: Actas de reuniones 2025, De</t>
    </r>
    <r>
      <rPr>
        <sz val="11"/>
        <color theme="1"/>
        <rFont val="Arial Narrow"/>
        <family val="2"/>
      </rPr>
      <t xml:space="preserve">claración de ley 2013, Plan de Integridad 2025:  https://isvimedgovco.sharepoint.com/:f:/s/Admin_Y_Financiera-09.TalentoHumano/EpBDyWSLThNAolo0RCqRGugBcHxwTpQMpmDVa9VfgXJzdg?e=6XPA9F          
</t>
    </r>
    <r>
      <rPr>
        <b/>
        <sz val="11"/>
        <color theme="1"/>
        <rFont val="Arial Narrow"/>
        <family val="2"/>
      </rPr>
      <t>Conoce aplicativo la Integridad Pública :</t>
    </r>
    <r>
      <rPr>
        <sz val="11"/>
        <color theme="1"/>
        <rFont val="Arial Narrow"/>
        <family val="2"/>
      </rPr>
      <t xml:space="preserve">
https://isvimed.gov.co/
Ruta de One drive, carpeta compartida de Admin y Financiera se encuentra INTEGRIDAD 2025: Actas de reuniones 2025, Declaración de ley 2013, Plan de Integridad 2025: 
https://isvimedgovco.sharepoint.com/:f:/s/Admin_Y_Financiera-09.TalentoHumano/EpBDyWSLThNAolo0RCqRGugBcHxwTpQMpmDVa9VfgXJzdg?e=QRfYo4
Plataforma Sifi: 
http://sifi2.isvimed.gov.co:85/calidadprocesos?search=&amp;searchn=LISTA+DE+CHEQUEO&amp;x=0&amp;y=0</t>
    </r>
  </si>
  <si>
    <r>
      <t xml:space="preserve">El riesgo y sus causas continuan vigentes de acuerdo al contexto? (Ver Columnas F y H): </t>
    </r>
    <r>
      <rPr>
        <sz val="11"/>
        <rFont val="Arial Narrow"/>
        <family val="2"/>
      </rPr>
      <t>El riesgo y las causas continúan vigentes de acuerdo al contexto interno y externó</t>
    </r>
    <r>
      <rPr>
        <b/>
        <sz val="11"/>
        <rFont val="Arial Narrow"/>
        <family val="2"/>
      </rPr>
      <t xml:space="preserve">
Se materializó el Riesgo?  (Evento Potencial Principal. Columna F): </t>
    </r>
    <r>
      <rPr>
        <sz val="11"/>
        <rFont val="Arial Narrow"/>
        <family val="2"/>
      </rPr>
      <t>No se ha materializado , no se han presentado novedades relacionadas con la facturacion inadecuada de bienes y/o servicios de los contratos a cargo de Talento Humano.</t>
    </r>
    <r>
      <rPr>
        <b/>
        <sz val="11"/>
        <rFont val="Arial Narrow"/>
        <family val="2"/>
      </rPr>
      <t xml:space="preserve">
Se materializaron las causas? (Eventos Potenciales Intermedios. Columna H):
Causa 1: </t>
    </r>
    <r>
      <rPr>
        <sz val="11"/>
        <rFont val="Arial Narrow"/>
        <family val="2"/>
      </rPr>
      <t xml:space="preserve">No se ha materializado por falta de especificaciones técnicas insuficientes durante la etapa precontractual     .
</t>
    </r>
    <r>
      <rPr>
        <b/>
        <sz val="11"/>
        <rFont val="Arial Narrow"/>
        <family val="2"/>
      </rPr>
      <t xml:space="preserve">Causa 2 </t>
    </r>
    <r>
      <rPr>
        <sz val="11"/>
        <rFont val="Arial Narrow"/>
        <family val="2"/>
      </rPr>
      <t xml:space="preserve">: No se ha materializado, no han habido incumplimientos en los contratos suscrito por Talento Humano.
</t>
    </r>
    <r>
      <rPr>
        <b/>
        <sz val="11"/>
        <rFont val="Arial Narrow"/>
        <family val="2"/>
      </rPr>
      <t xml:space="preserve">Causa 3 : </t>
    </r>
    <r>
      <rPr>
        <sz val="11"/>
        <rFont val="Arial Narrow"/>
        <family val="2"/>
      </rPr>
      <t xml:space="preserve">No se han materializado, todos los bienes y servicios se han recibido a satisfacción por parte de Talento Humano.
</t>
    </r>
    <r>
      <rPr>
        <b/>
        <sz val="11"/>
        <rFont val="Arial Narrow"/>
        <family val="2"/>
      </rPr>
      <t xml:space="preserve">
Los Controles están bien  diseñados, se aplican conforme al diseño  y son efectivos? (Ver controles en la columna P / Concluir frente a cada control)
Control 1:</t>
    </r>
    <r>
      <rPr>
        <sz val="11"/>
        <rFont val="Arial Narrow"/>
        <family val="2"/>
      </rPr>
      <t xml:space="preserve"> Este control está diseñado de la manera correcta ya que el riesgo no se ha materializado gracias a que se han realizado estudios previos y estudios de mercado confirme a la necesidad y además se ha  dejado todas las especificaciones técnicas plasmadas. 
</t>
    </r>
    <r>
      <rPr>
        <b/>
        <sz val="11"/>
        <rFont val="Arial Narrow"/>
        <family val="2"/>
      </rPr>
      <t xml:space="preserve">Control 2: </t>
    </r>
    <r>
      <rPr>
        <sz val="11"/>
        <rFont val="Arial Narrow"/>
        <family val="2"/>
      </rPr>
      <t xml:space="preserve">Control debidamente diseñado porque de acuerdo a su descripción no ha habido incumplimientos en los contratos suscrito por Talento Humano. En los informes de supervisión no se han evidenciado incumplimientos en los contratos. 
</t>
    </r>
    <r>
      <rPr>
        <b/>
        <sz val="11"/>
        <rFont val="Arial Narrow"/>
        <family val="2"/>
      </rPr>
      <t xml:space="preserve">Control 3: </t>
    </r>
    <r>
      <rPr>
        <sz val="11"/>
        <rFont val="Arial Narrow"/>
        <family val="2"/>
      </rPr>
      <t xml:space="preserve">Esta bien diseñado gracias a que todos los bienes y servicios se han recibido a satisfacción por parte de Talento Humano.
Acciones derivadas de materialización de eventos / fortalecimiento de controles; en las actas de recibo a satisfacción.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N/A</t>
    </r>
  </si>
  <si>
    <r>
      <t xml:space="preserve">El riesgo y sus causas continuan vigentes de acuerdo al contexto? (Ver Columnas F y H): </t>
    </r>
    <r>
      <rPr>
        <sz val="11"/>
        <rFont val="Arial Narrow"/>
        <family val="2"/>
      </rPr>
      <t>El riesgo y las causas continúan vigentes de acuerdo al contexto interno y externo</t>
    </r>
    <r>
      <rPr>
        <b/>
        <sz val="11"/>
        <rFont val="Arial Narrow"/>
        <family val="2"/>
      </rPr>
      <t xml:space="preserve">
Se materializó el Riesgo?  (Evento Potencial Principal. Columna F): </t>
    </r>
    <r>
      <rPr>
        <sz val="11"/>
        <rFont val="Arial Narrow"/>
        <family val="2"/>
      </rPr>
      <t xml:space="preserve">No se ha materializado. Posibilidad de efecto dañoso sobre recursos publicos por pago de Intereses moratorios y sanciones por parte del Ministerio del Trabajo, debido a incumplimientos y/o retrasos en el pago de obligaciones laborales tales como prestaciones sociales y económicas de los vinculados, asi como el pago extemporáneo de arl contratistas riesgo 4 y 5.
</t>
    </r>
    <r>
      <rPr>
        <b/>
        <sz val="11"/>
        <rFont val="Arial Narrow"/>
        <family val="2"/>
      </rPr>
      <t xml:space="preserve">
Se materializaron las causas? (Eventos Potenciales Intermedios. Columna H):
Causa 1: </t>
    </r>
    <r>
      <rPr>
        <sz val="11"/>
        <rFont val="Arial Narrow"/>
        <family val="2"/>
      </rPr>
      <t xml:space="preserve">Riesgo no materializado, en cabeza del líder de Talento Humano se coordina la liquidación y en trabajo con el área financiera el pago de las obligaciones en los tiempos establecidos por la ley para las obligaciones laborales.
</t>
    </r>
    <r>
      <rPr>
        <b/>
        <sz val="11"/>
        <rFont val="Arial Narrow"/>
        <family val="2"/>
      </rPr>
      <t xml:space="preserve">Causa 2: </t>
    </r>
    <r>
      <rPr>
        <sz val="11"/>
        <rFont val="Arial Narrow"/>
        <family val="2"/>
      </rPr>
      <t xml:space="preserve">Riesgo no materializado, Se hace entrega oportuna de las liquidaciones de Seguridad Social de los vinculados desde el Talento Humano a Tesorería, teniendo en cuenta que dicha entrega se hace antes del vencimiento.                                                                           
</t>
    </r>
    <r>
      <rPr>
        <b/>
        <sz val="11"/>
        <rFont val="Arial Narrow"/>
        <family val="2"/>
      </rPr>
      <t xml:space="preserve">Causa 3: </t>
    </r>
    <r>
      <rPr>
        <sz val="11"/>
        <rFont val="Arial Narrow"/>
        <family val="2"/>
      </rPr>
      <t xml:space="preserve"> Riesgo no materializado, el líder de Talento Humano direcciona las necesidades relevantes a la Subdirección para su estudio y aprobación.                                                                                                                                                                                                   </t>
    </r>
    <r>
      <rPr>
        <b/>
        <sz val="11"/>
        <rFont val="Arial Narrow"/>
        <family val="2"/>
      </rPr>
      <t>Causa 4</t>
    </r>
    <r>
      <rPr>
        <sz val="11"/>
        <rFont val="Arial Narrow"/>
        <family val="2"/>
      </rPr>
      <t xml:space="preserve">: Riesgo no materializado, este es un riesgo que no se ha materializado, cuando se presentan novedades se solicita el proveedor de ERP de nómina su solución.
</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Estos controles están bien diseñados, los controles 1,2,3,4 cuentan con una mitigación que se relaciona directamente con el pago oportuno de las obligaciones laborales de vinculados, una revisión interna articulada con profesionales y líderes, y una aprobación que alcanza en todos los casos visto bueno por parte de la Subdirección.
Acciones derivadas de materialización de eventos / fortalecimiento de controles: ver acciones en Subtítulos anteriores.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N/A</t>
    </r>
  </si>
  <si>
    <r>
      <rPr>
        <b/>
        <sz val="11"/>
        <rFont val="Arial Narrow"/>
        <family val="2"/>
      </rPr>
      <t>Identificación de Riesgos</t>
    </r>
    <r>
      <rPr>
        <sz val="11"/>
        <rFont val="Arial Narrow"/>
        <family val="2"/>
      </rPr>
      <t xml:space="preserve"> (¿El riesgo y sus causas continúan vigentes de acuerdo al contexto?):  El riesgo y las causas continúan vigentes de acuerdo al contexto interno y externo:
</t>
    </r>
    <r>
      <rPr>
        <b/>
        <sz val="11"/>
        <rFont val="Arial Narrow"/>
        <family val="2"/>
      </rPr>
      <t>Materialización de Evento Potencial Principal:</t>
    </r>
    <r>
      <rPr>
        <sz val="11"/>
        <rFont val="Arial Narrow"/>
        <family val="2"/>
      </rPr>
      <t xml:space="preserve"> Debido a que los servidores públicos del Instituto no declaren sus posibles conflictos de intereses. No se ha materializado debido a que ningun funcionario durante el tercer trimestre ha presentado una Declaración de Conflicto de Interés Potencial, Real o aparente. 
</t>
    </r>
    <r>
      <rPr>
        <b/>
        <sz val="11"/>
        <rFont val="Arial Narrow"/>
        <family val="2"/>
      </rPr>
      <t>Materialización de Eventos Potenciales Intermedios (Causas):</t>
    </r>
    <r>
      <rPr>
        <sz val="11"/>
        <rFont val="Arial Narrow"/>
        <family val="2"/>
      </rPr>
      <t xml:space="preserve">
Causa 1: No se ha materializado, a este riesgo se le aplica un control oportuno ya que se solicita a cada empleado la declaración de conflicto de intereses como requisito para su vinculación y su desvinculación, caso subdirector jurídico entrante y subdirector jurídico saliente.   Esto aplica tanto para Contratistas como para vinculados. 
Causa 2: No se ha materializado, se ha asegurado el cumplimiento de la realización del curso de integridad a Contratistas y Vinculados, Seguimientos plan de trabajo, grupo de integridad
Causa 3: No se ha materializado, en el tercer trimestre se publica en la Página Web del Instituto el enlace para consultas en el aplicativo de Integridad. 
Causa 4: No Materializado, desde el área de TH la profesional Líder da seguimiento a las Declaraciones de Conflicto de Intereses de los gerentes públicos obligados a presentarla a corte del tercer trimestre de 2025, la información se encuentra en la carpeta compartida de Th/ integridad. Para este periodo se solicita al nuevo subdirector jurídico mediante memorando #323 del 24 de septiembre de 2025 la presentación de la declaración de bienes y rentas y conflictos de intereses de conformidad con la ley 2013 de 2019.
Causa 5: No se ha materializado, se hace control sobre la presentación de las Declaraciones de Conflicto de Intereses al Ingreso, permanencia y retiro de los vinculados; desde Contratación se hace el control para los contratistas al ingreso y retiro de la entidad. En las listas de chequeo de vinculación se solicitan. Ver SIFI. Se solicita al subdirector jurídico saliente la presentación de la declaración de conflictos de intereses por retiro y se solicita al nuevo subdirector jurídico por ingreso.
Causa 6: No se ha materializado, se hace seguimiento en cada proceso de vinculación.                                                                                
</t>
    </r>
    <r>
      <rPr>
        <b/>
        <sz val="11"/>
        <rFont val="Arial Narrow"/>
        <family val="2"/>
      </rPr>
      <t>Diseño, Efectividad de Controles:</t>
    </r>
    <r>
      <rPr>
        <sz val="11"/>
        <rFont val="Arial Narrow"/>
        <family val="2"/>
      </rPr>
      <t xml:space="preserve">
Control 1: Este control está bien diseñado ya que desde el proceso de recopilación de documentos se proporciona la declaración de conflicto de intereses para que cada aspirante la firme y adjunte como requisito.                                                                                                              Control 2: Este control está bien diseñado, garantizando el curso de Integridad como requisito a la inducción. 
Control 3: Este control está bien diseñado debido a  que todos los empleados del ISVIMED, ciudadanos y personal en general  tiene acceso a su contenido y pueden realizar consultar en el aplicativo de integridad.
Control 4: Este control está bien diseñado porque la revisión que realiza la profesional de Talento Humano se hace de manera oportuna e individual para cada proceso de vinculación.                                                                                                                                                                                                        Control 5: Este control está bien diseñado y la descripción de este se puede referenciar al igual que en el control 1.                                                                                                                                                                                                         
Control 6: Este control está bien diseñado y la descripción de este se puede referenciar al igual que en el control 1.  
Acciones derivadas de materialización de eventos / fortalecimiento de controles: ver acciones en Subtítulos anteriores.                                                                                                                                                                                                        </t>
    </r>
  </si>
  <si>
    <r>
      <rPr>
        <b/>
        <sz val="11"/>
        <color theme="1"/>
        <rFont val="Arial Narrow"/>
        <family val="2"/>
      </rPr>
      <t xml:space="preserve">Actos Administrativos para el pago de Obligaciones Laborales:    </t>
    </r>
    <r>
      <rPr>
        <sz val="11"/>
        <color theme="1"/>
        <rFont val="Arial Narrow"/>
        <family val="2"/>
      </rPr>
      <t xml:space="preserve">                                                                                                                                                                                                                                                                                                                                                                                                               Plataforma de nomina SICOF  https://portales.adacsc.co/ventanas/?ADA=21FB39D40AF05F
</t>
    </r>
    <r>
      <rPr>
        <b/>
        <sz val="11"/>
        <color theme="1"/>
        <rFont val="Arial Narrow"/>
        <family val="2"/>
      </rPr>
      <t>Planillas pagadas de seguridad social</t>
    </r>
    <r>
      <rPr>
        <sz val="11"/>
        <color theme="1"/>
        <rFont val="Arial Narrow"/>
        <family val="2"/>
      </rPr>
      <t xml:space="preserve">
Ruta de One drive, carpeta compartida de Admin y Financiera estan cargadas las nominas de los meses que se han pagado del año 2025: https://isvimedgovco.sharepoint.com/:f:/s/Admin_Y_Financiera-09.TalentoHumano/EvwnjBuRW_VBhrbzqLQGpEkB_SoUH3Fe9Vdll7GZQYZmtw?e=7KDi7q</t>
    </r>
  </si>
  <si>
    <r>
      <rPr>
        <b/>
        <sz val="11"/>
        <color theme="1"/>
        <rFont val="Arial Narrow"/>
        <family val="2"/>
      </rPr>
      <t>Minuta de Contrato Suscrito                                                                                                                                                                                                                                                                                                                                                                                                                                                                                                Plataforma SECOP, los contratistas deben cargar cuentas de cobro en este portal:</t>
    </r>
    <r>
      <rPr>
        <sz val="11"/>
        <color theme="1"/>
        <rFont val="Arial Narrow"/>
        <family val="2"/>
      </rPr>
      <t xml:space="preserve"> https://www.secop.gov.co/CO1ContractsManagement/Tendering/ProcurementContractManagement/Index   </t>
    </r>
  </si>
  <si>
    <r>
      <t xml:space="preserve">El riesgo y sus causas continuan vigentes de acuerdo al contexto? (Ver Columnas F y H): </t>
    </r>
    <r>
      <rPr>
        <sz val="11"/>
        <color rgb="FF000000"/>
        <rFont val="Arial Narrow"/>
        <family val="2"/>
      </rPr>
      <t>El riesgo y las causas continúan vigentes de acuerdo al contexto interno y externo</t>
    </r>
    <r>
      <rPr>
        <b/>
        <sz val="11"/>
        <color rgb="FF000000"/>
        <rFont val="Arial Narrow"/>
        <family val="2"/>
      </rPr>
      <t xml:space="preserve">
Se materializó el Riesgo?  (Evento Potencial Principal. Columna F): </t>
    </r>
    <r>
      <rPr>
        <sz val="11"/>
        <color rgb="FF000000"/>
        <rFont val="Arial Narrow"/>
        <family val="2"/>
      </rPr>
      <t>Este riesgo no se ha materializado en el último trimestre debido al cumplimiento oportuno de la normativa  aplicable desde el proceso de Talento humano y desde SGSST.&gt;&gt;&gt;</t>
    </r>
    <r>
      <rPr>
        <b/>
        <sz val="11"/>
        <color rgb="FF000000"/>
        <rFont val="Arial Narrow"/>
        <family val="2"/>
      </rPr>
      <t xml:space="preserve">
Se materializaron las causas? (Eventos Potenciales Intermedios. Columna H):
Causa 1: </t>
    </r>
    <r>
      <rPr>
        <sz val="11"/>
        <color rgb="FF000000"/>
        <rFont val="Arial Narrow"/>
        <family val="2"/>
      </rPr>
      <t xml:space="preserve">El normograma esta actualizado de acuerdo con la normativa vigente aplicable al proceso de Talento humano y al SGSST:
</t>
    </r>
    <r>
      <rPr>
        <b/>
        <sz val="11"/>
        <color rgb="FF000000"/>
        <rFont val="Arial Narrow"/>
        <family val="2"/>
      </rPr>
      <t>Causa 2:</t>
    </r>
    <r>
      <rPr>
        <sz val="11"/>
        <color rgb="FF000000"/>
        <rFont val="Arial Narrow"/>
        <family val="2"/>
      </rPr>
      <t xml:space="preserve"> No se ha materializado, por lo tanto no se han realizado a la fecha actualizaciones ni socializaciones de carácter normativo.                                                                                                                                                                                                                                                                          </t>
    </r>
    <r>
      <rPr>
        <b/>
        <sz val="11"/>
        <color rgb="FF000000"/>
        <rFont val="Arial Narrow"/>
        <family val="2"/>
      </rPr>
      <t xml:space="preserve">Causa 3: </t>
    </r>
    <r>
      <rPr>
        <sz val="11"/>
        <color rgb="FF000000"/>
        <rFont val="Arial Narrow"/>
        <family val="2"/>
      </rPr>
      <t xml:space="preserve">No se ha materializado, por lo tanto, no se han realizado a la fecha actualizaciones ni socializaciones de carácter normativo.  
</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Control 1: Control está bien diseñado y este se actualiza cada vez que surge una norma nueva aplicable a los procesos. Una vez surja la actualización envía a subdirección Jurídica para que procedan.  
Control 2: Control está bien diseñado y este se actualiza cada vez que surge una norma nueva aplicable a los procesos.   Una vez surja la utilización se enviará a la Subdirección Jurídica y se socializara en comités primarios y el equipo primario de talento humano.
Control 3: No se ha materializado.</t>
    </r>
    <r>
      <rPr>
        <b/>
        <sz val="11"/>
        <color rgb="FF000000"/>
        <rFont val="Arial Narrow"/>
        <family val="2"/>
      </rPr>
      <t xml:space="preserve">
Acciones derivadas de materialización de eventos / fortalecimiento de controles:  ver acciones en Subtítulos anteriores.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N/A</t>
    </r>
  </si>
  <si>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t>
    </r>
  </si>
  <si>
    <r>
      <rPr>
        <b/>
        <sz val="11"/>
        <color theme="1"/>
        <rFont val="Arial Narrow"/>
        <family val="2"/>
      </rPr>
      <t xml:space="preserve">Lista de chequeo de cumplimiento de perfil (personal de Planta en provisionalidad) - Documentos SIFI   </t>
    </r>
    <r>
      <rPr>
        <sz val="11"/>
        <color theme="1"/>
        <rFont val="Arial Narrow"/>
        <family val="2"/>
      </rPr>
      <t xml:space="preserve">                                                                                                                                                                                                                                                                                                                                                                            Link a plan táctico de la Subdirección Administrativa y Financiero. Actividades mitigación fuga de conocimiento. https://isvimedgovco.sharepoint.com/:x:/s/1Admin_Y_Financiera/EbghkMMy2UJNhxVzUoYxFPABDIeaHYqSYjTzF4U8TjbdAw?e=MLv0Wv
</t>
    </r>
    <r>
      <rPr>
        <b/>
        <sz val="11"/>
        <color theme="1"/>
        <rFont val="Arial Narrow"/>
        <family val="2"/>
      </rPr>
      <t>Evaluaciones de desempeño de personal vinculado y evaluación de acuerdos de gestión gerentes publicos corte junio 30 de 2025:</t>
    </r>
    <r>
      <rPr>
        <sz val="11"/>
        <color theme="1"/>
        <rFont val="Arial Narrow"/>
        <family val="2"/>
      </rPr>
      <t xml:space="preserve">
https://isvimedgovco.sharepoint.com/:f:/s/Admin_Y_Financiera-09.TalentoHumano/Egy9n0ecg7hHqrFQAcup_KoBF7zF71x3E-A6j0fPMJ1Ebw?e=3DtyMH</t>
    </r>
  </si>
  <si>
    <r>
      <t xml:space="preserve">El riesgo y sus causas continuan vigentes de acuerdo al contexto? (Ver Columnas F y H): </t>
    </r>
    <r>
      <rPr>
        <sz val="11"/>
        <rFont val="Arial Narrow"/>
        <family val="2"/>
      </rPr>
      <t xml:space="preserve"> El riesgo y las causas continúan vigentes de acuerdo al contexto interno y externo:</t>
    </r>
    <r>
      <rPr>
        <b/>
        <sz val="11"/>
        <rFont val="Arial Narrow"/>
        <family val="2"/>
      </rPr>
      <t xml:space="preserve">
Se materializó el Riesgo?  (Evento Potencial Principal. Columna F):</t>
    </r>
    <r>
      <rPr>
        <sz val="11"/>
        <rFont val="Arial Narrow"/>
        <family val="2"/>
      </rPr>
      <t xml:space="preserve"> Debido a que los servidores públicos del Instituto no declaren sus posibles conflictos de intereses. No se ha materializado debido a que ningun funcionario durante el cuarto trimestre ha presentado una Declaración de Conflicto de Interés Potencial, Real o aparente. </t>
    </r>
    <r>
      <rPr>
        <b/>
        <sz val="11"/>
        <rFont val="Arial Narrow"/>
        <family val="2"/>
      </rPr>
      <t xml:space="preserve">
Se materializaron las causas? (Eventos Potenciales Intermedios. Columna H):
Causa 1:</t>
    </r>
    <r>
      <rPr>
        <sz val="11"/>
        <rFont val="Arial Narrow"/>
        <family val="2"/>
      </rPr>
      <t xml:space="preserve"> No se ha materializado, a este riesgo se le aplica un control oportuno ya que se solicita a cada empleado la declaración de conflicto de intereses como requisito para su vinculación y su desvinculación. Esto aplica tanto para Contratistas como para vinculados. 
Causa 2: No se ha materializado, se ha asegurado el cumplimiento de la realización del curso de integridad a Contratistas y Vinculados, Seguimientos plan de trabajo, grupo de integridad
Causa 3: No se ha materializado, en el cuarto trimestre se publica en la Página Web del Instituto el enlace para consultas en el aplicativo de Integridad. 
Causa 4: No Materializado, desde el área de TH la profesional Líder da seguimiento a las Declaraciones de Conflicto de Intereses de los gerentes públicos obligados a presentarla a corte</t>
    </r>
    <r>
      <rPr>
        <sz val="11"/>
        <color rgb="FFFF0000"/>
        <rFont val="Arial Narrow"/>
        <family val="2"/>
      </rPr>
      <t xml:space="preserve"> </t>
    </r>
    <r>
      <rPr>
        <sz val="11"/>
        <rFont val="Arial Narrow"/>
        <family val="2"/>
      </rPr>
      <t xml:space="preserve">del cuarto trimestre de 2025, la información se encuentra en la carpeta compartida de Th/ integridad. 
Causa 5: No se ha materializado, se hace control sobre la presentación de las Declaraciones de Conflicto de Intereses al Ingreso, permanencia y retiro de los vinculados; desde Contratación se hace el control para los contratistas al ingreso y retiro de la entidad. En las listas de chequeo de vinculación se solicitan. Ver SIFI.
Causa 6: No se ha materializado, se hace seguimiento en cada proceso de vinculación.                                                                                </t>
    </r>
    <r>
      <rPr>
        <b/>
        <sz val="11"/>
        <rFont val="Arial Narrow"/>
        <family val="2"/>
      </rPr>
      <t xml:space="preserve">
Los Controles están bien  diseñados, se aplican conforme al diseño  y son efectivos? (Ver controles en la columna P / Concluir frente a cada control)
</t>
    </r>
    <r>
      <rPr>
        <sz val="11"/>
        <rFont val="Arial Narrow"/>
        <family val="2"/>
      </rPr>
      <t xml:space="preserve">Control 1: Este control está bien diseñado ya que desde el proceso de recopilación de documentos se proporciona la declaración de conflicto de intereses para que cada aspirante la firme y adjunte como requisito.                                                                                                              
Control 2: Este control está bien diseñado, garantizando el curso de Integridad como requisito a la inducción. 
Control 3: Este control está bien diseñado debido a  que todos los empleados del ISVIMED, ciudadanos y personal en general  tiene acceso a su contenido y pueden realizar consultar en el aplicativo de integridad.
Control 4: Este control está bien diseñado porque la revisión que realiza la profesional de Talento Humano se hace de manera oportuna e individual para cada proceso de vinculación.                                                                                                                                                                                                       
Control 5: Este control está bien diseñado y la descripción de este se puede referenciar al igual que en el control 1.                                                                                                                                                                                                         
Control 6: Este control está bien diseñado y la descripción de este se puede referenciar al igual que en el control 1.  
Acciones derivadas de materialización de eventos / fortalecimiento de controles: ver acciones en Subtítulos anteriores.                                                                                                                                                                                                        
</t>
    </r>
    <r>
      <rPr>
        <b/>
        <sz val="11"/>
        <rFont val="Arial Narrow"/>
        <family val="2"/>
      </rPr>
      <t xml:space="preserve">
Que acciones propones o se están llevando a cabo para gestionar los riesgos y las causas que se materializaron? (Si no aplica colocar NA) </t>
    </r>
    <r>
      <rPr>
        <sz val="11"/>
        <rFont val="Arial Narrow"/>
        <family val="2"/>
      </rPr>
      <t>N/A</t>
    </r>
    <r>
      <rPr>
        <b/>
        <sz val="11"/>
        <rFont val="Arial Narrow"/>
        <family val="2"/>
      </rPr>
      <t xml:space="preserve">
Que acciones propones o se están llevando a cabo para fortalecer los controles? En caso de que tengas acciones por ejecutar en la columna AJ también concluir frente a su estado): </t>
    </r>
    <r>
      <rPr>
        <sz val="11"/>
        <rFont val="Arial Narrow"/>
        <family val="2"/>
      </rPr>
      <t>N/A</t>
    </r>
  </si>
  <si>
    <r>
      <t xml:space="preserve">El riesgo y sus causas continuan vigentes de acuerdo al contexto? (Ver Columnas F y H):  </t>
    </r>
    <r>
      <rPr>
        <sz val="11"/>
        <color theme="1"/>
        <rFont val="Arial Narrow"/>
        <family val="2"/>
      </rPr>
      <t>El riesgo y las causas continúan vigentes de acuerdo al contexto interno y externo</t>
    </r>
    <r>
      <rPr>
        <b/>
        <sz val="11"/>
        <color theme="1"/>
        <rFont val="Arial Narrow"/>
        <family val="2"/>
      </rPr>
      <t xml:space="preserve">
Se materializó el Riesgo?  (Evento Potencial Principal. Columna F): </t>
    </r>
    <r>
      <rPr>
        <sz val="11"/>
        <color theme="1"/>
        <rFont val="Arial Narrow"/>
        <family val="2"/>
      </rPr>
      <t>No materializado en el cuarto trimestre</t>
    </r>
    <r>
      <rPr>
        <b/>
        <sz val="11"/>
        <color theme="1"/>
        <rFont val="Arial Narrow"/>
        <family val="2"/>
      </rPr>
      <t xml:space="preserve">
Se materializaron las causas? (Eventos Potenciales Intermedios. Columna H): </t>
    </r>
    <r>
      <rPr>
        <sz val="11"/>
        <color theme="1"/>
        <rFont val="Arial Narrow"/>
        <family val="2"/>
      </rPr>
      <t>No materializado en el cuarto trimestre</t>
    </r>
    <r>
      <rPr>
        <b/>
        <sz val="11"/>
        <color theme="1"/>
        <rFont val="Arial Narrow"/>
        <family val="2"/>
      </rPr>
      <t xml:space="preserve">
Los Controles están bien  diseñados, se aplican conforme al diseño  y son efectivos? (Ver controles en la columna P / Concluir frente a cada control)
</t>
    </r>
    <r>
      <rPr>
        <sz val="11"/>
        <color theme="1"/>
        <rFont val="Arial Narrow"/>
        <family val="2"/>
      </rPr>
      <t>Los controles están bien diseñados y se aplican adecuadamente.</t>
    </r>
    <r>
      <rPr>
        <b/>
        <sz val="11"/>
        <color theme="1"/>
        <rFont val="Arial Narrow"/>
        <family val="2"/>
      </rPr>
      <t xml:space="preserve">
Que acciones propones o se están llevando a cabo para gestionar los riesgos y las causas que se materializaron? (Si no aplica colocar NA):</t>
    </r>
    <r>
      <rPr>
        <sz val="11"/>
        <color theme="1"/>
        <rFont val="Arial Narrow"/>
        <family val="2"/>
      </rPr>
      <t xml:space="preserve"> N/A</t>
    </r>
    <r>
      <rPr>
        <b/>
        <sz val="11"/>
        <color theme="1"/>
        <rFont val="Arial Narrow"/>
        <family val="2"/>
      </rPr>
      <t xml:space="preserve">
Que acciones propones o se están llevando a cabo para fortalecer los controles? En caso de que tengas acciones por ejecutar en la columna AJ también concluir frente a su estado): </t>
    </r>
    <r>
      <rPr>
        <sz val="11"/>
        <color theme="1"/>
        <rFont val="Arial Narrow"/>
        <family val="2"/>
      </rPr>
      <t>N/A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</si>
</sst>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sz val="12"/>
      <name val="Arial"/>
      <family val="2"/>
    </font>
    <font>
      <sz val="12"/>
      <color indexed="8"/>
      <name val="Arial"/>
      <family val="2"/>
    </font>
    <font>
      <b/>
      <sz val="12"/>
      <color indexed="8"/>
      <name val="Arial"/>
      <family val="2"/>
    </font>
    <font>
      <sz val="12"/>
      <color theme="1"/>
      <name val="Arial"/>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b/>
      <sz val="16"/>
      <color theme="1"/>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sz val="11"/>
      <color rgb="FFFF0000"/>
      <name val="Arial Narrow"/>
      <family val="2"/>
    </font>
    <font>
      <sz val="8"/>
      <name val="Calibri"/>
      <family val="2"/>
      <scheme val="minor"/>
    </font>
    <font>
      <sz val="11"/>
      <color rgb="FF000000"/>
      <name val="Arial Narrow"/>
      <family val="2"/>
    </font>
    <font>
      <b/>
      <sz val="11"/>
      <name val="Arial Narrow"/>
      <family val="2"/>
    </font>
    <font>
      <sz val="10.8"/>
      <color rgb="FFFF0000"/>
      <name val="Arial Narrow"/>
      <family val="2"/>
    </font>
    <font>
      <sz val="10.8"/>
      <name val="Arial Narrow"/>
      <family val="2"/>
    </font>
    <font>
      <b/>
      <sz val="11"/>
      <color rgb="FF000000"/>
      <name val="Arial Narrow"/>
      <family val="2"/>
    </font>
    <font>
      <u/>
      <sz val="11"/>
      <color theme="1"/>
      <name val="Arial Narrow"/>
      <family val="2"/>
    </font>
    <font>
      <b/>
      <sz val="12"/>
      <color rgb="FFFF0000"/>
      <name val="Arial Narrow"/>
      <family val="2"/>
    </font>
    <font>
      <b/>
      <sz val="11"/>
      <color rgb="FFFF0000"/>
      <name val="Arial Narrow"/>
      <family val="2"/>
    </font>
  </fonts>
  <fills count="20">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s>
  <borders count="46">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s>
  <cellStyleXfs count="5">
    <xf numFmtId="0" fontId="0" fillId="0" borderId="0"/>
    <xf numFmtId="9" fontId="13" fillId="0" borderId="0" applyFont="0" applyFill="0" applyBorder="0" applyAlignment="0" applyProtection="0"/>
    <xf numFmtId="0" fontId="37" fillId="0" borderId="0"/>
    <xf numFmtId="0" fontId="38" fillId="0" borderId="0"/>
    <xf numFmtId="0" fontId="5" fillId="0" borderId="0"/>
  </cellStyleXfs>
  <cellXfs count="431">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45" fillId="3" borderId="37" xfId="0" applyFont="1" applyFill="1" applyBorder="1" applyAlignment="1">
      <alignment horizontal="center" vertical="center"/>
    </xf>
    <xf numFmtId="0" fontId="45" fillId="3" borderId="18" xfId="0" applyFont="1" applyFill="1" applyBorder="1" applyAlignment="1">
      <alignment horizontal="center" vertical="center"/>
    </xf>
    <xf numFmtId="0" fontId="45" fillId="3" borderId="36" xfId="0" applyFont="1" applyFill="1" applyBorder="1" applyAlignment="1">
      <alignment horizontal="center" vertical="center"/>
    </xf>
    <xf numFmtId="0" fontId="34" fillId="0" borderId="18" xfId="0" applyFont="1" applyBorder="1" applyAlignment="1">
      <alignment vertical="center"/>
    </xf>
    <xf numFmtId="0" fontId="50" fillId="3" borderId="0" xfId="0" applyFont="1" applyFill="1" applyAlignment="1">
      <alignment horizontal="center" vertical="center"/>
    </xf>
    <xf numFmtId="0" fontId="51" fillId="3" borderId="0" xfId="0" applyFont="1" applyFill="1" applyAlignment="1">
      <alignment horizontal="center" vertical="center"/>
    </xf>
    <xf numFmtId="0" fontId="39" fillId="0" borderId="0" xfId="0" applyFont="1"/>
    <xf numFmtId="0" fontId="51" fillId="0" borderId="0" xfId="0" applyFont="1" applyAlignment="1">
      <alignment horizontal="center" vertical="center"/>
    </xf>
    <xf numFmtId="0" fontId="56" fillId="3" borderId="0" xfId="0" applyFont="1" applyFill="1" applyAlignment="1">
      <alignment horizontal="center" vertical="center" wrapText="1"/>
    </xf>
    <xf numFmtId="0" fontId="57" fillId="3" borderId="0" xfId="0" applyFont="1" applyFill="1" applyAlignment="1">
      <alignment vertical="center" wrapText="1"/>
    </xf>
    <xf numFmtId="0" fontId="54" fillId="3" borderId="0" xfId="0" applyFont="1" applyFill="1" applyAlignment="1">
      <alignment horizontal="center" vertical="center" wrapText="1"/>
    </xf>
    <xf numFmtId="0" fontId="57" fillId="3" borderId="0" xfId="0" applyFont="1" applyFill="1" applyAlignment="1">
      <alignment horizontal="center" vertical="center" wrapText="1"/>
    </xf>
    <xf numFmtId="0" fontId="54" fillId="3" borderId="0" xfId="0" applyFont="1" applyFill="1" applyAlignment="1">
      <alignment vertical="center" wrapText="1"/>
    </xf>
    <xf numFmtId="0" fontId="51" fillId="3" borderId="0" xfId="0" applyFont="1" applyFill="1" applyAlignment="1">
      <alignment vertical="center" wrapText="1"/>
    </xf>
    <xf numFmtId="0" fontId="54" fillId="3" borderId="0" xfId="0" applyFont="1" applyFill="1" applyAlignment="1">
      <alignment horizontal="center" vertical="center"/>
    </xf>
    <xf numFmtId="0" fontId="51" fillId="16" borderId="18" xfId="0" applyFont="1" applyFill="1" applyBorder="1" applyAlignment="1">
      <alignment horizontal="left" vertical="center"/>
    </xf>
    <xf numFmtId="0" fontId="60" fillId="17" borderId="18" xfId="0" applyFont="1" applyFill="1" applyBorder="1" applyAlignment="1">
      <alignment horizontal="center" vertical="center"/>
    </xf>
    <xf numFmtId="0" fontId="60" fillId="17" borderId="18" xfId="0" applyFont="1" applyFill="1" applyBorder="1" applyAlignment="1">
      <alignment horizontal="center" vertical="center" wrapText="1"/>
    </xf>
    <xf numFmtId="0" fontId="51" fillId="3" borderId="37" xfId="0" applyFont="1" applyFill="1" applyBorder="1" applyAlignment="1">
      <alignment horizontal="center" vertical="center"/>
    </xf>
    <xf numFmtId="0" fontId="51" fillId="3" borderId="18" xfId="0" applyFont="1" applyFill="1" applyBorder="1" applyAlignment="1">
      <alignment horizontal="center" vertical="center"/>
    </xf>
    <xf numFmtId="0" fontId="51" fillId="3" borderId="3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wrapText="1"/>
      <protection hidden="1"/>
    </xf>
    <xf numFmtId="0" fontId="1" fillId="3" borderId="18" xfId="0" applyFont="1" applyFill="1" applyBorder="1" applyAlignment="1" applyProtection="1">
      <alignment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2" fillId="0" borderId="18" xfId="0" applyFont="1" applyBorder="1" applyAlignment="1" applyProtection="1">
      <alignment horizontal="left" vertical="center" wrapText="1"/>
      <protection hidden="1"/>
    </xf>
    <xf numFmtId="0" fontId="2" fillId="0" borderId="18" xfId="0" applyFont="1" applyBorder="1" applyAlignment="1" applyProtection="1">
      <alignment horizontal="left" vertical="center" wrapText="1"/>
      <protection hidden="1"/>
    </xf>
    <xf numFmtId="164" fontId="1" fillId="0" borderId="18" xfId="1" applyNumberFormat="1" applyFont="1" applyFill="1" applyBorder="1" applyAlignment="1" applyProtection="1">
      <alignment horizontal="center" vertical="center"/>
      <protection hidden="1"/>
    </xf>
    <xf numFmtId="0" fontId="1" fillId="3" borderId="0" xfId="0" applyFont="1" applyFill="1" applyAlignment="1" applyProtection="1">
      <alignment wrapText="1"/>
      <protection hidden="1"/>
    </xf>
    <xf numFmtId="0" fontId="1" fillId="0" borderId="0" xfId="0" applyFont="1" applyAlignment="1" applyProtection="1">
      <alignment wrapText="1"/>
      <protection hidden="1"/>
    </xf>
    <xf numFmtId="0" fontId="61"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2"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horizontal="center" vertical="center"/>
      <protection hidden="1"/>
    </xf>
    <xf numFmtId="0" fontId="42"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1" fillId="0" borderId="0" xfId="0" applyFont="1" applyAlignment="1" applyProtection="1">
      <alignment horizontal="left" vertical="top"/>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64" fontId="1" fillId="0" borderId="18" xfId="1" applyNumberFormat="1" applyFont="1" applyBorder="1" applyAlignment="1">
      <alignment horizontal="center" vertical="center"/>
    </xf>
    <xf numFmtId="0" fontId="1" fillId="0" borderId="18" xfId="0" applyFont="1" applyBorder="1" applyAlignment="1" applyProtection="1">
      <alignment horizontal="center" vertical="center"/>
      <protection locked="0"/>
    </xf>
    <xf numFmtId="0" fontId="1" fillId="0" borderId="18" xfId="0" applyFont="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1" fillId="0" borderId="18" xfId="0" applyFont="1" applyBorder="1" applyAlignment="1" applyProtection="1">
      <alignment horizontal="justify" vertical="center" wrapText="1"/>
      <protection locked="0"/>
    </xf>
    <xf numFmtId="0" fontId="1" fillId="0" borderId="18" xfId="0" applyFont="1" applyBorder="1" applyAlignment="1" applyProtection="1">
      <alignment horizontal="center" vertical="center" textRotation="90"/>
      <protection locked="0"/>
    </xf>
    <xf numFmtId="0" fontId="1" fillId="3" borderId="18" xfId="0" applyFont="1" applyFill="1" applyBorder="1" applyAlignment="1" applyProtection="1">
      <alignment vertical="center"/>
      <protection locked="0"/>
    </xf>
    <xf numFmtId="0" fontId="1" fillId="3" borderId="0" xfId="0" applyFont="1" applyFill="1"/>
    <xf numFmtId="0" fontId="1" fillId="0" borderId="0" xfId="0" applyFont="1"/>
    <xf numFmtId="0" fontId="1" fillId="3" borderId="18" xfId="0" applyFont="1" applyFill="1" applyBorder="1" applyProtection="1">
      <protection locked="0"/>
    </xf>
    <xf numFmtId="0" fontId="1" fillId="3" borderId="18" xfId="0" applyFont="1" applyFill="1" applyBorder="1" applyAlignment="1" applyProtection="1">
      <alignment vertical="center" wrapText="1"/>
      <protection locked="0"/>
    </xf>
    <xf numFmtId="0" fontId="1" fillId="3" borderId="18" xfId="0" applyFont="1" applyFill="1" applyBorder="1" applyAlignment="1" applyProtection="1">
      <alignment wrapText="1"/>
      <protection locked="0"/>
    </xf>
    <xf numFmtId="0" fontId="28" fillId="0" borderId="18" xfId="0" applyFont="1" applyBorder="1" applyAlignment="1" applyProtection="1">
      <alignment horizontal="center" vertical="center"/>
      <protection hidden="1"/>
    </xf>
    <xf numFmtId="0" fontId="1" fillId="0" borderId="37" xfId="0" applyFont="1" applyBorder="1" applyAlignment="1">
      <alignment horizontal="left" vertical="center" wrapText="1"/>
    </xf>
    <xf numFmtId="0" fontId="1" fillId="0" borderId="18" xfId="0" applyFont="1" applyBorder="1" applyAlignment="1">
      <alignment horizontal="center" vertical="center"/>
    </xf>
    <xf numFmtId="0" fontId="1" fillId="0" borderId="18" xfId="0" applyFont="1" applyBorder="1" applyAlignment="1">
      <alignment horizontal="center" vertical="center" textRotation="90"/>
    </xf>
    <xf numFmtId="9" fontId="1" fillId="0" borderId="18" xfId="0" applyNumberFormat="1" applyFont="1" applyBorder="1" applyAlignment="1">
      <alignment horizontal="center" vertical="center"/>
    </xf>
    <xf numFmtId="0" fontId="1" fillId="0" borderId="18" xfId="0" applyFont="1" applyBorder="1" applyAlignment="1">
      <alignment horizontal="center" vertical="center" wrapText="1"/>
    </xf>
    <xf numFmtId="0" fontId="51" fillId="3" borderId="36" xfId="0" applyFont="1" applyFill="1" applyBorder="1" applyAlignment="1">
      <alignment horizontal="center" vertical="center"/>
    </xf>
    <xf numFmtId="0" fontId="51" fillId="3" borderId="38" xfId="0" applyFont="1" applyFill="1" applyBorder="1" applyAlignment="1">
      <alignment horizontal="center" vertical="center"/>
    </xf>
    <xf numFmtId="0" fontId="51" fillId="3" borderId="37" xfId="0" applyFont="1" applyFill="1" applyBorder="1" applyAlignment="1">
      <alignment horizontal="center" vertical="center"/>
    </xf>
    <xf numFmtId="0" fontId="45" fillId="3" borderId="36" xfId="0" applyFont="1" applyFill="1" applyBorder="1" applyAlignment="1">
      <alignment horizontal="center" vertical="center"/>
    </xf>
    <xf numFmtId="0" fontId="45" fillId="3" borderId="38" xfId="0" applyFont="1" applyFill="1" applyBorder="1" applyAlignment="1">
      <alignment horizontal="center" vertical="center"/>
    </xf>
    <xf numFmtId="0" fontId="45" fillId="0" borderId="36" xfId="0" applyFont="1" applyBorder="1" applyAlignment="1">
      <alignment horizontal="center" vertical="center"/>
    </xf>
    <xf numFmtId="0" fontId="45" fillId="0" borderId="37" xfId="0" applyFont="1" applyBorder="1" applyAlignment="1">
      <alignment horizontal="center" vertical="center"/>
    </xf>
    <xf numFmtId="0" fontId="45" fillId="0" borderId="38" xfId="0" applyFont="1" applyBorder="1" applyAlignment="1">
      <alignment horizontal="center" vertical="center"/>
    </xf>
    <xf numFmtId="0" fontId="45" fillId="3" borderId="36" xfId="0" applyFont="1" applyFill="1" applyBorder="1" applyAlignment="1">
      <alignment horizontal="center" vertical="center" wrapText="1"/>
    </xf>
    <xf numFmtId="0" fontId="45" fillId="3" borderId="37" xfId="0" applyFont="1" applyFill="1" applyBorder="1" applyAlignment="1">
      <alignment horizontal="center" vertical="center" wrapText="1"/>
    </xf>
    <xf numFmtId="0" fontId="45" fillId="3" borderId="38" xfId="0" applyFont="1" applyFill="1" applyBorder="1" applyAlignment="1">
      <alignment horizontal="center" vertical="center" wrapText="1"/>
    </xf>
    <xf numFmtId="0" fontId="45" fillId="3" borderId="37" xfId="0" applyFont="1" applyFill="1" applyBorder="1" applyAlignment="1">
      <alignment horizontal="center" vertical="center"/>
    </xf>
    <xf numFmtId="0" fontId="44" fillId="3" borderId="36" xfId="0" applyFont="1" applyFill="1" applyBorder="1" applyAlignment="1">
      <alignment horizontal="center" vertical="center" wrapText="1"/>
    </xf>
    <xf numFmtId="0" fontId="44" fillId="3" borderId="37" xfId="0" applyFont="1" applyFill="1" applyBorder="1" applyAlignment="1">
      <alignment horizontal="center" vertical="center" wrapText="1"/>
    </xf>
    <xf numFmtId="0" fontId="44" fillId="3" borderId="38" xfId="0" applyFont="1" applyFill="1" applyBorder="1" applyAlignment="1">
      <alignment horizontal="center" vertical="center" wrapText="1"/>
    </xf>
    <xf numFmtId="0" fontId="52" fillId="17" borderId="0" xfId="0" applyFont="1" applyFill="1" applyAlignment="1">
      <alignment horizontal="center" vertical="center"/>
    </xf>
    <xf numFmtId="0" fontId="51" fillId="16" borderId="18" xfId="0" applyFont="1" applyFill="1" applyBorder="1" applyAlignment="1">
      <alignment horizontal="left" vertical="center"/>
    </xf>
    <xf numFmtId="0" fontId="51" fillId="3" borderId="18" xfId="0" applyFont="1" applyFill="1" applyBorder="1" applyAlignment="1">
      <alignment horizontal="left" vertical="center"/>
    </xf>
    <xf numFmtId="0" fontId="51" fillId="16" borderId="19" xfId="0" applyFont="1" applyFill="1" applyBorder="1" applyAlignment="1">
      <alignment horizontal="left" vertical="center"/>
    </xf>
    <xf numFmtId="0" fontId="49" fillId="0" borderId="44" xfId="0" applyFont="1" applyBorder="1" applyAlignment="1">
      <alignment horizontal="center" vertical="center"/>
    </xf>
    <xf numFmtId="0" fontId="49" fillId="0" borderId="40" xfId="0" applyFont="1" applyBorder="1" applyAlignment="1">
      <alignment horizontal="center" vertical="center"/>
    </xf>
    <xf numFmtId="0" fontId="49"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60" fillId="17" borderId="18" xfId="0" applyFont="1" applyFill="1" applyBorder="1" applyAlignment="1">
      <alignment horizontal="center" vertical="center" wrapText="1"/>
    </xf>
    <xf numFmtId="0" fontId="60" fillId="17" borderId="18" xfId="0" applyFont="1" applyFill="1" applyBorder="1" applyAlignment="1">
      <alignment horizontal="center" vertical="center"/>
    </xf>
    <xf numFmtId="0" fontId="57"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6" fillId="3" borderId="18" xfId="0" applyFont="1" applyFill="1" applyBorder="1" applyAlignment="1">
      <alignment horizontal="center" vertical="center" wrapText="1"/>
    </xf>
    <xf numFmtId="0" fontId="47" fillId="0" borderId="18" xfId="0" applyFont="1" applyBorder="1" applyAlignment="1">
      <alignment horizontal="center" vertical="center" wrapText="1"/>
    </xf>
    <xf numFmtId="0" fontId="49" fillId="0" borderId="18" xfId="0" applyFont="1" applyBorder="1" applyAlignment="1">
      <alignment horizontal="center" vertical="center"/>
    </xf>
    <xf numFmtId="0" fontId="53" fillId="14" borderId="18" xfId="0" applyFont="1" applyFill="1" applyBorder="1" applyAlignment="1">
      <alignment horizontal="left" vertical="center"/>
    </xf>
    <xf numFmtId="0" fontId="54" fillId="3" borderId="36" xfId="0" applyFont="1" applyFill="1" applyBorder="1" applyAlignment="1">
      <alignment horizontal="left" vertical="center" wrapText="1"/>
    </xf>
    <xf numFmtId="0" fontId="54" fillId="3" borderId="37" xfId="0" applyFont="1" applyFill="1" applyBorder="1" applyAlignment="1">
      <alignment horizontal="left" vertical="center" wrapText="1"/>
    </xf>
    <xf numFmtId="0" fontId="54" fillId="3" borderId="38" xfId="0" applyFont="1" applyFill="1" applyBorder="1" applyAlignment="1">
      <alignment horizontal="left" vertical="center" wrapText="1"/>
    </xf>
    <xf numFmtId="0" fontId="53" fillId="14" borderId="36" xfId="0" applyFont="1" applyFill="1" applyBorder="1" applyAlignment="1">
      <alignment horizontal="left" vertical="center"/>
    </xf>
    <xf numFmtId="0" fontId="53" fillId="14" borderId="37" xfId="0" applyFont="1" applyFill="1" applyBorder="1" applyAlignment="1">
      <alignment horizontal="left" vertical="center"/>
    </xf>
    <xf numFmtId="0" fontId="53" fillId="14" borderId="38" xfId="0" applyFont="1" applyFill="1" applyBorder="1" applyAlignment="1">
      <alignment horizontal="left" vertical="center"/>
    </xf>
    <xf numFmtId="0" fontId="53" fillId="14" borderId="18" xfId="0" applyFont="1" applyFill="1" applyBorder="1" applyAlignment="1">
      <alignment horizontal="left" vertical="center" wrapText="1"/>
    </xf>
    <xf numFmtId="0" fontId="55" fillId="10" borderId="18" xfId="0" applyFont="1" applyFill="1" applyBorder="1" applyAlignment="1">
      <alignment horizontal="center" vertical="center" wrapText="1"/>
    </xf>
    <xf numFmtId="0" fontId="64" fillId="3" borderId="35" xfId="0" applyFont="1" applyFill="1" applyBorder="1" applyAlignment="1" applyProtection="1">
      <alignment horizontal="left" vertical="top" wrapText="1"/>
      <protection locked="0"/>
    </xf>
    <xf numFmtId="0" fontId="64" fillId="3" borderId="39" xfId="0" applyFont="1" applyFill="1" applyBorder="1" applyAlignment="1" applyProtection="1">
      <alignment horizontal="left" vertical="top" wrapText="1"/>
      <protection locked="0"/>
    </xf>
    <xf numFmtId="0" fontId="64" fillId="3" borderId="19"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1"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protection locked="0"/>
    </xf>
    <xf numFmtId="0" fontId="4" fillId="3" borderId="18" xfId="0" applyFont="1" applyFill="1" applyBorder="1" applyAlignment="1" applyProtection="1">
      <alignment horizontal="left" vertical="top"/>
      <protection locked="0"/>
    </xf>
    <xf numFmtId="0" fontId="67" fillId="3" borderId="35" xfId="0" applyFont="1" applyFill="1" applyBorder="1" applyAlignment="1" applyProtection="1">
      <alignment horizontal="left" vertical="top" wrapText="1"/>
      <protection locked="0"/>
    </xf>
    <xf numFmtId="0" fontId="63" fillId="3" borderId="39" xfId="0" applyFont="1" applyFill="1" applyBorder="1" applyAlignment="1" applyProtection="1">
      <alignment horizontal="left" vertical="top" wrapText="1"/>
      <protection locked="0"/>
    </xf>
    <xf numFmtId="0" fontId="63" fillId="3" borderId="19" xfId="0" applyFont="1" applyFill="1" applyBorder="1" applyAlignment="1" applyProtection="1">
      <alignment horizontal="left" vertical="top" wrapText="1"/>
      <protection locked="0"/>
    </xf>
    <xf numFmtId="0" fontId="4" fillId="0" borderId="35" xfId="0" applyFont="1" applyBorder="1" applyAlignment="1" applyProtection="1">
      <alignment horizontal="left" vertical="top" wrapText="1"/>
      <protection locked="0"/>
    </xf>
    <xf numFmtId="0" fontId="4" fillId="0" borderId="39" xfId="0" applyFont="1" applyBorder="1" applyAlignment="1" applyProtection="1">
      <alignment horizontal="left" vertical="top" wrapText="1"/>
      <protection locked="0"/>
    </xf>
    <xf numFmtId="0" fontId="4" fillId="0" borderId="19" xfId="0" applyFont="1" applyBorder="1" applyAlignment="1" applyProtection="1">
      <alignment horizontal="left" vertical="top" wrapText="1"/>
      <protection locked="0"/>
    </xf>
    <xf numFmtId="0" fontId="1" fillId="0" borderId="18" xfId="0" applyFont="1" applyBorder="1" applyAlignment="1" applyProtection="1">
      <alignment horizontal="left" vertical="top" wrapText="1"/>
      <protection locked="0"/>
    </xf>
    <xf numFmtId="0" fontId="1" fillId="0" borderId="18" xfId="0" applyFont="1" applyBorder="1" applyAlignment="1" applyProtection="1">
      <alignment horizontal="left" vertical="top"/>
      <protection locked="0"/>
    </xf>
    <xf numFmtId="0" fontId="2" fillId="3" borderId="35" xfId="0" applyFont="1" applyFill="1" applyBorder="1" applyAlignment="1" applyProtection="1">
      <alignment horizontal="left" vertical="top" wrapText="1"/>
      <protection locked="0"/>
    </xf>
    <xf numFmtId="0" fontId="2" fillId="3" borderId="39" xfId="0" applyFont="1" applyFill="1" applyBorder="1" applyAlignment="1" applyProtection="1">
      <alignment horizontal="left" vertical="top" wrapText="1"/>
      <protection locked="0"/>
    </xf>
    <xf numFmtId="0" fontId="2" fillId="3" borderId="19" xfId="0" applyFont="1" applyFill="1" applyBorder="1" applyAlignment="1" applyProtection="1">
      <alignment horizontal="left" vertical="top" wrapText="1"/>
      <protection locked="0"/>
    </xf>
    <xf numFmtId="0" fontId="63" fillId="3" borderId="35" xfId="0" applyFont="1" applyFill="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1" fillId="0" borderId="18" xfId="0" applyFont="1" applyBorder="1" applyAlignment="1" applyProtection="1">
      <alignment horizontal="center" vertical="center" wrapText="1"/>
      <protection hidden="1"/>
    </xf>
    <xf numFmtId="0" fontId="42" fillId="3" borderId="33" xfId="0" applyFont="1" applyFill="1" applyBorder="1" applyAlignment="1" applyProtection="1">
      <alignment horizontal="center" vertical="center" wrapText="1"/>
      <protection hidden="1"/>
    </xf>
    <xf numFmtId="0" fontId="42" fillId="3" borderId="0" xfId="0" applyFont="1" applyFill="1" applyAlignment="1" applyProtection="1">
      <alignment horizontal="center" vertical="center" wrapText="1"/>
      <protection hidden="1"/>
    </xf>
    <xf numFmtId="0" fontId="42" fillId="3" borderId="34"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63" fillId="3" borderId="18" xfId="0" applyFont="1" applyFill="1" applyBorder="1" applyAlignment="1" applyProtection="1">
      <alignment horizontal="left" vertical="top" wrapText="1"/>
      <protection locked="0"/>
    </xf>
    <xf numFmtId="0" fontId="63" fillId="3" borderId="18" xfId="0" applyFont="1" applyFill="1" applyBorder="1" applyAlignment="1" applyProtection="1">
      <alignment horizontal="left" vertical="top"/>
      <protection locked="0"/>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4" borderId="18"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protection hidden="1"/>
    </xf>
    <xf numFmtId="0" fontId="4"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2" fillId="0" borderId="18" xfId="0" applyFont="1" applyBorder="1" applyAlignment="1" applyProtection="1">
      <alignment horizontal="center" vertical="center"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1" fillId="0" borderId="19" xfId="0" applyFont="1" applyBorder="1" applyAlignment="1" applyProtection="1">
      <alignment horizontal="center" vertical="center" wrapText="1"/>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28" fillId="0" borderId="44" xfId="0" applyFont="1" applyBorder="1" applyAlignment="1" applyProtection="1">
      <alignment horizontal="left" vertical="center" wrapText="1"/>
      <protection hidden="1"/>
    </xf>
    <xf numFmtId="0" fontId="28" fillId="0" borderId="41" xfId="0" applyFont="1" applyBorder="1" applyAlignment="1" applyProtection="1">
      <alignment horizontal="left" vertical="center" wrapText="1"/>
      <protection hidden="1"/>
    </xf>
    <xf numFmtId="0" fontId="28" fillId="0" borderId="45" xfId="0" applyFont="1" applyBorder="1" applyAlignment="1" applyProtection="1">
      <alignment horizontal="left" vertical="center" wrapText="1"/>
      <protection hidden="1"/>
    </xf>
    <xf numFmtId="0" fontId="28" fillId="0" borderId="43" xfId="0" applyFont="1" applyBorder="1" applyAlignment="1" applyProtection="1">
      <alignment horizontal="left" vertical="center" wrapText="1"/>
      <protection hidden="1"/>
    </xf>
    <xf numFmtId="0" fontId="48" fillId="18" borderId="36" xfId="0" applyFont="1" applyFill="1" applyBorder="1" applyAlignment="1" applyProtection="1">
      <alignment horizontal="center" vertical="center"/>
      <protection hidden="1"/>
    </xf>
    <xf numFmtId="0" fontId="48" fillId="18"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9" fillId="0" borderId="33" xfId="0" applyFont="1" applyBorder="1" applyAlignment="1" applyProtection="1">
      <alignment horizontal="center" vertical="center"/>
      <protection hidden="1"/>
    </xf>
    <xf numFmtId="0" fontId="59" fillId="0" borderId="41" xfId="0" applyFont="1" applyBorder="1" applyAlignment="1" applyProtection="1">
      <alignment horizontal="center" vertical="center"/>
      <protection hidden="1"/>
    </xf>
    <xf numFmtId="0" fontId="59" fillId="0" borderId="0" xfId="0" applyFont="1" applyAlignment="1" applyProtection="1">
      <alignment horizontal="center" vertical="center"/>
      <protection hidden="1"/>
    </xf>
    <xf numFmtId="0" fontId="59" fillId="0" borderId="42" xfId="0" applyFont="1" applyBorder="1" applyAlignment="1" applyProtection="1">
      <alignment horizontal="center" vertical="center"/>
      <protection hidden="1"/>
    </xf>
    <xf numFmtId="0" fontId="59" fillId="0" borderId="34" xfId="0" applyFont="1" applyBorder="1" applyAlignment="1" applyProtection="1">
      <alignment horizontal="center" vertical="center"/>
      <protection hidden="1"/>
    </xf>
    <xf numFmtId="0" fontId="59" fillId="0" borderId="43" xfId="0" applyFont="1" applyBorder="1" applyAlignment="1" applyProtection="1">
      <alignment horizontal="center" vertical="center"/>
      <protection hidden="1"/>
    </xf>
    <xf numFmtId="0" fontId="59" fillId="14" borderId="33" xfId="0" applyFont="1" applyFill="1" applyBorder="1" applyAlignment="1" applyProtection="1">
      <alignment horizontal="center" vertical="center"/>
      <protection hidden="1"/>
    </xf>
    <xf numFmtId="0" fontId="59" fillId="14" borderId="41" xfId="0" applyFont="1" applyFill="1" applyBorder="1" applyAlignment="1" applyProtection="1">
      <alignment horizontal="center" vertical="center"/>
      <protection hidden="1"/>
    </xf>
    <xf numFmtId="0" fontId="59" fillId="14" borderId="34" xfId="0" applyFont="1" applyFill="1" applyBorder="1" applyAlignment="1" applyProtection="1">
      <alignment horizontal="center" vertical="center"/>
      <protection hidden="1"/>
    </xf>
    <xf numFmtId="0" fontId="59" fillId="14" borderId="43" xfId="0" applyFont="1" applyFill="1" applyBorder="1" applyAlignment="1" applyProtection="1">
      <alignment horizontal="center" vertical="center"/>
      <protection hidden="1"/>
    </xf>
    <xf numFmtId="0" fontId="59" fillId="14" borderId="36" xfId="0" applyFont="1" applyFill="1" applyBorder="1" applyAlignment="1" applyProtection="1">
      <alignment horizontal="center" vertical="center"/>
      <protection hidden="1"/>
    </xf>
    <xf numFmtId="0" fontId="59" fillId="14" borderId="37" xfId="0" applyFont="1" applyFill="1" applyBorder="1" applyAlignment="1" applyProtection="1">
      <alignment horizontal="center" vertical="center"/>
      <protection hidden="1"/>
    </xf>
    <xf numFmtId="0" fontId="59" fillId="14" borderId="38" xfId="0" applyFont="1" applyFill="1" applyBorder="1" applyAlignment="1" applyProtection="1">
      <alignment horizontal="center" vertical="center"/>
      <protection hidden="1"/>
    </xf>
    <xf numFmtId="17" fontId="28" fillId="0" borderId="36" xfId="0" applyNumberFormat="1" applyFont="1" applyBorder="1" applyAlignment="1" applyProtection="1">
      <alignment horizontal="left" vertical="center" wrapText="1"/>
      <protection hidden="1"/>
    </xf>
    <xf numFmtId="0" fontId="28" fillId="0" borderId="38" xfId="0" applyFont="1" applyBorder="1" applyAlignment="1" applyProtection="1">
      <alignment horizontal="left" vertical="center" wrapText="1"/>
      <protection hidden="1"/>
    </xf>
    <xf numFmtId="0" fontId="28" fillId="0" borderId="36" xfId="0" applyFont="1" applyBorder="1" applyAlignment="1" applyProtection="1">
      <alignment horizontal="left" vertical="center" wrapText="1"/>
      <protection hidden="1"/>
    </xf>
    <xf numFmtId="0" fontId="58"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9" borderId="18" xfId="0" applyFont="1" applyFill="1" applyBorder="1" applyAlignment="1" applyProtection="1">
      <alignment horizontal="center" vertical="center"/>
      <protection hidden="1"/>
    </xf>
    <xf numFmtId="0" fontId="48" fillId="18" borderId="37"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1" fillId="0" borderId="18" xfId="0" applyFont="1" applyBorder="1" applyAlignment="1" applyProtection="1">
      <alignment horizontal="center" vertical="center" textRotation="90"/>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protection hidden="1"/>
    </xf>
    <xf numFmtId="0" fontId="4" fillId="0" borderId="39" xfId="0"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37" xfId="0" applyFont="1" applyFill="1" applyBorder="1" applyAlignment="1" applyProtection="1">
      <alignment horizontal="center" vertical="center"/>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2" fillId="3" borderId="18" xfId="0" applyFont="1" applyFill="1" applyBorder="1" applyAlignment="1" applyProtection="1">
      <alignment horizontal="left" vertical="top" wrapText="1"/>
      <protection locked="0"/>
    </xf>
    <xf numFmtId="0" fontId="42" fillId="3" borderId="18" xfId="0" applyFont="1" applyFill="1" applyBorder="1" applyAlignment="1" applyProtection="1">
      <alignment horizontal="center" vertical="center" wrapText="1"/>
      <protection hidden="1"/>
    </xf>
    <xf numFmtId="0" fontId="4"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locked="0"/>
    </xf>
    <xf numFmtId="0" fontId="1" fillId="0" borderId="18"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wrapText="1"/>
      <protection locked="0"/>
    </xf>
    <xf numFmtId="0" fontId="1" fillId="0" borderId="39" xfId="0" applyFont="1" applyBorder="1" applyAlignment="1" applyProtection="1">
      <alignment horizontal="center" vertical="center" wrapText="1"/>
      <protection locked="0"/>
    </xf>
    <xf numFmtId="0" fontId="4" fillId="0" borderId="35" xfId="0" applyFont="1" applyBorder="1" applyAlignment="1" applyProtection="1">
      <alignment horizontal="center" vertical="center" textRotation="90" wrapText="1"/>
      <protection locked="0" hidden="1"/>
    </xf>
    <xf numFmtId="0" fontId="4" fillId="0" borderId="39" xfId="0" applyFont="1" applyBorder="1" applyAlignment="1" applyProtection="1">
      <alignment horizontal="center" vertical="center" textRotation="90" wrapText="1"/>
      <protection locked="0" hidden="1"/>
    </xf>
    <xf numFmtId="0" fontId="2" fillId="0" borderId="35" xfId="0" applyFont="1" applyBorder="1" applyAlignment="1" applyProtection="1">
      <alignment horizontal="center" vertical="center" wrapText="1"/>
      <protection locked="0"/>
    </xf>
    <xf numFmtId="0" fontId="2" fillId="0" borderId="39" xfId="0" applyFont="1" applyBorder="1" applyAlignment="1" applyProtection="1">
      <alignment horizontal="center" vertical="center" wrapText="1"/>
      <protection locked="0"/>
    </xf>
    <xf numFmtId="0" fontId="1" fillId="0" borderId="35" xfId="0" applyFont="1" applyBorder="1" applyAlignment="1" applyProtection="1">
      <alignment horizontal="center" vertical="center" textRotation="90"/>
      <protection locked="0"/>
    </xf>
    <xf numFmtId="0" fontId="1" fillId="0" borderId="39" xfId="0" applyFont="1" applyBorder="1" applyAlignment="1" applyProtection="1">
      <alignment horizontal="center" vertical="center" textRotation="90"/>
      <protection locked="0"/>
    </xf>
    <xf numFmtId="0" fontId="21" fillId="0" borderId="0" xfId="0" applyFont="1" applyAlignment="1">
      <alignment horizontal="center" vertical="center" wrapText="1"/>
    </xf>
    <xf numFmtId="0" fontId="18" fillId="5" borderId="4"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6" fillId="0" borderId="9" xfId="0" applyFont="1" applyBorder="1" applyAlignment="1">
      <alignment horizontal="center" vertical="center" wrapText="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7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381000</xdr:colOff>
      <xdr:row>0</xdr:row>
      <xdr:rowOff>152400</xdr:rowOff>
    </xdr:from>
    <xdr:to>
      <xdr:col>2</xdr:col>
      <xdr:colOff>1349880</xdr:colOff>
      <xdr:row>3</xdr:row>
      <xdr:rowOff>171796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152400"/>
          <a:ext cx="957450" cy="634711"/>
        </a:xfrm>
        <a:prstGeom prst="rect">
          <a:avLst/>
        </a:prstGeom>
        <a:noFill/>
        <a:ln>
          <a:noFill/>
        </a:ln>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Angelica" id="{647F007D-433D-470B-B5A6-59DD2E04FCB8}"/>
</namedSheetViews>
</file>

<file path=xl/pivotCache/_rels/pivotCacheDefinition1.xml.rels><?xml version="1.0" encoding="UTF-8" standalone="yes"?>
<Relationships xmlns="http://schemas.openxmlformats.org/package/2006/relationships"><Relationship Id="rId3" Type="http://schemas.microsoft.com/office/2019/04/relationships/externalLinkLongPath" Target="/personal/calberto_benitez_udea_edu_co/Documents/ISVIMED%202023/CONTRATO%2037%20DE%202023/EJECUCION%20CONTRATO/MATRICES%20DE%20RIESGO/ACTUALIZACION%20MATRICES%202023/ACTUALIZACION%20MAR_MAYO_2023/MATRIZ_DE_RIESGOS_GH_SEGUIMIENTO_PRIMER_TRIMESTRE_2023.xlsx?34153BCF" TargetMode="External"/><Relationship Id="rId2" Type="http://schemas.openxmlformats.org/officeDocument/2006/relationships/externalLinkPath" Target="file:///\\34153BCF\MATRIZ_DE_RIESGOS_GH_SEGUIMIENTO_PRIMER_TRIMESTRE_2023.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171" dataDxfId="170">
  <autoFilter ref="B208:C218" xr:uid="{00000000-0009-0000-0100-000002000000}"/>
  <tableColumns count="2">
    <tableColumn id="1" xr3:uid="{00000000-0010-0000-0000-000001000000}" name="Criterios" dataDxfId="169"/>
    <tableColumn id="2" xr3:uid="{00000000-0010-0000-0000-000002000000}" name="Subcriterios" dataDxfId="16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D16" sqref="D16:F16"/>
    </sheetView>
  </sheetViews>
  <sheetFormatPr baseColWidth="10" defaultColWidth="24.33203125" defaultRowHeight="15.6" x14ac:dyDescent="0.3"/>
  <cols>
    <col min="1" max="1" width="15.6640625" style="66" customWidth="1"/>
    <col min="2" max="2" width="22.44140625" style="66" customWidth="1"/>
    <col min="3" max="3" width="34.33203125" style="66" hidden="1" customWidth="1"/>
    <col min="4" max="4" width="24.109375" style="66" customWidth="1"/>
    <col min="5" max="5" width="20.44140625" style="66" customWidth="1"/>
    <col min="6" max="6" width="23.109375" style="66" customWidth="1"/>
    <col min="7" max="7" width="27.88671875" style="66" customWidth="1"/>
    <col min="8" max="8" width="27.88671875" style="66" hidden="1" customWidth="1"/>
    <col min="9" max="9" width="17.5546875" style="66" customWidth="1"/>
    <col min="10" max="10" width="20.6640625" style="66" customWidth="1"/>
    <col min="11" max="11" width="19.5546875" style="66" customWidth="1"/>
    <col min="12" max="12" width="19.33203125" style="66" customWidth="1"/>
    <col min="13" max="13" width="14.88671875" style="66" customWidth="1"/>
    <col min="14" max="14" width="19.5546875" style="66" customWidth="1"/>
    <col min="15" max="15" width="16.109375" style="66" customWidth="1"/>
    <col min="16" max="16" width="24.33203125" style="66"/>
    <col min="17" max="17" width="15.5546875" style="66" customWidth="1"/>
    <col min="18" max="18" width="17.33203125" style="66" customWidth="1"/>
    <col min="19" max="19" width="20.44140625" style="66" customWidth="1"/>
    <col min="20" max="20" width="21.44140625" style="66" customWidth="1"/>
    <col min="21" max="21" width="19.88671875" style="66" customWidth="1"/>
    <col min="22" max="16384" width="24.33203125" style="66"/>
  </cols>
  <sheetData>
    <row r="1" spans="1:13" s="67" customFormat="1" ht="20.100000000000001" customHeight="1" x14ac:dyDescent="0.3">
      <c r="A1" s="165"/>
      <c r="B1" s="168" t="s">
        <v>0</v>
      </c>
      <c r="C1" s="169"/>
      <c r="D1" s="169"/>
      <c r="E1" s="169"/>
      <c r="F1" s="169"/>
      <c r="G1" s="169"/>
      <c r="H1" s="169"/>
      <c r="I1" s="169"/>
      <c r="J1" s="169"/>
      <c r="K1" s="170"/>
      <c r="L1" s="177" t="s">
        <v>1</v>
      </c>
      <c r="M1" s="177"/>
    </row>
    <row r="2" spans="1:13" s="67" customFormat="1" ht="20.100000000000001" customHeight="1" x14ac:dyDescent="0.3">
      <c r="A2" s="166"/>
      <c r="B2" s="171"/>
      <c r="C2" s="172"/>
      <c r="D2" s="172"/>
      <c r="E2" s="172"/>
      <c r="F2" s="172"/>
      <c r="G2" s="172"/>
      <c r="H2" s="172"/>
      <c r="I2" s="172"/>
      <c r="J2" s="172"/>
      <c r="K2" s="173"/>
      <c r="L2" s="177" t="s">
        <v>2</v>
      </c>
      <c r="M2" s="177"/>
    </row>
    <row r="3" spans="1:13" s="67" customFormat="1" ht="20.100000000000001" customHeight="1" x14ac:dyDescent="0.3">
      <c r="A3" s="166"/>
      <c r="B3" s="171"/>
      <c r="C3" s="172"/>
      <c r="D3" s="172"/>
      <c r="E3" s="172"/>
      <c r="F3" s="172"/>
      <c r="G3" s="172"/>
      <c r="H3" s="172"/>
      <c r="I3" s="172"/>
      <c r="J3" s="172"/>
      <c r="K3" s="173"/>
      <c r="L3" s="177" t="s">
        <v>3</v>
      </c>
      <c r="M3" s="177"/>
    </row>
    <row r="4" spans="1:13" s="67" customFormat="1" ht="20.100000000000001" customHeight="1" x14ac:dyDescent="0.3">
      <c r="A4" s="167"/>
      <c r="B4" s="174"/>
      <c r="C4" s="175"/>
      <c r="D4" s="175"/>
      <c r="E4" s="175"/>
      <c r="F4" s="175"/>
      <c r="G4" s="175"/>
      <c r="H4" s="175"/>
      <c r="I4" s="175"/>
      <c r="J4" s="175"/>
      <c r="K4" s="176"/>
      <c r="L4" s="177" t="s">
        <v>4</v>
      </c>
      <c r="M4" s="177"/>
    </row>
    <row r="5" spans="1:13" ht="20.100000000000001" customHeight="1" x14ac:dyDescent="0.3"/>
    <row r="6" spans="1:13" ht="25.2" x14ac:dyDescent="0.3">
      <c r="A6" s="161" t="s">
        <v>5</v>
      </c>
      <c r="B6" s="161"/>
      <c r="C6" s="161"/>
      <c r="D6" s="161"/>
      <c r="E6" s="161"/>
      <c r="F6" s="161"/>
      <c r="G6" s="161"/>
      <c r="H6" s="161"/>
      <c r="I6" s="161"/>
      <c r="J6" s="161"/>
      <c r="K6" s="161"/>
      <c r="L6" s="161"/>
      <c r="M6" s="161"/>
    </row>
    <row r="9" spans="1:13" ht="24.75" customHeight="1" x14ac:dyDescent="0.3">
      <c r="A9" s="162" t="s">
        <v>6</v>
      </c>
      <c r="B9" s="162"/>
      <c r="C9" s="76"/>
      <c r="D9" s="163" t="s">
        <v>7</v>
      </c>
      <c r="E9" s="163"/>
      <c r="F9" s="163"/>
      <c r="G9" s="163"/>
      <c r="H9" s="163"/>
      <c r="I9" s="163"/>
      <c r="J9" s="163"/>
      <c r="K9" s="163"/>
      <c r="L9" s="163"/>
      <c r="M9" s="163"/>
    </row>
    <row r="10" spans="1:13" ht="24.75" customHeight="1" x14ac:dyDescent="0.3">
      <c r="A10" s="162" t="s">
        <v>8</v>
      </c>
      <c r="B10" s="162"/>
      <c r="C10" s="164"/>
      <c r="D10" s="164"/>
      <c r="E10" s="163" t="s">
        <v>9</v>
      </c>
      <c r="F10" s="163"/>
      <c r="G10" s="163"/>
      <c r="H10" s="163"/>
      <c r="I10" s="163"/>
      <c r="J10" s="163"/>
      <c r="K10" s="163"/>
      <c r="L10" s="163"/>
      <c r="M10" s="163"/>
    </row>
    <row r="11" spans="1:13" ht="24.75" customHeight="1" x14ac:dyDescent="0.3">
      <c r="A11" s="162" t="s">
        <v>10</v>
      </c>
      <c r="B11" s="162"/>
      <c r="C11" s="162"/>
      <c r="D11" s="162"/>
      <c r="E11" s="164"/>
      <c r="F11" s="163" t="s">
        <v>11</v>
      </c>
      <c r="G11" s="163"/>
      <c r="H11" s="163"/>
      <c r="I11" s="163"/>
      <c r="J11" s="163"/>
      <c r="K11" s="163"/>
      <c r="L11" s="163"/>
      <c r="M11" s="163"/>
    </row>
    <row r="12" spans="1:13" ht="22.5" customHeight="1" x14ac:dyDescent="0.3"/>
    <row r="13" spans="1:13" ht="20.25" customHeight="1" x14ac:dyDescent="0.3"/>
    <row r="14" spans="1:13" ht="27.75" customHeight="1" x14ac:dyDescent="0.3">
      <c r="A14" s="178" t="s">
        <v>12</v>
      </c>
      <c r="B14" s="178"/>
      <c r="C14" s="77"/>
      <c r="D14" s="179" t="s">
        <v>13</v>
      </c>
      <c r="E14" s="179"/>
      <c r="F14" s="179"/>
      <c r="G14" s="179" t="s">
        <v>14</v>
      </c>
      <c r="H14" s="179"/>
      <c r="I14" s="179"/>
      <c r="J14" s="179"/>
      <c r="K14" s="179"/>
      <c r="L14" s="179"/>
      <c r="M14" s="179"/>
    </row>
    <row r="15" spans="1:13" ht="37.5" customHeight="1" x14ac:dyDescent="0.3">
      <c r="A15" s="178"/>
      <c r="B15" s="178"/>
      <c r="C15" s="77"/>
      <c r="D15" s="179"/>
      <c r="E15" s="179"/>
      <c r="F15" s="179"/>
      <c r="G15" s="78" t="s">
        <v>15</v>
      </c>
      <c r="H15" s="78"/>
      <c r="I15" s="179" t="s">
        <v>16</v>
      </c>
      <c r="J15" s="179"/>
      <c r="K15" s="179"/>
      <c r="L15" s="179"/>
      <c r="M15" s="179"/>
    </row>
    <row r="16" spans="1:13" ht="87.75" customHeight="1" x14ac:dyDescent="0.3">
      <c r="A16" s="149" t="s">
        <v>17</v>
      </c>
      <c r="B16" s="150"/>
      <c r="C16" s="61" t="s">
        <v>18</v>
      </c>
      <c r="D16" s="151" t="s">
        <v>19</v>
      </c>
      <c r="E16" s="152"/>
      <c r="F16" s="153"/>
      <c r="G16" s="62" t="s">
        <v>20</v>
      </c>
      <c r="H16" s="63" t="s">
        <v>21</v>
      </c>
      <c r="I16" s="154" t="s">
        <v>22</v>
      </c>
      <c r="J16" s="155"/>
      <c r="K16" s="155"/>
      <c r="L16" s="155"/>
      <c r="M16" s="156"/>
    </row>
    <row r="17" spans="1:13" ht="87.75" customHeight="1" x14ac:dyDescent="0.3">
      <c r="A17" s="149" t="s">
        <v>17</v>
      </c>
      <c r="B17" s="150"/>
      <c r="C17" s="61" t="s">
        <v>17</v>
      </c>
      <c r="D17" s="154" t="s">
        <v>23</v>
      </c>
      <c r="E17" s="155"/>
      <c r="F17" s="156"/>
      <c r="G17" s="62" t="s">
        <v>20</v>
      </c>
      <c r="H17" s="63" t="s">
        <v>20</v>
      </c>
      <c r="I17" s="154" t="s">
        <v>24</v>
      </c>
      <c r="J17" s="155"/>
      <c r="K17" s="155"/>
      <c r="L17" s="155"/>
      <c r="M17" s="156"/>
    </row>
    <row r="18" spans="1:13" ht="87.75" customHeight="1" x14ac:dyDescent="0.3">
      <c r="A18" s="149" t="s">
        <v>18</v>
      </c>
      <c r="B18" s="150"/>
      <c r="C18" s="61" t="s">
        <v>25</v>
      </c>
      <c r="D18" s="149" t="s">
        <v>26</v>
      </c>
      <c r="E18" s="157"/>
      <c r="F18" s="150"/>
      <c r="G18" s="62" t="s">
        <v>21</v>
      </c>
      <c r="H18" s="63"/>
      <c r="I18" s="154" t="s">
        <v>27</v>
      </c>
      <c r="J18" s="155"/>
      <c r="K18" s="155"/>
      <c r="L18" s="155"/>
      <c r="M18" s="156"/>
    </row>
    <row r="19" spans="1:13" ht="104.25" customHeight="1" x14ac:dyDescent="0.3">
      <c r="A19" s="149" t="s">
        <v>18</v>
      </c>
      <c r="B19" s="150"/>
      <c r="C19" s="61"/>
      <c r="D19" s="154" t="s">
        <v>28</v>
      </c>
      <c r="E19" s="155"/>
      <c r="F19" s="156"/>
      <c r="G19" s="62" t="s">
        <v>20</v>
      </c>
      <c r="H19" s="63"/>
      <c r="I19" s="154" t="s">
        <v>29</v>
      </c>
      <c r="J19" s="155"/>
      <c r="K19" s="155"/>
      <c r="L19" s="155"/>
      <c r="M19" s="156"/>
    </row>
    <row r="20" spans="1:13" ht="87.75" customHeight="1" x14ac:dyDescent="0.3">
      <c r="A20" s="149" t="s">
        <v>18</v>
      </c>
      <c r="B20" s="150"/>
      <c r="C20" s="61"/>
      <c r="D20" s="149" t="s">
        <v>30</v>
      </c>
      <c r="E20" s="157"/>
      <c r="F20" s="150"/>
      <c r="G20" s="62" t="s">
        <v>21</v>
      </c>
      <c r="H20" s="63"/>
      <c r="I20" s="154" t="s">
        <v>31</v>
      </c>
      <c r="J20" s="155"/>
      <c r="K20" s="155"/>
      <c r="L20" s="155"/>
      <c r="M20" s="156"/>
    </row>
    <row r="21" spans="1:13" ht="87.75" customHeight="1" x14ac:dyDescent="0.3">
      <c r="A21" s="149" t="s">
        <v>17</v>
      </c>
      <c r="B21" s="150"/>
      <c r="C21" s="61"/>
      <c r="D21" s="151" t="s">
        <v>32</v>
      </c>
      <c r="E21" s="152"/>
      <c r="F21" s="153"/>
      <c r="G21" s="62" t="s">
        <v>20</v>
      </c>
      <c r="H21" s="63"/>
      <c r="I21" s="154" t="s">
        <v>33</v>
      </c>
      <c r="J21" s="155"/>
      <c r="K21" s="155"/>
      <c r="L21" s="155"/>
      <c r="M21" s="156"/>
    </row>
    <row r="22" spans="1:13" ht="87.75" customHeight="1" x14ac:dyDescent="0.3">
      <c r="A22" s="149" t="s">
        <v>17</v>
      </c>
      <c r="B22" s="150"/>
      <c r="C22" s="61"/>
      <c r="D22" s="151" t="s">
        <v>34</v>
      </c>
      <c r="E22" s="152"/>
      <c r="F22" s="153"/>
      <c r="G22" s="62" t="s">
        <v>21</v>
      </c>
      <c r="H22" s="63"/>
      <c r="I22" s="154" t="s">
        <v>35</v>
      </c>
      <c r="J22" s="155"/>
      <c r="K22" s="155"/>
      <c r="L22" s="155"/>
      <c r="M22" s="156"/>
    </row>
    <row r="23" spans="1:13" ht="87.75" customHeight="1" x14ac:dyDescent="0.3">
      <c r="A23" s="149" t="s">
        <v>17</v>
      </c>
      <c r="B23" s="150"/>
      <c r="C23" s="61"/>
      <c r="D23" s="151" t="s">
        <v>36</v>
      </c>
      <c r="E23" s="152"/>
      <c r="F23" s="153"/>
      <c r="G23" s="62" t="s">
        <v>20</v>
      </c>
      <c r="H23" s="63"/>
      <c r="I23" s="154" t="s">
        <v>37</v>
      </c>
      <c r="J23" s="155"/>
      <c r="K23" s="155"/>
      <c r="L23" s="155"/>
      <c r="M23" s="156"/>
    </row>
    <row r="24" spans="1:13" ht="87.75" customHeight="1" x14ac:dyDescent="0.3">
      <c r="A24" s="149" t="s">
        <v>17</v>
      </c>
      <c r="B24" s="150"/>
      <c r="C24" s="61"/>
      <c r="D24" s="151" t="s">
        <v>38</v>
      </c>
      <c r="E24" s="152"/>
      <c r="F24" s="153"/>
      <c r="G24" s="62" t="s">
        <v>21</v>
      </c>
      <c r="H24" s="63"/>
      <c r="I24" s="154" t="s">
        <v>39</v>
      </c>
      <c r="J24" s="155"/>
      <c r="K24" s="155"/>
      <c r="L24" s="155"/>
      <c r="M24" s="156"/>
    </row>
    <row r="25" spans="1:13" ht="87.75" customHeight="1" x14ac:dyDescent="0.3">
      <c r="A25" s="149" t="s">
        <v>17</v>
      </c>
      <c r="B25" s="150"/>
      <c r="C25" s="61"/>
      <c r="D25" s="151" t="s">
        <v>40</v>
      </c>
      <c r="E25" s="152"/>
      <c r="F25" s="153"/>
      <c r="G25" s="62" t="s">
        <v>21</v>
      </c>
      <c r="H25" s="63"/>
      <c r="I25" s="158" t="s">
        <v>41</v>
      </c>
      <c r="J25" s="159"/>
      <c r="K25" s="159"/>
      <c r="L25" s="159"/>
      <c r="M25" s="160"/>
    </row>
    <row r="26" spans="1:13" ht="87.75" customHeight="1" x14ac:dyDescent="0.3">
      <c r="A26" s="149" t="s">
        <v>17</v>
      </c>
      <c r="B26" s="150"/>
      <c r="C26" s="61"/>
      <c r="D26" s="151" t="s">
        <v>42</v>
      </c>
      <c r="E26" s="152"/>
      <c r="F26" s="153"/>
      <c r="G26" s="62" t="s">
        <v>20</v>
      </c>
      <c r="H26" s="63"/>
      <c r="I26" s="158" t="s">
        <v>43</v>
      </c>
      <c r="J26" s="159"/>
      <c r="K26" s="159"/>
      <c r="L26" s="159"/>
      <c r="M26" s="160"/>
    </row>
    <row r="27" spans="1:13" ht="87.75" customHeight="1" x14ac:dyDescent="0.3">
      <c r="A27" s="149" t="s">
        <v>17</v>
      </c>
      <c r="B27" s="150"/>
      <c r="C27" s="61"/>
      <c r="D27" s="151" t="s">
        <v>44</v>
      </c>
      <c r="E27" s="152"/>
      <c r="F27" s="153"/>
      <c r="G27" s="62" t="s">
        <v>20</v>
      </c>
      <c r="H27" s="63"/>
      <c r="I27" s="154" t="s">
        <v>45</v>
      </c>
      <c r="J27" s="155"/>
      <c r="K27" s="155"/>
      <c r="L27" s="155"/>
      <c r="M27" s="156"/>
    </row>
    <row r="28" spans="1:13" ht="87.75" customHeight="1" x14ac:dyDescent="0.3">
      <c r="A28" s="149" t="s">
        <v>18</v>
      </c>
      <c r="B28" s="150"/>
      <c r="C28" s="61"/>
      <c r="D28" s="151" t="s">
        <v>46</v>
      </c>
      <c r="E28" s="152"/>
      <c r="F28" s="153"/>
      <c r="G28" s="62" t="s">
        <v>20</v>
      </c>
      <c r="H28" s="63"/>
      <c r="I28" s="149" t="s">
        <v>47</v>
      </c>
      <c r="J28" s="157"/>
      <c r="K28" s="157"/>
      <c r="L28" s="157"/>
      <c r="M28" s="150"/>
    </row>
    <row r="29" spans="1:13" ht="87.75" customHeight="1" x14ac:dyDescent="0.3">
      <c r="A29" s="149" t="s">
        <v>17</v>
      </c>
      <c r="B29" s="150"/>
      <c r="C29" s="61"/>
      <c r="D29" s="151" t="s">
        <v>48</v>
      </c>
      <c r="E29" s="152"/>
      <c r="F29" s="153"/>
      <c r="G29" s="62" t="s">
        <v>20</v>
      </c>
      <c r="H29" s="63"/>
      <c r="I29" s="154" t="s">
        <v>49</v>
      </c>
      <c r="J29" s="155"/>
      <c r="K29" s="155"/>
      <c r="L29" s="155"/>
      <c r="M29" s="156"/>
    </row>
    <row r="30" spans="1:13" ht="87.75" customHeight="1" x14ac:dyDescent="0.3">
      <c r="A30" s="149" t="s">
        <v>17</v>
      </c>
      <c r="B30" s="150"/>
      <c r="C30" s="61"/>
      <c r="D30" s="151" t="s">
        <v>50</v>
      </c>
      <c r="E30" s="152"/>
      <c r="F30" s="153"/>
      <c r="G30" s="62" t="s">
        <v>21</v>
      </c>
      <c r="H30" s="63"/>
      <c r="I30" s="154" t="s">
        <v>51</v>
      </c>
      <c r="J30" s="155"/>
      <c r="K30" s="155"/>
      <c r="L30" s="155"/>
      <c r="M30" s="156"/>
    </row>
    <row r="31" spans="1:13" ht="87.75" customHeight="1" x14ac:dyDescent="0.3">
      <c r="A31" s="149" t="s">
        <v>17</v>
      </c>
      <c r="B31" s="150"/>
      <c r="C31" s="61"/>
      <c r="D31" s="151" t="s">
        <v>52</v>
      </c>
      <c r="E31" s="152"/>
      <c r="F31" s="153"/>
      <c r="G31" s="62" t="s">
        <v>20</v>
      </c>
      <c r="H31" s="63"/>
      <c r="I31" s="154" t="s">
        <v>53</v>
      </c>
      <c r="J31" s="155"/>
      <c r="K31" s="155"/>
      <c r="L31" s="155"/>
      <c r="M31" s="156"/>
    </row>
    <row r="32" spans="1:13" ht="87.75" customHeight="1" x14ac:dyDescent="0.3">
      <c r="A32" s="149" t="s">
        <v>17</v>
      </c>
      <c r="B32" s="150"/>
      <c r="C32" s="61"/>
      <c r="D32" s="151" t="s">
        <v>54</v>
      </c>
      <c r="E32" s="152"/>
      <c r="F32" s="153"/>
      <c r="G32" s="62" t="s">
        <v>21</v>
      </c>
      <c r="H32" s="63"/>
      <c r="I32" s="149" t="s">
        <v>55</v>
      </c>
      <c r="J32" s="157"/>
      <c r="K32" s="157"/>
      <c r="L32" s="157"/>
      <c r="M32" s="150"/>
    </row>
    <row r="33" spans="1:13" ht="24.9" customHeight="1" x14ac:dyDescent="0.3">
      <c r="A33" s="146"/>
      <c r="B33" s="147"/>
      <c r="C33" s="79"/>
      <c r="D33" s="146"/>
      <c r="E33" s="148"/>
      <c r="F33" s="147"/>
      <c r="G33" s="80"/>
      <c r="H33" s="81"/>
      <c r="I33" s="146"/>
      <c r="J33" s="148"/>
      <c r="K33" s="148"/>
      <c r="L33" s="148"/>
      <c r="M33" s="147"/>
    </row>
    <row r="34" spans="1:13" ht="24.9" customHeight="1" x14ac:dyDescent="0.3">
      <c r="A34" s="146"/>
      <c r="B34" s="147"/>
      <c r="C34" s="79"/>
      <c r="D34" s="146"/>
      <c r="E34" s="148"/>
      <c r="F34" s="147"/>
      <c r="G34" s="80"/>
      <c r="H34" s="81"/>
      <c r="I34" s="146"/>
      <c r="J34" s="148"/>
      <c r="K34" s="148"/>
      <c r="L34" s="148"/>
      <c r="M34" s="147"/>
    </row>
    <row r="35" spans="1:13" ht="24.9" customHeight="1" x14ac:dyDescent="0.3">
      <c r="A35" s="146"/>
      <c r="B35" s="147"/>
      <c r="C35" s="79"/>
      <c r="D35" s="146"/>
      <c r="E35" s="148"/>
      <c r="F35" s="147"/>
      <c r="G35" s="80"/>
      <c r="H35" s="81"/>
      <c r="I35" s="146"/>
      <c r="J35" s="148"/>
      <c r="K35" s="148"/>
      <c r="L35" s="148"/>
      <c r="M35" s="147"/>
    </row>
    <row r="36" spans="1:13" ht="24.9" customHeight="1" x14ac:dyDescent="0.3">
      <c r="A36" s="146"/>
      <c r="B36" s="147"/>
      <c r="D36" s="146"/>
      <c r="E36" s="148"/>
      <c r="F36" s="147"/>
      <c r="G36" s="80"/>
      <c r="I36" s="146"/>
      <c r="J36" s="148"/>
      <c r="K36" s="148"/>
      <c r="L36" s="148"/>
      <c r="M36" s="147"/>
    </row>
    <row r="37" spans="1:13" ht="24.9" customHeight="1" x14ac:dyDescent="0.3">
      <c r="A37" s="146"/>
      <c r="B37" s="147"/>
      <c r="D37" s="146"/>
      <c r="E37" s="148"/>
      <c r="F37" s="147"/>
      <c r="G37" s="80"/>
      <c r="I37" s="146"/>
      <c r="J37" s="148"/>
      <c r="K37" s="148"/>
      <c r="L37" s="148"/>
      <c r="M37" s="147"/>
    </row>
    <row r="38" spans="1:13" ht="24.9" customHeight="1" x14ac:dyDescent="0.3">
      <c r="A38" s="146"/>
      <c r="B38" s="147"/>
      <c r="D38" s="146"/>
      <c r="E38" s="148"/>
      <c r="F38" s="147"/>
      <c r="G38" s="80"/>
      <c r="I38" s="146"/>
      <c r="J38" s="148"/>
      <c r="K38" s="148"/>
      <c r="L38" s="148"/>
      <c r="M38" s="147"/>
    </row>
    <row r="39" spans="1:13" ht="24.9" customHeight="1" x14ac:dyDescent="0.3">
      <c r="A39" s="146"/>
      <c r="B39" s="147"/>
      <c r="D39" s="146"/>
      <c r="E39" s="148"/>
      <c r="F39" s="147"/>
      <c r="G39" s="80"/>
      <c r="I39" s="146"/>
      <c r="J39" s="148"/>
      <c r="K39" s="148"/>
      <c r="L39" s="148"/>
      <c r="M39" s="147"/>
    </row>
    <row r="40" spans="1:13" ht="24.9" customHeight="1" x14ac:dyDescent="0.3">
      <c r="A40" s="146"/>
      <c r="B40" s="147"/>
      <c r="D40" s="146"/>
      <c r="E40" s="148"/>
      <c r="F40" s="147"/>
      <c r="G40" s="80"/>
      <c r="I40" s="146"/>
      <c r="J40" s="148"/>
      <c r="K40" s="148"/>
      <c r="L40" s="148"/>
      <c r="M40" s="147"/>
    </row>
    <row r="41" spans="1:13" ht="24.9" customHeight="1" x14ac:dyDescent="0.3">
      <c r="A41" s="146"/>
      <c r="B41" s="147"/>
      <c r="D41" s="146"/>
      <c r="E41" s="148"/>
      <c r="F41" s="147"/>
      <c r="G41" s="80"/>
      <c r="I41" s="146"/>
      <c r="J41" s="148"/>
      <c r="K41" s="148"/>
      <c r="L41" s="148"/>
      <c r="M41" s="147"/>
    </row>
    <row r="42" spans="1:13" ht="24.9" customHeight="1" x14ac:dyDescent="0.3">
      <c r="A42" s="146"/>
      <c r="B42" s="147"/>
      <c r="D42" s="146"/>
      <c r="E42" s="148"/>
      <c r="F42" s="147"/>
      <c r="G42" s="80"/>
      <c r="I42" s="146"/>
      <c r="J42" s="148"/>
      <c r="K42" s="148"/>
      <c r="L42" s="148"/>
      <c r="M42" s="147"/>
    </row>
    <row r="43" spans="1:13" ht="24.9" customHeight="1" x14ac:dyDescent="0.3">
      <c r="A43" s="146"/>
      <c r="B43" s="147"/>
      <c r="D43" s="146"/>
      <c r="E43" s="148"/>
      <c r="F43" s="147"/>
      <c r="G43" s="80"/>
      <c r="I43" s="146"/>
      <c r="J43" s="148"/>
      <c r="K43" s="148"/>
      <c r="L43" s="148"/>
      <c r="M43" s="147"/>
    </row>
    <row r="44" spans="1:13" ht="24.9" customHeight="1" x14ac:dyDescent="0.3">
      <c r="A44" s="146"/>
      <c r="B44" s="147"/>
      <c r="D44" s="146"/>
      <c r="E44" s="148"/>
      <c r="F44" s="147"/>
      <c r="G44" s="80"/>
      <c r="I44" s="146"/>
      <c r="J44" s="148"/>
      <c r="K44" s="148"/>
      <c r="L44" s="148"/>
      <c r="M44" s="147"/>
    </row>
    <row r="45" spans="1:13" ht="24.9" customHeight="1" x14ac:dyDescent="0.3"/>
  </sheetData>
  <mergeCells count="104">
    <mergeCell ref="A1:A4"/>
    <mergeCell ref="B1:K4"/>
    <mergeCell ref="L1:M1"/>
    <mergeCell ref="L2:M2"/>
    <mergeCell ref="L3:M3"/>
    <mergeCell ref="L4:M4"/>
    <mergeCell ref="A14:B15"/>
    <mergeCell ref="D14:F15"/>
    <mergeCell ref="G14:M14"/>
    <mergeCell ref="I15:M15"/>
    <mergeCell ref="A16:B16"/>
    <mergeCell ref="D16:F16"/>
    <mergeCell ref="I16:M16"/>
    <mergeCell ref="A6:M6"/>
    <mergeCell ref="A9:B9"/>
    <mergeCell ref="D9:M9"/>
    <mergeCell ref="A10:D10"/>
    <mergeCell ref="E10:M10"/>
    <mergeCell ref="A11:E11"/>
    <mergeCell ref="F11:M11"/>
    <mergeCell ref="A19:B19"/>
    <mergeCell ref="D19:F19"/>
    <mergeCell ref="I19:M19"/>
    <mergeCell ref="A20:B20"/>
    <mergeCell ref="D20:F20"/>
    <mergeCell ref="I20:M20"/>
    <mergeCell ref="A17:B17"/>
    <mergeCell ref="D17:F17"/>
    <mergeCell ref="I17:M17"/>
    <mergeCell ref="A18:B18"/>
    <mergeCell ref="D18:F18"/>
    <mergeCell ref="I18:M18"/>
    <mergeCell ref="A23:B23"/>
    <mergeCell ref="D23:F23"/>
    <mergeCell ref="I23:M23"/>
    <mergeCell ref="A24:B24"/>
    <mergeCell ref="D24:F24"/>
    <mergeCell ref="I24:M24"/>
    <mergeCell ref="A21:B21"/>
    <mergeCell ref="D21:F21"/>
    <mergeCell ref="I21:M21"/>
    <mergeCell ref="A22:B22"/>
    <mergeCell ref="D22:F22"/>
    <mergeCell ref="I22:M22"/>
    <mergeCell ref="A27:B27"/>
    <mergeCell ref="D27:F27"/>
    <mergeCell ref="I27:M27"/>
    <mergeCell ref="A28:B28"/>
    <mergeCell ref="D28:F28"/>
    <mergeCell ref="I28:M28"/>
    <mergeCell ref="A25:B25"/>
    <mergeCell ref="D25:F25"/>
    <mergeCell ref="I25:M25"/>
    <mergeCell ref="A26:B26"/>
    <mergeCell ref="D26:F26"/>
    <mergeCell ref="I26:M26"/>
    <mergeCell ref="A31:B31"/>
    <mergeCell ref="D31:F31"/>
    <mergeCell ref="I31:M31"/>
    <mergeCell ref="A32:B32"/>
    <mergeCell ref="D32:F32"/>
    <mergeCell ref="I32:M32"/>
    <mergeCell ref="A29:B29"/>
    <mergeCell ref="D29:F29"/>
    <mergeCell ref="I29:M29"/>
    <mergeCell ref="A30:B30"/>
    <mergeCell ref="D30:F30"/>
    <mergeCell ref="I30:M30"/>
    <mergeCell ref="A35:B35"/>
    <mergeCell ref="D35:F35"/>
    <mergeCell ref="I35:M35"/>
    <mergeCell ref="A36:B36"/>
    <mergeCell ref="D36:F36"/>
    <mergeCell ref="I36:M36"/>
    <mergeCell ref="A33:B33"/>
    <mergeCell ref="D33:F33"/>
    <mergeCell ref="I33:M33"/>
    <mergeCell ref="A34:B34"/>
    <mergeCell ref="D34:F34"/>
    <mergeCell ref="I34:M34"/>
    <mergeCell ref="A39:B39"/>
    <mergeCell ref="D39:F39"/>
    <mergeCell ref="I39:M39"/>
    <mergeCell ref="A40:B40"/>
    <mergeCell ref="D40:F40"/>
    <mergeCell ref="I40:M40"/>
    <mergeCell ref="A37:B37"/>
    <mergeCell ref="D37:F37"/>
    <mergeCell ref="I37:M37"/>
    <mergeCell ref="A38:B38"/>
    <mergeCell ref="D38:F38"/>
    <mergeCell ref="I38:M38"/>
    <mergeCell ref="A43:B43"/>
    <mergeCell ref="D43:F43"/>
    <mergeCell ref="I43:M43"/>
    <mergeCell ref="A44:B44"/>
    <mergeCell ref="D44:F44"/>
    <mergeCell ref="I44:M44"/>
    <mergeCell ref="A41:B41"/>
    <mergeCell ref="D41:F41"/>
    <mergeCell ref="I41:M41"/>
    <mergeCell ref="A42:B42"/>
    <mergeCell ref="D42:F42"/>
    <mergeCell ref="I42:M42"/>
  </mergeCells>
  <dataValidations count="4">
    <dataValidation type="list" allowBlank="1" showInputMessage="1" showErrorMessage="1" sqref="G33:G35" xr:uid="{00000000-0002-0000-0000-000000000000}">
      <formula1>$H$16:$H$17</formula1>
    </dataValidation>
    <dataValidation type="list" allowBlank="1" showInputMessage="1" showErrorMessage="1" sqref="A33:B44" xr:uid="{00000000-0002-0000-0000-000001000000}">
      <formula1>$C$16:$C$18</formula1>
    </dataValidation>
    <dataValidation type="list" allowBlank="1" showInputMessage="1" showErrorMessage="1" sqref="G16:G32" xr:uid="{00000000-0002-0000-0000-000002000000}">
      <formula1>$H$14:$H$15</formula1>
    </dataValidation>
    <dataValidation type="list" allowBlank="1" showInputMessage="1" showErrorMessage="1" sqref="A26 A16:B25 A27:B32" xr:uid="{00000000-0002-0000-0000-000003000000}">
      <formula1>$C$14:$C$16</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D10" sqref="D10:G10"/>
    </sheetView>
  </sheetViews>
  <sheetFormatPr baseColWidth="10" defaultColWidth="24.33203125" defaultRowHeight="15.6" x14ac:dyDescent="0.3"/>
  <cols>
    <col min="1" max="1" width="15.6640625" style="68" customWidth="1"/>
    <col min="2" max="2" width="34.33203125" style="68" customWidth="1"/>
    <col min="3" max="3" width="21.44140625" style="68" customWidth="1"/>
    <col min="4" max="4" width="49.5546875" style="68" customWidth="1"/>
    <col min="5" max="5" width="39" style="68" customWidth="1"/>
    <col min="6" max="6" width="37.6640625" style="68" customWidth="1"/>
    <col min="7" max="7" width="34" style="68" customWidth="1"/>
    <col min="8" max="9" width="25.33203125" style="68" customWidth="1"/>
    <col min="10" max="16384" width="24.33203125" style="68"/>
  </cols>
  <sheetData>
    <row r="1" spans="1:12" s="67" customFormat="1" ht="20.100000000000001" customHeight="1" x14ac:dyDescent="0.3">
      <c r="A1" s="184"/>
      <c r="B1" s="168" t="s">
        <v>0</v>
      </c>
      <c r="C1" s="169"/>
      <c r="D1" s="169"/>
      <c r="E1" s="169"/>
      <c r="F1" s="170"/>
      <c r="G1" s="64" t="s">
        <v>1</v>
      </c>
      <c r="H1" s="65"/>
      <c r="I1" s="66"/>
      <c r="J1" s="66"/>
      <c r="K1" s="66"/>
      <c r="L1" s="66"/>
    </row>
    <row r="2" spans="1:12" s="67" customFormat="1" ht="20.100000000000001" customHeight="1" x14ac:dyDescent="0.3">
      <c r="A2" s="184"/>
      <c r="B2" s="171"/>
      <c r="C2" s="172"/>
      <c r="D2" s="172"/>
      <c r="E2" s="172"/>
      <c r="F2" s="173"/>
      <c r="G2" s="64" t="s">
        <v>2</v>
      </c>
      <c r="H2" s="65"/>
      <c r="I2" s="66"/>
      <c r="J2" s="66"/>
      <c r="K2" s="66"/>
      <c r="L2" s="66"/>
    </row>
    <row r="3" spans="1:12" s="67" customFormat="1" ht="20.100000000000001" customHeight="1" x14ac:dyDescent="0.3">
      <c r="A3" s="184"/>
      <c r="B3" s="171"/>
      <c r="C3" s="172"/>
      <c r="D3" s="172"/>
      <c r="E3" s="172"/>
      <c r="F3" s="173"/>
      <c r="G3" s="64" t="s">
        <v>3</v>
      </c>
      <c r="H3" s="65"/>
      <c r="I3" s="66"/>
      <c r="J3" s="66"/>
      <c r="K3" s="66"/>
      <c r="L3" s="66"/>
    </row>
    <row r="4" spans="1:12" s="67" customFormat="1" ht="20.100000000000001" customHeight="1" x14ac:dyDescent="0.3">
      <c r="A4" s="184"/>
      <c r="B4" s="174"/>
      <c r="C4" s="175"/>
      <c r="D4" s="175"/>
      <c r="E4" s="175"/>
      <c r="F4" s="176"/>
      <c r="G4" s="64" t="s">
        <v>56</v>
      </c>
      <c r="H4" s="65"/>
      <c r="I4" s="66"/>
      <c r="J4" s="66"/>
      <c r="K4" s="66"/>
      <c r="L4" s="66"/>
    </row>
    <row r="5" spans="1:12" s="66" customFormat="1" ht="20.100000000000001" customHeight="1" x14ac:dyDescent="0.3">
      <c r="H5" s="65"/>
    </row>
    <row r="6" spans="1:12" s="66" customFormat="1" ht="25.2" x14ac:dyDescent="0.3">
      <c r="A6" s="161" t="s">
        <v>57</v>
      </c>
      <c r="B6" s="161"/>
      <c r="C6" s="161"/>
      <c r="D6" s="161"/>
      <c r="E6" s="161"/>
      <c r="F6" s="161"/>
      <c r="G6" s="161"/>
      <c r="H6" s="65"/>
    </row>
    <row r="7" spans="1:12" s="66" customFormat="1" x14ac:dyDescent="0.3"/>
    <row r="8" spans="1:12" ht="20.25" customHeight="1" x14ac:dyDescent="0.3">
      <c r="A8" s="189" t="s">
        <v>6</v>
      </c>
      <c r="B8" s="190"/>
      <c r="C8" s="191"/>
      <c r="D8" s="186" t="s">
        <v>7</v>
      </c>
      <c r="E8" s="187"/>
      <c r="F8" s="187"/>
      <c r="G8" s="188"/>
      <c r="H8" s="65"/>
      <c r="I8" s="66"/>
    </row>
    <row r="9" spans="1:12" ht="23.4" x14ac:dyDescent="0.3">
      <c r="A9" s="185" t="s">
        <v>8</v>
      </c>
      <c r="B9" s="185"/>
      <c r="C9" s="185"/>
      <c r="D9" s="186" t="s">
        <v>9</v>
      </c>
      <c r="E9" s="187"/>
      <c r="F9" s="187"/>
      <c r="G9" s="188"/>
      <c r="H9" s="65"/>
      <c r="I9" s="66"/>
    </row>
    <row r="10" spans="1:12" ht="36.75" customHeight="1" x14ac:dyDescent="0.3">
      <c r="A10" s="192" t="s">
        <v>10</v>
      </c>
      <c r="B10" s="192"/>
      <c r="C10" s="192"/>
      <c r="D10" s="186" t="s">
        <v>11</v>
      </c>
      <c r="E10" s="187"/>
      <c r="F10" s="187"/>
      <c r="G10" s="188"/>
      <c r="H10" s="65"/>
      <c r="I10" s="66"/>
    </row>
    <row r="11" spans="1:12" s="66" customFormat="1" ht="23.4" x14ac:dyDescent="0.3">
      <c r="H11" s="65"/>
    </row>
    <row r="12" spans="1:12" s="66" customFormat="1" ht="27.75" customHeight="1" x14ac:dyDescent="0.3">
      <c r="A12" s="193" t="s">
        <v>58</v>
      </c>
      <c r="B12" s="193"/>
      <c r="C12" s="193"/>
      <c r="D12" s="193" t="s">
        <v>59</v>
      </c>
      <c r="E12" s="193"/>
      <c r="F12" s="193" t="s">
        <v>60</v>
      </c>
      <c r="G12" s="193"/>
      <c r="H12" s="69"/>
      <c r="I12" s="70"/>
    </row>
    <row r="13" spans="1:12" s="66" customFormat="1" ht="30" customHeight="1" x14ac:dyDescent="0.3">
      <c r="A13" s="182" t="s">
        <v>61</v>
      </c>
      <c r="B13" s="182"/>
      <c r="C13" s="182"/>
      <c r="D13" s="183" t="s">
        <v>62</v>
      </c>
      <c r="E13" s="183"/>
      <c r="F13" s="183" t="s">
        <v>63</v>
      </c>
      <c r="G13" s="183"/>
      <c r="H13" s="71"/>
      <c r="I13" s="72"/>
    </row>
    <row r="14" spans="1:12" s="66" customFormat="1" ht="30" customHeight="1" x14ac:dyDescent="0.3">
      <c r="A14" s="182" t="s">
        <v>64</v>
      </c>
      <c r="B14" s="182"/>
      <c r="C14" s="182"/>
      <c r="D14" s="183" t="s">
        <v>65</v>
      </c>
      <c r="E14" s="183"/>
      <c r="F14" s="183" t="s">
        <v>63</v>
      </c>
      <c r="G14" s="183"/>
      <c r="H14" s="73"/>
      <c r="I14" s="74"/>
    </row>
    <row r="15" spans="1:12" s="66" customFormat="1" ht="30" customHeight="1" x14ac:dyDescent="0.3">
      <c r="A15" s="180"/>
      <c r="B15" s="180"/>
      <c r="C15" s="180"/>
      <c r="D15" s="181"/>
      <c r="E15" s="181"/>
      <c r="F15" s="181"/>
      <c r="G15" s="181"/>
      <c r="H15" s="73"/>
      <c r="I15" s="74"/>
    </row>
    <row r="16" spans="1:12" s="66" customFormat="1" ht="30" customHeight="1" x14ac:dyDescent="0.3">
      <c r="A16" s="180"/>
      <c r="B16" s="180"/>
      <c r="C16" s="180"/>
      <c r="D16" s="181"/>
      <c r="E16" s="181"/>
      <c r="F16" s="181"/>
      <c r="G16" s="181"/>
      <c r="H16" s="73"/>
      <c r="I16" s="74"/>
    </row>
    <row r="17" spans="1:9" s="66" customFormat="1" ht="30" customHeight="1" x14ac:dyDescent="0.3">
      <c r="A17" s="180"/>
      <c r="B17" s="180"/>
      <c r="C17" s="180"/>
      <c r="D17" s="181"/>
      <c r="E17" s="181"/>
      <c r="F17" s="181"/>
      <c r="G17" s="181"/>
      <c r="H17" s="73"/>
      <c r="I17" s="74"/>
    </row>
    <row r="18" spans="1:9" s="66" customFormat="1" ht="30" customHeight="1" x14ac:dyDescent="0.3">
      <c r="A18" s="180"/>
      <c r="B18" s="180"/>
      <c r="C18" s="180"/>
      <c r="D18" s="181"/>
      <c r="E18" s="181"/>
      <c r="F18" s="181"/>
      <c r="G18" s="181"/>
      <c r="H18" s="75"/>
    </row>
    <row r="19" spans="1:9" s="66" customFormat="1" ht="30" customHeight="1" x14ac:dyDescent="0.3">
      <c r="A19" s="180"/>
      <c r="B19" s="180"/>
      <c r="C19" s="180"/>
      <c r="D19" s="181"/>
      <c r="E19" s="181"/>
      <c r="F19" s="181"/>
      <c r="G19" s="181"/>
      <c r="H19" s="75"/>
    </row>
    <row r="20" spans="1:9" s="66" customFormat="1" ht="30" customHeight="1" x14ac:dyDescent="0.3">
      <c r="A20" s="180"/>
      <c r="B20" s="180"/>
      <c r="C20" s="180"/>
      <c r="D20" s="181"/>
      <c r="E20" s="181"/>
      <c r="F20" s="181"/>
      <c r="G20" s="181"/>
    </row>
    <row r="21" spans="1:9" s="66" customFormat="1" ht="30" customHeight="1" x14ac:dyDescent="0.3">
      <c r="A21" s="180"/>
      <c r="B21" s="180"/>
      <c r="C21" s="180"/>
      <c r="D21" s="181"/>
      <c r="E21" s="181"/>
      <c r="F21" s="181"/>
      <c r="G21" s="181"/>
    </row>
    <row r="22" spans="1:9" s="66" customFormat="1" ht="30" customHeight="1" x14ac:dyDescent="0.3">
      <c r="A22" s="180"/>
      <c r="B22" s="180"/>
      <c r="C22" s="180"/>
      <c r="D22" s="181"/>
      <c r="E22" s="181"/>
      <c r="F22" s="181"/>
      <c r="G22" s="181"/>
    </row>
    <row r="23" spans="1:9" s="66" customFormat="1" ht="30" customHeight="1" x14ac:dyDescent="0.3">
      <c r="A23" s="180"/>
      <c r="B23" s="180"/>
      <c r="C23" s="180"/>
      <c r="D23" s="181"/>
      <c r="E23" s="181"/>
      <c r="F23" s="181"/>
      <c r="G23" s="181"/>
    </row>
    <row r="24" spans="1:9" s="66" customFormat="1" x14ac:dyDescent="0.3"/>
    <row r="25" spans="1:9" s="66" customFormat="1" x14ac:dyDescent="0.3"/>
    <row r="26" spans="1:9" s="66" customFormat="1" x14ac:dyDescent="0.3"/>
    <row r="27" spans="1:9" s="66" customFormat="1" x14ac:dyDescent="0.3"/>
    <row r="28" spans="1:9" s="66" customFormat="1" x14ac:dyDescent="0.3"/>
    <row r="29" spans="1:9" s="66" customFormat="1" x14ac:dyDescent="0.3"/>
    <row r="30" spans="1:9" s="66" customFormat="1" x14ac:dyDescent="0.3"/>
    <row r="31" spans="1:9" s="66" customFormat="1" x14ac:dyDescent="0.3"/>
    <row r="32" spans="1:9" s="66" customFormat="1" x14ac:dyDescent="0.3"/>
    <row r="33" s="66" customFormat="1" x14ac:dyDescent="0.3"/>
    <row r="34" s="66" customFormat="1" x14ac:dyDescent="0.3"/>
    <row r="35" s="66" customFormat="1" x14ac:dyDescent="0.3"/>
    <row r="36" s="66" customFormat="1" x14ac:dyDescent="0.3"/>
    <row r="37" s="66" customFormat="1" x14ac:dyDescent="0.3"/>
    <row r="38" s="66" customFormat="1" x14ac:dyDescent="0.3"/>
    <row r="39" s="66" customFormat="1" x14ac:dyDescent="0.3"/>
    <row r="40" s="66" customFormat="1" x14ac:dyDescent="0.3"/>
    <row r="41" s="66" customFormat="1" x14ac:dyDescent="0.3"/>
    <row r="42" s="66" customFormat="1" x14ac:dyDescent="0.3"/>
    <row r="43" s="66" customFormat="1" x14ac:dyDescent="0.3"/>
    <row r="44" s="66" customFormat="1" x14ac:dyDescent="0.3"/>
    <row r="45" s="66" customFormat="1" x14ac:dyDescent="0.3"/>
    <row r="46" s="66" customFormat="1" x14ac:dyDescent="0.3"/>
    <row r="47" s="66" customFormat="1" x14ac:dyDescent="0.3"/>
    <row r="48" s="66" customFormat="1" x14ac:dyDescent="0.3"/>
    <row r="49" s="66" customFormat="1" x14ac:dyDescent="0.3"/>
    <row r="50" s="66" customFormat="1" x14ac:dyDescent="0.3"/>
    <row r="51" s="66" customFormat="1" x14ac:dyDescent="0.3"/>
    <row r="52" s="66" customFormat="1" x14ac:dyDescent="0.3"/>
    <row r="53" s="66" customFormat="1" x14ac:dyDescent="0.3"/>
    <row r="54" s="66" customFormat="1" x14ac:dyDescent="0.3"/>
    <row r="55" s="66" customFormat="1" x14ac:dyDescent="0.3"/>
    <row r="56" s="66" customFormat="1" x14ac:dyDescent="0.3"/>
    <row r="57" s="66" customFormat="1" x14ac:dyDescent="0.3"/>
    <row r="58" s="66" customFormat="1" x14ac:dyDescent="0.3"/>
    <row r="59" s="66" customFormat="1" x14ac:dyDescent="0.3"/>
    <row r="60" s="66" customFormat="1" x14ac:dyDescent="0.3"/>
    <row r="61" s="66" customFormat="1" x14ac:dyDescent="0.3"/>
    <row r="62" s="66" customFormat="1" x14ac:dyDescent="0.3"/>
    <row r="63" s="66" customFormat="1" x14ac:dyDescent="0.3"/>
    <row r="64" s="66" customFormat="1" x14ac:dyDescent="0.3"/>
    <row r="65" s="66" customFormat="1" x14ac:dyDescent="0.3"/>
    <row r="66" s="66" customFormat="1" x14ac:dyDescent="0.3"/>
    <row r="67" s="66" customFormat="1" x14ac:dyDescent="0.3"/>
    <row r="68" s="66" customFormat="1" x14ac:dyDescent="0.3"/>
    <row r="69" s="66" customFormat="1" x14ac:dyDescent="0.3"/>
    <row r="70" s="66" customFormat="1" x14ac:dyDescent="0.3"/>
  </sheetData>
  <mergeCells count="4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 ref="A14:C14"/>
    <mergeCell ref="D14:E14"/>
    <mergeCell ref="F14:G14"/>
    <mergeCell ref="A15:C15"/>
    <mergeCell ref="D15:E15"/>
    <mergeCell ref="F15:G15"/>
    <mergeCell ref="A16:C16"/>
    <mergeCell ref="D16:E16"/>
    <mergeCell ref="F16:G16"/>
    <mergeCell ref="A17:C17"/>
    <mergeCell ref="D17:E17"/>
    <mergeCell ref="F17:G17"/>
    <mergeCell ref="A18:C18"/>
    <mergeCell ref="D18:E18"/>
    <mergeCell ref="F18:G18"/>
    <mergeCell ref="A19:C19"/>
    <mergeCell ref="D19:E19"/>
    <mergeCell ref="F19:G19"/>
    <mergeCell ref="A20:C20"/>
    <mergeCell ref="D20:E20"/>
    <mergeCell ref="F20:G20"/>
    <mergeCell ref="A21:C21"/>
    <mergeCell ref="D21:E21"/>
    <mergeCell ref="F21:G21"/>
    <mergeCell ref="A22:C22"/>
    <mergeCell ref="D22:E22"/>
    <mergeCell ref="F22:G22"/>
    <mergeCell ref="A23:C23"/>
    <mergeCell ref="D23:E23"/>
    <mergeCell ref="F23:G23"/>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61"/>
  <sheetViews>
    <sheetView showGridLines="0" tabSelected="1" topLeftCell="AQ22" zoomScale="60" zoomScaleNormal="60" workbookViewId="0">
      <selection activeCell="AR23" sqref="AR23:AR27"/>
    </sheetView>
  </sheetViews>
  <sheetFormatPr baseColWidth="10" defaultColWidth="11.44140625" defaultRowHeight="13.8" x14ac:dyDescent="0.25"/>
  <cols>
    <col min="1" max="1" width="4" style="103" bestFit="1" customWidth="1"/>
    <col min="2" max="2" width="28.88671875" style="103" customWidth="1"/>
    <col min="3" max="6" width="25.33203125" style="103" customWidth="1"/>
    <col min="7" max="7" width="25.33203125" style="83" customWidth="1"/>
    <col min="8" max="8" width="73.5546875" style="83" customWidth="1"/>
    <col min="9" max="9" width="18.5546875" style="104" customWidth="1"/>
    <col min="10" max="14" width="7.88671875" style="83" customWidth="1"/>
    <col min="15" max="15" width="5.88671875" style="83" customWidth="1"/>
    <col min="16" max="16" width="75.88671875" style="83" customWidth="1"/>
    <col min="17" max="17" width="15.109375" style="83" bestFit="1" customWidth="1"/>
    <col min="18" max="18" width="6.88671875" style="83" customWidth="1"/>
    <col min="19" max="19" width="5" style="83" customWidth="1"/>
    <col min="20" max="20" width="5.5546875" style="83" customWidth="1"/>
    <col min="21" max="21" width="7.109375" style="83" customWidth="1"/>
    <col min="22" max="22" width="6.6640625" style="83" customWidth="1"/>
    <col min="23" max="23" width="7.5546875" style="83" customWidth="1"/>
    <col min="24" max="24" width="48.33203125" style="109" customWidth="1"/>
    <col min="25" max="25" width="11.33203125" style="83" hidden="1" customWidth="1"/>
    <col min="26" max="26" width="8.6640625" style="83" hidden="1" customWidth="1"/>
    <col min="27" max="27" width="10.44140625" style="83" hidden="1" customWidth="1"/>
    <col min="28" max="28" width="9.33203125" style="83" hidden="1" customWidth="1"/>
    <col min="29" max="29" width="9.109375" style="83" hidden="1" customWidth="1"/>
    <col min="30" max="34" width="10.33203125" style="83" customWidth="1"/>
    <col min="35" max="35" width="12.5546875" style="83" customWidth="1"/>
    <col min="36" max="36" width="41.88671875" style="83" customWidth="1"/>
    <col min="37" max="37" width="110.6640625" style="83" customWidth="1"/>
    <col min="38" max="38" width="127.88671875" style="83" customWidth="1"/>
    <col min="39" max="39" width="110.6640625" style="83" customWidth="1"/>
    <col min="40" max="40" width="107.88671875" style="83" customWidth="1"/>
    <col min="41" max="41" width="68.6640625" style="83" customWidth="1"/>
    <col min="42" max="42" width="125.6640625" style="83" customWidth="1"/>
    <col min="43" max="43" width="62.6640625" style="83" customWidth="1"/>
    <col min="44" max="44" width="159" style="83" customWidth="1"/>
    <col min="45" max="45" width="58.44140625" style="83" customWidth="1"/>
    <col min="46" max="16384" width="11.44140625" style="83"/>
  </cols>
  <sheetData>
    <row r="1" spans="1:60" ht="16.5" customHeight="1" x14ac:dyDescent="0.25">
      <c r="A1" s="270"/>
      <c r="B1" s="270"/>
      <c r="C1" s="270"/>
      <c r="D1" s="271" t="s">
        <v>0</v>
      </c>
      <c r="E1" s="271"/>
      <c r="F1" s="271"/>
      <c r="G1" s="271"/>
      <c r="H1" s="271"/>
      <c r="I1" s="271"/>
      <c r="J1" s="271"/>
      <c r="K1" s="271"/>
      <c r="L1" s="271"/>
      <c r="M1" s="271"/>
      <c r="N1" s="271"/>
      <c r="O1" s="271"/>
      <c r="P1" s="271"/>
      <c r="Q1" s="271"/>
      <c r="R1" s="271"/>
      <c r="S1" s="271"/>
      <c r="T1" s="271"/>
      <c r="U1" s="271"/>
      <c r="V1" s="271"/>
      <c r="W1" s="271"/>
      <c r="X1" s="271"/>
      <c r="Y1" s="271"/>
      <c r="Z1" s="271"/>
      <c r="AA1" s="271"/>
      <c r="AB1" s="271"/>
      <c r="AC1" s="271"/>
      <c r="AD1" s="271"/>
      <c r="AE1" s="271"/>
      <c r="AF1" s="272"/>
      <c r="AG1" s="292" t="s">
        <v>66</v>
      </c>
      <c r="AH1" s="293"/>
      <c r="AI1" s="294"/>
      <c r="AJ1" s="82"/>
      <c r="AK1" s="82"/>
      <c r="AL1" s="82"/>
      <c r="AM1" s="82"/>
      <c r="AN1" s="82"/>
      <c r="AO1" s="82"/>
      <c r="AP1" s="82"/>
      <c r="AQ1" s="82"/>
      <c r="AR1" s="82"/>
      <c r="AS1" s="82"/>
      <c r="AT1" s="82"/>
      <c r="AU1" s="82"/>
      <c r="AV1" s="82"/>
      <c r="AW1" s="82"/>
      <c r="AX1" s="82"/>
      <c r="AY1" s="82"/>
      <c r="AZ1" s="82"/>
      <c r="BA1" s="82"/>
      <c r="BB1" s="82"/>
      <c r="BC1" s="82"/>
      <c r="BD1" s="82"/>
      <c r="BE1" s="82"/>
      <c r="BF1" s="82"/>
      <c r="BG1" s="82"/>
      <c r="BH1" s="82"/>
    </row>
    <row r="2" spans="1:60" ht="16.5" customHeight="1" x14ac:dyDescent="0.25">
      <c r="A2" s="270"/>
      <c r="B2" s="270"/>
      <c r="C2" s="270"/>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4"/>
      <c r="AG2" s="292" t="s">
        <v>67</v>
      </c>
      <c r="AH2" s="293"/>
      <c r="AI2" s="294"/>
      <c r="AJ2" s="82"/>
      <c r="AK2" s="82"/>
      <c r="AL2" s="82"/>
      <c r="AM2" s="82"/>
      <c r="AN2" s="82"/>
      <c r="AO2" s="82"/>
      <c r="AP2" s="82"/>
      <c r="AQ2" s="82"/>
      <c r="AR2" s="82"/>
      <c r="AS2" s="82"/>
      <c r="AT2" s="82"/>
      <c r="AU2" s="82"/>
      <c r="AV2" s="82"/>
      <c r="AW2" s="82"/>
      <c r="AX2" s="82"/>
      <c r="AY2" s="82"/>
      <c r="AZ2" s="82"/>
      <c r="BA2" s="82"/>
      <c r="BB2" s="82"/>
      <c r="BC2" s="82"/>
      <c r="BD2" s="82"/>
      <c r="BE2" s="82"/>
      <c r="BF2" s="82"/>
      <c r="BG2" s="82"/>
      <c r="BH2" s="82"/>
    </row>
    <row r="3" spans="1:60" ht="16.5" customHeight="1" x14ac:dyDescent="0.25">
      <c r="A3" s="270"/>
      <c r="B3" s="270"/>
      <c r="C3" s="270"/>
      <c r="D3" s="273"/>
      <c r="E3" s="273"/>
      <c r="F3" s="273"/>
      <c r="G3" s="273"/>
      <c r="H3" s="273"/>
      <c r="I3" s="273"/>
      <c r="J3" s="273"/>
      <c r="K3" s="273"/>
      <c r="L3" s="273"/>
      <c r="M3" s="273"/>
      <c r="N3" s="273"/>
      <c r="O3" s="273"/>
      <c r="P3" s="273"/>
      <c r="Q3" s="273"/>
      <c r="R3" s="273"/>
      <c r="S3" s="273"/>
      <c r="T3" s="273"/>
      <c r="U3" s="273"/>
      <c r="V3" s="273"/>
      <c r="W3" s="273"/>
      <c r="X3" s="273"/>
      <c r="Y3" s="273"/>
      <c r="Z3" s="273"/>
      <c r="AA3" s="273"/>
      <c r="AB3" s="273"/>
      <c r="AC3" s="273"/>
      <c r="AD3" s="273"/>
      <c r="AE3" s="273"/>
      <c r="AF3" s="274"/>
      <c r="AG3" s="292" t="s">
        <v>68</v>
      </c>
      <c r="AH3" s="293"/>
      <c r="AI3" s="294"/>
      <c r="AJ3" s="82"/>
      <c r="AK3" s="82"/>
      <c r="AL3" s="82"/>
      <c r="AM3" s="82"/>
      <c r="AN3" s="82"/>
      <c r="AO3" s="82"/>
      <c r="AP3" s="82"/>
      <c r="AQ3" s="82"/>
      <c r="AR3" s="82"/>
      <c r="AS3" s="82"/>
      <c r="AT3" s="82"/>
      <c r="AU3" s="82"/>
      <c r="AV3" s="82"/>
      <c r="AW3" s="82"/>
      <c r="AX3" s="82"/>
      <c r="AY3" s="82"/>
      <c r="AZ3" s="82"/>
      <c r="BA3" s="82"/>
      <c r="BB3" s="82"/>
      <c r="BC3" s="82"/>
      <c r="BD3" s="82"/>
      <c r="BE3" s="82"/>
      <c r="BF3" s="82"/>
      <c r="BG3" s="82"/>
      <c r="BH3" s="82"/>
    </row>
    <row r="4" spans="1:60" ht="16.5" customHeight="1" x14ac:dyDescent="0.25">
      <c r="A4" s="270"/>
      <c r="B4" s="270"/>
      <c r="C4" s="270"/>
      <c r="D4" s="275"/>
      <c r="E4" s="275"/>
      <c r="F4" s="275"/>
      <c r="G4" s="275"/>
      <c r="H4" s="275"/>
      <c r="I4" s="275"/>
      <c r="J4" s="275"/>
      <c r="K4" s="275"/>
      <c r="L4" s="275"/>
      <c r="M4" s="275"/>
      <c r="N4" s="275"/>
      <c r="O4" s="275"/>
      <c r="P4" s="275"/>
      <c r="Q4" s="275"/>
      <c r="R4" s="275"/>
      <c r="S4" s="275"/>
      <c r="T4" s="275"/>
      <c r="U4" s="275"/>
      <c r="V4" s="275"/>
      <c r="W4" s="275"/>
      <c r="X4" s="275"/>
      <c r="Y4" s="275"/>
      <c r="Z4" s="275"/>
      <c r="AA4" s="275"/>
      <c r="AB4" s="275"/>
      <c r="AC4" s="275"/>
      <c r="AD4" s="275"/>
      <c r="AE4" s="275"/>
      <c r="AF4" s="276"/>
      <c r="AG4" s="292" t="s">
        <v>69</v>
      </c>
      <c r="AH4" s="293"/>
      <c r="AI4" s="294"/>
      <c r="AJ4" s="82"/>
      <c r="AK4" s="82"/>
      <c r="AL4" s="82"/>
      <c r="AM4" s="82"/>
      <c r="AN4" s="82"/>
      <c r="AO4" s="82"/>
      <c r="AP4" s="82"/>
      <c r="AQ4" s="82"/>
      <c r="AR4" s="82"/>
      <c r="AS4" s="82"/>
      <c r="AT4" s="82"/>
      <c r="AU4" s="82"/>
      <c r="AV4" s="82"/>
      <c r="AW4" s="82"/>
      <c r="AX4" s="82"/>
      <c r="AY4" s="82"/>
      <c r="AZ4" s="82"/>
      <c r="BA4" s="82"/>
      <c r="BB4" s="82"/>
      <c r="BC4" s="82"/>
      <c r="BD4" s="82"/>
      <c r="BE4" s="82"/>
      <c r="BF4" s="82"/>
      <c r="BG4" s="82"/>
      <c r="BH4" s="82"/>
    </row>
    <row r="5" spans="1:60" x14ac:dyDescent="0.25">
      <c r="A5" s="84"/>
      <c r="B5" s="84"/>
      <c r="C5" s="84"/>
      <c r="D5" s="85"/>
      <c r="E5" s="84"/>
      <c r="G5" s="82"/>
      <c r="I5" s="86"/>
      <c r="J5" s="82"/>
      <c r="K5" s="82"/>
      <c r="L5" s="82"/>
      <c r="M5" s="82"/>
      <c r="N5" s="82"/>
      <c r="O5" s="82"/>
      <c r="P5" s="82"/>
      <c r="Q5" s="82"/>
      <c r="R5" s="82"/>
      <c r="S5" s="82"/>
      <c r="T5" s="82"/>
      <c r="U5" s="82"/>
      <c r="V5" s="82"/>
      <c r="W5" s="82"/>
      <c r="X5" s="108"/>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c r="BG5" s="82"/>
      <c r="BH5" s="82"/>
    </row>
    <row r="6" spans="1:60" ht="23.25" customHeight="1" x14ac:dyDescent="0.25">
      <c r="A6" s="277" t="s">
        <v>70</v>
      </c>
      <c r="B6" s="277"/>
      <c r="C6" s="278"/>
      <c r="D6" s="264" t="s">
        <v>7</v>
      </c>
      <c r="E6" s="265"/>
      <c r="F6" s="287" t="s">
        <v>8</v>
      </c>
      <c r="G6" s="287"/>
      <c r="H6" s="284" t="s">
        <v>444</v>
      </c>
      <c r="I6" s="285"/>
      <c r="J6" s="87"/>
      <c r="K6" s="87"/>
      <c r="L6" s="87"/>
      <c r="M6" s="87"/>
      <c r="N6" s="87"/>
      <c r="O6" s="87"/>
      <c r="P6" s="87"/>
      <c r="Q6" s="87"/>
      <c r="R6" s="82"/>
      <c r="S6" s="82"/>
      <c r="T6" s="82"/>
      <c r="U6" s="82"/>
      <c r="V6" s="82"/>
      <c r="W6" s="82"/>
      <c r="X6" s="108"/>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c r="BG6" s="82"/>
      <c r="BH6" s="82"/>
    </row>
    <row r="7" spans="1:60" ht="25.5" customHeight="1" x14ac:dyDescent="0.25">
      <c r="A7" s="279"/>
      <c r="B7" s="279"/>
      <c r="C7" s="280"/>
      <c r="D7" s="266"/>
      <c r="E7" s="267"/>
      <c r="F7" s="288" t="s">
        <v>10</v>
      </c>
      <c r="G7" s="288"/>
      <c r="H7" s="286" t="s">
        <v>11</v>
      </c>
      <c r="I7" s="285"/>
      <c r="J7" s="87"/>
      <c r="K7" s="87"/>
      <c r="L7" s="87"/>
      <c r="M7" s="87"/>
      <c r="N7" s="87"/>
      <c r="O7" s="87"/>
      <c r="P7" s="87"/>
      <c r="Q7" s="87"/>
      <c r="R7" s="82"/>
      <c r="S7" s="82"/>
      <c r="T7" s="82"/>
      <c r="U7" s="82"/>
      <c r="V7" s="82"/>
      <c r="W7" s="82"/>
      <c r="X7" s="108"/>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c r="BG7" s="82"/>
      <c r="BH7" s="82"/>
    </row>
    <row r="8" spans="1:60" ht="22.5" customHeight="1" x14ac:dyDescent="0.25">
      <c r="A8" s="281" t="s">
        <v>71</v>
      </c>
      <c r="B8" s="282"/>
      <c r="C8" s="283"/>
      <c r="D8" s="289" t="s">
        <v>72</v>
      </c>
      <c r="E8" s="289"/>
      <c r="F8" s="289"/>
      <c r="G8" s="289"/>
      <c r="H8" s="289"/>
      <c r="I8" s="289"/>
      <c r="J8" s="87"/>
      <c r="K8" s="87"/>
      <c r="L8" s="87"/>
      <c r="M8" s="87"/>
      <c r="N8" s="87"/>
      <c r="O8" s="87"/>
      <c r="P8" s="87"/>
      <c r="Q8" s="87"/>
      <c r="R8" s="82"/>
      <c r="S8" s="82"/>
      <c r="T8" s="82"/>
      <c r="U8" s="82"/>
      <c r="V8" s="82"/>
      <c r="W8" s="82"/>
      <c r="X8" s="108"/>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row>
    <row r="9" spans="1:60" ht="22.5" customHeight="1" x14ac:dyDescent="0.25">
      <c r="A9" s="281" t="s">
        <v>73</v>
      </c>
      <c r="B9" s="282"/>
      <c r="C9" s="283"/>
      <c r="D9" s="289" t="s">
        <v>74</v>
      </c>
      <c r="E9" s="289"/>
      <c r="F9" s="289"/>
      <c r="G9" s="289"/>
      <c r="H9" s="289"/>
      <c r="I9" s="289"/>
      <c r="J9" s="87"/>
      <c r="K9" s="87"/>
      <c r="L9" s="87"/>
      <c r="M9" s="87"/>
      <c r="N9" s="87"/>
      <c r="O9" s="87"/>
      <c r="P9" s="87"/>
      <c r="Q9" s="87"/>
      <c r="R9" s="82"/>
      <c r="S9" s="82"/>
      <c r="T9" s="82"/>
      <c r="U9" s="82"/>
      <c r="V9" s="82"/>
      <c r="W9" s="82"/>
      <c r="X9" s="108"/>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c r="BG9" s="82"/>
      <c r="BH9" s="82"/>
    </row>
    <row r="10" spans="1:60" ht="16.5" hidden="1" customHeight="1" x14ac:dyDescent="0.25">
      <c r="A10" s="83"/>
      <c r="B10" s="83"/>
      <c r="C10" s="83"/>
      <c r="D10" s="88"/>
      <c r="E10" s="88"/>
      <c r="F10" s="88"/>
      <c r="G10" s="88"/>
      <c r="H10" s="88"/>
      <c r="I10" s="88"/>
      <c r="J10" s="87"/>
      <c r="K10" s="87"/>
      <c r="L10" s="87"/>
      <c r="M10" s="87"/>
      <c r="N10" s="87"/>
      <c r="O10" s="82"/>
      <c r="P10" s="82"/>
      <c r="Q10" s="82"/>
      <c r="R10" s="82"/>
      <c r="S10" s="82"/>
      <c r="T10" s="82"/>
      <c r="U10" s="82"/>
      <c r="V10" s="82"/>
      <c r="W10" s="82"/>
      <c r="X10" s="108"/>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c r="BG10" s="82"/>
      <c r="BH10" s="82"/>
    </row>
    <row r="11" spans="1:60" ht="21.75" customHeight="1" x14ac:dyDescent="0.25">
      <c r="A11" s="268" t="s">
        <v>75</v>
      </c>
      <c r="B11" s="291"/>
      <c r="C11" s="291"/>
      <c r="D11" s="291"/>
      <c r="E11" s="291"/>
      <c r="F11" s="291"/>
      <c r="G11" s="291"/>
      <c r="H11" s="291"/>
      <c r="I11" s="269"/>
      <c r="J11" s="290" t="s">
        <v>76</v>
      </c>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68" t="s">
        <v>77</v>
      </c>
      <c r="AJ11" s="269"/>
      <c r="AK11" s="241" t="s">
        <v>78</v>
      </c>
      <c r="AL11" s="200" t="s">
        <v>79</v>
      </c>
      <c r="AM11" s="200" t="s">
        <v>80</v>
      </c>
      <c r="AN11" s="200" t="s">
        <v>424</v>
      </c>
      <c r="AO11" s="200" t="s">
        <v>80</v>
      </c>
      <c r="AP11" s="200" t="s">
        <v>442</v>
      </c>
      <c r="AQ11" s="200" t="s">
        <v>443</v>
      </c>
      <c r="AR11" s="200" t="s">
        <v>452</v>
      </c>
      <c r="AS11" s="200" t="s">
        <v>443</v>
      </c>
      <c r="AT11" s="82"/>
      <c r="AU11" s="82"/>
      <c r="AV11" s="82"/>
      <c r="AW11" s="82"/>
      <c r="AX11" s="82"/>
      <c r="AY11" s="82"/>
      <c r="AZ11" s="82"/>
      <c r="BA11" s="82"/>
      <c r="BB11" s="82"/>
      <c r="BC11" s="82"/>
      <c r="BD11" s="82"/>
      <c r="BE11" s="82"/>
      <c r="BF11" s="82"/>
      <c r="BG11" s="82"/>
      <c r="BH11" s="82"/>
    </row>
    <row r="12" spans="1:60" ht="24" customHeight="1" x14ac:dyDescent="0.25">
      <c r="A12" s="303" t="s">
        <v>81</v>
      </c>
      <c r="B12" s="233" t="s">
        <v>82</v>
      </c>
      <c r="C12" s="233" t="s">
        <v>83</v>
      </c>
      <c r="D12" s="241" t="s">
        <v>84</v>
      </c>
      <c r="E12" s="241" t="s">
        <v>85</v>
      </c>
      <c r="F12" s="241" t="s">
        <v>86</v>
      </c>
      <c r="G12" s="241" t="s">
        <v>87</v>
      </c>
      <c r="H12" s="241" t="s">
        <v>88</v>
      </c>
      <c r="I12" s="241" t="s">
        <v>89</v>
      </c>
      <c r="J12" s="290" t="s">
        <v>90</v>
      </c>
      <c r="K12" s="290"/>
      <c r="L12" s="290"/>
      <c r="M12" s="290"/>
      <c r="N12" s="290"/>
      <c r="O12" s="232" t="s">
        <v>91</v>
      </c>
      <c r="P12" s="232"/>
      <c r="Q12" s="232"/>
      <c r="R12" s="232"/>
      <c r="S12" s="232"/>
      <c r="T12" s="232"/>
      <c r="U12" s="232"/>
      <c r="V12" s="232"/>
      <c r="W12" s="232"/>
      <c r="X12" s="232"/>
      <c r="Y12" s="89"/>
      <c r="Z12" s="89"/>
      <c r="AA12" s="89"/>
      <c r="AB12" s="89"/>
      <c r="AC12" s="89"/>
      <c r="AD12" s="304" t="s">
        <v>92</v>
      </c>
      <c r="AE12" s="304"/>
      <c r="AF12" s="304"/>
      <c r="AG12" s="304"/>
      <c r="AH12" s="304"/>
      <c r="AI12" s="238" t="s">
        <v>93</v>
      </c>
      <c r="AJ12" s="90" t="s">
        <v>94</v>
      </c>
      <c r="AK12" s="242"/>
      <c r="AL12" s="201"/>
      <c r="AM12" s="201"/>
      <c r="AN12" s="201"/>
      <c r="AO12" s="201"/>
      <c r="AP12" s="201"/>
      <c r="AQ12" s="201"/>
      <c r="AR12" s="201"/>
      <c r="AS12" s="201"/>
      <c r="AT12" s="82"/>
      <c r="AU12" s="82"/>
      <c r="AV12" s="82"/>
      <c r="AW12" s="82"/>
      <c r="AX12" s="82"/>
      <c r="AY12" s="82"/>
      <c r="AZ12" s="82"/>
      <c r="BA12" s="82"/>
      <c r="BB12" s="82"/>
      <c r="BC12" s="82"/>
      <c r="BD12" s="82"/>
      <c r="BE12" s="82"/>
      <c r="BF12" s="82"/>
      <c r="BG12" s="82"/>
      <c r="BH12" s="82"/>
    </row>
    <row r="13" spans="1:60" ht="16.5" customHeight="1" x14ac:dyDescent="0.25">
      <c r="A13" s="303"/>
      <c r="B13" s="233"/>
      <c r="C13" s="233"/>
      <c r="D13" s="242"/>
      <c r="E13" s="242"/>
      <c r="F13" s="242"/>
      <c r="G13" s="305"/>
      <c r="H13" s="242"/>
      <c r="I13" s="242"/>
      <c r="J13" s="239" t="s">
        <v>95</v>
      </c>
      <c r="K13" s="239" t="s">
        <v>96</v>
      </c>
      <c r="L13" s="239" t="s">
        <v>97</v>
      </c>
      <c r="M13" s="239" t="s">
        <v>96</v>
      </c>
      <c r="N13" s="239" t="s">
        <v>98</v>
      </c>
      <c r="O13" s="228" t="s">
        <v>99</v>
      </c>
      <c r="P13" s="241" t="s">
        <v>100</v>
      </c>
      <c r="Q13" s="241" t="s">
        <v>101</v>
      </c>
      <c r="R13" s="307" t="s">
        <v>102</v>
      </c>
      <c r="S13" s="308"/>
      <c r="T13" s="308"/>
      <c r="U13" s="308"/>
      <c r="V13" s="308"/>
      <c r="W13" s="308"/>
      <c r="X13" s="309"/>
      <c r="Y13" s="228" t="s">
        <v>103</v>
      </c>
      <c r="Z13" s="228" t="s">
        <v>104</v>
      </c>
      <c r="AA13" s="228" t="s">
        <v>96</v>
      </c>
      <c r="AB13" s="228" t="s">
        <v>105</v>
      </c>
      <c r="AC13" s="228" t="s">
        <v>96</v>
      </c>
      <c r="AD13" s="228" t="s">
        <v>106</v>
      </c>
      <c r="AE13" s="228" t="s">
        <v>96</v>
      </c>
      <c r="AF13" s="228" t="s">
        <v>107</v>
      </c>
      <c r="AG13" s="228" t="s">
        <v>96</v>
      </c>
      <c r="AH13" s="228" t="s">
        <v>108</v>
      </c>
      <c r="AI13" s="238"/>
      <c r="AJ13" s="230" t="s">
        <v>109</v>
      </c>
      <c r="AK13" s="242"/>
      <c r="AL13" s="201"/>
      <c r="AM13" s="201"/>
      <c r="AN13" s="201"/>
      <c r="AO13" s="201"/>
      <c r="AP13" s="201"/>
      <c r="AQ13" s="201"/>
      <c r="AR13" s="201"/>
      <c r="AS13" s="201"/>
      <c r="AT13" s="82"/>
      <c r="AU13" s="82"/>
      <c r="AV13" s="82"/>
      <c r="AW13" s="82"/>
      <c r="AX13" s="82"/>
      <c r="AY13" s="82"/>
      <c r="AZ13" s="82"/>
      <c r="BA13" s="82"/>
      <c r="BB13" s="82"/>
      <c r="BC13" s="82"/>
      <c r="BD13" s="82"/>
      <c r="BE13" s="82"/>
      <c r="BF13" s="82"/>
      <c r="BG13" s="82"/>
      <c r="BH13" s="82"/>
    </row>
    <row r="14" spans="1:60" s="92" customFormat="1" ht="102.75" customHeight="1" x14ac:dyDescent="0.3">
      <c r="A14" s="303"/>
      <c r="B14" s="233"/>
      <c r="C14" s="233"/>
      <c r="D14" s="243"/>
      <c r="E14" s="243"/>
      <c r="F14" s="243"/>
      <c r="G14" s="306"/>
      <c r="H14" s="243"/>
      <c r="I14" s="243"/>
      <c r="J14" s="240"/>
      <c r="K14" s="240"/>
      <c r="L14" s="240"/>
      <c r="M14" s="240"/>
      <c r="N14" s="240"/>
      <c r="O14" s="229"/>
      <c r="P14" s="243"/>
      <c r="Q14" s="243"/>
      <c r="R14" s="116" t="s">
        <v>110</v>
      </c>
      <c r="S14" s="116" t="s">
        <v>111</v>
      </c>
      <c r="T14" s="116" t="s">
        <v>112</v>
      </c>
      <c r="U14" s="116" t="s">
        <v>113</v>
      </c>
      <c r="V14" s="116" t="s">
        <v>114</v>
      </c>
      <c r="W14" s="116" t="s">
        <v>115</v>
      </c>
      <c r="X14" s="117" t="s">
        <v>116</v>
      </c>
      <c r="Y14" s="229"/>
      <c r="Z14" s="229"/>
      <c r="AA14" s="229"/>
      <c r="AB14" s="229"/>
      <c r="AC14" s="229"/>
      <c r="AD14" s="229"/>
      <c r="AE14" s="229"/>
      <c r="AF14" s="229"/>
      <c r="AG14" s="229"/>
      <c r="AH14" s="229"/>
      <c r="AI14" s="238"/>
      <c r="AJ14" s="231"/>
      <c r="AK14" s="243"/>
      <c r="AL14" s="202"/>
      <c r="AM14" s="202"/>
      <c r="AN14" s="202"/>
      <c r="AO14" s="202"/>
      <c r="AP14" s="202"/>
      <c r="AQ14" s="202"/>
      <c r="AR14" s="202"/>
      <c r="AS14" s="202"/>
      <c r="AT14" s="91"/>
      <c r="AU14" s="91"/>
      <c r="AV14" s="91"/>
      <c r="AW14" s="91"/>
      <c r="AX14" s="91"/>
      <c r="AY14" s="91"/>
      <c r="AZ14" s="91"/>
      <c r="BA14" s="91"/>
      <c r="BB14" s="91"/>
      <c r="BC14" s="91"/>
      <c r="BD14" s="91"/>
      <c r="BE14" s="91"/>
      <c r="BF14" s="91"/>
      <c r="BG14" s="91"/>
      <c r="BH14" s="91"/>
    </row>
    <row r="15" spans="1:60" s="96" customFormat="1" ht="92.25" customHeight="1" x14ac:dyDescent="0.3">
      <c r="A15" s="295" t="s">
        <v>117</v>
      </c>
      <c r="B15" s="252" t="s">
        <v>118</v>
      </c>
      <c r="C15" s="252" t="s">
        <v>119</v>
      </c>
      <c r="D15" s="252" t="s">
        <v>120</v>
      </c>
      <c r="E15" s="252" t="s">
        <v>121</v>
      </c>
      <c r="F15" s="296" t="s">
        <v>122</v>
      </c>
      <c r="G15" s="252" t="s">
        <v>123</v>
      </c>
      <c r="H15" s="105" t="s">
        <v>124</v>
      </c>
      <c r="I15" s="255" t="s">
        <v>125</v>
      </c>
      <c r="J15" s="258" t="s">
        <v>126</v>
      </c>
      <c r="K15" s="262">
        <f>IF(J15="","",IF(J15="Muy Baja",0.2,IF(J15="Baja",0.4,IF(J15="Media",0.6,IF(J15="Alta",0.8,IF(J15="Muy Alta",1,))))))</f>
        <v>0.6</v>
      </c>
      <c r="L15" s="258" t="s">
        <v>127</v>
      </c>
      <c r="M15" s="262">
        <f>IF(L15="","",IF(L15="Leve",0.2,IF(L15="Menor",0.4,IF(L15="Moderado",0.6,IF(L15="Mayor",0.8,IF(L15="Catastrófico",1,))))))</f>
        <v>1</v>
      </c>
      <c r="N15" s="26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27">
        <v>1</v>
      </c>
      <c r="P15" s="94" t="s">
        <v>128</v>
      </c>
      <c r="Q15" s="27" t="str">
        <f>IF(OR(R15="Preventivo",R15="Detectivo"),"Probabilidad",IF(R15="Correctivo","Impacto",""))</f>
        <v>Probabilidad</v>
      </c>
      <c r="R15" s="111" t="s">
        <v>129</v>
      </c>
      <c r="S15" s="111" t="s">
        <v>130</v>
      </c>
      <c r="T15" s="28" t="str">
        <f>IF(AND(R15="Preventivo",S15="Automático"),"50%",IF(AND(R15="Preventivo",S15="Manual"),"40%",IF(AND(R15="Detectivo",S15="Automático"),"40%",IF(AND(R15="Detectivo",S15="Manual"),"30%",IF(AND(R15="Correctivo",S15="Automático"),"35%",IF(AND(R15="Correctivo",S15="Manual"),"25%",""))))))</f>
        <v>40%</v>
      </c>
      <c r="U15" s="111" t="s">
        <v>131</v>
      </c>
      <c r="V15" s="111" t="s">
        <v>132</v>
      </c>
      <c r="W15" s="111" t="s">
        <v>133</v>
      </c>
      <c r="X15" s="94" t="s">
        <v>134</v>
      </c>
      <c r="Y15" s="115">
        <f>IFERROR(IF(Q15="Probabilidad",(K15-(+K15*T15)),IF(Q15="Impacto",K15,"")),"")</f>
        <v>0.36</v>
      </c>
      <c r="Z15" s="113" t="str">
        <f t="shared" ref="Z15:Z19" si="0">IFERROR(IF(Y15="","",IF(Y15&lt;=0.2,"Muy Baja",IF(Y15&lt;=0.4,"Baja",IF(Y15&lt;=0.6,"Media",IF(Y15&lt;=0.8,"Alta","Muy Alta"))))),"")</f>
        <v>Baja</v>
      </c>
      <c r="AA15" s="28">
        <f>+Y15</f>
        <v>0.36</v>
      </c>
      <c r="AB15" s="113" t="str">
        <f>IFERROR(IF(AC15="","",IF(AC15&lt;=0.2,"Leve",IF(AC15&lt;=0.4,"Menor",IF(AC15&lt;=0.6,"Moderado",IF(AC15&lt;=0.8,"Mayor","Catastrófico"))))),"")</f>
        <v>Catastrófico</v>
      </c>
      <c r="AC15" s="28">
        <f>IFERROR(IF(Q15="Impacto",(M15-(+M15*T15)),IF(Q15="Probabilidad",M15,"")),"")</f>
        <v>1</v>
      </c>
      <c r="AD15" s="258" t="str">
        <f>IFERROR(IF(AE15=0,"",IF(AND(AE15&gt;0,AE15&lt;=0.2),"Muy Baja",IF(AE15&lt;=0.4,"Baja",IF(AE15&lt;=0.6,"Media",IF(AE15&lt;=0.8,"Alta","Muy Alta"))))),"")</f>
        <v>Baja</v>
      </c>
      <c r="AE15" s="260">
        <f>MIN(Y15:Y19)</f>
        <v>0.216</v>
      </c>
      <c r="AF15" s="258" t="str">
        <f>IFERROR(IF(AG15=0,"",IF(AND(AG15&gt;0,AG15&lt;=0.2),"Leve",IF(AG15&lt;=0.4,"Menor",IF(AG15&lt;=0.6,"Moderado",IF(AG15&lt;=0.8,"Mayor","Catastrófico"))))),"")</f>
        <v>Catastrófico</v>
      </c>
      <c r="AG15" s="260">
        <f>MIN(AC15:AC19)</f>
        <v>1</v>
      </c>
      <c r="AH15" s="234"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Extremo</v>
      </c>
      <c r="AI15" s="236" t="s">
        <v>135</v>
      </c>
      <c r="AJ15" s="93"/>
      <c r="AK15" s="244" t="s">
        <v>136</v>
      </c>
      <c r="AL15" s="203" t="s">
        <v>137</v>
      </c>
      <c r="AM15" s="203" t="s">
        <v>437</v>
      </c>
      <c r="AN15" s="203" t="s">
        <v>441</v>
      </c>
      <c r="AO15" s="203" t="s">
        <v>438</v>
      </c>
      <c r="AP15" s="203" t="s">
        <v>445</v>
      </c>
      <c r="AQ15" s="203" t="s">
        <v>453</v>
      </c>
      <c r="AR15" s="203" t="s">
        <v>455</v>
      </c>
      <c r="AS15" s="203" t="s">
        <v>464</v>
      </c>
      <c r="AT15" s="95"/>
      <c r="AU15" s="95"/>
      <c r="AV15" s="95"/>
      <c r="AW15" s="95"/>
      <c r="AX15" s="95"/>
      <c r="AY15" s="95"/>
      <c r="AZ15" s="95"/>
      <c r="BA15" s="95"/>
      <c r="BB15" s="95"/>
      <c r="BC15" s="95"/>
      <c r="BD15" s="95"/>
      <c r="BE15" s="95"/>
      <c r="BF15" s="95"/>
      <c r="BG15" s="95"/>
      <c r="BH15" s="95"/>
    </row>
    <row r="16" spans="1:60" ht="235.5" customHeight="1" x14ac:dyDescent="0.25">
      <c r="A16" s="295"/>
      <c r="B16" s="253" t="s">
        <v>138</v>
      </c>
      <c r="C16" s="253"/>
      <c r="D16" s="253"/>
      <c r="E16" s="253"/>
      <c r="F16" s="297"/>
      <c r="G16" s="253"/>
      <c r="H16" s="105" t="s">
        <v>139</v>
      </c>
      <c r="I16" s="256"/>
      <c r="J16" s="259"/>
      <c r="K16" s="262"/>
      <c r="L16" s="259"/>
      <c r="M16" s="262"/>
      <c r="N16" s="263"/>
      <c r="O16" s="27">
        <v>3</v>
      </c>
      <c r="P16" s="94" t="s">
        <v>140</v>
      </c>
      <c r="Q16" s="27" t="str">
        <f t="shared" ref="Q16:Q19" si="1">IF(OR(R16="Preventivo",R16="Detectivo"),"Probabilidad",IF(R16="Correctivo","Impacto",""))</f>
        <v>Probabilidad</v>
      </c>
      <c r="R16" s="111" t="s">
        <v>129</v>
      </c>
      <c r="S16" s="111" t="s">
        <v>130</v>
      </c>
      <c r="T16" s="28" t="str">
        <f t="shared" ref="T16:T19" si="2">IF(AND(R16="Preventivo",S16="Automático"),"50%",IF(AND(R16="Preventivo",S16="Manual"),"40%",IF(AND(R16="Detectivo",S16="Automático"),"40%",IF(AND(R16="Detectivo",S16="Manual"),"30%",IF(AND(R16="Correctivo",S16="Automático"),"35%",IF(AND(R16="Correctivo",S16="Manual"),"25%",""))))))</f>
        <v>40%</v>
      </c>
      <c r="U16" s="111" t="s">
        <v>131</v>
      </c>
      <c r="V16" s="111" t="s">
        <v>132</v>
      </c>
      <c r="W16" s="111" t="s">
        <v>133</v>
      </c>
      <c r="X16" s="97" t="s">
        <v>141</v>
      </c>
      <c r="Y16" s="115">
        <f>IFERROR(IF(AND(Q15="Probabilidad",Q16="Probabilidad"),(AA15-(+AA15*T16)),IF(Q16="Probabilidad",(K15-(+K15*T16)),IF(Q16="Impacto",AA15,""))),"")</f>
        <v>0.216</v>
      </c>
      <c r="Z16" s="113" t="str">
        <f t="shared" si="0"/>
        <v>Baja</v>
      </c>
      <c r="AA16" s="28">
        <f t="shared" ref="AA16:AA19" si="3">+Y16</f>
        <v>0.216</v>
      </c>
      <c r="AB16" s="113" t="str">
        <f t="shared" ref="AB16:AB19" si="4">IFERROR(IF(AC16="","",IF(AC16&lt;=0.2,"Leve",IF(AC16&lt;=0.4,"Menor",IF(AC16&lt;=0.6,"Moderado",IF(AC16&lt;=0.8,"Mayor","Catastrófico"))))),"")</f>
        <v>Catastrófico</v>
      </c>
      <c r="AC16" s="28">
        <f>IFERROR(IF(AND(Q15="Impacto",Q16="Impacto"),(AC15-(+AC15*T16)),IF(Q16="Impacto",($N$15-(+$N$15*T16)),IF(Q16="Probabilidad",AC15,""))),"")</f>
        <v>1</v>
      </c>
      <c r="AD16" s="259"/>
      <c r="AE16" s="261"/>
      <c r="AF16" s="259"/>
      <c r="AG16" s="261"/>
      <c r="AH16" s="235"/>
      <c r="AI16" s="237"/>
      <c r="AJ16" s="93"/>
      <c r="AK16" s="245"/>
      <c r="AL16" s="204"/>
      <c r="AM16" s="204"/>
      <c r="AN16" s="204"/>
      <c r="AO16" s="204"/>
      <c r="AP16" s="204"/>
      <c r="AQ16" s="204"/>
      <c r="AR16" s="204"/>
      <c r="AS16" s="205"/>
      <c r="AT16" s="82"/>
      <c r="AU16" s="82"/>
      <c r="AV16" s="82"/>
      <c r="AW16" s="82"/>
      <c r="AX16" s="82"/>
      <c r="AY16" s="82"/>
      <c r="AZ16" s="82"/>
      <c r="BA16" s="82"/>
      <c r="BB16" s="82"/>
      <c r="BC16" s="82"/>
      <c r="BD16" s="82"/>
      <c r="BE16" s="82"/>
      <c r="BF16" s="82"/>
      <c r="BG16" s="82"/>
      <c r="BH16" s="82"/>
    </row>
    <row r="17" spans="1:60" ht="94.5" customHeight="1" x14ac:dyDescent="0.25">
      <c r="A17" s="295"/>
      <c r="B17" s="253"/>
      <c r="C17" s="253"/>
      <c r="D17" s="253"/>
      <c r="E17" s="253"/>
      <c r="F17" s="297"/>
      <c r="G17" s="253"/>
      <c r="H17" s="105" t="s">
        <v>142</v>
      </c>
      <c r="I17" s="256"/>
      <c r="J17" s="259"/>
      <c r="K17" s="262"/>
      <c r="L17" s="259"/>
      <c r="M17" s="262"/>
      <c r="N17" s="263"/>
      <c r="O17" s="27">
        <v>4</v>
      </c>
      <c r="P17" s="94" t="s">
        <v>143</v>
      </c>
      <c r="Q17" s="27" t="str">
        <f t="shared" si="1"/>
        <v/>
      </c>
      <c r="R17" s="111" t="s">
        <v>144</v>
      </c>
      <c r="S17" s="111" t="s">
        <v>144</v>
      </c>
      <c r="T17" s="28" t="str">
        <f t="shared" si="2"/>
        <v/>
      </c>
      <c r="U17" s="111" t="s">
        <v>144</v>
      </c>
      <c r="V17" s="111" t="s">
        <v>144</v>
      </c>
      <c r="W17" s="111" t="s">
        <v>144</v>
      </c>
      <c r="X17" s="112" t="s">
        <v>144</v>
      </c>
      <c r="Y17" s="115">
        <f>Y16</f>
        <v>0.216</v>
      </c>
      <c r="Z17" s="113" t="str">
        <f t="shared" si="0"/>
        <v>Baja</v>
      </c>
      <c r="AA17" s="28">
        <f t="shared" si="3"/>
        <v>0.216</v>
      </c>
      <c r="AB17" s="113" t="str">
        <f t="shared" si="4"/>
        <v>Catastrófico</v>
      </c>
      <c r="AC17" s="28">
        <f>AC16</f>
        <v>1</v>
      </c>
      <c r="AD17" s="259"/>
      <c r="AE17" s="261"/>
      <c r="AF17" s="259"/>
      <c r="AG17" s="261"/>
      <c r="AH17" s="235"/>
      <c r="AI17" s="237"/>
      <c r="AJ17" s="98"/>
      <c r="AK17" s="245"/>
      <c r="AL17" s="204"/>
      <c r="AM17" s="204"/>
      <c r="AN17" s="204"/>
      <c r="AO17" s="204"/>
      <c r="AP17" s="204"/>
      <c r="AQ17" s="204"/>
      <c r="AR17" s="204"/>
      <c r="AS17" s="205"/>
      <c r="AT17" s="82"/>
      <c r="AU17" s="82"/>
      <c r="AV17" s="82"/>
      <c r="AW17" s="82"/>
      <c r="AX17" s="82"/>
      <c r="AY17" s="82"/>
      <c r="AZ17" s="82"/>
      <c r="BA17" s="82"/>
      <c r="BB17" s="82"/>
      <c r="BC17" s="82"/>
      <c r="BD17" s="82"/>
      <c r="BE17" s="82"/>
      <c r="BF17" s="82"/>
      <c r="BG17" s="82"/>
      <c r="BH17" s="82"/>
    </row>
    <row r="18" spans="1:60" ht="79.5" customHeight="1" x14ac:dyDescent="0.25">
      <c r="A18" s="295"/>
      <c r="B18" s="253"/>
      <c r="C18" s="253"/>
      <c r="D18" s="253"/>
      <c r="E18" s="253"/>
      <c r="F18" s="297"/>
      <c r="G18" s="253"/>
      <c r="H18" s="105" t="s">
        <v>145</v>
      </c>
      <c r="I18" s="256"/>
      <c r="J18" s="259"/>
      <c r="K18" s="262"/>
      <c r="L18" s="259"/>
      <c r="M18" s="262"/>
      <c r="N18" s="263"/>
      <c r="O18" s="27">
        <v>5</v>
      </c>
      <c r="P18" s="94" t="s">
        <v>143</v>
      </c>
      <c r="Q18" s="27" t="str">
        <f t="shared" si="1"/>
        <v/>
      </c>
      <c r="R18" s="111" t="s">
        <v>144</v>
      </c>
      <c r="S18" s="111" t="s">
        <v>144</v>
      </c>
      <c r="T18" s="28" t="str">
        <f t="shared" si="2"/>
        <v/>
      </c>
      <c r="U18" s="111" t="s">
        <v>144</v>
      </c>
      <c r="V18" s="111" t="s">
        <v>144</v>
      </c>
      <c r="W18" s="111" t="s">
        <v>144</v>
      </c>
      <c r="X18" s="112" t="s">
        <v>144</v>
      </c>
      <c r="Y18" s="115">
        <f t="shared" ref="Y18" si="5">Y17</f>
        <v>0.216</v>
      </c>
      <c r="Z18" s="113" t="str">
        <f t="shared" si="0"/>
        <v>Baja</v>
      </c>
      <c r="AA18" s="28">
        <f t="shared" si="3"/>
        <v>0.216</v>
      </c>
      <c r="AB18" s="113" t="str">
        <f t="shared" si="4"/>
        <v>Catastrófico</v>
      </c>
      <c r="AC18" s="28">
        <f t="shared" ref="AC18" si="6">AC17</f>
        <v>1</v>
      </c>
      <c r="AD18" s="259"/>
      <c r="AE18" s="261"/>
      <c r="AF18" s="259"/>
      <c r="AG18" s="261"/>
      <c r="AH18" s="235"/>
      <c r="AI18" s="237"/>
      <c r="AJ18" s="98"/>
      <c r="AK18" s="245"/>
      <c r="AL18" s="204"/>
      <c r="AM18" s="204"/>
      <c r="AN18" s="204"/>
      <c r="AO18" s="204"/>
      <c r="AP18" s="204"/>
      <c r="AQ18" s="204"/>
      <c r="AR18" s="204"/>
      <c r="AS18" s="205"/>
      <c r="AT18" s="82"/>
      <c r="AU18" s="82"/>
      <c r="AV18" s="82"/>
      <c r="AW18" s="82"/>
      <c r="AX18" s="82"/>
      <c r="AY18" s="82"/>
      <c r="AZ18" s="82"/>
      <c r="BA18" s="82"/>
      <c r="BB18" s="82"/>
      <c r="BC18" s="82"/>
      <c r="BD18" s="82"/>
      <c r="BE18" s="82"/>
      <c r="BF18" s="82"/>
      <c r="BG18" s="82"/>
      <c r="BH18" s="82"/>
    </row>
    <row r="19" spans="1:60" ht="123.75" customHeight="1" x14ac:dyDescent="0.25">
      <c r="A19" s="295"/>
      <c r="B19" s="254"/>
      <c r="C19" s="254"/>
      <c r="D19" s="254"/>
      <c r="E19" s="254"/>
      <c r="F19" s="298"/>
      <c r="G19" s="254"/>
      <c r="H19" s="110"/>
      <c r="I19" s="257"/>
      <c r="J19" s="259"/>
      <c r="K19" s="262"/>
      <c r="L19" s="259"/>
      <c r="M19" s="262"/>
      <c r="N19" s="263"/>
      <c r="O19" s="27">
        <v>7</v>
      </c>
      <c r="P19" s="94" t="s">
        <v>146</v>
      </c>
      <c r="Q19" s="27" t="str">
        <f t="shared" si="1"/>
        <v>Impacto</v>
      </c>
      <c r="R19" s="111" t="s">
        <v>147</v>
      </c>
      <c r="S19" s="111" t="s">
        <v>130</v>
      </c>
      <c r="T19" s="28" t="str">
        <f t="shared" si="2"/>
        <v>25%</v>
      </c>
      <c r="U19" s="111" t="s">
        <v>148</v>
      </c>
      <c r="V19" s="111" t="s">
        <v>132</v>
      </c>
      <c r="W19" s="111" t="s">
        <v>133</v>
      </c>
      <c r="X19" s="112" t="s">
        <v>149</v>
      </c>
      <c r="Y19" s="115" t="str">
        <f>IFERROR(IF(AND(#REF!="Probabilidad",Q19="Probabilidad"),(#REF!-(+#REF!*T19)),IF(AND(#REF!="Impacto",Q19="Probabilidad"),(AA18-(+AA18*T19)),IF(Q19="Impacto",#REF!,""))),"")</f>
        <v/>
      </c>
      <c r="Z19" s="113" t="str">
        <f t="shared" si="0"/>
        <v/>
      </c>
      <c r="AA19" s="28" t="str">
        <f t="shared" si="3"/>
        <v/>
      </c>
      <c r="AB19" s="113" t="str">
        <f t="shared" si="4"/>
        <v/>
      </c>
      <c r="AC19" s="28" t="str">
        <f>IFERROR(IF(AND(#REF!="",Q19="Impacto"),(#REF!-(+#REF!*T19)),IF(AND(#REF!="Probabilidad",Q19="Impacto"),(AC18-(+AC18*T19)),IF(Q19="Probabilidad",#REF!,""))),"")</f>
        <v/>
      </c>
      <c r="AD19" s="259"/>
      <c r="AE19" s="261"/>
      <c r="AF19" s="259"/>
      <c r="AG19" s="261"/>
      <c r="AH19" s="235"/>
      <c r="AI19" s="237"/>
      <c r="AJ19" s="98"/>
      <c r="AK19" s="245"/>
      <c r="AL19" s="204"/>
      <c r="AM19" s="204"/>
      <c r="AN19" s="204"/>
      <c r="AO19" s="204"/>
      <c r="AP19" s="204"/>
      <c r="AQ19" s="204"/>
      <c r="AR19" s="204"/>
      <c r="AS19" s="205"/>
      <c r="AT19" s="82"/>
      <c r="AU19" s="82"/>
      <c r="AV19" s="82"/>
      <c r="AW19" s="82"/>
      <c r="AX19" s="82"/>
      <c r="AY19" s="82"/>
      <c r="AZ19" s="82"/>
      <c r="BA19" s="82"/>
      <c r="BB19" s="82"/>
      <c r="BC19" s="82"/>
      <c r="BD19" s="82"/>
      <c r="BE19" s="82"/>
      <c r="BF19" s="82"/>
      <c r="BG19" s="82"/>
      <c r="BH19" s="82"/>
    </row>
    <row r="20" spans="1:60" ht="64.5" customHeight="1" x14ac:dyDescent="0.25">
      <c r="A20" s="295" t="s">
        <v>150</v>
      </c>
      <c r="B20" s="221" t="s">
        <v>151</v>
      </c>
      <c r="C20" s="221" t="s">
        <v>152</v>
      </c>
      <c r="D20" s="221" t="s">
        <v>153</v>
      </c>
      <c r="E20" s="221" t="s">
        <v>154</v>
      </c>
      <c r="F20" s="221" t="s">
        <v>155</v>
      </c>
      <c r="G20" s="251" t="s">
        <v>156</v>
      </c>
      <c r="H20" s="106" t="s">
        <v>157</v>
      </c>
      <c r="I20" s="255" t="s">
        <v>158</v>
      </c>
      <c r="J20" s="258" t="s">
        <v>159</v>
      </c>
      <c r="K20" s="262">
        <f>IF(J20="","",IF(J20="Muy Baja",0.2,IF(J20="Baja",0.4,IF(J20="Media",0.6,IF(J20="Alta",0.8,IF(J20="Muy Alta",1,))))))</f>
        <v>0.8</v>
      </c>
      <c r="L20" s="258" t="s">
        <v>160</v>
      </c>
      <c r="M20" s="262">
        <f>IF(L20="","",IF(L20="Leve",0.2,IF(L20="Menor",0.4,IF(L20="Moderado",0.6,IF(L20="Mayor",0.8,IF(L20="Catastrófico",1,))))))</f>
        <v>0.4</v>
      </c>
      <c r="N20" s="263"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7">
        <v>1</v>
      </c>
      <c r="P20" s="99" t="s">
        <v>161</v>
      </c>
      <c r="Q20" s="27" t="str">
        <f t="shared" ref="Q20:Q27" si="7">IF(OR(R20="Preventivo",R20="Detectivo"),"Probabilidad",IF(R20="Correctivo","Impacto",""))</f>
        <v>Probabilidad</v>
      </c>
      <c r="R20" s="111" t="s">
        <v>129</v>
      </c>
      <c r="S20" s="111" t="s">
        <v>130</v>
      </c>
      <c r="T20" s="28" t="str">
        <f>IF(AND(R20="Preventivo",S20="Automático"),"50%",IF(AND(R20="Preventivo",S20="Manual"),"40%",IF(AND(R20="Detectivo",S20="Automático"),"40%",IF(AND(R20="Detectivo",S20="Manual"),"30%",IF(AND(R20="Correctivo",S20="Automático"),"35%",IF(AND(R20="Correctivo",S20="Manual"),"25%",""))))))</f>
        <v>40%</v>
      </c>
      <c r="U20" s="111" t="s">
        <v>148</v>
      </c>
      <c r="V20" s="111" t="s">
        <v>132</v>
      </c>
      <c r="W20" s="111" t="s">
        <v>133</v>
      </c>
      <c r="X20" s="112" t="s">
        <v>162</v>
      </c>
      <c r="Y20" s="115">
        <f>IFERROR(IF(Q20="Probabilidad",(K20-(+K20*T20)),IF(Q20="Impacto",K20,"")),"")</f>
        <v>0.48</v>
      </c>
      <c r="Z20" s="113" t="str">
        <f>IFERROR(IF(Y20="","",IF(Y20&lt;=0.2,"Muy Baja",IF(Y20&lt;=0.4,"Baja",IF(Y20&lt;=0.6,"Media",IF(Y20&lt;=0.8,"Alta","Muy Alta"))))),"")</f>
        <v>Media</v>
      </c>
      <c r="AA20" s="28">
        <f>+Y20</f>
        <v>0.48</v>
      </c>
      <c r="AB20" s="113" t="str">
        <f>IFERROR(IF(AC20="","",IF(AC20&lt;=0.2,"Leve",IF(AC20&lt;=0.4,"Menor",IF(AC20&lt;=0.6,"Moderado",IF(AC20&lt;=0.8,"Mayor","Catastrófico"))))),"")</f>
        <v>Menor</v>
      </c>
      <c r="AC20" s="28">
        <f>IFERROR(IF(Q20="Impacto",(M20-(+M20*T20)),IF(Q20="Probabilidad",M20,"")),"")</f>
        <v>0.4</v>
      </c>
      <c r="AD20" s="258" t="str">
        <f>IFERROR(IF(AE20=0,"",IF(AND(AE20&gt;0,AE20&lt;=0.2),"Muy Baja",IF(AE20&lt;=0.4,"Baja",IF(AE20&lt;=0.6,"Media",IF(AE20&lt;=0.8,"Alta","Muy Alta"))))),"")</f>
        <v>Muy Baja</v>
      </c>
      <c r="AE20" s="260">
        <f>MIN(Y20:Y22)</f>
        <v>0.17279999999999998</v>
      </c>
      <c r="AF20" s="258" t="str">
        <f>IFERROR(IF(AG20=0,"",IF(AND(AG20&gt;0,AG20&lt;=0.2),"Leve",IF(AG20&lt;=0.4,"Menor",IF(AG20&lt;=0.6,"Moderado",IF(AG20&lt;=0.8,"Mayor","Catastrófico"))))),"")</f>
        <v>Menor</v>
      </c>
      <c r="AG20" s="260">
        <f>MIN(AC20:AC22)</f>
        <v>0.4</v>
      </c>
      <c r="AH20" s="234" t="str">
        <f t="shared" ref="AH20" si="8">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Bajo</v>
      </c>
      <c r="AI20" s="236" t="s">
        <v>135</v>
      </c>
      <c r="AJ20" s="100"/>
      <c r="AK20" s="244" t="s">
        <v>163</v>
      </c>
      <c r="AL20" s="226" t="s">
        <v>419</v>
      </c>
      <c r="AM20" s="203" t="s">
        <v>435</v>
      </c>
      <c r="AN20" s="217" t="s">
        <v>425</v>
      </c>
      <c r="AO20" s="203" t="s">
        <v>436</v>
      </c>
      <c r="AP20" s="217" t="s">
        <v>447</v>
      </c>
      <c r="AQ20" s="203" t="s">
        <v>436</v>
      </c>
      <c r="AR20" s="206" t="s">
        <v>462</v>
      </c>
      <c r="AS20" s="203" t="s">
        <v>463</v>
      </c>
      <c r="AT20" s="82"/>
      <c r="AU20" s="82"/>
      <c r="AV20" s="82"/>
      <c r="AW20" s="82"/>
      <c r="AX20" s="82"/>
      <c r="AY20" s="82"/>
      <c r="AZ20" s="82"/>
      <c r="BA20" s="82"/>
      <c r="BB20" s="82"/>
      <c r="BC20" s="82"/>
      <c r="BD20" s="82"/>
      <c r="BE20" s="82"/>
      <c r="BF20" s="82"/>
      <c r="BG20" s="82"/>
      <c r="BH20" s="82"/>
    </row>
    <row r="21" spans="1:60" ht="103.5" customHeight="1" x14ac:dyDescent="0.25">
      <c r="A21" s="295"/>
      <c r="B21" s="221"/>
      <c r="C21" s="221"/>
      <c r="D21" s="221"/>
      <c r="E21" s="221"/>
      <c r="F21" s="221"/>
      <c r="G21" s="251"/>
      <c r="H21" s="106" t="s">
        <v>164</v>
      </c>
      <c r="I21" s="256"/>
      <c r="J21" s="259"/>
      <c r="K21" s="262"/>
      <c r="L21" s="259"/>
      <c r="M21" s="262"/>
      <c r="N21" s="263"/>
      <c r="O21" s="27">
        <v>2</v>
      </c>
      <c r="P21" s="99" t="s">
        <v>165</v>
      </c>
      <c r="Q21" s="27" t="str">
        <f t="shared" si="7"/>
        <v>Probabilidad</v>
      </c>
      <c r="R21" s="111" t="s">
        <v>129</v>
      </c>
      <c r="S21" s="111" t="s">
        <v>130</v>
      </c>
      <c r="T21" s="28" t="str">
        <f t="shared" ref="T21:T22" si="9">IF(AND(R21="Preventivo",S21="Automático"),"50%",IF(AND(R21="Preventivo",S21="Manual"),"40%",IF(AND(R21="Detectivo",S21="Automático"),"40%",IF(AND(R21="Detectivo",S21="Manual"),"30%",IF(AND(R21="Correctivo",S21="Automático"),"35%",IF(AND(R21="Correctivo",S21="Manual"),"25%",""))))))</f>
        <v>40%</v>
      </c>
      <c r="U21" s="111" t="s">
        <v>148</v>
      </c>
      <c r="V21" s="111" t="s">
        <v>132</v>
      </c>
      <c r="W21" s="111" t="s">
        <v>133</v>
      </c>
      <c r="X21" s="112" t="s">
        <v>166</v>
      </c>
      <c r="Y21" s="107">
        <f>IFERROR(IF(AND(Q20="Probabilidad",Q21="Probabilidad"),(AA20-(+AA20*T21)),IF(Q21="Probabilidad",(K20-(+K20*T21)),IF(Q21="Impacto",AA20,""))),"")</f>
        <v>0.28799999999999998</v>
      </c>
      <c r="Z21" s="113" t="str">
        <f t="shared" ref="Z21:Z27" si="10">IFERROR(IF(Y21="","",IF(Y21&lt;=0.2,"Muy Baja",IF(Y21&lt;=0.4,"Baja",IF(Y21&lt;=0.6,"Media",IF(Y21&lt;=0.8,"Alta","Muy Alta"))))),"")</f>
        <v>Baja</v>
      </c>
      <c r="AA21" s="28">
        <f t="shared" ref="AA21:AA22" si="11">+Y21</f>
        <v>0.28799999999999998</v>
      </c>
      <c r="AB21" s="113" t="str">
        <f t="shared" ref="AB21:AB22" si="12">IFERROR(IF(AC21="","",IF(AC21&lt;=0.2,"Leve",IF(AC21&lt;=0.4,"Menor",IF(AC21&lt;=0.6,"Moderado",IF(AC21&lt;=0.8,"Mayor","Catastrófico"))))),"")</f>
        <v>Menor</v>
      </c>
      <c r="AC21" s="28">
        <f>IFERROR(IF(AND(Q20="Impacto",Q21="Impacto"),(AC20-(+AC20*T21)),IF(AND(Q20="Probabilidad",Q21="Impacto"),(AC19-(+AC19*T21)),IF(Q21="Probabilidad",AC20,""))),"")</f>
        <v>0.4</v>
      </c>
      <c r="AD21" s="259"/>
      <c r="AE21" s="261"/>
      <c r="AF21" s="259"/>
      <c r="AG21" s="261"/>
      <c r="AH21" s="235"/>
      <c r="AI21" s="237"/>
      <c r="AJ21" s="100"/>
      <c r="AK21" s="245"/>
      <c r="AL21" s="227"/>
      <c r="AM21" s="204"/>
      <c r="AN21" s="207"/>
      <c r="AO21" s="204"/>
      <c r="AP21" s="207"/>
      <c r="AQ21" s="204"/>
      <c r="AR21" s="207"/>
      <c r="AS21" s="204"/>
      <c r="AT21" s="82"/>
      <c r="AU21" s="82"/>
      <c r="AV21" s="82"/>
      <c r="AW21" s="82"/>
      <c r="AX21" s="82"/>
      <c r="AY21" s="82"/>
      <c r="AZ21" s="82"/>
      <c r="BA21" s="82"/>
      <c r="BB21" s="82"/>
      <c r="BC21" s="82"/>
      <c r="BD21" s="82"/>
      <c r="BE21" s="82"/>
      <c r="BF21" s="82"/>
      <c r="BG21" s="82"/>
      <c r="BH21" s="82"/>
    </row>
    <row r="22" spans="1:60" ht="225.75" customHeight="1" x14ac:dyDescent="0.25">
      <c r="A22" s="295"/>
      <c r="B22" s="221"/>
      <c r="C22" s="221"/>
      <c r="D22" s="221"/>
      <c r="E22" s="221"/>
      <c r="F22" s="221"/>
      <c r="G22" s="251"/>
      <c r="H22" s="106" t="s">
        <v>167</v>
      </c>
      <c r="I22" s="256"/>
      <c r="J22" s="259"/>
      <c r="K22" s="262"/>
      <c r="L22" s="259"/>
      <c r="M22" s="262"/>
      <c r="N22" s="263"/>
      <c r="O22" s="27">
        <v>3</v>
      </c>
      <c r="P22" s="99" t="s">
        <v>168</v>
      </c>
      <c r="Q22" s="27" t="str">
        <f t="shared" si="7"/>
        <v>Probabilidad</v>
      </c>
      <c r="R22" s="111" t="s">
        <v>129</v>
      </c>
      <c r="S22" s="111" t="s">
        <v>130</v>
      </c>
      <c r="T22" s="28" t="str">
        <f t="shared" si="9"/>
        <v>40%</v>
      </c>
      <c r="U22" s="111" t="s">
        <v>148</v>
      </c>
      <c r="V22" s="111" t="s">
        <v>132</v>
      </c>
      <c r="W22" s="111" t="s">
        <v>133</v>
      </c>
      <c r="X22" s="112" t="s">
        <v>169</v>
      </c>
      <c r="Y22" s="115">
        <f>IFERROR(IF(AND(Q21="Probabilidad",Q22="Probabilidad"),(AA21-(+AA21*T22)),IF(AND(Q21="Impacto",Q22="Probabilidad"),(AA20-(+AA20*T22)),IF(Q22="Impacto",AA21,""))),"")</f>
        <v>0.17279999999999998</v>
      </c>
      <c r="Z22" s="113" t="str">
        <f t="shared" si="10"/>
        <v>Muy Baja</v>
      </c>
      <c r="AA22" s="28">
        <f t="shared" si="11"/>
        <v>0.17279999999999998</v>
      </c>
      <c r="AB22" s="113" t="str">
        <f t="shared" si="12"/>
        <v>Menor</v>
      </c>
      <c r="AC22" s="28">
        <f>IFERROR(IF(AND(Q21="Impacto",Q22="Impacto"),(AC21-(+AC21*T22)),IF(AND(Q21="Probabilidad",Q22="Impacto"),(AC20-(+AC20*T22)),IF(Q22="Probabilidad",AC21,""))),"")</f>
        <v>0.4</v>
      </c>
      <c r="AD22" s="259"/>
      <c r="AE22" s="261"/>
      <c r="AF22" s="259"/>
      <c r="AG22" s="261"/>
      <c r="AH22" s="235"/>
      <c r="AI22" s="237"/>
      <c r="AJ22" s="100"/>
      <c r="AK22" s="245"/>
      <c r="AL22" s="227"/>
      <c r="AM22" s="204"/>
      <c r="AN22" s="208"/>
      <c r="AO22" s="204"/>
      <c r="AP22" s="208"/>
      <c r="AQ22" s="204"/>
      <c r="AR22" s="208"/>
      <c r="AS22" s="204"/>
      <c r="AT22" s="82"/>
      <c r="AU22" s="82"/>
      <c r="AV22" s="82"/>
      <c r="AW22" s="82"/>
      <c r="AX22" s="82"/>
      <c r="AY22" s="82"/>
      <c r="AZ22" s="82"/>
      <c r="BA22" s="82"/>
      <c r="BB22" s="82"/>
      <c r="BC22" s="82"/>
      <c r="BD22" s="82"/>
      <c r="BE22" s="82"/>
      <c r="BF22" s="82"/>
      <c r="BG22" s="82"/>
      <c r="BH22" s="82"/>
    </row>
    <row r="23" spans="1:60" ht="75" customHeight="1" x14ac:dyDescent="0.25">
      <c r="A23" s="295" t="s">
        <v>170</v>
      </c>
      <c r="B23" s="221" t="s">
        <v>171</v>
      </c>
      <c r="C23" s="221" t="s">
        <v>172</v>
      </c>
      <c r="D23" s="221" t="s">
        <v>173</v>
      </c>
      <c r="E23" s="221" t="s">
        <v>174</v>
      </c>
      <c r="F23" s="221" t="s">
        <v>175</v>
      </c>
      <c r="G23" s="251" t="s">
        <v>176</v>
      </c>
      <c r="H23" s="106" t="s">
        <v>177</v>
      </c>
      <c r="I23" s="255" t="s">
        <v>178</v>
      </c>
      <c r="J23" s="258" t="s">
        <v>159</v>
      </c>
      <c r="K23" s="299">
        <f>IF(J23="","",IF(J23="Muy Baja",0.2,IF(J23="Baja",0.4,IF(J23="Media",0.6,IF(J23="Alta",0.8,IF(J23="Muy Alta",1,))))))</f>
        <v>0.8</v>
      </c>
      <c r="L23" s="258" t="s">
        <v>127</v>
      </c>
      <c r="M23" s="299">
        <f>IF(L23="","",IF(L23="Leve",0.2,IF(L23="Menor",0.4,IF(L23="Moderado",0.6,IF(L23="Mayor",0.8,IF(L23="Catastrófico",1,))))))</f>
        <v>1</v>
      </c>
      <c r="N23" s="301"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Extremo</v>
      </c>
      <c r="O23" s="27">
        <v>1</v>
      </c>
      <c r="P23" s="99" t="s">
        <v>179</v>
      </c>
      <c r="Q23" s="27" t="str">
        <f t="shared" si="7"/>
        <v>Probabilidad</v>
      </c>
      <c r="R23" s="111" t="s">
        <v>129</v>
      </c>
      <c r="S23" s="111" t="s">
        <v>180</v>
      </c>
      <c r="T23" s="28" t="str">
        <f>IF(AND(R23="Preventivo",S23="Automático"),"50%",IF(AND(R23="Preventivo",S23="Manual"),"40%",IF(AND(R23="Detectivo",S23="Automático"),"40%",IF(AND(R23="Detectivo",S23="Manual"),"30%",IF(AND(R23="Correctivo",S23="Automático"),"35%",IF(AND(R23="Correctivo",S23="Manual"),"25%",""))))))</f>
        <v>50%</v>
      </c>
      <c r="U23" s="111" t="s">
        <v>131</v>
      </c>
      <c r="V23" s="111" t="s">
        <v>181</v>
      </c>
      <c r="W23" s="111" t="s">
        <v>133</v>
      </c>
      <c r="X23" s="112" t="s">
        <v>182</v>
      </c>
      <c r="Y23" s="128">
        <f>IFERROR(IF(Q23="Probabilidad",(K23-(+K23*T23)),IF(Q23="Impacto",K23,"")),"")</f>
        <v>0.4</v>
      </c>
      <c r="Z23" s="113" t="str">
        <f t="shared" si="10"/>
        <v>Baja</v>
      </c>
      <c r="AA23" s="28">
        <f>+Y23</f>
        <v>0.4</v>
      </c>
      <c r="AB23" s="113" t="str">
        <f>IFERROR(IF(AC23="","",IF(AC23&lt;=0.2,"Leve",IF(AC23&lt;=0.4,"Menor",IF(AC23&lt;=0.6,"Moderado",IF(AC23&lt;=0.8,"Mayor","Catastrófico"))))),"")</f>
        <v>Catastrófico</v>
      </c>
      <c r="AC23" s="28">
        <f>IFERROR(IF(Q23="Impacto",(M23-(+M23*T23)),IF(Q23="Probabilidad",M23,"")),"")</f>
        <v>1</v>
      </c>
      <c r="AD23" s="258" t="str">
        <f t="shared" ref="AD23" si="13">IFERROR(IF(AE23=0,"",IF(AND(AE23&gt;0,AE23&lt;=0.2),"Muy Baja",IF(AE23&lt;=0.4,"Baja",IF(AE23&lt;=0.6,"Media",IF(AE23&lt;=0.8,"Alta","Muy Alta"))))),"")</f>
        <v>Muy Baja</v>
      </c>
      <c r="AE23" s="260">
        <f>MIN(Y23:Y27)</f>
        <v>0.16799999999999998</v>
      </c>
      <c r="AF23" s="258" t="str">
        <f t="shared" ref="AF23" si="14">IFERROR(IF(AG23=0,"",IF(AND(AG23&gt;0,AG23&lt;=0.2),"Leve",IF(AG23&lt;=0.4,"Menor",IF(AG23&lt;=0.6,"Moderado",IF(AG23&lt;=0.8,"Mayor","Catastrófico"))))),"")</f>
        <v>Moderado</v>
      </c>
      <c r="AG23" s="260">
        <f>MIN(AC23:AC27)</f>
        <v>0.5625</v>
      </c>
      <c r="AH23" s="234" t="str">
        <f>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36" t="s">
        <v>135</v>
      </c>
      <c r="AJ23" s="101"/>
      <c r="AK23" s="246" t="s">
        <v>183</v>
      </c>
      <c r="AL23" s="212" t="s">
        <v>420</v>
      </c>
      <c r="AM23" s="212" t="s">
        <v>433</v>
      </c>
      <c r="AN23" s="212" t="s">
        <v>426</v>
      </c>
      <c r="AO23" s="212" t="s">
        <v>434</v>
      </c>
      <c r="AP23" s="218" t="s">
        <v>451</v>
      </c>
      <c r="AQ23" s="212" t="s">
        <v>450</v>
      </c>
      <c r="AR23" s="209" t="s">
        <v>466</v>
      </c>
      <c r="AS23" s="212" t="s">
        <v>454</v>
      </c>
      <c r="AT23" s="82"/>
      <c r="AU23" s="82"/>
      <c r="AV23" s="82"/>
      <c r="AW23" s="82"/>
      <c r="AX23" s="82"/>
      <c r="AY23" s="82"/>
      <c r="AZ23" s="82"/>
      <c r="BA23" s="82"/>
      <c r="BB23" s="82"/>
      <c r="BC23" s="82"/>
      <c r="BD23" s="82"/>
      <c r="BE23" s="82"/>
      <c r="BF23" s="82"/>
      <c r="BG23" s="82"/>
      <c r="BH23" s="82"/>
    </row>
    <row r="24" spans="1:60" ht="87" customHeight="1" x14ac:dyDescent="0.25">
      <c r="A24" s="295"/>
      <c r="B24" s="221"/>
      <c r="C24" s="221"/>
      <c r="D24" s="221"/>
      <c r="E24" s="221"/>
      <c r="F24" s="221"/>
      <c r="G24" s="251"/>
      <c r="H24" s="106" t="s">
        <v>184</v>
      </c>
      <c r="I24" s="256"/>
      <c r="J24" s="259"/>
      <c r="K24" s="300"/>
      <c r="L24" s="259"/>
      <c r="M24" s="300"/>
      <c r="N24" s="302"/>
      <c r="O24" s="27">
        <v>2</v>
      </c>
      <c r="P24" s="99" t="s">
        <v>185</v>
      </c>
      <c r="Q24" s="27" t="str">
        <f t="shared" si="7"/>
        <v>Probabilidad</v>
      </c>
      <c r="R24" s="111" t="s">
        <v>129</v>
      </c>
      <c r="S24" s="111" t="s">
        <v>130</v>
      </c>
      <c r="T24" s="28" t="str">
        <f t="shared" ref="T24:T27" si="15">IF(AND(R24="Preventivo",S24="Automático"),"50%",IF(AND(R24="Preventivo",S24="Manual"),"40%",IF(AND(R24="Detectivo",S24="Automático"),"40%",IF(AND(R24="Detectivo",S24="Manual"),"30%",IF(AND(R24="Correctivo",S24="Automático"),"35%",IF(AND(R24="Correctivo",S24="Manual"),"25%",""))))))</f>
        <v>40%</v>
      </c>
      <c r="U24" s="111" t="s">
        <v>148</v>
      </c>
      <c r="V24" s="111" t="s">
        <v>181</v>
      </c>
      <c r="W24" s="111" t="s">
        <v>133</v>
      </c>
      <c r="X24" s="112" t="s">
        <v>186</v>
      </c>
      <c r="Y24" s="128">
        <f>IFERROR(IF(AND(Q23="Probabilidad",Q24="Probabilidad"),(AA23-(+AA23*T24)),IF(Q24="Probabilidad",(K23-(+K23*T24)),IF(Q24="Impacto",AA23,""))),"")</f>
        <v>0.24</v>
      </c>
      <c r="Z24" s="113" t="str">
        <f t="shared" si="10"/>
        <v>Baja</v>
      </c>
      <c r="AA24" s="28">
        <f t="shared" ref="AA24:AA27" si="16">+Y24</f>
        <v>0.24</v>
      </c>
      <c r="AB24" s="113" t="str">
        <f t="shared" ref="AB24:AB27" si="17">IFERROR(IF(AC24="","",IF(AC24&lt;=0.2,"Leve",IF(AC24&lt;=0.4,"Menor",IF(AC24&lt;=0.6,"Moderado",IF(AC24&lt;=0.8,"Mayor","Catastrófico"))))),"")</f>
        <v>Catastrófico</v>
      </c>
      <c r="AC24" s="28">
        <f>IFERROR(IF(AND(Q23="Impacto",Q24="Impacto"),(AC23-(+AC23*T24)),IF(Q24="Impacto",(#REF!-(+#REF!*T24)),IF(Q24="Probabilidad",AC23,""))),"")</f>
        <v>1</v>
      </c>
      <c r="AD24" s="259"/>
      <c r="AE24" s="261"/>
      <c r="AF24" s="259"/>
      <c r="AG24" s="261"/>
      <c r="AH24" s="235"/>
      <c r="AI24" s="237"/>
      <c r="AJ24" s="100"/>
      <c r="AK24" s="247"/>
      <c r="AL24" s="213"/>
      <c r="AM24" s="213"/>
      <c r="AN24" s="213"/>
      <c r="AO24" s="213"/>
      <c r="AP24" s="219"/>
      <c r="AQ24" s="213"/>
      <c r="AR24" s="210"/>
      <c r="AS24" s="213"/>
      <c r="AT24" s="82"/>
      <c r="AU24" s="82"/>
      <c r="AV24" s="82"/>
      <c r="AW24" s="82"/>
      <c r="AX24" s="82"/>
      <c r="AY24" s="82"/>
      <c r="AZ24" s="82"/>
      <c r="BA24" s="82"/>
      <c r="BB24" s="82"/>
      <c r="BC24" s="82"/>
      <c r="BD24" s="82"/>
      <c r="BE24" s="82"/>
      <c r="BF24" s="82"/>
      <c r="BG24" s="82"/>
      <c r="BH24" s="82"/>
    </row>
    <row r="25" spans="1:60" ht="114.75" customHeight="1" x14ac:dyDescent="0.25">
      <c r="A25" s="295"/>
      <c r="B25" s="221"/>
      <c r="C25" s="221"/>
      <c r="D25" s="221"/>
      <c r="E25" s="221"/>
      <c r="F25" s="221"/>
      <c r="G25" s="251"/>
      <c r="H25" s="106" t="s">
        <v>187</v>
      </c>
      <c r="I25" s="256"/>
      <c r="J25" s="259"/>
      <c r="K25" s="300"/>
      <c r="L25" s="259"/>
      <c r="M25" s="300"/>
      <c r="N25" s="302"/>
      <c r="O25" s="27">
        <v>3</v>
      </c>
      <c r="P25" s="99" t="s">
        <v>188</v>
      </c>
      <c r="Q25" s="27" t="str">
        <f t="shared" ref="Q25" si="18">IF(OR(R25="Preventivo",R25="Detectivo"),"Probabilidad",IF(R25="Correctivo","Impacto",""))</f>
        <v>Probabilidad</v>
      </c>
      <c r="R25" s="111" t="s">
        <v>189</v>
      </c>
      <c r="S25" s="111" t="s">
        <v>130</v>
      </c>
      <c r="T25" s="28" t="str">
        <f t="shared" ref="T25" si="19">IF(AND(R25="Preventivo",S25="Automático"),"50%",IF(AND(R25="Preventivo",S25="Manual"),"40%",IF(AND(R25="Detectivo",S25="Automático"),"40%",IF(AND(R25="Detectivo",S25="Manual"),"30%",IF(AND(R25="Correctivo",S25="Automático"),"35%",IF(AND(R25="Correctivo",S25="Manual"),"25%",""))))))</f>
        <v>30%</v>
      </c>
      <c r="U25" s="111" t="s">
        <v>148</v>
      </c>
      <c r="V25" s="111" t="s">
        <v>181</v>
      </c>
      <c r="W25" s="111" t="s">
        <v>133</v>
      </c>
      <c r="X25" s="112" t="s">
        <v>190</v>
      </c>
      <c r="Y25" s="128">
        <f>IFERROR(IF(AND(Q24="Probabilidad",Q25="Probabilidad"),(AA24-(+AA24*T25)),IF(AND(Q24="Impacto",Q25="Probabilidad"),(AA23-(+AA23*T25)),IF(Q25="Impacto",AA24,""))),"")</f>
        <v>0.16799999999999998</v>
      </c>
      <c r="Z25" s="113" t="str">
        <f t="shared" si="10"/>
        <v>Muy Baja</v>
      </c>
      <c r="AA25" s="28">
        <f t="shared" si="16"/>
        <v>0.16799999999999998</v>
      </c>
      <c r="AB25" s="113" t="str">
        <f t="shared" si="17"/>
        <v>Catastrófico</v>
      </c>
      <c r="AC25" s="28">
        <f>IFERROR(IF(AND(Q24="Impacto",Q25="Impacto"),(AC24-(+AC24*T25)),IF(AND(Q24="Probabilidad",Q25="Impacto"),(AC23-(+AC23*T25)),IF(Q25="Probabilidad",AC24,""))),"")</f>
        <v>1</v>
      </c>
      <c r="AD25" s="259"/>
      <c r="AE25" s="261"/>
      <c r="AF25" s="259"/>
      <c r="AG25" s="261"/>
      <c r="AH25" s="235"/>
      <c r="AI25" s="237"/>
      <c r="AJ25" s="100"/>
      <c r="AK25" s="247"/>
      <c r="AL25" s="213"/>
      <c r="AM25" s="213"/>
      <c r="AN25" s="213"/>
      <c r="AO25" s="213"/>
      <c r="AP25" s="219"/>
      <c r="AQ25" s="213"/>
      <c r="AR25" s="210"/>
      <c r="AS25" s="213"/>
      <c r="AT25" s="82"/>
      <c r="AU25" s="82"/>
      <c r="AV25" s="82"/>
      <c r="AW25" s="82"/>
      <c r="AX25" s="82"/>
      <c r="AY25" s="82"/>
      <c r="AZ25" s="82"/>
      <c r="BA25" s="82"/>
      <c r="BB25" s="82"/>
      <c r="BC25" s="82"/>
      <c r="BD25" s="82"/>
      <c r="BE25" s="82"/>
      <c r="BF25" s="82"/>
      <c r="BG25" s="82"/>
      <c r="BH25" s="82"/>
    </row>
    <row r="26" spans="1:60" ht="179.25" customHeight="1" x14ac:dyDescent="0.25">
      <c r="A26" s="295"/>
      <c r="B26" s="221"/>
      <c r="C26" s="221"/>
      <c r="D26" s="221"/>
      <c r="E26" s="221"/>
      <c r="F26" s="221"/>
      <c r="G26" s="251"/>
      <c r="H26" s="114" t="s">
        <v>191</v>
      </c>
      <c r="I26" s="256"/>
      <c r="J26" s="259"/>
      <c r="K26" s="300"/>
      <c r="L26" s="259"/>
      <c r="M26" s="300"/>
      <c r="N26" s="302"/>
      <c r="O26" s="27">
        <v>4</v>
      </c>
      <c r="P26" s="99" t="s">
        <v>192</v>
      </c>
      <c r="Q26" s="27" t="str">
        <f t="shared" ref="Q26" si="20">IF(OR(R26="Preventivo",R26="Detectivo"),"Probabilidad",IF(R26="Correctivo","Impacto",""))</f>
        <v>Impacto</v>
      </c>
      <c r="R26" s="111" t="s">
        <v>147</v>
      </c>
      <c r="S26" s="111" t="s">
        <v>130</v>
      </c>
      <c r="T26" s="28" t="str">
        <f t="shared" ref="T26" si="21">IF(AND(R26="Preventivo",S26="Automático"),"50%",IF(AND(R26="Preventivo",S26="Manual"),"40%",IF(AND(R26="Detectivo",S26="Automático"),"40%",IF(AND(R26="Detectivo",S26="Manual"),"30%",IF(AND(R26="Correctivo",S26="Automático"),"35%",IF(AND(R26="Correctivo",S26="Manual"),"25%",""))))))</f>
        <v>25%</v>
      </c>
      <c r="U26" s="111" t="s">
        <v>148</v>
      </c>
      <c r="V26" s="111" t="s">
        <v>132</v>
      </c>
      <c r="W26" s="111" t="s">
        <v>133</v>
      </c>
      <c r="X26" s="112" t="s">
        <v>193</v>
      </c>
      <c r="Y26" s="128">
        <f>IFERROR(IF(AND(Q25="Probabilidad",Q26="Probabilidad"),(AA25-(+AA25*T26)),IF(AND(Q25="Impacto",Q26="Probabilidad"),(AA24-(+AA24*T26)),IF(Q26="Impacto",AA25,""))),"")</f>
        <v>0.16799999999999998</v>
      </c>
      <c r="Z26" s="113" t="str">
        <f t="shared" si="10"/>
        <v>Muy Baja</v>
      </c>
      <c r="AA26" s="28">
        <f t="shared" si="16"/>
        <v>0.16799999999999998</v>
      </c>
      <c r="AB26" s="113" t="str">
        <f t="shared" si="17"/>
        <v>Mayor</v>
      </c>
      <c r="AC26" s="28">
        <f>IFERROR(IF(AND(Q25="Impacto",Q26="Impacto"),(AC25-(+AC25*T26)),IF(AND(Q25="Probabilidad",Q26="Impacto"),(AC24-(+AC24*T26)),IF(Q26="Probabilidad",AC25,""))),"")</f>
        <v>0.75</v>
      </c>
      <c r="AD26" s="259"/>
      <c r="AE26" s="261"/>
      <c r="AF26" s="259"/>
      <c r="AG26" s="261"/>
      <c r="AH26" s="235"/>
      <c r="AI26" s="237"/>
      <c r="AJ26" s="100"/>
      <c r="AK26" s="247"/>
      <c r="AL26" s="213"/>
      <c r="AM26" s="213"/>
      <c r="AN26" s="213"/>
      <c r="AO26" s="213"/>
      <c r="AP26" s="219"/>
      <c r="AQ26" s="213"/>
      <c r="AR26" s="210"/>
      <c r="AS26" s="213"/>
      <c r="AT26" s="82"/>
      <c r="AU26" s="82"/>
      <c r="AV26" s="82"/>
      <c r="AW26" s="82"/>
      <c r="AX26" s="82"/>
      <c r="AY26" s="82"/>
      <c r="AZ26" s="82"/>
      <c r="BA26" s="82"/>
      <c r="BB26" s="82"/>
      <c r="BC26" s="82"/>
      <c r="BD26" s="82"/>
      <c r="BE26" s="82"/>
      <c r="BF26" s="82"/>
      <c r="BG26" s="82"/>
      <c r="BH26" s="82"/>
    </row>
    <row r="27" spans="1:60" ht="84" hidden="1" customHeight="1" x14ac:dyDescent="0.25">
      <c r="A27" s="295"/>
      <c r="B27" s="221"/>
      <c r="C27" s="221"/>
      <c r="D27" s="221"/>
      <c r="E27" s="221"/>
      <c r="F27" s="221"/>
      <c r="G27" s="251"/>
      <c r="H27" s="114" t="s">
        <v>191</v>
      </c>
      <c r="I27" s="256"/>
      <c r="J27" s="259"/>
      <c r="K27" s="300"/>
      <c r="L27" s="259"/>
      <c r="M27" s="300"/>
      <c r="N27" s="302"/>
      <c r="O27" s="27">
        <v>5</v>
      </c>
      <c r="P27" s="99" t="s">
        <v>194</v>
      </c>
      <c r="Q27" s="27" t="str">
        <f t="shared" si="7"/>
        <v>Impacto</v>
      </c>
      <c r="R27" s="111" t="s">
        <v>147</v>
      </c>
      <c r="S27" s="111" t="s">
        <v>130</v>
      </c>
      <c r="T27" s="28" t="str">
        <f t="shared" si="15"/>
        <v>25%</v>
      </c>
      <c r="U27" s="111" t="s">
        <v>131</v>
      </c>
      <c r="V27" s="111" t="s">
        <v>132</v>
      </c>
      <c r="W27" s="111" t="s">
        <v>133</v>
      </c>
      <c r="X27" s="112" t="s">
        <v>195</v>
      </c>
      <c r="Y27" s="128">
        <f>IFERROR(IF(AND(Q26="Probabilidad",Q27="Probabilidad"),(AA26-(+AA26*T27)),IF(AND(Q26="Impacto",Q27="Probabilidad"),(AA25-(+AA25*T27)),IF(Q27="Impacto",AA26,""))),"")</f>
        <v>0.16799999999999998</v>
      </c>
      <c r="Z27" s="113" t="str">
        <f t="shared" si="10"/>
        <v>Muy Baja</v>
      </c>
      <c r="AA27" s="28">
        <f t="shared" si="16"/>
        <v>0.16799999999999998</v>
      </c>
      <c r="AB27" s="113" t="str">
        <f t="shared" si="17"/>
        <v>Moderado</v>
      </c>
      <c r="AC27" s="28">
        <f>IFERROR(IF(AND(Q26="Impacto",Q27="Impacto"),(AC26-(+AC26*T27)),IF(AND(Q26="Probabilidad",Q27="Impacto"),(AC25-(+AC25*T27)),IF(Q27="Probabilidad",AC26,""))),"")</f>
        <v>0.5625</v>
      </c>
      <c r="AD27" s="259"/>
      <c r="AE27" s="261"/>
      <c r="AF27" s="259"/>
      <c r="AG27" s="261"/>
      <c r="AH27" s="235"/>
      <c r="AI27" s="237"/>
      <c r="AJ27" s="100" t="s">
        <v>196</v>
      </c>
      <c r="AK27" s="247"/>
      <c r="AL27" s="213"/>
      <c r="AM27" s="213"/>
      <c r="AN27" s="213"/>
      <c r="AO27" s="213"/>
      <c r="AP27" s="220"/>
      <c r="AQ27" s="213"/>
      <c r="AR27" s="211"/>
      <c r="AS27" s="213"/>
      <c r="AT27" s="82"/>
      <c r="AU27" s="82"/>
      <c r="AV27" s="82"/>
      <c r="AW27" s="82"/>
      <c r="AX27" s="82"/>
      <c r="AY27" s="82"/>
      <c r="AZ27" s="82"/>
      <c r="BA27" s="82"/>
      <c r="BB27" s="82"/>
      <c r="BC27" s="82"/>
      <c r="BD27" s="82"/>
      <c r="BE27" s="82"/>
      <c r="BF27" s="82"/>
      <c r="BG27" s="82"/>
      <c r="BH27" s="82"/>
    </row>
    <row r="28" spans="1:60" ht="353.25" customHeight="1" x14ac:dyDescent="0.25">
      <c r="A28" s="295" t="s">
        <v>197</v>
      </c>
      <c r="B28" s="222" t="s">
        <v>198</v>
      </c>
      <c r="C28" s="314" t="s">
        <v>199</v>
      </c>
      <c r="D28" s="314" t="s">
        <v>200</v>
      </c>
      <c r="E28" s="314" t="s">
        <v>201</v>
      </c>
      <c r="F28" s="314" t="s">
        <v>202</v>
      </c>
      <c r="G28" s="314" t="s">
        <v>203</v>
      </c>
      <c r="H28" s="119" t="s">
        <v>204</v>
      </c>
      <c r="I28" s="221" t="s">
        <v>205</v>
      </c>
      <c r="J28" s="311" t="s">
        <v>126</v>
      </c>
      <c r="K28" s="262">
        <f>IF(J28="","",IF(J28="Muy Baja",0.2,IF(J28="Baja",0.4,IF(J28="Media",0.6,IF(J28="Alta",0.8,IF(J28="Muy Alta",1,))))))</f>
        <v>0.6</v>
      </c>
      <c r="L28" s="311" t="s">
        <v>127</v>
      </c>
      <c r="M28" s="262">
        <f>IF(L28="","",IF(L28="Leve",0.2,IF(L28="Menor",0.4,IF(L28="Moderado",0.6,IF(L28="Mayor",0.8,IF(L28="Catastrófico",1,))))))</f>
        <v>1</v>
      </c>
      <c r="N28" s="263"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Extremo</v>
      </c>
      <c r="O28" s="120">
        <v>1</v>
      </c>
      <c r="P28" s="94" t="s">
        <v>206</v>
      </c>
      <c r="Q28" s="27" t="str">
        <f>IF(OR(R28="Preventivo",R28="Detectivo"),"Probabilidad",IF(R28="Correctivo","Impacto",""))</f>
        <v>Probabilidad</v>
      </c>
      <c r="R28" s="111" t="s">
        <v>129</v>
      </c>
      <c r="S28" s="111" t="s">
        <v>130</v>
      </c>
      <c r="T28" s="28" t="str">
        <f>IF(AND(R28="Preventivo",S28="Automático"),"50%",IF(AND(R28="Preventivo",S28="Manual"),"40%",IF(AND(R28="Detectivo",S28="Automático"),"40%",IF(AND(R28="Detectivo",S28="Manual"),"30%",IF(AND(R28="Correctivo",S28="Automático"),"35%",IF(AND(R28="Correctivo",S28="Manual"),"25%",""))))))</f>
        <v>40%</v>
      </c>
      <c r="U28" s="111" t="s">
        <v>131</v>
      </c>
      <c r="V28" s="111" t="s">
        <v>132</v>
      </c>
      <c r="W28" s="111" t="s">
        <v>133</v>
      </c>
      <c r="X28" s="94" t="s">
        <v>207</v>
      </c>
      <c r="Y28" s="115">
        <f>IFERROR(IF(Q28="Probabilidad",(K28-(+K28*T28)),IF(Q28="Impacto",K28,"")),"")</f>
        <v>0.36</v>
      </c>
      <c r="Z28" s="113" t="str">
        <f t="shared" ref="Z28:Z31" si="22">IFERROR(IF(Y28="","",IF(Y28&lt;=0.2,"Muy Baja",IF(Y28&lt;=0.4,"Baja",IF(Y28&lt;=0.6,"Media",IF(Y28&lt;=0.8,"Alta","Muy Alta"))))),"")</f>
        <v>Baja</v>
      </c>
      <c r="AA28" s="28">
        <f>+Y28</f>
        <v>0.36</v>
      </c>
      <c r="AB28" s="113" t="str">
        <f>IFERROR(IF(AC28="","",IF(AC28&lt;=0.2,"Leve",IF(AC28&lt;=0.4,"Menor",IF(AC28&lt;=0.6,"Moderado",IF(AC28&lt;=0.8,"Mayor","Catastrófico"))))),"")</f>
        <v>Catastrófico</v>
      </c>
      <c r="AC28" s="28">
        <f>IFERROR(IF(Q28="Impacto",(M28-(+M28*T28)),IF(Q28="Probabilidad",M28,"")),"")</f>
        <v>1</v>
      </c>
      <c r="AD28" s="311" t="str">
        <f>IFERROR(IF(AE28=0,"",IF(AND(AE28&gt;0,AE28&lt;=0.2),"Muy Baja",IF(AE28&lt;=0.4,"Baja",IF(AE28&lt;=0.6,"Media",IF(AE28&lt;=0.8,"Alta","Muy Alta"))))),"")</f>
        <v>Muy Baja</v>
      </c>
      <c r="AE28" s="312">
        <f>MIN(Y28:Y34)</f>
        <v>2.7993599999999997E-2</v>
      </c>
      <c r="AF28" s="311" t="str">
        <f>IFERROR(IF(AG28=0,"",IF(AND(AG28&gt;0,AG28&lt;=0.2),"Leve",IF(AG28&lt;=0.4,"Menor",IF(AG28&lt;=0.6,"Moderado",IF(AG28&lt;=0.8,"Mayor","Catastrófico"))))),"")</f>
        <v>Mayor</v>
      </c>
      <c r="AG28" s="312">
        <f>MIN(AC28:AC34)</f>
        <v>0.75</v>
      </c>
      <c r="AH28" s="263"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Alto</v>
      </c>
      <c r="AI28" s="295" t="s">
        <v>135</v>
      </c>
      <c r="AJ28" s="97"/>
      <c r="AK28" s="315" t="s">
        <v>208</v>
      </c>
      <c r="AL28" s="313" t="s">
        <v>421</v>
      </c>
      <c r="AM28" s="203" t="s">
        <v>429</v>
      </c>
      <c r="AN28" s="313" t="s">
        <v>439</v>
      </c>
      <c r="AO28" s="203" t="s">
        <v>430</v>
      </c>
      <c r="AP28" s="214" t="s">
        <v>459</v>
      </c>
      <c r="AQ28" s="203" t="s">
        <v>430</v>
      </c>
      <c r="AR28" s="194" t="s">
        <v>465</v>
      </c>
      <c r="AS28" s="203" t="s">
        <v>456</v>
      </c>
      <c r="AT28" s="82"/>
      <c r="AU28" s="82"/>
      <c r="AV28" s="82"/>
      <c r="AW28" s="82"/>
      <c r="AX28" s="82"/>
      <c r="AY28" s="82"/>
      <c r="AZ28" s="82"/>
      <c r="BA28" s="82"/>
      <c r="BB28" s="82"/>
      <c r="BC28" s="82"/>
      <c r="BD28" s="82"/>
      <c r="BE28" s="82"/>
      <c r="BF28" s="82"/>
      <c r="BG28" s="82"/>
      <c r="BH28" s="82"/>
    </row>
    <row r="29" spans="1:60" ht="134.25" customHeight="1" x14ac:dyDescent="0.25">
      <c r="A29" s="295"/>
      <c r="B29" s="223"/>
      <c r="C29" s="314"/>
      <c r="D29" s="314"/>
      <c r="E29" s="314"/>
      <c r="F29" s="314"/>
      <c r="G29" s="314"/>
      <c r="H29" s="121" t="s">
        <v>209</v>
      </c>
      <c r="I29" s="221"/>
      <c r="J29" s="311"/>
      <c r="K29" s="262"/>
      <c r="L29" s="311"/>
      <c r="M29" s="262"/>
      <c r="N29" s="263"/>
      <c r="O29" s="120">
        <v>2</v>
      </c>
      <c r="P29" s="94" t="s">
        <v>210</v>
      </c>
      <c r="Q29" s="27" t="str">
        <f t="shared" ref="Q29" si="23">IF(OR(R29="Preventivo",R29="Detectivo"),"Probabilidad",IF(R29="Correctivo","Impacto",""))</f>
        <v>Probabilidad</v>
      </c>
      <c r="R29" s="111" t="s">
        <v>129</v>
      </c>
      <c r="S29" s="111" t="s">
        <v>130</v>
      </c>
      <c r="T29" s="28" t="str">
        <f t="shared" ref="T29:T30" si="24">IF(AND(R29="Preventivo",S29="Automático"),"50%",IF(AND(R29="Preventivo",S29="Manual"),"40%",IF(AND(R29="Detectivo",S29="Automático"),"40%",IF(AND(R29="Detectivo",S29="Manual"),"30%",IF(AND(R29="Correctivo",S29="Automático"),"35%",IF(AND(R29="Correctivo",S29="Manual"),"25%",""))))))</f>
        <v>40%</v>
      </c>
      <c r="U29" s="111" t="s">
        <v>131</v>
      </c>
      <c r="V29" s="111" t="s">
        <v>132</v>
      </c>
      <c r="W29" s="111" t="s">
        <v>133</v>
      </c>
      <c r="X29" s="97" t="s">
        <v>211</v>
      </c>
      <c r="Y29" s="115">
        <f>IFERROR(IF(AND(Q28="Probabilidad",Q29="Probabilidad"),(AA28-(+AA28*T29)),IF(Q29="Probabilidad",(K28-(+K28*T29)),IF(Q29="Impacto",AA28,""))),"")</f>
        <v>0.216</v>
      </c>
      <c r="Z29" s="113" t="str">
        <f t="shared" si="22"/>
        <v>Baja</v>
      </c>
      <c r="AA29" s="28">
        <f t="shared" ref="AA29:AA31" si="25">+Y29</f>
        <v>0.216</v>
      </c>
      <c r="AB29" s="113" t="str">
        <f t="shared" ref="AB29:AB31" si="26">IFERROR(IF(AC29="","",IF(AC29&lt;=0.2,"Leve",IF(AC29&lt;=0.4,"Menor",IF(AC29&lt;=0.6,"Moderado",IF(AC29&lt;=0.8,"Mayor","Catastrófico"))))),"")</f>
        <v>Catastrófico</v>
      </c>
      <c r="AC29" s="28">
        <f>IFERROR(IF(AND(Q28="Impacto",Q29="Impacto"),(AC28-(+AC28*T29)),IF(Q29="Impacto",($N$15-(+$N$15*T29)),IF(Q29="Probabilidad",AC28,""))),"")</f>
        <v>1</v>
      </c>
      <c r="AD29" s="311"/>
      <c r="AE29" s="312"/>
      <c r="AF29" s="311"/>
      <c r="AG29" s="312"/>
      <c r="AH29" s="263"/>
      <c r="AI29" s="295"/>
      <c r="AJ29" s="97"/>
      <c r="AK29" s="315"/>
      <c r="AL29" s="313"/>
      <c r="AM29" s="203"/>
      <c r="AN29" s="313"/>
      <c r="AO29" s="203"/>
      <c r="AP29" s="215"/>
      <c r="AQ29" s="203"/>
      <c r="AR29" s="195"/>
      <c r="AS29" s="203"/>
      <c r="AT29" s="82"/>
      <c r="AU29" s="82"/>
      <c r="AV29" s="82"/>
      <c r="AW29" s="82"/>
      <c r="AX29" s="82"/>
      <c r="AY29" s="82"/>
      <c r="AZ29" s="82"/>
      <c r="BA29" s="82"/>
      <c r="BB29" s="82"/>
      <c r="BC29" s="82"/>
      <c r="BD29" s="82"/>
      <c r="BE29" s="82"/>
      <c r="BF29" s="82"/>
      <c r="BG29" s="82"/>
      <c r="BH29" s="82"/>
    </row>
    <row r="30" spans="1:60" ht="96.75" customHeight="1" x14ac:dyDescent="0.25">
      <c r="A30" s="295"/>
      <c r="B30" s="223"/>
      <c r="C30" s="314"/>
      <c r="D30" s="314"/>
      <c r="E30" s="314"/>
      <c r="F30" s="314"/>
      <c r="G30" s="314"/>
      <c r="H30" s="121" t="s">
        <v>212</v>
      </c>
      <c r="I30" s="221"/>
      <c r="J30" s="311"/>
      <c r="K30" s="262"/>
      <c r="L30" s="311"/>
      <c r="M30" s="262"/>
      <c r="N30" s="263"/>
      <c r="O30" s="120">
        <v>3</v>
      </c>
      <c r="P30" s="94" t="s">
        <v>213</v>
      </c>
      <c r="Q30" s="27" t="str">
        <f>IF(OR(R30="Preventivo",R30="Detectivo"),"Probabilidad",IF(R30="Correctivo","Impacto",""))</f>
        <v>Probabilidad</v>
      </c>
      <c r="R30" s="111" t="s">
        <v>129</v>
      </c>
      <c r="S30" s="111" t="s">
        <v>130</v>
      </c>
      <c r="T30" s="28" t="str">
        <f t="shared" si="24"/>
        <v>40%</v>
      </c>
      <c r="U30" s="111" t="s">
        <v>131</v>
      </c>
      <c r="V30" s="111" t="s">
        <v>132</v>
      </c>
      <c r="W30" s="111" t="s">
        <v>214</v>
      </c>
      <c r="X30" s="118" t="s">
        <v>215</v>
      </c>
      <c r="Y30" s="115">
        <f>IFERROR(IF(AND(Q29="Probabilidad",Q30="Probabilidad"),(AA29-(+AA29*T30)),IF(AND(Q29="Impacto",Q30="Probabilidad"),(AA28-(+AA28*T30)),IF(Q30="Impacto",AA29,""))),"")</f>
        <v>0.12959999999999999</v>
      </c>
      <c r="Z30" s="113" t="str">
        <f t="shared" si="22"/>
        <v>Muy Baja</v>
      </c>
      <c r="AA30" s="28">
        <f t="shared" si="25"/>
        <v>0.12959999999999999</v>
      </c>
      <c r="AB30" s="113" t="str">
        <f t="shared" si="26"/>
        <v>Catastrófico</v>
      </c>
      <c r="AC30" s="28">
        <f>IFERROR(IF(AND(Q29="Impacto",Q30="Impacto"),(AC29-(+AC29*T30)),IF(AND(Q29="Probabilidad",Q30="Impacto"),(AC28-(+AC28*T30)),IF(Q30="Probabilidad",AC29,""))),"")</f>
        <v>1</v>
      </c>
      <c r="AD30" s="311"/>
      <c r="AE30" s="312"/>
      <c r="AF30" s="311"/>
      <c r="AG30" s="312"/>
      <c r="AH30" s="263"/>
      <c r="AI30" s="295"/>
      <c r="AJ30" s="97"/>
      <c r="AK30" s="315"/>
      <c r="AL30" s="313"/>
      <c r="AM30" s="203"/>
      <c r="AN30" s="313"/>
      <c r="AO30" s="203"/>
      <c r="AP30" s="215"/>
      <c r="AQ30" s="203"/>
      <c r="AR30" s="195"/>
      <c r="AS30" s="203"/>
      <c r="AT30" s="82"/>
      <c r="AU30" s="82"/>
      <c r="AV30" s="82"/>
      <c r="AW30" s="82"/>
      <c r="AX30" s="82"/>
      <c r="AY30" s="82"/>
      <c r="AZ30" s="82"/>
      <c r="BA30" s="82"/>
      <c r="BB30" s="82"/>
      <c r="BC30" s="82"/>
      <c r="BD30" s="82"/>
      <c r="BE30" s="82"/>
      <c r="BF30" s="82"/>
      <c r="BG30" s="82"/>
      <c r="BH30" s="82"/>
    </row>
    <row r="31" spans="1:60" ht="214.5" customHeight="1" x14ac:dyDescent="0.25">
      <c r="A31" s="295"/>
      <c r="B31" s="223"/>
      <c r="C31" s="314"/>
      <c r="D31" s="314"/>
      <c r="E31" s="314"/>
      <c r="F31" s="314"/>
      <c r="G31" s="314"/>
      <c r="H31" s="119" t="s">
        <v>216</v>
      </c>
      <c r="I31" s="221"/>
      <c r="J31" s="311"/>
      <c r="K31" s="262"/>
      <c r="L31" s="311"/>
      <c r="M31" s="262"/>
      <c r="N31" s="263"/>
      <c r="O31" s="120">
        <v>4</v>
      </c>
      <c r="P31" s="94" t="s">
        <v>217</v>
      </c>
      <c r="Q31" s="27" t="str">
        <f t="shared" ref="Q31:Q32" si="27">IF(OR(R31="Preventivo",R31="Detectivo"),"Probabilidad",IF(R31="Correctivo","Impacto",""))</f>
        <v>Probabilidad</v>
      </c>
      <c r="R31" s="111" t="s">
        <v>129</v>
      </c>
      <c r="S31" s="111" t="s">
        <v>130</v>
      </c>
      <c r="T31" s="28" t="str">
        <f t="shared" ref="T31:T32" si="28">IF(AND(R31="Preventivo",S31="Automático"),"50%",IF(AND(R31="Preventivo",S31="Manual"),"40%",IF(AND(R31="Detectivo",S31="Automático"),"40%",IF(AND(R31="Detectivo",S31="Manual"),"30%",IF(AND(R31="Correctivo",S31="Automático"),"35%",IF(AND(R31="Correctivo",S31="Manual"),"25%",""))))))</f>
        <v>40%</v>
      </c>
      <c r="U31" s="111" t="s">
        <v>131</v>
      </c>
      <c r="V31" s="111" t="s">
        <v>132</v>
      </c>
      <c r="W31" s="111" t="s">
        <v>133</v>
      </c>
      <c r="X31" s="97" t="s">
        <v>218</v>
      </c>
      <c r="Y31" s="115">
        <f>IFERROR(IF(AND(Q30="Probabilidad",Q31="Probabilidad"),(AA30-(+AA30*T31)),IF(AND(Q30="Impacto",Q31="Probabilidad"),(AA29-(+AA29*T31)),IF(Q31="Impacto",AA30,""))),"")</f>
        <v>7.7759999999999996E-2</v>
      </c>
      <c r="Z31" s="113" t="str">
        <f t="shared" si="22"/>
        <v>Muy Baja</v>
      </c>
      <c r="AA31" s="28">
        <f t="shared" si="25"/>
        <v>7.7759999999999996E-2</v>
      </c>
      <c r="AB31" s="113" t="str">
        <f t="shared" si="26"/>
        <v>Catastrófico</v>
      </c>
      <c r="AC31" s="28">
        <f>IFERROR(IF(AND(Q30="Impacto",Q31="Impacto"),(AC30-(+AC30*T31)),IF(AND(Q30="Probabilidad",Q31="Impacto"),(AC29-(+AC29*T31)),IF(Q31="Probabilidad",AC30,""))),"")</f>
        <v>1</v>
      </c>
      <c r="AD31" s="311"/>
      <c r="AE31" s="312"/>
      <c r="AF31" s="311"/>
      <c r="AG31" s="312"/>
      <c r="AH31" s="263"/>
      <c r="AI31" s="295"/>
      <c r="AJ31" s="97"/>
      <c r="AK31" s="315"/>
      <c r="AL31" s="313"/>
      <c r="AM31" s="203"/>
      <c r="AN31" s="313"/>
      <c r="AO31" s="203"/>
      <c r="AP31" s="215"/>
      <c r="AQ31" s="203"/>
      <c r="AR31" s="195"/>
      <c r="AS31" s="203"/>
      <c r="AT31" s="82"/>
      <c r="AU31" s="82"/>
      <c r="AV31" s="82"/>
      <c r="AW31" s="82"/>
      <c r="AX31" s="82"/>
      <c r="AY31" s="82"/>
      <c r="AZ31" s="82"/>
      <c r="BA31" s="82"/>
      <c r="BB31" s="82"/>
      <c r="BC31" s="82"/>
      <c r="BD31" s="82"/>
      <c r="BE31" s="82"/>
      <c r="BF31" s="82"/>
      <c r="BG31" s="82"/>
      <c r="BH31" s="82"/>
    </row>
    <row r="32" spans="1:60" ht="93.75" customHeight="1" x14ac:dyDescent="0.25">
      <c r="A32" s="295"/>
      <c r="B32" s="223"/>
      <c r="C32" s="314"/>
      <c r="D32" s="314"/>
      <c r="E32" s="314"/>
      <c r="F32" s="314"/>
      <c r="G32" s="314"/>
      <c r="H32" s="122" t="s">
        <v>219</v>
      </c>
      <c r="I32" s="221"/>
      <c r="J32" s="311"/>
      <c r="K32" s="262"/>
      <c r="L32" s="311"/>
      <c r="M32" s="262"/>
      <c r="N32" s="263"/>
      <c r="O32" s="120">
        <v>5</v>
      </c>
      <c r="P32" s="94" t="s">
        <v>220</v>
      </c>
      <c r="Q32" s="27" t="str">
        <f t="shared" si="27"/>
        <v>Probabilidad</v>
      </c>
      <c r="R32" s="111" t="s">
        <v>129</v>
      </c>
      <c r="S32" s="111" t="s">
        <v>130</v>
      </c>
      <c r="T32" s="28" t="str">
        <f t="shared" si="28"/>
        <v>40%</v>
      </c>
      <c r="U32" s="111" t="s">
        <v>131</v>
      </c>
      <c r="V32" s="111" t="s">
        <v>181</v>
      </c>
      <c r="W32" s="111" t="s">
        <v>133</v>
      </c>
      <c r="X32" s="97" t="s">
        <v>221</v>
      </c>
      <c r="Y32" s="115">
        <f t="shared" ref="Y32:Y34" si="29">IFERROR(IF(AND(Q31="Probabilidad",Q32="Probabilidad"),(AA31-(+AA31*T32)),IF(AND(Q31="Impacto",Q32="Probabilidad"),(AA30-(+AA30*T32)),IF(Q32="Impacto",AA31,""))),"")</f>
        <v>4.6655999999999996E-2</v>
      </c>
      <c r="Z32" s="113" t="str">
        <f t="shared" ref="Z32:Z38" si="30">IFERROR(IF(Y32="","",IF(Y32&lt;=0.2,"Muy Baja",IF(Y32&lt;=0.4,"Baja",IF(Y32&lt;=0.6,"Media",IF(Y32&lt;=0.8,"Alta","Muy Alta"))))),"")</f>
        <v>Muy Baja</v>
      </c>
      <c r="AA32" s="28">
        <f t="shared" ref="AA32:AA34" si="31">+Y32</f>
        <v>4.6655999999999996E-2</v>
      </c>
      <c r="AB32" s="113" t="str">
        <f t="shared" ref="AB32:AB34" si="32">IFERROR(IF(AC32="","",IF(AC32&lt;=0.2,"Leve",IF(AC32&lt;=0.4,"Menor",IF(AC32&lt;=0.6,"Moderado",IF(AC32&lt;=0.8,"Mayor","Catastrófico"))))),"")</f>
        <v>Catastrófico</v>
      </c>
      <c r="AC32" s="28">
        <f t="shared" ref="AC32:AC34" si="33">IFERROR(IF(AND(Q31="Impacto",Q32="Impacto"),(AC31-(+AC31*T32)),IF(AND(Q31="Probabilidad",Q32="Impacto"),(AC30-(+AC30*T32)),IF(Q32="Probabilidad",AC31,""))),"")</f>
        <v>1</v>
      </c>
      <c r="AD32" s="311"/>
      <c r="AE32" s="312"/>
      <c r="AF32" s="311"/>
      <c r="AG32" s="312"/>
      <c r="AH32" s="263"/>
      <c r="AI32" s="295"/>
      <c r="AJ32" s="97"/>
      <c r="AK32" s="315"/>
      <c r="AL32" s="313"/>
      <c r="AM32" s="203"/>
      <c r="AN32" s="313"/>
      <c r="AO32" s="203"/>
      <c r="AP32" s="215"/>
      <c r="AQ32" s="203"/>
      <c r="AR32" s="195"/>
      <c r="AS32" s="203"/>
      <c r="AT32" s="82"/>
      <c r="AU32" s="82"/>
      <c r="AV32" s="82"/>
      <c r="AW32" s="82"/>
      <c r="AX32" s="82"/>
      <c r="AY32" s="82"/>
      <c r="AZ32" s="82"/>
      <c r="BA32" s="82"/>
      <c r="BB32" s="82"/>
      <c r="BC32" s="82"/>
      <c r="BD32" s="82"/>
      <c r="BE32" s="82"/>
      <c r="BF32" s="82"/>
      <c r="BG32" s="82"/>
      <c r="BH32" s="82"/>
    </row>
    <row r="33" spans="1:61" ht="78.75" customHeight="1" x14ac:dyDescent="0.25">
      <c r="A33" s="295"/>
      <c r="B33" s="223"/>
      <c r="C33" s="314"/>
      <c r="D33" s="314"/>
      <c r="E33" s="314"/>
      <c r="F33" s="314"/>
      <c r="G33" s="314"/>
      <c r="H33" s="119" t="s">
        <v>222</v>
      </c>
      <c r="I33" s="221"/>
      <c r="J33" s="311"/>
      <c r="K33" s="262"/>
      <c r="L33" s="311"/>
      <c r="M33" s="262"/>
      <c r="N33" s="263"/>
      <c r="O33" s="120">
        <v>6</v>
      </c>
      <c r="P33" s="123" t="s">
        <v>223</v>
      </c>
      <c r="Q33" s="27" t="str">
        <f t="shared" ref="Q33" si="34">IF(OR(R33="Preventivo",R33="Detectivo"),"Probabilidad",IF(R33="Correctivo","Impacto",""))</f>
        <v>Probabilidad</v>
      </c>
      <c r="R33" s="111" t="s">
        <v>129</v>
      </c>
      <c r="S33" s="111" t="s">
        <v>130</v>
      </c>
      <c r="T33" s="28" t="str">
        <f t="shared" ref="T33:T34" si="35">IF(AND(R33="Preventivo",S33="Automático"),"50%",IF(AND(R33="Preventivo",S33="Manual"),"40%",IF(AND(R33="Detectivo",S33="Automático"),"40%",IF(AND(R33="Detectivo",S33="Manual"),"30%",IF(AND(R33="Correctivo",S33="Automático"),"35%",IF(AND(R33="Correctivo",S33="Manual"),"25%",""))))))</f>
        <v>40%</v>
      </c>
      <c r="U33" s="111" t="s">
        <v>131</v>
      </c>
      <c r="V33" s="111" t="s">
        <v>132</v>
      </c>
      <c r="W33" s="111" t="s">
        <v>133</v>
      </c>
      <c r="X33" s="97" t="s">
        <v>224</v>
      </c>
      <c r="Y33" s="115">
        <f t="shared" si="29"/>
        <v>2.7993599999999997E-2</v>
      </c>
      <c r="Z33" s="113" t="str">
        <f t="shared" si="30"/>
        <v>Muy Baja</v>
      </c>
      <c r="AA33" s="28">
        <f t="shared" si="31"/>
        <v>2.7993599999999997E-2</v>
      </c>
      <c r="AB33" s="113" t="str">
        <f t="shared" si="32"/>
        <v>Catastrófico</v>
      </c>
      <c r="AC33" s="28">
        <f t="shared" si="33"/>
        <v>1</v>
      </c>
      <c r="AD33" s="311"/>
      <c r="AE33" s="312"/>
      <c r="AF33" s="311"/>
      <c r="AG33" s="312"/>
      <c r="AH33" s="263"/>
      <c r="AI33" s="295"/>
      <c r="AJ33" s="94"/>
      <c r="AK33" s="315"/>
      <c r="AL33" s="313"/>
      <c r="AM33" s="203"/>
      <c r="AN33" s="313"/>
      <c r="AO33" s="203"/>
      <c r="AP33" s="215"/>
      <c r="AQ33" s="203"/>
      <c r="AR33" s="195"/>
      <c r="AS33" s="203"/>
      <c r="AT33" s="82"/>
      <c r="AU33" s="82"/>
      <c r="AV33" s="82"/>
      <c r="AW33" s="82"/>
      <c r="AX33" s="82"/>
      <c r="AY33" s="82"/>
      <c r="AZ33" s="82"/>
      <c r="BA33" s="82"/>
      <c r="BB33" s="82"/>
      <c r="BC33" s="82"/>
      <c r="BD33" s="82"/>
      <c r="BE33" s="82"/>
      <c r="BF33" s="82"/>
      <c r="BG33" s="82"/>
      <c r="BH33" s="82"/>
    </row>
    <row r="34" spans="1:61" ht="150.75" customHeight="1" x14ac:dyDescent="0.25">
      <c r="A34" s="295"/>
      <c r="B34" s="224"/>
      <c r="C34" s="314"/>
      <c r="D34" s="314"/>
      <c r="E34" s="314"/>
      <c r="F34" s="314"/>
      <c r="G34" s="314"/>
      <c r="H34" s="119" t="s">
        <v>191</v>
      </c>
      <c r="I34" s="221"/>
      <c r="J34" s="311"/>
      <c r="K34" s="262"/>
      <c r="L34" s="311"/>
      <c r="M34" s="262"/>
      <c r="N34" s="263"/>
      <c r="O34" s="27">
        <v>7</v>
      </c>
      <c r="P34" s="94" t="s">
        <v>225</v>
      </c>
      <c r="Q34" s="27" t="str">
        <f>IF(OR(R34="Preventivo",R34="Detectivo"),"Probabilidad",IF(R34="Correctivo","Impacto",""))</f>
        <v>Impacto</v>
      </c>
      <c r="R34" s="111" t="s">
        <v>147</v>
      </c>
      <c r="S34" s="111" t="s">
        <v>130</v>
      </c>
      <c r="T34" s="28" t="str">
        <f t="shared" si="35"/>
        <v>25%</v>
      </c>
      <c r="U34" s="111" t="s">
        <v>131</v>
      </c>
      <c r="V34" s="111" t="s">
        <v>132</v>
      </c>
      <c r="W34" s="111" t="s">
        <v>133</v>
      </c>
      <c r="X34" s="112" t="s">
        <v>226</v>
      </c>
      <c r="Y34" s="115">
        <f t="shared" si="29"/>
        <v>2.7993599999999997E-2</v>
      </c>
      <c r="Z34" s="113" t="str">
        <f t="shared" si="30"/>
        <v>Muy Baja</v>
      </c>
      <c r="AA34" s="28">
        <f t="shared" si="31"/>
        <v>2.7993599999999997E-2</v>
      </c>
      <c r="AB34" s="113" t="str">
        <f t="shared" si="32"/>
        <v>Mayor</v>
      </c>
      <c r="AC34" s="28">
        <f t="shared" si="33"/>
        <v>0.75</v>
      </c>
      <c r="AD34" s="311"/>
      <c r="AE34" s="312"/>
      <c r="AF34" s="311"/>
      <c r="AG34" s="312"/>
      <c r="AH34" s="263"/>
      <c r="AI34" s="295"/>
      <c r="AJ34" s="94"/>
      <c r="AK34" s="315"/>
      <c r="AL34" s="313"/>
      <c r="AM34" s="203"/>
      <c r="AN34" s="313"/>
      <c r="AO34" s="203"/>
      <c r="AP34" s="216"/>
      <c r="AQ34" s="203"/>
      <c r="AR34" s="196"/>
      <c r="AS34" s="203"/>
      <c r="AT34" s="82"/>
      <c r="AU34" s="82"/>
      <c r="AV34" s="82"/>
      <c r="AW34" s="82"/>
      <c r="AX34" s="82"/>
      <c r="AY34" s="82"/>
      <c r="AZ34" s="82"/>
      <c r="BA34" s="82"/>
      <c r="BB34" s="82"/>
      <c r="BC34" s="82"/>
      <c r="BD34" s="82"/>
      <c r="BE34" s="82"/>
      <c r="BF34" s="82"/>
      <c r="BG34" s="82"/>
      <c r="BH34" s="82"/>
    </row>
    <row r="35" spans="1:61" s="136" customFormat="1" ht="72" customHeight="1" x14ac:dyDescent="0.25">
      <c r="A35" s="316" t="s">
        <v>227</v>
      </c>
      <c r="B35" s="317" t="s">
        <v>171</v>
      </c>
      <c r="C35" s="317" t="s">
        <v>228</v>
      </c>
      <c r="D35" s="318" t="s">
        <v>229</v>
      </c>
      <c r="E35" s="318" t="s">
        <v>230</v>
      </c>
      <c r="F35" s="318" t="s">
        <v>231</v>
      </c>
      <c r="G35" s="322" t="s">
        <v>232</v>
      </c>
      <c r="H35" s="131" t="s">
        <v>233</v>
      </c>
      <c r="I35" s="318" t="s">
        <v>158</v>
      </c>
      <c r="J35" s="320" t="s">
        <v>159</v>
      </c>
      <c r="K35" s="262">
        <f>IF(J35="","",IF(J35="Muy Baja",0.2,IF(J35="Baja",0.4,IF(J35="Media",0.6,IF(J35="Alta",0.8,IF(J35="Muy Alta",1,))))))</f>
        <v>0.8</v>
      </c>
      <c r="L35" s="320" t="s">
        <v>234</v>
      </c>
      <c r="M35" s="262">
        <f>IF(L35="","",IF(L35="Leve",0.2,IF(L35="Menor",0.4,IF(L35="Moderado",0.6,IF(L35="Mayor",0.8,IF(L35="Catastrófico",1,))))))</f>
        <v>0.8</v>
      </c>
      <c r="N35" s="263"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129">
        <v>1</v>
      </c>
      <c r="P35" s="132" t="s">
        <v>235</v>
      </c>
      <c r="Q35" s="27" t="str">
        <f>IF(OR(R35="Preventivo",R35="Detectivo"),"Probabilidad",IF(R35="Correctivo","Impacto",""))</f>
        <v>Probabilidad</v>
      </c>
      <c r="R35" s="133" t="s">
        <v>129</v>
      </c>
      <c r="S35" s="133" t="s">
        <v>130</v>
      </c>
      <c r="T35" s="28" t="str">
        <f>IF(AND(R35="Preventivo",S35="Automático"),"50%",IF(AND(R35="Preventivo",S35="Manual"),"40%",IF(AND(R35="Detectivo",S35="Automático"),"40%",IF(AND(R35="Detectivo",S35="Manual"),"30%",IF(AND(R35="Correctivo",S35="Automático"),"35%",IF(AND(R35="Correctivo",S35="Manual"),"25%",""))))))</f>
        <v>40%</v>
      </c>
      <c r="U35" s="133" t="s">
        <v>148</v>
      </c>
      <c r="V35" s="133" t="s">
        <v>132</v>
      </c>
      <c r="W35" s="133" t="s">
        <v>133</v>
      </c>
      <c r="X35" s="130" t="s">
        <v>236</v>
      </c>
      <c r="Y35" s="128">
        <f>IFERROR(IF(Q35="Probabilidad",(K35-(+K35*T35)),IF(Q35="Impacto",K35,"")),"")</f>
        <v>0.48</v>
      </c>
      <c r="Z35" s="113" t="str">
        <f t="shared" si="30"/>
        <v>Media</v>
      </c>
      <c r="AA35" s="28">
        <f>+Y35</f>
        <v>0.48</v>
      </c>
      <c r="AB35" s="113" t="str">
        <f>IFERROR(IF(AC35="","",IF(AC35&lt;=0.2,"Leve",IF(AC35&lt;=0.4,"Menor",IF(AC35&lt;=0.6,"Moderado",IF(AC35&lt;=0.8,"Mayor","Catastrófico"))))),"")</f>
        <v>Mayor</v>
      </c>
      <c r="AC35" s="28">
        <f>IFERROR(IF(Q35="Impacto",(M35-(+M35*T35)),IF(Q35="Probabilidad",M35,"")),"")</f>
        <v>0.8</v>
      </c>
      <c r="AD35" s="258" t="str">
        <f>IFERROR(IF(AE35=0,"",IF(AND(AE35&gt;0,AE35&lt;=0.2),"Muy Baja",IF(AE35&lt;=0.4,"Baja",IF(AE35&lt;=0.6,"Media",IF(AE35&lt;=0.8,"Alta","Muy Alta"))))),"")</f>
        <v>Muy Baja</v>
      </c>
      <c r="AE35" s="260">
        <f>MIN(Y35:Y38)</f>
        <v>0.17279999999999998</v>
      </c>
      <c r="AF35" s="258" t="str">
        <f>IFERROR(IF(AG35=0,"",IF(AND(AG35&gt;0,AG35&lt;=0.2),"Leve",IF(AG35&lt;=0.4,"Menor",IF(AG35&lt;=0.6,"Moderado",IF(AG35&lt;=0.8,"Mayor","Catastrófico"))))),"")</f>
        <v>Moderado</v>
      </c>
      <c r="AG35" s="260">
        <f>MIN(AC35:AC38)</f>
        <v>0.60000000000000009</v>
      </c>
      <c r="AH35" s="234"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324"/>
      <c r="AJ35" s="138" t="s">
        <v>237</v>
      </c>
      <c r="AK35" s="197" t="s">
        <v>238</v>
      </c>
      <c r="AL35" s="214" t="s">
        <v>422</v>
      </c>
      <c r="AM35" s="197" t="s">
        <v>431</v>
      </c>
      <c r="AN35" s="214" t="s">
        <v>449</v>
      </c>
      <c r="AO35" s="197" t="s">
        <v>432</v>
      </c>
      <c r="AP35" s="214" t="s">
        <v>448</v>
      </c>
      <c r="AQ35" s="197" t="s">
        <v>432</v>
      </c>
      <c r="AR35" s="194" t="s">
        <v>458</v>
      </c>
      <c r="AS35" s="197" t="s">
        <v>460</v>
      </c>
      <c r="AT35" s="135"/>
      <c r="AU35" s="135"/>
      <c r="AV35" s="135"/>
      <c r="AW35" s="135"/>
      <c r="AX35" s="135"/>
      <c r="AY35" s="135"/>
      <c r="AZ35" s="135"/>
      <c r="BA35" s="135"/>
      <c r="BB35" s="135"/>
      <c r="BC35" s="135"/>
      <c r="BD35" s="135"/>
      <c r="BE35" s="135"/>
      <c r="BF35" s="135"/>
      <c r="BG35" s="135"/>
      <c r="BH35" s="135"/>
      <c r="BI35" s="135"/>
    </row>
    <row r="36" spans="1:61" s="136" customFormat="1" ht="85.5" customHeight="1" x14ac:dyDescent="0.25">
      <c r="A36" s="316"/>
      <c r="B36" s="317"/>
      <c r="C36" s="317"/>
      <c r="D36" s="319"/>
      <c r="E36" s="319"/>
      <c r="F36" s="319"/>
      <c r="G36" s="323"/>
      <c r="H36" s="131" t="s">
        <v>239</v>
      </c>
      <c r="I36" s="319"/>
      <c r="J36" s="321"/>
      <c r="K36" s="262"/>
      <c r="L36" s="321"/>
      <c r="M36" s="262"/>
      <c r="N36" s="263"/>
      <c r="O36" s="129">
        <v>2</v>
      </c>
      <c r="P36" s="132" t="s">
        <v>240</v>
      </c>
      <c r="Q36" s="27" t="str">
        <f>IF(OR(R36="Preventivo",R36="Detectivo"),"Probabilidad",IF(R36="Correctivo","Impacto",""))</f>
        <v>Probabilidad</v>
      </c>
      <c r="R36" s="133" t="s">
        <v>129</v>
      </c>
      <c r="S36" s="133" t="s">
        <v>130</v>
      </c>
      <c r="T36" s="28" t="str">
        <f t="shared" ref="T36:T38" si="36">IF(AND(R36="Preventivo",S36="Automático"),"50%",IF(AND(R36="Preventivo",S36="Manual"),"40%",IF(AND(R36="Detectivo",S36="Automático"),"40%",IF(AND(R36="Detectivo",S36="Manual"),"30%",IF(AND(R36="Correctivo",S36="Automático"),"35%",IF(AND(R36="Correctivo",S36="Manual"),"25%",""))))))</f>
        <v>40%</v>
      </c>
      <c r="U36" s="133" t="s">
        <v>148</v>
      </c>
      <c r="V36" s="133" t="s">
        <v>132</v>
      </c>
      <c r="W36" s="133" t="s">
        <v>133</v>
      </c>
      <c r="X36" s="130" t="s">
        <v>241</v>
      </c>
      <c r="Y36" s="128">
        <f>IFERROR(IF(AND(Q35="Probabilidad",Q36="Probabilidad"),(AA35-(+AA35*T36)),IF(Q36="Probabilidad",(K35-(+K35*T36)),IF(Q36="Impacto",AA35,""))),"")</f>
        <v>0.28799999999999998</v>
      </c>
      <c r="Z36" s="113" t="str">
        <f t="shared" si="30"/>
        <v>Baja</v>
      </c>
      <c r="AA36" s="28">
        <f t="shared" ref="AA36:AA38" si="37">+Y36</f>
        <v>0.28799999999999998</v>
      </c>
      <c r="AB36" s="113" t="str">
        <f t="shared" ref="AB36:AB38" si="38">IFERROR(IF(AC36="","",IF(AC36&lt;=0.2,"Leve",IF(AC36&lt;=0.4,"Menor",IF(AC36&lt;=0.6,"Moderado",IF(AC36&lt;=0.8,"Mayor","Catastrófico"))))),"")</f>
        <v>Mayor</v>
      </c>
      <c r="AC36" s="28">
        <f>IFERROR(IF(AND(Q35="Impacto",Q36="Impacto"),(AC35-(+AC35*T36)),IF(Q36="Impacto",(#REF!-(+#REF!*T36)),IF(Q36="Probabilidad",AC35,""))),"")</f>
        <v>0.8</v>
      </c>
      <c r="AD36" s="259"/>
      <c r="AE36" s="261"/>
      <c r="AF36" s="259"/>
      <c r="AG36" s="261"/>
      <c r="AH36" s="235"/>
      <c r="AI36" s="325"/>
      <c r="AJ36" s="139" t="s">
        <v>242</v>
      </c>
      <c r="AK36" s="198"/>
      <c r="AL36" s="215"/>
      <c r="AM36" s="198"/>
      <c r="AN36" s="215"/>
      <c r="AO36" s="198"/>
      <c r="AP36" s="215"/>
      <c r="AQ36" s="198"/>
      <c r="AR36" s="195"/>
      <c r="AS36" s="198"/>
      <c r="AT36" s="135"/>
      <c r="AU36" s="135"/>
      <c r="AV36" s="135"/>
      <c r="AW36" s="135"/>
      <c r="AX36" s="135"/>
      <c r="AY36" s="135"/>
      <c r="AZ36" s="135"/>
      <c r="BA36" s="135"/>
      <c r="BB36" s="135"/>
      <c r="BC36" s="135"/>
      <c r="BD36" s="135"/>
      <c r="BE36" s="135"/>
      <c r="BF36" s="135"/>
      <c r="BG36" s="135"/>
      <c r="BH36" s="135"/>
      <c r="BI36" s="135"/>
    </row>
    <row r="37" spans="1:61" s="136" customFormat="1" ht="57.6" customHeight="1" x14ac:dyDescent="0.25">
      <c r="A37" s="316"/>
      <c r="B37" s="317"/>
      <c r="C37" s="317"/>
      <c r="D37" s="319"/>
      <c r="E37" s="319"/>
      <c r="F37" s="319"/>
      <c r="G37" s="323"/>
      <c r="H37" s="131" t="s">
        <v>243</v>
      </c>
      <c r="I37" s="319"/>
      <c r="J37" s="321"/>
      <c r="K37" s="262"/>
      <c r="L37" s="321"/>
      <c r="M37" s="262"/>
      <c r="N37" s="263"/>
      <c r="O37" s="129">
        <v>3</v>
      </c>
      <c r="P37" s="132" t="s">
        <v>244</v>
      </c>
      <c r="Q37" s="27" t="str">
        <f t="shared" ref="Q37:Q38" si="39">IF(OR(R37="Preventivo",R37="Detectivo"),"Probabilidad",IF(R37="Correctivo","Impacto",""))</f>
        <v>Probabilidad</v>
      </c>
      <c r="R37" s="133" t="s">
        <v>129</v>
      </c>
      <c r="S37" s="133" t="s">
        <v>130</v>
      </c>
      <c r="T37" s="28" t="str">
        <f t="shared" si="36"/>
        <v>40%</v>
      </c>
      <c r="U37" s="133" t="s">
        <v>131</v>
      </c>
      <c r="V37" s="133" t="s">
        <v>132</v>
      </c>
      <c r="W37" s="133" t="s">
        <v>133</v>
      </c>
      <c r="X37" s="130" t="s">
        <v>245</v>
      </c>
      <c r="Y37" s="128">
        <f>IFERROR(IF(AND(Q36="Probabilidad",Q37="Probabilidad"),(AA36-(+AA36*T37)),IF(AND(Q36="Impacto",Q37="Probabilidad"),(AA35-(+AA35*T37)),IF(Q37="Impacto",AA36,""))),"")</f>
        <v>0.17279999999999998</v>
      </c>
      <c r="Z37" s="113" t="str">
        <f t="shared" si="30"/>
        <v>Muy Baja</v>
      </c>
      <c r="AA37" s="28">
        <f t="shared" si="37"/>
        <v>0.17279999999999998</v>
      </c>
      <c r="AB37" s="113" t="str">
        <f t="shared" si="38"/>
        <v>Mayor</v>
      </c>
      <c r="AC37" s="28">
        <f>IFERROR(IF(AND(Q36="Impacto",Q37="Impacto"),(AC36-(+AC36*T37)),IF(AND(Q36="Probabilidad",Q37="Impacto"),(AC35-(+AC35*T37)),IF(Q37="Probabilidad",AC36,""))),"")</f>
        <v>0.8</v>
      </c>
      <c r="AD37" s="259"/>
      <c r="AE37" s="261"/>
      <c r="AF37" s="259"/>
      <c r="AG37" s="261"/>
      <c r="AH37" s="235"/>
      <c r="AI37" s="325"/>
      <c r="AJ37" s="137"/>
      <c r="AK37" s="198"/>
      <c r="AL37" s="215"/>
      <c r="AM37" s="198"/>
      <c r="AN37" s="215"/>
      <c r="AO37" s="198"/>
      <c r="AP37" s="215"/>
      <c r="AQ37" s="198"/>
      <c r="AR37" s="195"/>
      <c r="AS37" s="198"/>
      <c r="AT37" s="135"/>
      <c r="AU37" s="135"/>
      <c r="AV37" s="135"/>
      <c r="AW37" s="135"/>
      <c r="AX37" s="135"/>
      <c r="AY37" s="135"/>
      <c r="AZ37" s="135"/>
      <c r="BA37" s="135"/>
      <c r="BB37" s="135"/>
      <c r="BC37" s="135"/>
      <c r="BD37" s="135"/>
      <c r="BE37" s="135"/>
      <c r="BF37" s="135"/>
      <c r="BG37" s="135"/>
      <c r="BH37" s="135"/>
      <c r="BI37" s="135"/>
    </row>
    <row r="38" spans="1:61" s="136" customFormat="1" ht="279" customHeight="1" x14ac:dyDescent="0.25">
      <c r="A38" s="316"/>
      <c r="B38" s="317"/>
      <c r="C38" s="317"/>
      <c r="D38" s="319"/>
      <c r="E38" s="319"/>
      <c r="F38" s="319"/>
      <c r="G38" s="323"/>
      <c r="H38" s="131" t="s">
        <v>246</v>
      </c>
      <c r="I38" s="319"/>
      <c r="J38" s="321"/>
      <c r="K38" s="262"/>
      <c r="L38" s="321"/>
      <c r="M38" s="262"/>
      <c r="N38" s="263"/>
      <c r="O38" s="129">
        <v>4</v>
      </c>
      <c r="P38" s="132" t="s">
        <v>247</v>
      </c>
      <c r="Q38" s="27" t="str">
        <f t="shared" si="39"/>
        <v>Impacto</v>
      </c>
      <c r="R38" s="133" t="s">
        <v>147</v>
      </c>
      <c r="S38" s="133" t="s">
        <v>130</v>
      </c>
      <c r="T38" s="28" t="str">
        <f t="shared" si="36"/>
        <v>25%</v>
      </c>
      <c r="U38" s="133" t="s">
        <v>131</v>
      </c>
      <c r="V38" s="133" t="s">
        <v>132</v>
      </c>
      <c r="W38" s="133" t="s">
        <v>133</v>
      </c>
      <c r="X38" s="129" t="s">
        <v>248</v>
      </c>
      <c r="Y38" s="128">
        <f>IFERROR(IF(AND(Q37="Probabilidad",Q38="Probabilidad"),(AA37-(+AA37*T38)),IF(AND(Q37="Impacto",Q38="Probabilidad"),(AA36-(+AA36*T38)),IF(Q38="Impacto",AA37,""))),"")</f>
        <v>0.17279999999999998</v>
      </c>
      <c r="Z38" s="113" t="str">
        <f t="shared" si="30"/>
        <v>Muy Baja</v>
      </c>
      <c r="AA38" s="28">
        <f t="shared" si="37"/>
        <v>0.17279999999999998</v>
      </c>
      <c r="AB38" s="113" t="str">
        <f t="shared" si="38"/>
        <v>Moderado</v>
      </c>
      <c r="AC38" s="28">
        <f>IFERROR(IF(AND(Q37="Impacto",Q38="Impacto"),(AC37-(+AC37*T38)),IF(AND(Q37="Probabilidad",Q38="Impacto"),(AC36-(+AC36*T38)),IF(Q38="Probabilidad",AC37,""))),"")</f>
        <v>0.60000000000000009</v>
      </c>
      <c r="AD38" s="259"/>
      <c r="AE38" s="261"/>
      <c r="AF38" s="259"/>
      <c r="AG38" s="261"/>
      <c r="AH38" s="235"/>
      <c r="AI38" s="325"/>
      <c r="AJ38" s="137"/>
      <c r="AK38" s="198"/>
      <c r="AL38" s="215"/>
      <c r="AM38" s="198"/>
      <c r="AN38" s="216"/>
      <c r="AO38" s="198"/>
      <c r="AP38" s="216"/>
      <c r="AQ38" s="198"/>
      <c r="AR38" s="196"/>
      <c r="AS38" s="198"/>
      <c r="AT38" s="135"/>
      <c r="AU38" s="135"/>
      <c r="AV38" s="135"/>
      <c r="AW38" s="135"/>
      <c r="AX38" s="135"/>
      <c r="AY38" s="135"/>
      <c r="AZ38" s="135"/>
      <c r="BA38" s="135"/>
      <c r="BB38" s="135"/>
      <c r="BC38" s="135"/>
      <c r="BD38" s="135"/>
      <c r="BE38" s="135"/>
      <c r="BF38" s="135"/>
      <c r="BG38" s="135"/>
      <c r="BH38" s="135"/>
      <c r="BI38" s="135"/>
    </row>
    <row r="39" spans="1:61" s="136" customFormat="1" ht="57.6" customHeight="1" x14ac:dyDescent="0.25">
      <c r="A39" s="316" t="s">
        <v>249</v>
      </c>
      <c r="B39" s="317" t="s">
        <v>215</v>
      </c>
      <c r="C39" s="317" t="s">
        <v>250</v>
      </c>
      <c r="D39" s="318" t="s">
        <v>229</v>
      </c>
      <c r="E39" s="318" t="s">
        <v>251</v>
      </c>
      <c r="F39" s="318" t="s">
        <v>252</v>
      </c>
      <c r="G39" s="322" t="s">
        <v>253</v>
      </c>
      <c r="H39" s="131" t="s">
        <v>254</v>
      </c>
      <c r="I39" s="318" t="s">
        <v>158</v>
      </c>
      <c r="J39" s="320" t="s">
        <v>255</v>
      </c>
      <c r="K39" s="262">
        <f>IF(J39="","",IF(J39="Muy Baja",0.2,IF(J39="Baja",0.4,IF(J39="Media",0.6,IF(J39="Alta",0.8,IF(J39="Muy Alta",1,))))))</f>
        <v>0.4</v>
      </c>
      <c r="L39" s="320" t="s">
        <v>234</v>
      </c>
      <c r="M39" s="262">
        <f>IF(L39="","",IF(L39="Leve",0.2,IF(L39="Menor",0.4,IF(L39="Moderado",0.6,IF(L39="Mayor",0.8,IF(L39="Catastrófico",1,))))))</f>
        <v>0.8</v>
      </c>
      <c r="N39" s="263"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129">
        <v>1</v>
      </c>
      <c r="P39" s="132" t="s">
        <v>256</v>
      </c>
      <c r="Q39" s="27" t="str">
        <f>IF(OR(R39="Preventivo",R39="Detectivo"),"Probabilidad",IF(R39="Correctivo","Impacto",""))</f>
        <v>Probabilidad</v>
      </c>
      <c r="R39" s="133" t="s">
        <v>129</v>
      </c>
      <c r="S39" s="133" t="s">
        <v>130</v>
      </c>
      <c r="T39" s="28" t="str">
        <f>IF(AND(R39="Preventivo",S39="Automático"),"50%",IF(AND(R39="Preventivo",S39="Manual"),"40%",IF(AND(R39="Detectivo",S39="Automático"),"40%",IF(AND(R39="Detectivo",S39="Manual"),"30%",IF(AND(R39="Correctivo",S39="Automático"),"35%",IF(AND(R39="Correctivo",S39="Manual"),"25%",""))))))</f>
        <v>40%</v>
      </c>
      <c r="U39" s="133" t="s">
        <v>131</v>
      </c>
      <c r="V39" s="133" t="s">
        <v>132</v>
      </c>
      <c r="W39" s="133" t="s">
        <v>133</v>
      </c>
      <c r="X39" s="130" t="s">
        <v>257</v>
      </c>
      <c r="Y39" s="128">
        <f>IFERROR(IF(Q39="Probabilidad",(K39-(+K39*T39)),IF(Q39="Impacto",K39,"")),"")</f>
        <v>0.24</v>
      </c>
      <c r="Z39" s="113" t="str">
        <f t="shared" ref="Z39:Z41" si="40">IFERROR(IF(Y39="","",IF(Y39&lt;=0.2,"Muy Baja",IF(Y39&lt;=0.4,"Baja",IF(Y39&lt;=0.6,"Media",IF(Y39&lt;=0.8,"Alta","Muy Alta"))))),"")</f>
        <v>Baja</v>
      </c>
      <c r="AA39" s="28">
        <f>+Y39</f>
        <v>0.24</v>
      </c>
      <c r="AB39" s="113" t="str">
        <f>IFERROR(IF(AC39="","",IF(AC39&lt;=0.2,"Leve",IF(AC39&lt;=0.4,"Menor",IF(AC39&lt;=0.6,"Moderado",IF(AC39&lt;=0.8,"Mayor","Catastrófico"))))),"")</f>
        <v>Mayor</v>
      </c>
      <c r="AC39" s="28">
        <f>IFERROR(IF(Q39="Impacto",(M39-(+M39*T39)),IF(Q39="Probabilidad",M39,"")),"")</f>
        <v>0.8</v>
      </c>
      <c r="AD39" s="258" t="str">
        <f>IFERROR(IF(AE39=0,"",IF(AND(AE39&gt;0,AE39&lt;=0.2),"Muy Baja",IF(AE39&lt;=0.4,"Baja",IF(AE39&lt;=0.6,"Media",IF(AE39&lt;=0.8,"Alta","Muy Alta"))))),"")</f>
        <v>Muy Baja</v>
      </c>
      <c r="AE39" s="260">
        <f>MIN(Y39:Y41)</f>
        <v>0.14399999999999999</v>
      </c>
      <c r="AF39" s="258" t="str">
        <f>IFERROR(IF(AG39=0,"",IF(AND(AG39&gt;0,AG39&lt;=0.2),"Leve",IF(AG39&lt;=0.4,"Menor",IF(AG39&lt;=0.6,"Moderado",IF(AG39&lt;=0.8,"Mayor","Catastrófico"))))),"")</f>
        <v>Moderado</v>
      </c>
      <c r="AG39" s="260">
        <f>MIN(AC39:AC41)</f>
        <v>0.45000000000000007</v>
      </c>
      <c r="AH39" s="234"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324"/>
      <c r="AJ39" s="134"/>
      <c r="AK39" s="197" t="s">
        <v>238</v>
      </c>
      <c r="AL39" s="214" t="s">
        <v>423</v>
      </c>
      <c r="AM39" s="197" t="s">
        <v>427</v>
      </c>
      <c r="AN39" s="214" t="s">
        <v>440</v>
      </c>
      <c r="AO39" s="197" t="s">
        <v>428</v>
      </c>
      <c r="AP39" s="214" t="s">
        <v>446</v>
      </c>
      <c r="AQ39" s="197" t="s">
        <v>428</v>
      </c>
      <c r="AR39" s="194" t="s">
        <v>457</v>
      </c>
      <c r="AS39" s="197" t="s">
        <v>461</v>
      </c>
      <c r="AT39" s="135"/>
      <c r="AU39" s="135"/>
      <c r="AV39" s="135"/>
      <c r="AW39" s="135"/>
      <c r="AX39" s="135"/>
      <c r="AY39" s="135"/>
      <c r="AZ39" s="135"/>
      <c r="BA39" s="135"/>
      <c r="BB39" s="135"/>
      <c r="BC39" s="135"/>
      <c r="BD39" s="135"/>
      <c r="BE39" s="135"/>
      <c r="BF39" s="135"/>
      <c r="BG39" s="135"/>
      <c r="BH39" s="135"/>
      <c r="BI39" s="135"/>
    </row>
    <row r="40" spans="1:61" s="136" customFormat="1" ht="123" customHeight="1" x14ac:dyDescent="0.25">
      <c r="A40" s="316"/>
      <c r="B40" s="317"/>
      <c r="C40" s="317"/>
      <c r="D40" s="319"/>
      <c r="E40" s="319"/>
      <c r="F40" s="319"/>
      <c r="G40" s="323"/>
      <c r="H40" s="131" t="s">
        <v>418</v>
      </c>
      <c r="I40" s="319"/>
      <c r="J40" s="321"/>
      <c r="K40" s="262"/>
      <c r="L40" s="321"/>
      <c r="M40" s="262"/>
      <c r="N40" s="263"/>
      <c r="O40" s="129">
        <v>2</v>
      </c>
      <c r="P40" s="132" t="s">
        <v>258</v>
      </c>
      <c r="Q40" s="140" t="str">
        <f>IF(OR(R40="Preventivo",R40="Detectivo"),"Probabilidad",IF(R40="Correctivo","Impacto",""))</f>
        <v>Impacto</v>
      </c>
      <c r="R40" s="133" t="s">
        <v>147</v>
      </c>
      <c r="S40" s="133" t="s">
        <v>130</v>
      </c>
      <c r="T40" s="28" t="str">
        <f t="shared" ref="T40:T41" si="41">IF(AND(R40="Preventivo",S40="Automático"),"50%",IF(AND(R40="Preventivo",S40="Manual"),"40%",IF(AND(R40="Detectivo",S40="Automático"),"40%",IF(AND(R40="Detectivo",S40="Manual"),"30%",IF(AND(R40="Correctivo",S40="Automático"),"35%",IF(AND(R40="Correctivo",S40="Manual"),"25%",""))))))</f>
        <v>25%</v>
      </c>
      <c r="U40" s="133" t="s">
        <v>131</v>
      </c>
      <c r="V40" s="133" t="s">
        <v>132</v>
      </c>
      <c r="W40" s="133" t="s">
        <v>133</v>
      </c>
      <c r="X40" s="130" t="s">
        <v>257</v>
      </c>
      <c r="Y40" s="128">
        <f>IFERROR(IF(AND(Q39="Probabilidad",Q40="Probabilidad"),(AA39-(+AA39*T40)),IF(Q40="Probabilidad",(K39-(+K39*T40)),IF(Q40="Impacto",AA39,""))),"")</f>
        <v>0.24</v>
      </c>
      <c r="Z40" s="113" t="str">
        <f t="shared" si="40"/>
        <v>Baja</v>
      </c>
      <c r="AA40" s="28">
        <f t="shared" ref="AA40:AA41" si="42">+Y40</f>
        <v>0.24</v>
      </c>
      <c r="AB40" s="113" t="str">
        <f t="shared" ref="AB40:AB41" si="43">IFERROR(IF(AC40="","",IF(AC40&lt;=0.2,"Leve",IF(AC40&lt;=0.4,"Menor",IF(AC40&lt;=0.6,"Moderado",IF(AC40&lt;=0.8,"Mayor","Catastrófico"))))),"")</f>
        <v>Moderado</v>
      </c>
      <c r="AC40" s="28">
        <f>IFERROR(IF(AND(Q39="Impacto",Q40="Impacto"),(AC39-(+AC39*T40)),IF(AND(Q39="Probabilidad",Q40="Impacto"),(AC38-(+AC38*T40)),IF(Q40="Probabilidad",AC39,""))),"")</f>
        <v>0.45000000000000007</v>
      </c>
      <c r="AD40" s="259"/>
      <c r="AE40" s="261"/>
      <c r="AF40" s="259"/>
      <c r="AG40" s="261"/>
      <c r="AH40" s="235"/>
      <c r="AI40" s="325"/>
      <c r="AJ40" s="137"/>
      <c r="AK40" s="198"/>
      <c r="AL40" s="215"/>
      <c r="AM40" s="198"/>
      <c r="AN40" s="215"/>
      <c r="AO40" s="198"/>
      <c r="AP40" s="215"/>
      <c r="AQ40" s="198"/>
      <c r="AR40" s="195"/>
      <c r="AS40" s="198"/>
      <c r="AT40" s="135"/>
      <c r="AU40" s="135"/>
      <c r="AV40" s="135"/>
      <c r="AW40" s="135"/>
      <c r="AX40" s="135"/>
      <c r="AY40" s="135"/>
      <c r="AZ40" s="135"/>
      <c r="BA40" s="135"/>
      <c r="BB40" s="135"/>
      <c r="BC40" s="135"/>
      <c r="BD40" s="135"/>
      <c r="BE40" s="135"/>
      <c r="BF40" s="135"/>
      <c r="BG40" s="135"/>
      <c r="BH40" s="135"/>
      <c r="BI40" s="135"/>
    </row>
    <row r="41" spans="1:61" s="136" customFormat="1" ht="292.5" customHeight="1" x14ac:dyDescent="0.25">
      <c r="A41" s="316"/>
      <c r="B41" s="317"/>
      <c r="C41" s="317"/>
      <c r="D41" s="319"/>
      <c r="E41" s="319"/>
      <c r="F41" s="319"/>
      <c r="G41" s="323"/>
      <c r="H41" s="131" t="s">
        <v>259</v>
      </c>
      <c r="I41" s="319"/>
      <c r="J41" s="321"/>
      <c r="K41" s="262"/>
      <c r="L41" s="321"/>
      <c r="M41" s="262"/>
      <c r="N41" s="263"/>
      <c r="O41" s="129">
        <v>3</v>
      </c>
      <c r="P41" s="141" t="s">
        <v>260</v>
      </c>
      <c r="Q41" s="142" t="str">
        <f t="shared" ref="Q41" si="44">IF(OR(R41="Preventivo",R41="Detectivo"),"Probabilidad",IF(R41="Correctivo","Impacto",""))</f>
        <v>Probabilidad</v>
      </c>
      <c r="R41" s="143" t="s">
        <v>129</v>
      </c>
      <c r="S41" s="143" t="s">
        <v>130</v>
      </c>
      <c r="T41" s="144" t="str">
        <f t="shared" si="41"/>
        <v>40%</v>
      </c>
      <c r="U41" s="143" t="s">
        <v>131</v>
      </c>
      <c r="V41" s="143" t="s">
        <v>132</v>
      </c>
      <c r="W41" s="143" t="s">
        <v>133</v>
      </c>
      <c r="X41" s="145" t="s">
        <v>261</v>
      </c>
      <c r="Y41" s="128">
        <f>IFERROR(IF(AND(Q40="Probabilidad",Q41="Probabilidad"),(AA40-(+AA40*T41)),IF(AND(Q40="Impacto",Q41="Probabilidad"),(AA39-(+AA39*T41)),IF(Q41="Impacto",AA40,""))),"")</f>
        <v>0.14399999999999999</v>
      </c>
      <c r="Z41" s="113" t="str">
        <f t="shared" si="40"/>
        <v>Muy Baja</v>
      </c>
      <c r="AA41" s="28">
        <f t="shared" si="42"/>
        <v>0.14399999999999999</v>
      </c>
      <c r="AB41" s="113" t="str">
        <f t="shared" si="43"/>
        <v>Moderado</v>
      </c>
      <c r="AC41" s="28">
        <f>IFERROR(IF(AND(Q40="Impacto",Q41="Impacto"),(AC40-(+AC40*T41)),IF(AND(Q40="Probabilidad",Q41="Impacto"),(AC39-(+AC39*T41)),IF(Q41="Probabilidad",AC40,""))),"")</f>
        <v>0.45000000000000007</v>
      </c>
      <c r="AD41" s="259"/>
      <c r="AE41" s="261"/>
      <c r="AF41" s="259"/>
      <c r="AG41" s="261"/>
      <c r="AH41" s="235"/>
      <c r="AI41" s="325"/>
      <c r="AJ41" s="137"/>
      <c r="AK41" s="198"/>
      <c r="AL41" s="216"/>
      <c r="AM41" s="199"/>
      <c r="AN41" s="216"/>
      <c r="AO41" s="199"/>
      <c r="AP41" s="216"/>
      <c r="AQ41" s="199"/>
      <c r="AR41" s="196"/>
      <c r="AS41" s="199"/>
      <c r="AT41" s="135"/>
      <c r="AU41" s="135"/>
      <c r="AV41" s="135"/>
      <c r="AW41" s="135"/>
      <c r="AX41" s="135"/>
      <c r="AY41" s="135"/>
      <c r="AZ41" s="135"/>
      <c r="BA41" s="135"/>
      <c r="BB41" s="135"/>
      <c r="BC41" s="135"/>
      <c r="BD41" s="135"/>
      <c r="BE41" s="135"/>
      <c r="BF41" s="135"/>
      <c r="BG41" s="135"/>
      <c r="BH41" s="135"/>
      <c r="BI41" s="135"/>
    </row>
    <row r="42" spans="1:61" ht="49.5" customHeight="1" x14ac:dyDescent="0.25">
      <c r="A42" s="248" t="s">
        <v>262</v>
      </c>
      <c r="B42" s="249"/>
      <c r="C42" s="249"/>
      <c r="D42" s="249"/>
      <c r="E42" s="249"/>
      <c r="F42" s="249"/>
      <c r="G42" s="249"/>
      <c r="H42" s="249"/>
      <c r="I42" s="249"/>
      <c r="J42" s="249"/>
      <c r="K42" s="249"/>
      <c r="L42" s="249"/>
      <c r="M42" s="249"/>
      <c r="N42" s="249"/>
      <c r="O42" s="249"/>
      <c r="P42" s="249"/>
      <c r="Q42" s="249"/>
      <c r="R42" s="249"/>
      <c r="S42" s="249"/>
      <c r="T42" s="249"/>
      <c r="U42" s="249"/>
      <c r="V42" s="249"/>
      <c r="W42" s="249"/>
      <c r="X42" s="249"/>
      <c r="Y42" s="249"/>
      <c r="Z42" s="249"/>
      <c r="AA42" s="249"/>
      <c r="AB42" s="249"/>
      <c r="AC42" s="249"/>
      <c r="AD42" s="249"/>
      <c r="AE42" s="249"/>
      <c r="AF42" s="249"/>
      <c r="AG42" s="249"/>
      <c r="AH42" s="249"/>
      <c r="AI42" s="250"/>
      <c r="AK42" s="124"/>
      <c r="AL42" s="124"/>
      <c r="AM42" s="124"/>
    </row>
    <row r="44" spans="1:61" x14ac:dyDescent="0.25">
      <c r="A44" s="102" t="s">
        <v>263</v>
      </c>
      <c r="B44" s="102"/>
      <c r="C44" s="83"/>
      <c r="D44" s="83"/>
      <c r="E44" s="83"/>
      <c r="F44" s="83"/>
      <c r="I44" s="83"/>
    </row>
    <row r="46" spans="1:61" x14ac:dyDescent="0.25">
      <c r="C46" s="87" t="s">
        <v>264</v>
      </c>
      <c r="D46" s="87"/>
      <c r="F46" s="83"/>
    </row>
    <row r="47" spans="1:61" x14ac:dyDescent="0.25">
      <c r="G47" s="103"/>
    </row>
    <row r="48" spans="1:61" x14ac:dyDescent="0.25">
      <c r="C48" s="125" t="s">
        <v>265</v>
      </c>
      <c r="D48" s="126" t="s">
        <v>266</v>
      </c>
      <c r="E48" s="310" t="s">
        <v>267</v>
      </c>
      <c r="F48" s="310"/>
      <c r="G48" s="310"/>
      <c r="H48" s="310"/>
    </row>
    <row r="49" spans="3:8" ht="36" customHeight="1" x14ac:dyDescent="0.25">
      <c r="C49" s="112" t="s">
        <v>117</v>
      </c>
      <c r="D49" s="127">
        <v>44826</v>
      </c>
      <c r="E49" s="225" t="s">
        <v>268</v>
      </c>
      <c r="F49" s="225"/>
      <c r="G49" s="225"/>
      <c r="H49" s="225"/>
    </row>
    <row r="50" spans="3:8" ht="36" customHeight="1" x14ac:dyDescent="0.25">
      <c r="C50" s="112" t="s">
        <v>117</v>
      </c>
      <c r="D50" s="127">
        <v>44826</v>
      </c>
      <c r="E50" s="225" t="s">
        <v>269</v>
      </c>
      <c r="F50" s="225"/>
      <c r="G50" s="225"/>
      <c r="H50" s="225"/>
    </row>
    <row r="51" spans="3:8" ht="36" customHeight="1" x14ac:dyDescent="0.25">
      <c r="C51" s="112" t="s">
        <v>117</v>
      </c>
      <c r="D51" s="127">
        <v>44826</v>
      </c>
      <c r="E51" s="225" t="s">
        <v>270</v>
      </c>
      <c r="F51" s="225"/>
      <c r="G51" s="225"/>
      <c r="H51" s="225"/>
    </row>
    <row r="52" spans="3:8" ht="75.75" customHeight="1" x14ac:dyDescent="0.25">
      <c r="C52" s="112" t="s">
        <v>117</v>
      </c>
      <c r="D52" s="127">
        <v>44826</v>
      </c>
      <c r="E52" s="225" t="s">
        <v>271</v>
      </c>
      <c r="F52" s="225"/>
      <c r="G52" s="225"/>
      <c r="H52" s="225"/>
    </row>
    <row r="53" spans="3:8" ht="36" customHeight="1" x14ac:dyDescent="0.25">
      <c r="C53" s="112" t="s">
        <v>150</v>
      </c>
      <c r="D53" s="127">
        <v>44826</v>
      </c>
      <c r="E53" s="225" t="s">
        <v>272</v>
      </c>
      <c r="F53" s="225"/>
      <c r="G53" s="225"/>
      <c r="H53" s="225"/>
    </row>
    <row r="54" spans="3:8" ht="32.25" customHeight="1" x14ac:dyDescent="0.25">
      <c r="C54" s="112" t="s">
        <v>170</v>
      </c>
      <c r="D54" s="127">
        <v>44826</v>
      </c>
      <c r="E54" s="225" t="s">
        <v>273</v>
      </c>
      <c r="F54" s="225"/>
      <c r="G54" s="225"/>
      <c r="H54" s="225"/>
    </row>
    <row r="55" spans="3:8" ht="92.25" customHeight="1" x14ac:dyDescent="0.25">
      <c r="C55" s="112" t="s">
        <v>170</v>
      </c>
      <c r="D55" s="127">
        <v>44895</v>
      </c>
      <c r="E55" s="225" t="s">
        <v>274</v>
      </c>
      <c r="F55" s="225"/>
      <c r="G55" s="225"/>
      <c r="H55" s="225"/>
    </row>
    <row r="56" spans="3:8" ht="32.25" customHeight="1" x14ac:dyDescent="0.25">
      <c r="C56" s="112" t="s">
        <v>197</v>
      </c>
      <c r="D56" s="127">
        <v>45076</v>
      </c>
      <c r="E56" s="225" t="s">
        <v>275</v>
      </c>
      <c r="F56" s="225"/>
      <c r="G56" s="225"/>
      <c r="H56" s="225"/>
    </row>
    <row r="57" spans="3:8" ht="54" customHeight="1" x14ac:dyDescent="0.25">
      <c r="C57" s="112" t="s">
        <v>197</v>
      </c>
      <c r="D57" s="127">
        <v>45194</v>
      </c>
      <c r="E57" s="225" t="s">
        <v>276</v>
      </c>
      <c r="F57" s="225"/>
      <c r="G57" s="225"/>
      <c r="H57" s="225"/>
    </row>
    <row r="58" spans="3:8" ht="54" customHeight="1" x14ac:dyDescent="0.25">
      <c r="C58" s="112" t="s">
        <v>117</v>
      </c>
      <c r="D58" s="127">
        <v>45279</v>
      </c>
      <c r="E58" s="225" t="s">
        <v>277</v>
      </c>
      <c r="F58" s="225"/>
      <c r="G58" s="225"/>
      <c r="H58" s="225"/>
    </row>
    <row r="59" spans="3:8" ht="69.75" customHeight="1" x14ac:dyDescent="0.25">
      <c r="C59" s="112" t="s">
        <v>170</v>
      </c>
      <c r="D59" s="127">
        <v>45279</v>
      </c>
      <c r="E59" s="225" t="s">
        <v>278</v>
      </c>
      <c r="F59" s="225"/>
      <c r="G59" s="225"/>
      <c r="H59" s="225"/>
    </row>
    <row r="60" spans="3:8" x14ac:dyDescent="0.25">
      <c r="C60" s="112" t="s">
        <v>279</v>
      </c>
      <c r="D60" s="127">
        <v>45471</v>
      </c>
      <c r="E60" s="225" t="s">
        <v>280</v>
      </c>
      <c r="F60" s="225"/>
      <c r="G60" s="225"/>
      <c r="H60" s="225"/>
    </row>
    <row r="61" spans="3:8" ht="19.95" customHeight="1" x14ac:dyDescent="0.25">
      <c r="C61" s="112" t="s">
        <v>281</v>
      </c>
      <c r="D61" s="127">
        <v>45622</v>
      </c>
      <c r="E61" s="225" t="s">
        <v>282</v>
      </c>
      <c r="F61" s="225"/>
      <c r="G61" s="225"/>
      <c r="H61" s="225"/>
    </row>
  </sheetData>
  <sheetProtection algorithmName="SHA-512" hashValue="jQzCDx0iF6d1R/fmnS84H/xUBkLephM984LBbpFNr5Iat4VNbgfR0NxmqMjaDGd/2xv9z7MyUqd32VlfWsfm4g==" saltValue="+ikK1Ww0m4FEGmfFFxwFDw==" spinCount="100000" sheet="1" formatCells="0" formatColumns="0" formatRows="0"/>
  <dataConsolidate/>
  <mergeCells count="244">
    <mergeCell ref="AN35:AN38"/>
    <mergeCell ref="AO35:AO38"/>
    <mergeCell ref="AN39:AN41"/>
    <mergeCell ref="AO39:AO41"/>
    <mergeCell ref="AN11:AN14"/>
    <mergeCell ref="AO11:AO14"/>
    <mergeCell ref="AN15:AN19"/>
    <mergeCell ref="AO15:AO19"/>
    <mergeCell ref="AN20:AN22"/>
    <mergeCell ref="AO20:AO22"/>
    <mergeCell ref="AN23:AN27"/>
    <mergeCell ref="AO23:AO27"/>
    <mergeCell ref="AN28:AN34"/>
    <mergeCell ref="AO28:AO34"/>
    <mergeCell ref="AH39:AH41"/>
    <mergeCell ref="AI39:AI41"/>
    <mergeCell ref="AK39:AK41"/>
    <mergeCell ref="AL39:AL41"/>
    <mergeCell ref="AM39:AM41"/>
    <mergeCell ref="AG39:AG41"/>
    <mergeCell ref="AF35:AF38"/>
    <mergeCell ref="AG35:AG38"/>
    <mergeCell ref="AH35:AH38"/>
    <mergeCell ref="AI35:AI38"/>
    <mergeCell ref="AK35:AK38"/>
    <mergeCell ref="AL35:AL38"/>
    <mergeCell ref="AM35:AM38"/>
    <mergeCell ref="A39:A41"/>
    <mergeCell ref="B39:B41"/>
    <mergeCell ref="C39:C41"/>
    <mergeCell ref="D39:D41"/>
    <mergeCell ref="E39:E41"/>
    <mergeCell ref="F39:F41"/>
    <mergeCell ref="G39:G41"/>
    <mergeCell ref="I39:I41"/>
    <mergeCell ref="J39:J41"/>
    <mergeCell ref="K39:K41"/>
    <mergeCell ref="L39:L41"/>
    <mergeCell ref="M39:M41"/>
    <mergeCell ref="N39:N41"/>
    <mergeCell ref="AD39:AD41"/>
    <mergeCell ref="AE39:AE41"/>
    <mergeCell ref="AF39:AF41"/>
    <mergeCell ref="G35:G38"/>
    <mergeCell ref="I35:I38"/>
    <mergeCell ref="J35:J38"/>
    <mergeCell ref="K35:K38"/>
    <mergeCell ref="L35:L38"/>
    <mergeCell ref="M35:M38"/>
    <mergeCell ref="N35:N38"/>
    <mergeCell ref="AD35:AD38"/>
    <mergeCell ref="AE35:AE38"/>
    <mergeCell ref="AL28:AL34"/>
    <mergeCell ref="AM28:AM34"/>
    <mergeCell ref="E56:H56"/>
    <mergeCell ref="E57:H57"/>
    <mergeCell ref="A28:A34"/>
    <mergeCell ref="C28:C34"/>
    <mergeCell ref="D28:D34"/>
    <mergeCell ref="E28:E34"/>
    <mergeCell ref="F28:F34"/>
    <mergeCell ref="G28:G34"/>
    <mergeCell ref="I28:I34"/>
    <mergeCell ref="J28:J34"/>
    <mergeCell ref="K28:K34"/>
    <mergeCell ref="E55:H55"/>
    <mergeCell ref="E54:H54"/>
    <mergeCell ref="AK28:AK34"/>
    <mergeCell ref="L28:L34"/>
    <mergeCell ref="M28:M34"/>
    <mergeCell ref="A35:A38"/>
    <mergeCell ref="B35:B38"/>
    <mergeCell ref="C35:C38"/>
    <mergeCell ref="D35:D38"/>
    <mergeCell ref="E35:E38"/>
    <mergeCell ref="F35:F38"/>
    <mergeCell ref="AI23:AI27"/>
    <mergeCell ref="E48:H48"/>
    <mergeCell ref="E49:H49"/>
    <mergeCell ref="E50:H50"/>
    <mergeCell ref="E51:H51"/>
    <mergeCell ref="E52:H52"/>
    <mergeCell ref="E53:H53"/>
    <mergeCell ref="A23:A27"/>
    <mergeCell ref="E23:E27"/>
    <mergeCell ref="F23:F27"/>
    <mergeCell ref="G23:G27"/>
    <mergeCell ref="I23:I27"/>
    <mergeCell ref="J23:J27"/>
    <mergeCell ref="K23:K27"/>
    <mergeCell ref="C23:C27"/>
    <mergeCell ref="D23:D27"/>
    <mergeCell ref="N28:N34"/>
    <mergeCell ref="AD28:AD34"/>
    <mergeCell ref="AE28:AE34"/>
    <mergeCell ref="AF28:AF34"/>
    <mergeCell ref="AG28:AG34"/>
    <mergeCell ref="AH28:AH34"/>
    <mergeCell ref="AI28:AI34"/>
    <mergeCell ref="L23:L27"/>
    <mergeCell ref="M23:M27"/>
    <mergeCell ref="N23:N27"/>
    <mergeCell ref="AD23:AD27"/>
    <mergeCell ref="AE23:AE27"/>
    <mergeCell ref="AF23:AF27"/>
    <mergeCell ref="AG23:AG27"/>
    <mergeCell ref="AE20:AE22"/>
    <mergeCell ref="AH23:AH27"/>
    <mergeCell ref="A12:A14"/>
    <mergeCell ref="AG13:AG14"/>
    <mergeCell ref="AH13:AH14"/>
    <mergeCell ref="AD12:AH12"/>
    <mergeCell ref="C12:C14"/>
    <mergeCell ref="D12:D14"/>
    <mergeCell ref="E12:E14"/>
    <mergeCell ref="F12:F14"/>
    <mergeCell ref="G12:G14"/>
    <mergeCell ref="H12:H14"/>
    <mergeCell ref="I12:I14"/>
    <mergeCell ref="O13:O14"/>
    <mergeCell ref="P13:P14"/>
    <mergeCell ref="Q13:Q14"/>
    <mergeCell ref="R13:X13"/>
    <mergeCell ref="Y13:Y14"/>
    <mergeCell ref="M13:M14"/>
    <mergeCell ref="N13:N14"/>
    <mergeCell ref="AD20:AD22"/>
    <mergeCell ref="J12:N12"/>
    <mergeCell ref="AF13:AF14"/>
    <mergeCell ref="AB13:AB14"/>
    <mergeCell ref="AC13:AC14"/>
    <mergeCell ref="AD13:AD14"/>
    <mergeCell ref="AE13:AE14"/>
    <mergeCell ref="A20:A22"/>
    <mergeCell ref="I20:I22"/>
    <mergeCell ref="J20:J22"/>
    <mergeCell ref="K20:K22"/>
    <mergeCell ref="L20:L22"/>
    <mergeCell ref="M20:M22"/>
    <mergeCell ref="N20:N22"/>
    <mergeCell ref="A15:A19"/>
    <mergeCell ref="C15:C19"/>
    <mergeCell ref="C20:C22"/>
    <mergeCell ref="D20:D22"/>
    <mergeCell ref="D15:D19"/>
    <mergeCell ref="E15:E19"/>
    <mergeCell ref="F15:F19"/>
    <mergeCell ref="B15:B19"/>
    <mergeCell ref="B20:B22"/>
    <mergeCell ref="D6:E7"/>
    <mergeCell ref="AI11:AJ11"/>
    <mergeCell ref="A1:C4"/>
    <mergeCell ref="D1:AF4"/>
    <mergeCell ref="A6:C7"/>
    <mergeCell ref="A9:C9"/>
    <mergeCell ref="H6:I6"/>
    <mergeCell ref="H7:I7"/>
    <mergeCell ref="F6:G6"/>
    <mergeCell ref="F7:G7"/>
    <mergeCell ref="D8:I8"/>
    <mergeCell ref="D9:I9"/>
    <mergeCell ref="A8:C8"/>
    <mergeCell ref="J11:AH11"/>
    <mergeCell ref="A11:I11"/>
    <mergeCell ref="AG1:AI1"/>
    <mergeCell ref="AG2:AI2"/>
    <mergeCell ref="AG3:AI3"/>
    <mergeCell ref="AG4:AI4"/>
    <mergeCell ref="E61:H61"/>
    <mergeCell ref="E60:H60"/>
    <mergeCell ref="AK11:AK14"/>
    <mergeCell ref="AK15:AK19"/>
    <mergeCell ref="AK20:AK22"/>
    <mergeCell ref="AK23:AK27"/>
    <mergeCell ref="A42:AI42"/>
    <mergeCell ref="E20:E22"/>
    <mergeCell ref="G20:G22"/>
    <mergeCell ref="G15:G19"/>
    <mergeCell ref="I15:I19"/>
    <mergeCell ref="J15:J19"/>
    <mergeCell ref="AF15:AF19"/>
    <mergeCell ref="AG15:AG19"/>
    <mergeCell ref="AH15:AH19"/>
    <mergeCell ref="AI15:AI19"/>
    <mergeCell ref="K15:K19"/>
    <mergeCell ref="L15:L19"/>
    <mergeCell ref="M15:M19"/>
    <mergeCell ref="N15:N19"/>
    <mergeCell ref="AD15:AD19"/>
    <mergeCell ref="AE15:AE19"/>
    <mergeCell ref="AF20:AF22"/>
    <mergeCell ref="AG20:AG22"/>
    <mergeCell ref="B23:B27"/>
    <mergeCell ref="B28:B34"/>
    <mergeCell ref="F20:F22"/>
    <mergeCell ref="E58:H58"/>
    <mergeCell ref="E59:H59"/>
    <mergeCell ref="AM11:AM14"/>
    <mergeCell ref="AM15:AM19"/>
    <mergeCell ref="AM20:AM22"/>
    <mergeCell ref="AM23:AM27"/>
    <mergeCell ref="AL11:AL14"/>
    <mergeCell ref="AL15:AL19"/>
    <mergeCell ref="AL20:AL22"/>
    <mergeCell ref="AL23:AL27"/>
    <mergeCell ref="Z13:Z14"/>
    <mergeCell ref="AA13:AA14"/>
    <mergeCell ref="AJ13:AJ14"/>
    <mergeCell ref="O12:X12"/>
    <mergeCell ref="B12:B14"/>
    <mergeCell ref="AH20:AH22"/>
    <mergeCell ref="AI20:AI22"/>
    <mergeCell ref="AI12:AI14"/>
    <mergeCell ref="J13:J14"/>
    <mergeCell ref="K13:K14"/>
    <mergeCell ref="L13:L14"/>
    <mergeCell ref="AP35:AP38"/>
    <mergeCell ref="AQ35:AQ38"/>
    <mergeCell ref="AP39:AP41"/>
    <mergeCell ref="AQ39:AQ41"/>
    <mergeCell ref="AP11:AP14"/>
    <mergeCell ref="AQ11:AQ14"/>
    <mergeCell ref="AP15:AP19"/>
    <mergeCell ref="AQ15:AQ19"/>
    <mergeCell ref="AP20:AP22"/>
    <mergeCell ref="AQ20:AQ22"/>
    <mergeCell ref="AP23:AP27"/>
    <mergeCell ref="AQ23:AQ27"/>
    <mergeCell ref="AP28:AP34"/>
    <mergeCell ref="AQ28:AQ34"/>
    <mergeCell ref="AR35:AR38"/>
    <mergeCell ref="AS35:AS38"/>
    <mergeCell ref="AR39:AR41"/>
    <mergeCell ref="AS39:AS41"/>
    <mergeCell ref="AR11:AR14"/>
    <mergeCell ref="AS11:AS14"/>
    <mergeCell ref="AR15:AR19"/>
    <mergeCell ref="AS15:AS19"/>
    <mergeCell ref="AR20:AR22"/>
    <mergeCell ref="AS20:AS22"/>
    <mergeCell ref="AR23:AR27"/>
    <mergeCell ref="AS23:AS27"/>
    <mergeCell ref="AR28:AR34"/>
    <mergeCell ref="AS28:AS34"/>
  </mergeCells>
  <phoneticPr fontId="62" type="noConversion"/>
  <conditionalFormatting sqref="J15 Z15:Z41">
    <cfRule type="cellIs" dxfId="167" priority="871" operator="equal">
      <formula>"Alta"</formula>
    </cfRule>
    <cfRule type="cellIs" dxfId="166" priority="874" operator="equal">
      <formula>"Muy Baja"</formula>
    </cfRule>
    <cfRule type="cellIs" dxfId="165" priority="873" operator="equal">
      <formula>"Baja"</formula>
    </cfRule>
    <cfRule type="cellIs" dxfId="164" priority="872" operator="equal">
      <formula>"Media"</formula>
    </cfRule>
    <cfRule type="cellIs" dxfId="163" priority="870" operator="equal">
      <formula>"Muy Alta"</formula>
    </cfRule>
  </conditionalFormatting>
  <conditionalFormatting sqref="J20">
    <cfRule type="cellIs" dxfId="162" priority="497" operator="equal">
      <formula>"Baja"</formula>
    </cfRule>
    <cfRule type="cellIs" dxfId="161" priority="495" operator="equal">
      <formula>"Alta"</formula>
    </cfRule>
    <cfRule type="cellIs" dxfId="160" priority="498" operator="equal">
      <formula>"Muy Baja"</formula>
    </cfRule>
    <cfRule type="cellIs" dxfId="159" priority="494" operator="equal">
      <formula>"Muy Alta"</formula>
    </cfRule>
    <cfRule type="cellIs" dxfId="158" priority="496" operator="equal">
      <formula>"Media"</formula>
    </cfRule>
  </conditionalFormatting>
  <conditionalFormatting sqref="J23">
    <cfRule type="cellIs" dxfId="157" priority="487" operator="equal">
      <formula>"Media"</formula>
    </cfRule>
    <cfRule type="cellIs" dxfId="156" priority="486" operator="equal">
      <formula>"Alta"</formula>
    </cfRule>
    <cfRule type="cellIs" dxfId="155" priority="485" operator="equal">
      <formula>"Muy Alta"</formula>
    </cfRule>
    <cfRule type="cellIs" dxfId="154" priority="489" operator="equal">
      <formula>"Muy Baja"</formula>
    </cfRule>
    <cfRule type="cellIs" dxfId="153" priority="488" operator="equal">
      <formula>"Baja"</formula>
    </cfRule>
  </conditionalFormatting>
  <conditionalFormatting sqref="J28">
    <cfRule type="cellIs" dxfId="152" priority="327" operator="equal">
      <formula>"Alta"</formula>
    </cfRule>
    <cfRule type="cellIs" dxfId="151" priority="330" operator="equal">
      <formula>"Muy Baja"</formula>
    </cfRule>
    <cfRule type="cellIs" dxfId="150" priority="329" operator="equal">
      <formula>"Baja"</formula>
    </cfRule>
    <cfRule type="cellIs" dxfId="149" priority="328" operator="equal">
      <formula>"Media"</formula>
    </cfRule>
    <cfRule type="cellIs" dxfId="148" priority="326" operator="equal">
      <formula>"Muy Alta"</formula>
    </cfRule>
  </conditionalFormatting>
  <conditionalFormatting sqref="J35">
    <cfRule type="cellIs" dxfId="147" priority="158" operator="equal">
      <formula>"Muy Alta"</formula>
    </cfRule>
    <cfRule type="cellIs" dxfId="146" priority="162" operator="equal">
      <formula>"Muy Baja"</formula>
    </cfRule>
    <cfRule type="cellIs" dxfId="145" priority="161" operator="equal">
      <formula>"Baja"</formula>
    </cfRule>
    <cfRule type="cellIs" dxfId="144" priority="160" operator="equal">
      <formula>"Media"</formula>
    </cfRule>
    <cfRule type="cellIs" dxfId="143" priority="159" operator="equal">
      <formula>"Alta"</formula>
    </cfRule>
  </conditionalFormatting>
  <conditionalFormatting sqref="J39">
    <cfRule type="cellIs" dxfId="142" priority="75" operator="equal">
      <formula>"Baja"</formula>
    </cfRule>
    <cfRule type="cellIs" dxfId="141" priority="76" operator="equal">
      <formula>"Muy Baja"</formula>
    </cfRule>
    <cfRule type="cellIs" dxfId="140" priority="73" operator="equal">
      <formula>"Alta"</formula>
    </cfRule>
    <cfRule type="cellIs" dxfId="139" priority="72" operator="equal">
      <formula>"Muy Alta"</formula>
    </cfRule>
    <cfRule type="cellIs" dxfId="138" priority="74" operator="equal">
      <formula>"Media"</formula>
    </cfRule>
  </conditionalFormatting>
  <conditionalFormatting sqref="L15 AB15:AB41">
    <cfRule type="cellIs" dxfId="137" priority="865" operator="equal">
      <formula>"Catastrófico"</formula>
    </cfRule>
    <cfRule type="cellIs" dxfId="136" priority="866" operator="equal">
      <formula>"Mayor"</formula>
    </cfRule>
    <cfRule type="cellIs" dxfId="135" priority="867" operator="equal">
      <formula>"Moderado"</formula>
    </cfRule>
    <cfRule type="cellIs" dxfId="134" priority="868" operator="equal">
      <formula>"Menor"</formula>
    </cfRule>
    <cfRule type="cellIs" dxfId="133" priority="869" operator="equal">
      <formula>"Leve"</formula>
    </cfRule>
  </conditionalFormatting>
  <conditionalFormatting sqref="L20">
    <cfRule type="cellIs" dxfId="132" priority="639" operator="equal">
      <formula>"Leve"</formula>
    </cfRule>
    <cfRule type="cellIs" dxfId="131" priority="638" operator="equal">
      <formula>"Menor"</formula>
    </cfRule>
    <cfRule type="cellIs" dxfId="130" priority="637" operator="equal">
      <formula>"Moderado"</formula>
    </cfRule>
    <cfRule type="cellIs" dxfId="129" priority="636" operator="equal">
      <formula>"Mayor"</formula>
    </cfRule>
    <cfRule type="cellIs" dxfId="128" priority="635" operator="equal">
      <formula>"Catastrófico"</formula>
    </cfRule>
  </conditionalFormatting>
  <conditionalFormatting sqref="L23">
    <cfRule type="cellIs" dxfId="127" priority="484" operator="equal">
      <formula>"Leve"</formula>
    </cfRule>
    <cfRule type="cellIs" dxfId="126" priority="482" operator="equal">
      <formula>"Moderado"</formula>
    </cfRule>
    <cfRule type="cellIs" dxfId="125" priority="481" operator="equal">
      <formula>"Mayor"</formula>
    </cfRule>
    <cfRule type="cellIs" dxfId="124" priority="480" operator="equal">
      <formula>"Catastrófico"</formula>
    </cfRule>
    <cfRule type="cellIs" dxfId="123" priority="483" operator="equal">
      <formula>"Menor"</formula>
    </cfRule>
  </conditionalFormatting>
  <conditionalFormatting sqref="L28">
    <cfRule type="cellIs" dxfId="122" priority="321" operator="equal">
      <formula>"Catastrófico"</formula>
    </cfRule>
    <cfRule type="cellIs" dxfId="121" priority="322" operator="equal">
      <formula>"Mayor"</formula>
    </cfRule>
    <cfRule type="cellIs" dxfId="120" priority="323" operator="equal">
      <formula>"Moderado"</formula>
    </cfRule>
    <cfRule type="cellIs" dxfId="119" priority="324" operator="equal">
      <formula>"Menor"</formula>
    </cfRule>
    <cfRule type="cellIs" dxfId="118" priority="325" operator="equal">
      <formula>"Leve"</formula>
    </cfRule>
  </conditionalFormatting>
  <conditionalFormatting sqref="L35">
    <cfRule type="cellIs" dxfId="117" priority="155" operator="equal">
      <formula>"Moderado"</formula>
    </cfRule>
    <cfRule type="cellIs" dxfId="116" priority="156" operator="equal">
      <formula>"Menor"</formula>
    </cfRule>
    <cfRule type="cellIs" dxfId="115" priority="157" operator="equal">
      <formula>"Leve"</formula>
    </cfRule>
    <cfRule type="cellIs" dxfId="114" priority="154" operator="equal">
      <formula>"Mayor"</formula>
    </cfRule>
    <cfRule type="cellIs" dxfId="113" priority="153" operator="equal">
      <formula>"Catastrófico"</formula>
    </cfRule>
  </conditionalFormatting>
  <conditionalFormatting sqref="L39">
    <cfRule type="cellIs" dxfId="112" priority="71" operator="equal">
      <formula>"Leve"</formula>
    </cfRule>
    <cfRule type="cellIs" dxfId="111" priority="69" operator="equal">
      <formula>"Moderado"</formula>
    </cfRule>
    <cfRule type="cellIs" dxfId="110" priority="70" operator="equal">
      <formula>"Menor"</formula>
    </cfRule>
    <cfRule type="cellIs" dxfId="109" priority="68" operator="equal">
      <formula>"Mayor"</formula>
    </cfRule>
    <cfRule type="cellIs" dxfId="108" priority="67" operator="equal">
      <formula>"Catastrófico"</formula>
    </cfRule>
  </conditionalFormatting>
  <conditionalFormatting sqref="N15">
    <cfRule type="cellIs" dxfId="107" priority="861" operator="equal">
      <formula>"Extremo"</formula>
    </cfRule>
    <cfRule type="cellIs" dxfId="106" priority="862" operator="equal">
      <formula>"Alto"</formula>
    </cfRule>
    <cfRule type="cellIs" dxfId="105" priority="863" operator="equal">
      <formula>"Moderado"</formula>
    </cfRule>
    <cfRule type="cellIs" dxfId="104" priority="864" operator="equal">
      <formula>"Bajo"</formula>
    </cfRule>
  </conditionalFormatting>
  <conditionalFormatting sqref="N20">
    <cfRule type="cellIs" dxfId="103" priority="493" operator="equal">
      <formula>"Bajo"</formula>
    </cfRule>
    <cfRule type="cellIs" dxfId="102" priority="492" operator="equal">
      <formula>"Moderado"</formula>
    </cfRule>
    <cfRule type="cellIs" dxfId="101" priority="491" operator="equal">
      <formula>"Alto"</formula>
    </cfRule>
    <cfRule type="cellIs" dxfId="100" priority="490" operator="equal">
      <formula>"Extremo"</formula>
    </cfRule>
  </conditionalFormatting>
  <conditionalFormatting sqref="N23">
    <cfRule type="cellIs" dxfId="99" priority="807" operator="equal">
      <formula>"Extremo"</formula>
    </cfRule>
    <cfRule type="cellIs" dxfId="98" priority="808" operator="equal">
      <formula>"Alto"</formula>
    </cfRule>
    <cfRule type="cellIs" dxfId="97" priority="809" operator="equal">
      <formula>"Moderado"</formula>
    </cfRule>
    <cfRule type="cellIs" dxfId="96" priority="810" operator="equal">
      <formula>"Bajo"</formula>
    </cfRule>
  </conditionalFormatting>
  <conditionalFormatting sqref="N28">
    <cfRule type="cellIs" dxfId="95" priority="317" operator="equal">
      <formula>"Extremo"</formula>
    </cfRule>
    <cfRule type="cellIs" dxfId="94" priority="319" operator="equal">
      <formula>"Moderado"</formula>
    </cfRule>
    <cfRule type="cellIs" dxfId="93" priority="320" operator="equal">
      <formula>"Bajo"</formula>
    </cfRule>
    <cfRule type="cellIs" dxfId="92" priority="318" operator="equal">
      <formula>"Alto"</formula>
    </cfRule>
  </conditionalFormatting>
  <conditionalFormatting sqref="N35">
    <cfRule type="cellIs" dxfId="91" priority="149" operator="equal">
      <formula>"Extremo"</formula>
    </cfRule>
    <cfRule type="cellIs" dxfId="90" priority="150" operator="equal">
      <formula>"Alto"</formula>
    </cfRule>
    <cfRule type="cellIs" dxfId="89" priority="151" operator="equal">
      <formula>"Moderado"</formula>
    </cfRule>
    <cfRule type="cellIs" dxfId="88" priority="152" operator="equal">
      <formula>"Bajo"</formula>
    </cfRule>
  </conditionalFormatting>
  <conditionalFormatting sqref="N39">
    <cfRule type="cellIs" dxfId="87" priority="66" operator="equal">
      <formula>"Bajo"</formula>
    </cfRule>
    <cfRule type="cellIs" dxfId="86" priority="64" operator="equal">
      <formula>"Alto"</formula>
    </cfRule>
    <cfRule type="cellIs" dxfId="85" priority="65" operator="equal">
      <formula>"Moderado"</formula>
    </cfRule>
    <cfRule type="cellIs" dxfId="84" priority="63" operator="equal">
      <formula>"Extremo"</formula>
    </cfRule>
  </conditionalFormatting>
  <conditionalFormatting sqref="AD15">
    <cfRule type="cellIs" dxfId="83" priority="653" operator="equal">
      <formula>"Baja"</formula>
    </cfRule>
    <cfRule type="cellIs" dxfId="82" priority="652" operator="equal">
      <formula>"Media"</formula>
    </cfRule>
    <cfRule type="cellIs" dxfId="81" priority="651" operator="equal">
      <formula>"Alta"</formula>
    </cfRule>
    <cfRule type="cellIs" dxfId="80" priority="650" operator="equal">
      <formula>"Muy Alta"</formula>
    </cfRule>
    <cfRule type="cellIs" dxfId="79" priority="654" operator="equal">
      <formula>"Muy Baja"</formula>
    </cfRule>
  </conditionalFormatting>
  <conditionalFormatting sqref="AD20">
    <cfRule type="cellIs" dxfId="78" priority="474" operator="equal">
      <formula>"Muy Baja"</formula>
    </cfRule>
    <cfRule type="cellIs" dxfId="77" priority="470" operator="equal">
      <formula>"Muy Alta"</formula>
    </cfRule>
    <cfRule type="cellIs" dxfId="76" priority="473" operator="equal">
      <formula>"Baja"</formula>
    </cfRule>
    <cfRule type="cellIs" dxfId="75" priority="472" operator="equal">
      <formula>"Media"</formula>
    </cfRule>
    <cfRule type="cellIs" dxfId="74" priority="471" operator="equal">
      <formula>"Alta"</formula>
    </cfRule>
  </conditionalFormatting>
  <conditionalFormatting sqref="AD23">
    <cfRule type="cellIs" dxfId="73" priority="464" operator="equal">
      <formula>"Muy Baja"</formula>
    </cfRule>
    <cfRule type="cellIs" dxfId="72" priority="460" operator="equal">
      <formula>"Muy Alta"</formula>
    </cfRule>
    <cfRule type="cellIs" dxfId="71" priority="461" operator="equal">
      <formula>"Alta"</formula>
    </cfRule>
    <cfRule type="cellIs" dxfId="70" priority="462" operator="equal">
      <formula>"Media"</formula>
    </cfRule>
    <cfRule type="cellIs" dxfId="69" priority="463" operator="equal">
      <formula>"Baja"</formula>
    </cfRule>
  </conditionalFormatting>
  <conditionalFormatting sqref="AD28">
    <cfRule type="cellIs" dxfId="68" priority="346" operator="equal">
      <formula>"Muy Alta"</formula>
    </cfRule>
    <cfRule type="cellIs" dxfId="67" priority="347" operator="equal">
      <formula>"Alta"</formula>
    </cfRule>
    <cfRule type="cellIs" dxfId="66" priority="348" operator="equal">
      <formula>"Media"</formula>
    </cfRule>
    <cfRule type="cellIs" dxfId="65" priority="349" operator="equal">
      <formula>"Baja"</formula>
    </cfRule>
    <cfRule type="cellIs" dxfId="64" priority="350" operator="equal">
      <formula>"Muy Baja"</formula>
    </cfRule>
  </conditionalFormatting>
  <conditionalFormatting sqref="AD35">
    <cfRule type="cellIs" dxfId="63" priority="144" operator="equal">
      <formula>"Muy Alta"</formula>
    </cfRule>
    <cfRule type="cellIs" dxfId="62" priority="148" operator="equal">
      <formula>"Muy Baja"</formula>
    </cfRule>
    <cfRule type="cellIs" dxfId="61" priority="147" operator="equal">
      <formula>"Baja"</formula>
    </cfRule>
    <cfRule type="cellIs" dxfId="60" priority="145" operator="equal">
      <formula>"Alta"</formula>
    </cfRule>
    <cfRule type="cellIs" dxfId="59" priority="146" operator="equal">
      <formula>"Media"</formula>
    </cfRule>
  </conditionalFormatting>
  <conditionalFormatting sqref="AD39">
    <cfRule type="cellIs" dxfId="58" priority="58" operator="equal">
      <formula>"Muy Alta"</formula>
    </cfRule>
    <cfRule type="cellIs" dxfId="57" priority="62" operator="equal">
      <formula>"Muy Baja"</formula>
    </cfRule>
    <cfRule type="cellIs" dxfId="56" priority="61" operator="equal">
      <formula>"Baja"</formula>
    </cfRule>
    <cfRule type="cellIs" dxfId="55" priority="60" operator="equal">
      <formula>"Media"</formula>
    </cfRule>
    <cfRule type="cellIs" dxfId="54" priority="59" operator="equal">
      <formula>"Alta"</formula>
    </cfRule>
  </conditionalFormatting>
  <conditionalFormatting sqref="AF15">
    <cfRule type="cellIs" dxfId="53" priority="645" operator="equal">
      <formula>"Catastrófico"</formula>
    </cfRule>
    <cfRule type="cellIs" dxfId="52" priority="646" operator="equal">
      <formula>"Mayor"</formula>
    </cfRule>
    <cfRule type="cellIs" dxfId="51" priority="647" operator="equal">
      <formula>"Moderado"</formula>
    </cfRule>
    <cfRule type="cellIs" dxfId="50" priority="649" operator="equal">
      <formula>"Leve"</formula>
    </cfRule>
    <cfRule type="cellIs" dxfId="49" priority="648" operator="equal">
      <formula>"Menor"</formula>
    </cfRule>
  </conditionalFormatting>
  <conditionalFormatting sqref="AF20">
    <cfRule type="cellIs" dxfId="48" priority="468" operator="equal">
      <formula>"Menor"</formula>
    </cfRule>
    <cfRule type="cellIs" dxfId="47" priority="469" operator="equal">
      <formula>"Leve"</formula>
    </cfRule>
    <cfRule type="cellIs" dxfId="46" priority="465" operator="equal">
      <formula>"Catastrófico"</formula>
    </cfRule>
    <cfRule type="cellIs" dxfId="45" priority="467" operator="equal">
      <formula>"Moderado"</formula>
    </cfRule>
    <cfRule type="cellIs" dxfId="44" priority="466" operator="equal">
      <formula>"Mayor"</formula>
    </cfRule>
  </conditionalFormatting>
  <conditionalFormatting sqref="AF23">
    <cfRule type="cellIs" dxfId="43" priority="457" operator="equal">
      <formula>"Moderado"</formula>
    </cfRule>
    <cfRule type="cellIs" dxfId="42" priority="456" operator="equal">
      <formula>"Mayor"</formula>
    </cfRule>
    <cfRule type="cellIs" dxfId="41" priority="455" operator="equal">
      <formula>"Catastrófico"</formula>
    </cfRule>
    <cfRule type="cellIs" dxfId="40" priority="459" operator="equal">
      <formula>"Leve"</formula>
    </cfRule>
    <cfRule type="cellIs" dxfId="39" priority="458" operator="equal">
      <formula>"Menor"</formula>
    </cfRule>
  </conditionalFormatting>
  <conditionalFormatting sqref="AF28">
    <cfRule type="cellIs" dxfId="38" priority="341" operator="equal">
      <formula>"Catastrófico"</formula>
    </cfRule>
    <cfRule type="cellIs" dxfId="37" priority="344" operator="equal">
      <formula>"Menor"</formula>
    </cfRule>
    <cfRule type="cellIs" dxfId="36" priority="343" operator="equal">
      <formula>"Moderado"</formula>
    </cfRule>
    <cfRule type="cellIs" dxfId="35" priority="342" operator="equal">
      <formula>"Mayor"</formula>
    </cfRule>
    <cfRule type="cellIs" dxfId="34" priority="345" operator="equal">
      <formula>"Leve"</formula>
    </cfRule>
  </conditionalFormatting>
  <conditionalFormatting sqref="AF35">
    <cfRule type="cellIs" dxfId="33" priority="143" operator="equal">
      <formula>"Leve"</formula>
    </cfRule>
    <cfRule type="cellIs" dxfId="32" priority="139" operator="equal">
      <formula>"Catastrófico"</formula>
    </cfRule>
    <cfRule type="cellIs" dxfId="31" priority="142" operator="equal">
      <formula>"Menor"</formula>
    </cfRule>
    <cfRule type="cellIs" dxfId="30" priority="141" operator="equal">
      <formula>"Moderado"</formula>
    </cfRule>
    <cfRule type="cellIs" dxfId="29" priority="140" operator="equal">
      <formula>"Mayor"</formula>
    </cfRule>
  </conditionalFormatting>
  <conditionalFormatting sqref="AF39">
    <cfRule type="cellIs" dxfId="28" priority="54" operator="equal">
      <formula>"Mayor"</formula>
    </cfRule>
    <cfRule type="cellIs" dxfId="27" priority="53" operator="equal">
      <formula>"Catastrófico"</formula>
    </cfRule>
    <cfRule type="cellIs" dxfId="26" priority="57" operator="equal">
      <formula>"Leve"</formula>
    </cfRule>
    <cfRule type="cellIs" dxfId="25" priority="56" operator="equal">
      <formula>"Menor"</formula>
    </cfRule>
    <cfRule type="cellIs" dxfId="24" priority="55" operator="equal">
      <formula>"Moderado"</formula>
    </cfRule>
  </conditionalFormatting>
  <conditionalFormatting sqref="AH15">
    <cfRule type="cellIs" dxfId="23" priority="847" operator="equal">
      <formula>"Extremo"</formula>
    </cfRule>
    <cfRule type="cellIs" dxfId="22" priority="848" operator="equal">
      <formula>"Alto"</formula>
    </cfRule>
    <cfRule type="cellIs" dxfId="21" priority="849" operator="equal">
      <formula>"Moderado"</formula>
    </cfRule>
    <cfRule type="cellIs" dxfId="20" priority="850" operator="equal">
      <formula>"Bajo"</formula>
    </cfRule>
  </conditionalFormatting>
  <conditionalFormatting sqref="AH20">
    <cfRule type="cellIs" dxfId="19" priority="416" operator="equal">
      <formula>"Bajo"</formula>
    </cfRule>
    <cfRule type="cellIs" dxfId="18" priority="415" operator="equal">
      <formula>"Moderado"</formula>
    </cfRule>
    <cfRule type="cellIs" dxfId="17" priority="414" operator="equal">
      <formula>"Alto"</formula>
    </cfRule>
    <cfRule type="cellIs" dxfId="16" priority="413" operator="equal">
      <formula>"Extremo"</formula>
    </cfRule>
  </conditionalFormatting>
  <conditionalFormatting sqref="AH23">
    <cfRule type="cellIs" dxfId="15" priority="411" operator="equal">
      <formula>"Moderado"</formula>
    </cfRule>
    <cfRule type="cellIs" dxfId="14" priority="410" operator="equal">
      <formula>"Alto"</formula>
    </cfRule>
    <cfRule type="cellIs" dxfId="13" priority="409" operator="equal">
      <formula>"Extremo"</formula>
    </cfRule>
    <cfRule type="cellIs" dxfId="12" priority="412" operator="equal">
      <formula>"Bajo"</formula>
    </cfRule>
  </conditionalFormatting>
  <conditionalFormatting sqref="AH28">
    <cfRule type="cellIs" dxfId="11" priority="354" operator="equal">
      <formula>"Bajo"</formula>
    </cfRule>
    <cfRule type="cellIs" dxfId="10" priority="351" operator="equal">
      <formula>"Extremo"</formula>
    </cfRule>
    <cfRule type="cellIs" dxfId="9" priority="352" operator="equal">
      <formula>"Alto"</formula>
    </cfRule>
    <cfRule type="cellIs" dxfId="8" priority="353" operator="equal">
      <formula>"Moderado"</formula>
    </cfRule>
  </conditionalFormatting>
  <conditionalFormatting sqref="AH35">
    <cfRule type="cellIs" dxfId="7" priority="138" operator="equal">
      <formula>"Bajo"</formula>
    </cfRule>
    <cfRule type="cellIs" dxfId="6" priority="137" operator="equal">
      <formula>"Moderado"</formula>
    </cfRule>
    <cfRule type="cellIs" dxfId="5" priority="136" operator="equal">
      <formula>"Alto"</formula>
    </cfRule>
    <cfRule type="cellIs" dxfId="4" priority="135" operator="equal">
      <formula>"Extremo"</formula>
    </cfRule>
  </conditionalFormatting>
  <conditionalFormatting sqref="AH39">
    <cfRule type="cellIs" dxfId="3" priority="52" operator="equal">
      <formula>"Bajo"</formula>
    </cfRule>
    <cfRule type="cellIs" dxfId="2" priority="51" operator="equal">
      <formula>"Moderado"</formula>
    </cfRule>
    <cfRule type="cellIs" dxfId="1" priority="50" operator="equal">
      <formula>"Alto"</formula>
    </cfRule>
    <cfRule type="cellIs" dxfId="0" priority="49"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5">
        <x14:dataValidation type="list" allowBlank="1" showInputMessage="1" showErrorMessage="1" xr:uid="{00000000-0002-0000-0200-000000000000}">
          <x14:formula1>
            <xm:f>'Tabla Valoración controles_Inf'!$D$11:$D$13</xm:f>
          </x14:formula1>
          <xm:sqref>U15:U32 U35:U39</xm:sqref>
        </x14:dataValidation>
        <x14:dataValidation type="list" allowBlank="1" showInputMessage="1" showErrorMessage="1" xr:uid="{00000000-0002-0000-0200-000001000000}">
          <x14:formula1>
            <xm:f>'Tabla Valoración controles_Inf'!$D$14:$D$16</xm:f>
          </x14:formula1>
          <xm:sqref>V15:V32</xm:sqref>
        </x14:dataValidation>
        <x14:dataValidation type="list" allowBlank="1" showInputMessage="1" showErrorMessage="1" xr:uid="{00000000-0002-0000-0200-000002000000}">
          <x14:formula1>
            <xm:f>'Tabla Valoración controles_Inf'!$D$17:$D$19</xm:f>
          </x14:formula1>
          <xm:sqref>W15:W32</xm:sqref>
        </x14:dataValidation>
        <x14:dataValidation type="list" allowBlank="1" showInputMessage="1" showErrorMessage="1" xr:uid="{00000000-0002-0000-0200-000003000000}">
          <x14:formula1>
            <xm:f>'Opciones Tratamiento'!$B$22:$B$34</xm:f>
          </x14:formula1>
          <xm:sqref>D6:E7</xm:sqref>
        </x14:dataValidation>
        <x14:dataValidation type="list" allowBlank="1" showInputMessage="1" showErrorMessage="1" xr:uid="{00000000-0002-0000-0200-000004000000}">
          <x14:formula1>
            <xm:f>'Tabla Valoración controles_Inf'!$D$8:$D$10</xm:f>
          </x14:formula1>
          <xm:sqref>S15:S32</xm:sqref>
        </x14:dataValidation>
        <x14:dataValidation type="list" allowBlank="1" showInputMessage="1" showErrorMessage="1" xr:uid="{00000000-0002-0000-0200-000005000000}">
          <x14:formula1>
            <xm:f>'Opciones Tratamiento'!$B$13:$B$19</xm:f>
          </x14:formula1>
          <xm:sqref>I15:I19 I23:I28</xm:sqref>
        </x14:dataValidation>
        <x14:dataValidation type="list" allowBlank="1" showInputMessage="1" showErrorMessage="1" xr:uid="{00000000-0002-0000-0200-000006000000}">
          <x14:formula1>
            <xm:f>'Opciones Tratamiento'!$E$9:$E$13</xm:f>
          </x14:formula1>
          <xm:sqref>J15:J28 J35:J41</xm:sqref>
        </x14:dataValidation>
        <x14:dataValidation type="list" allowBlank="1" showInputMessage="1" showErrorMessage="1" xr:uid="{00000000-0002-0000-0200-000007000000}">
          <x14:formula1>
            <xm:f>'Opciones Tratamiento'!$F$9:$F$13</xm:f>
          </x14:formula1>
          <xm:sqref>L15:L28 L35:L41</xm:sqref>
        </x14:dataValidation>
        <x14:dataValidation type="list" allowBlank="1" showInputMessage="1" showErrorMessage="1" xr:uid="{00000000-0002-0000-0200-000008000000}">
          <x14:formula1>
            <xm:f>'Opciones Tratamiento'!$B$2:$B$5</xm:f>
          </x14:formula1>
          <xm:sqref>AI15:AI27</xm:sqref>
        </x14:dataValidation>
        <x14:dataValidation type="list" allowBlank="1" showInputMessage="1" showErrorMessage="1" xr:uid="{00000000-0002-0000-0200-000009000000}">
          <x14:formula1>
            <xm:f>'Tabla Valoración controles_Inf'!$D$4:$D$7</xm:f>
          </x14:formula1>
          <xm:sqref>R15:R32</xm:sqref>
        </x14:dataValidation>
        <x14:dataValidation type="list" allowBlank="1" showInputMessage="1" showErrorMessage="1" xr:uid="{AF65BFC0-D328-479E-8C2F-B00C86402DDE}">
          <x14:formula1>
            <xm:f>'Opciones Tratamiento'!$B$13:$B$20</xm:f>
          </x14:formula1>
          <xm:sqref>I20:I22 I35:I41</xm:sqref>
        </x14:dataValidation>
        <x14:dataValidation type="list" allowBlank="1" showInputMessage="1" showErrorMessage="1" xr:uid="{197FCFFC-1E63-415E-BF88-F270F987F2C5}">
          <x14:formula1>
            <xm:f>'Tabla Valoración controles_Inf'!$D$4:$D$6</xm:f>
          </x14:formula1>
          <xm:sqref>R35:R39</xm:sqref>
        </x14:dataValidation>
        <x14:dataValidation type="list" allowBlank="1" showInputMessage="1" showErrorMessage="1" xr:uid="{A0F02A3F-1E87-43D6-ABF7-D670C048B2DD}">
          <x14:formula1>
            <xm:f>'Tabla Valoración controles_Inf'!$D$8:$D$9</xm:f>
          </x14:formula1>
          <xm:sqref>S35:S39</xm:sqref>
        </x14:dataValidation>
        <x14:dataValidation type="list" allowBlank="1" showInputMessage="1" showErrorMessage="1" xr:uid="{5A24EF62-0727-4D7D-B30B-53B81A34E812}">
          <x14:formula1>
            <xm:f>'Tabla Valoración controles_Inf'!$D$14:$D$15</xm:f>
          </x14:formula1>
          <xm:sqref>V35:V39</xm:sqref>
        </x14:dataValidation>
        <x14:dataValidation type="list" allowBlank="1" showInputMessage="1" showErrorMessage="1" xr:uid="{717C74DB-5465-4097-8966-5AEE09404D3B}">
          <x14:formula1>
            <xm:f>'Tabla Valoración controles_Inf'!$D$17:$D$18</xm:f>
          </x14:formula1>
          <xm:sqref>W35:W39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10CB14-93D2-4512-9F30-4AEA65EA863E}">
  <dimension ref="A1"/>
  <sheetViews>
    <sheetView workbookViewId="0">
      <selection activeCell="A2" sqref="A2"/>
    </sheetView>
  </sheetViews>
  <sheetFormatPr baseColWidth="10" defaultColWidth="11.44140625" defaultRowHeight="14.4" x14ac:dyDescent="0.3"/>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70" zoomScaleNormal="70" workbookViewId="0">
      <selection activeCell="AD16" sqref="AD16:AE17"/>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26"/>
      <c r="C2" s="326"/>
      <c r="D2" s="326"/>
      <c r="E2" s="326"/>
      <c r="F2" s="326"/>
      <c r="G2" s="326"/>
      <c r="H2" s="326"/>
      <c r="I2" s="326"/>
      <c r="J2" s="363" t="s">
        <v>283</v>
      </c>
      <c r="K2" s="363"/>
      <c r="L2" s="363"/>
      <c r="M2" s="363"/>
      <c r="N2" s="363"/>
      <c r="O2" s="363"/>
      <c r="P2" s="363"/>
      <c r="Q2" s="363"/>
      <c r="R2" s="363"/>
      <c r="S2" s="363"/>
      <c r="T2" s="363"/>
      <c r="U2" s="363"/>
      <c r="V2" s="363"/>
      <c r="W2" s="363"/>
      <c r="X2" s="363"/>
      <c r="Y2" s="363"/>
      <c r="Z2" s="363"/>
      <c r="AA2" s="363"/>
      <c r="AB2" s="363"/>
      <c r="AC2" s="363"/>
      <c r="AD2" s="363"/>
      <c r="AE2" s="363"/>
      <c r="AF2" s="363"/>
      <c r="AG2" s="363"/>
      <c r="AH2" s="363"/>
      <c r="AI2" s="363"/>
      <c r="AJ2" s="363"/>
      <c r="AK2" s="363"/>
      <c r="AL2" s="363"/>
      <c r="AM2" s="363"/>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26"/>
      <c r="C3" s="326"/>
      <c r="D3" s="326"/>
      <c r="E3" s="326"/>
      <c r="F3" s="326"/>
      <c r="G3" s="326"/>
      <c r="H3" s="326"/>
      <c r="I3" s="326"/>
      <c r="J3" s="363"/>
      <c r="K3" s="363"/>
      <c r="L3" s="363"/>
      <c r="M3" s="363"/>
      <c r="N3" s="363"/>
      <c r="O3" s="363"/>
      <c r="P3" s="363"/>
      <c r="Q3" s="363"/>
      <c r="R3" s="363"/>
      <c r="S3" s="363"/>
      <c r="T3" s="363"/>
      <c r="U3" s="363"/>
      <c r="V3" s="363"/>
      <c r="W3" s="363"/>
      <c r="X3" s="363"/>
      <c r="Y3" s="363"/>
      <c r="Z3" s="363"/>
      <c r="AA3" s="363"/>
      <c r="AB3" s="363"/>
      <c r="AC3" s="363"/>
      <c r="AD3" s="363"/>
      <c r="AE3" s="363"/>
      <c r="AF3" s="363"/>
      <c r="AG3" s="363"/>
      <c r="AH3" s="363"/>
      <c r="AI3" s="363"/>
      <c r="AJ3" s="363"/>
      <c r="AK3" s="363"/>
      <c r="AL3" s="363"/>
      <c r="AM3" s="363"/>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26"/>
      <c r="C4" s="326"/>
      <c r="D4" s="326"/>
      <c r="E4" s="326"/>
      <c r="F4" s="326"/>
      <c r="G4" s="326"/>
      <c r="H4" s="326"/>
      <c r="I4" s="326"/>
      <c r="J4" s="363"/>
      <c r="K4" s="363"/>
      <c r="L4" s="363"/>
      <c r="M4" s="363"/>
      <c r="N4" s="363"/>
      <c r="O4" s="363"/>
      <c r="P4" s="363"/>
      <c r="Q4" s="363"/>
      <c r="R4" s="363"/>
      <c r="S4" s="363"/>
      <c r="T4" s="363"/>
      <c r="U4" s="363"/>
      <c r="V4" s="363"/>
      <c r="W4" s="363"/>
      <c r="X4" s="363"/>
      <c r="Y4" s="363"/>
      <c r="Z4" s="363"/>
      <c r="AA4" s="363"/>
      <c r="AB4" s="363"/>
      <c r="AC4" s="363"/>
      <c r="AD4" s="363"/>
      <c r="AE4" s="363"/>
      <c r="AF4" s="363"/>
      <c r="AG4" s="363"/>
      <c r="AH4" s="363"/>
      <c r="AI4" s="363"/>
      <c r="AJ4" s="363"/>
      <c r="AK4" s="363"/>
      <c r="AL4" s="363"/>
      <c r="AM4" s="363"/>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74" t="s">
        <v>284</v>
      </c>
      <c r="C6" s="374"/>
      <c r="D6" s="375"/>
      <c r="E6" s="364" t="s">
        <v>285</v>
      </c>
      <c r="F6" s="365"/>
      <c r="G6" s="365"/>
      <c r="H6" s="365"/>
      <c r="I6" s="366"/>
      <c r="J6" s="360"/>
      <c r="K6" s="361"/>
      <c r="L6" s="361"/>
      <c r="M6" s="361"/>
      <c r="N6" s="361"/>
      <c r="O6" s="362"/>
      <c r="P6" s="360"/>
      <c r="Q6" s="361"/>
      <c r="R6" s="361"/>
      <c r="S6" s="361"/>
      <c r="T6" s="361"/>
      <c r="U6" s="362"/>
      <c r="V6" s="360"/>
      <c r="W6" s="361"/>
      <c r="X6" s="361"/>
      <c r="Y6" s="361"/>
      <c r="Z6" s="361"/>
      <c r="AA6" s="362"/>
      <c r="AB6" s="360"/>
      <c r="AC6" s="361"/>
      <c r="AD6" s="361"/>
      <c r="AE6" s="361"/>
      <c r="AF6" s="361"/>
      <c r="AG6" s="362"/>
      <c r="AH6" s="351"/>
      <c r="AI6" s="352"/>
      <c r="AJ6" s="352"/>
      <c r="AK6" s="352"/>
      <c r="AL6" s="352"/>
      <c r="AM6" s="353"/>
      <c r="AO6" s="376" t="s">
        <v>286</v>
      </c>
      <c r="AP6" s="377"/>
      <c r="AQ6" s="377"/>
      <c r="AR6" s="377"/>
      <c r="AS6" s="377"/>
      <c r="AT6" s="37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74"/>
      <c r="C7" s="374"/>
      <c r="D7" s="375"/>
      <c r="E7" s="367"/>
      <c r="F7" s="368"/>
      <c r="G7" s="368"/>
      <c r="H7" s="368"/>
      <c r="I7" s="369"/>
      <c r="J7" s="354"/>
      <c r="K7" s="355"/>
      <c r="L7" s="355"/>
      <c r="M7" s="355"/>
      <c r="N7" s="355"/>
      <c r="O7" s="356"/>
      <c r="P7" s="354"/>
      <c r="Q7" s="355"/>
      <c r="R7" s="355"/>
      <c r="S7" s="355"/>
      <c r="T7" s="355"/>
      <c r="U7" s="356"/>
      <c r="V7" s="354"/>
      <c r="W7" s="355"/>
      <c r="X7" s="355"/>
      <c r="Y7" s="355"/>
      <c r="Z7" s="355"/>
      <c r="AA7" s="356"/>
      <c r="AB7" s="354"/>
      <c r="AC7" s="355"/>
      <c r="AD7" s="355"/>
      <c r="AE7" s="355"/>
      <c r="AF7" s="355"/>
      <c r="AG7" s="356"/>
      <c r="AH7" s="345"/>
      <c r="AI7" s="346"/>
      <c r="AJ7" s="346"/>
      <c r="AK7" s="346"/>
      <c r="AL7" s="346"/>
      <c r="AM7" s="347"/>
      <c r="AN7" s="8"/>
      <c r="AO7" s="379"/>
      <c r="AP7" s="380"/>
      <c r="AQ7" s="380"/>
      <c r="AR7" s="380"/>
      <c r="AS7" s="380"/>
      <c r="AT7" s="381"/>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74"/>
      <c r="C8" s="374"/>
      <c r="D8" s="375"/>
      <c r="E8" s="367"/>
      <c r="F8" s="368"/>
      <c r="G8" s="368"/>
      <c r="H8" s="368"/>
      <c r="I8" s="369"/>
      <c r="J8" s="354"/>
      <c r="K8" s="355"/>
      <c r="L8" s="355"/>
      <c r="M8" s="355"/>
      <c r="N8" s="355"/>
      <c r="O8" s="356"/>
      <c r="P8" s="354"/>
      <c r="Q8" s="355"/>
      <c r="R8" s="355"/>
      <c r="S8" s="355"/>
      <c r="T8" s="355"/>
      <c r="U8" s="356"/>
      <c r="V8" s="354"/>
      <c r="W8" s="355"/>
      <c r="X8" s="355"/>
      <c r="Y8" s="355"/>
      <c r="Z8" s="355"/>
      <c r="AA8" s="356"/>
      <c r="AB8" s="354"/>
      <c r="AC8" s="355"/>
      <c r="AD8" s="355"/>
      <c r="AE8" s="355"/>
      <c r="AF8" s="355"/>
      <c r="AG8" s="356"/>
      <c r="AH8" s="345"/>
      <c r="AI8" s="346"/>
      <c r="AJ8" s="346"/>
      <c r="AK8" s="346"/>
      <c r="AL8" s="346"/>
      <c r="AM8" s="347"/>
      <c r="AN8" s="8"/>
      <c r="AO8" s="379"/>
      <c r="AP8" s="380"/>
      <c r="AQ8" s="380"/>
      <c r="AR8" s="380"/>
      <c r="AS8" s="380"/>
      <c r="AT8" s="381"/>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74"/>
      <c r="C9" s="374"/>
      <c r="D9" s="375"/>
      <c r="E9" s="367"/>
      <c r="F9" s="368"/>
      <c r="G9" s="368"/>
      <c r="H9" s="368"/>
      <c r="I9" s="369"/>
      <c r="J9" s="354"/>
      <c r="K9" s="355"/>
      <c r="L9" s="355"/>
      <c r="M9" s="355"/>
      <c r="N9" s="355"/>
      <c r="O9" s="356"/>
      <c r="P9" s="354"/>
      <c r="Q9" s="355"/>
      <c r="R9" s="355"/>
      <c r="S9" s="355"/>
      <c r="T9" s="355"/>
      <c r="U9" s="356"/>
      <c r="V9" s="354"/>
      <c r="W9" s="355"/>
      <c r="X9" s="355"/>
      <c r="Y9" s="355"/>
      <c r="Z9" s="355"/>
      <c r="AA9" s="356"/>
      <c r="AB9" s="354"/>
      <c r="AC9" s="355"/>
      <c r="AD9" s="355"/>
      <c r="AE9" s="355"/>
      <c r="AF9" s="355"/>
      <c r="AG9" s="356"/>
      <c r="AH9" s="345"/>
      <c r="AI9" s="346"/>
      <c r="AJ9" s="346"/>
      <c r="AK9" s="346"/>
      <c r="AL9" s="346"/>
      <c r="AM9" s="347"/>
      <c r="AN9" s="8"/>
      <c r="AO9" s="379"/>
      <c r="AP9" s="380"/>
      <c r="AQ9" s="380"/>
      <c r="AR9" s="380"/>
      <c r="AS9" s="380"/>
      <c r="AT9" s="381"/>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74"/>
      <c r="C10" s="374"/>
      <c r="D10" s="375"/>
      <c r="E10" s="367"/>
      <c r="F10" s="368"/>
      <c r="G10" s="368"/>
      <c r="H10" s="368"/>
      <c r="I10" s="369"/>
      <c r="J10" s="354"/>
      <c r="K10" s="355"/>
      <c r="L10" s="355"/>
      <c r="M10" s="355"/>
      <c r="N10" s="355"/>
      <c r="O10" s="356"/>
      <c r="P10" s="354"/>
      <c r="Q10" s="355"/>
      <c r="R10" s="355"/>
      <c r="S10" s="355"/>
      <c r="T10" s="355"/>
      <c r="U10" s="356"/>
      <c r="V10" s="354"/>
      <c r="W10" s="355"/>
      <c r="X10" s="355"/>
      <c r="Y10" s="355"/>
      <c r="Z10" s="355"/>
      <c r="AA10" s="356"/>
      <c r="AB10" s="354"/>
      <c r="AC10" s="355"/>
      <c r="AD10" s="355"/>
      <c r="AE10" s="355"/>
      <c r="AF10" s="355"/>
      <c r="AG10" s="356"/>
      <c r="AH10" s="345"/>
      <c r="AI10" s="346"/>
      <c r="AJ10" s="346"/>
      <c r="AK10" s="346"/>
      <c r="AL10" s="346"/>
      <c r="AM10" s="347"/>
      <c r="AN10" s="8"/>
      <c r="AO10" s="379"/>
      <c r="AP10" s="380"/>
      <c r="AQ10" s="380"/>
      <c r="AR10" s="380"/>
      <c r="AS10" s="380"/>
      <c r="AT10" s="381"/>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74"/>
      <c r="C11" s="374"/>
      <c r="D11" s="375"/>
      <c r="E11" s="367"/>
      <c r="F11" s="368"/>
      <c r="G11" s="368"/>
      <c r="H11" s="368"/>
      <c r="I11" s="369"/>
      <c r="J11" s="354"/>
      <c r="K11" s="355"/>
      <c r="L11" s="355"/>
      <c r="M11" s="355"/>
      <c r="N11" s="355"/>
      <c r="O11" s="356"/>
      <c r="P11" s="354"/>
      <c r="Q11" s="355"/>
      <c r="R11" s="355"/>
      <c r="S11" s="355"/>
      <c r="T11" s="355"/>
      <c r="U11" s="356"/>
      <c r="V11" s="354"/>
      <c r="W11" s="355"/>
      <c r="X11" s="355"/>
      <c r="Y11" s="355"/>
      <c r="Z11" s="355"/>
      <c r="AA11" s="356"/>
      <c r="AB11" s="354"/>
      <c r="AC11" s="355"/>
      <c r="AD11" s="355"/>
      <c r="AE11" s="355"/>
      <c r="AF11" s="355"/>
      <c r="AG11" s="356"/>
      <c r="AH11" s="345"/>
      <c r="AI11" s="346"/>
      <c r="AJ11" s="346"/>
      <c r="AK11" s="346"/>
      <c r="AL11" s="346"/>
      <c r="AM11" s="347"/>
      <c r="AN11" s="8"/>
      <c r="AO11" s="379"/>
      <c r="AP11" s="380"/>
      <c r="AQ11" s="380"/>
      <c r="AR11" s="380"/>
      <c r="AS11" s="380"/>
      <c r="AT11" s="381"/>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74"/>
      <c r="C12" s="374"/>
      <c r="D12" s="375"/>
      <c r="E12" s="367"/>
      <c r="F12" s="368"/>
      <c r="G12" s="368"/>
      <c r="H12" s="368"/>
      <c r="I12" s="369"/>
      <c r="J12" s="354"/>
      <c r="K12" s="355"/>
      <c r="L12" s="355"/>
      <c r="M12" s="355"/>
      <c r="N12" s="355"/>
      <c r="O12" s="356"/>
      <c r="P12" s="354"/>
      <c r="Q12" s="355"/>
      <c r="R12" s="355"/>
      <c r="S12" s="355"/>
      <c r="T12" s="355"/>
      <c r="U12" s="356"/>
      <c r="V12" s="354"/>
      <c r="W12" s="355"/>
      <c r="X12" s="355"/>
      <c r="Y12" s="355"/>
      <c r="Z12" s="355"/>
      <c r="AA12" s="356"/>
      <c r="AB12" s="354"/>
      <c r="AC12" s="355"/>
      <c r="AD12" s="355"/>
      <c r="AE12" s="355"/>
      <c r="AF12" s="355"/>
      <c r="AG12" s="356"/>
      <c r="AH12" s="345"/>
      <c r="AI12" s="346"/>
      <c r="AJ12" s="346"/>
      <c r="AK12" s="346"/>
      <c r="AL12" s="346"/>
      <c r="AM12" s="347"/>
      <c r="AN12" s="8"/>
      <c r="AO12" s="379"/>
      <c r="AP12" s="380"/>
      <c r="AQ12" s="380"/>
      <c r="AR12" s="380"/>
      <c r="AS12" s="380"/>
      <c r="AT12" s="381"/>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74"/>
      <c r="C13" s="374"/>
      <c r="D13" s="375"/>
      <c r="E13" s="370"/>
      <c r="F13" s="371"/>
      <c r="G13" s="371"/>
      <c r="H13" s="371"/>
      <c r="I13" s="372"/>
      <c r="J13" s="354"/>
      <c r="K13" s="355"/>
      <c r="L13" s="355"/>
      <c r="M13" s="355"/>
      <c r="N13" s="355"/>
      <c r="O13" s="356"/>
      <c r="P13" s="354"/>
      <c r="Q13" s="355"/>
      <c r="R13" s="355"/>
      <c r="S13" s="355"/>
      <c r="T13" s="355"/>
      <c r="U13" s="356"/>
      <c r="V13" s="354"/>
      <c r="W13" s="355"/>
      <c r="X13" s="355"/>
      <c r="Y13" s="355"/>
      <c r="Z13" s="355"/>
      <c r="AA13" s="356"/>
      <c r="AB13" s="354"/>
      <c r="AC13" s="355"/>
      <c r="AD13" s="355"/>
      <c r="AE13" s="355"/>
      <c r="AF13" s="355"/>
      <c r="AG13" s="356"/>
      <c r="AH13" s="348"/>
      <c r="AI13" s="349"/>
      <c r="AJ13" s="349"/>
      <c r="AK13" s="349"/>
      <c r="AL13" s="349"/>
      <c r="AM13" s="350"/>
      <c r="AN13" s="8"/>
      <c r="AO13" s="382"/>
      <c r="AP13" s="383"/>
      <c r="AQ13" s="383"/>
      <c r="AR13" s="383"/>
      <c r="AS13" s="383"/>
      <c r="AT13" s="384"/>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74"/>
      <c r="C14" s="374"/>
      <c r="D14" s="375"/>
      <c r="E14" s="364" t="s">
        <v>287</v>
      </c>
      <c r="F14" s="365"/>
      <c r="G14" s="365"/>
      <c r="H14" s="365"/>
      <c r="I14" s="365"/>
      <c r="J14" s="342"/>
      <c r="K14" s="343"/>
      <c r="L14" s="343"/>
      <c r="M14" s="343"/>
      <c r="N14" s="343"/>
      <c r="O14" s="344"/>
      <c r="P14" s="342"/>
      <c r="Q14" s="343"/>
      <c r="R14" s="343"/>
      <c r="S14" s="343"/>
      <c r="T14" s="343"/>
      <c r="U14" s="344"/>
      <c r="V14" s="360"/>
      <c r="W14" s="361"/>
      <c r="X14" s="361"/>
      <c r="Y14" s="361"/>
      <c r="Z14" s="361"/>
      <c r="AA14" s="362"/>
      <c r="AB14" s="360"/>
      <c r="AC14" s="361"/>
      <c r="AD14" s="361"/>
      <c r="AE14" s="361"/>
      <c r="AF14" s="361"/>
      <c r="AG14" s="362"/>
      <c r="AH14" s="351"/>
      <c r="AI14" s="352"/>
      <c r="AJ14" s="352"/>
      <c r="AK14" s="352"/>
      <c r="AL14" s="352"/>
      <c r="AM14" s="353"/>
      <c r="AN14" s="8"/>
      <c r="AO14" s="385" t="s">
        <v>288</v>
      </c>
      <c r="AP14" s="386"/>
      <c r="AQ14" s="386"/>
      <c r="AR14" s="386"/>
      <c r="AS14" s="386"/>
      <c r="AT14" s="387"/>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74"/>
      <c r="C15" s="374"/>
      <c r="D15" s="375"/>
      <c r="E15" s="367"/>
      <c r="F15" s="368"/>
      <c r="G15" s="368"/>
      <c r="H15" s="368"/>
      <c r="I15" s="368"/>
      <c r="J15" s="336"/>
      <c r="K15" s="337"/>
      <c r="L15" s="337"/>
      <c r="M15" s="337"/>
      <c r="N15" s="337"/>
      <c r="O15" s="338"/>
      <c r="P15" s="336"/>
      <c r="Q15" s="337"/>
      <c r="R15" s="337"/>
      <c r="S15" s="337"/>
      <c r="T15" s="337"/>
      <c r="U15" s="338"/>
      <c r="V15" s="354"/>
      <c r="W15" s="355"/>
      <c r="X15" s="355"/>
      <c r="Y15" s="355"/>
      <c r="Z15" s="355"/>
      <c r="AA15" s="356"/>
      <c r="AB15" s="354"/>
      <c r="AC15" s="355"/>
      <c r="AD15" s="355"/>
      <c r="AE15" s="355"/>
      <c r="AF15" s="355"/>
      <c r="AG15" s="356"/>
      <c r="AH15" s="345"/>
      <c r="AI15" s="346"/>
      <c r="AJ15" s="346"/>
      <c r="AK15" s="346"/>
      <c r="AL15" s="346"/>
      <c r="AM15" s="347"/>
      <c r="AN15" s="8"/>
      <c r="AO15" s="388"/>
      <c r="AP15" s="389"/>
      <c r="AQ15" s="389"/>
      <c r="AR15" s="389"/>
      <c r="AS15" s="389"/>
      <c r="AT15" s="390"/>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74"/>
      <c r="C16" s="374"/>
      <c r="D16" s="375"/>
      <c r="E16" s="367"/>
      <c r="F16" s="368"/>
      <c r="G16" s="368"/>
      <c r="H16" s="368"/>
      <c r="I16" s="368"/>
      <c r="J16" s="336"/>
      <c r="K16" s="337"/>
      <c r="L16" s="337"/>
      <c r="M16" s="337"/>
      <c r="N16" s="337"/>
      <c r="O16" s="338"/>
      <c r="P16" s="336"/>
      <c r="Q16" s="337"/>
      <c r="R16" s="337"/>
      <c r="S16" s="337"/>
      <c r="T16" s="337"/>
      <c r="U16" s="338"/>
      <c r="V16" s="354"/>
      <c r="W16" s="355"/>
      <c r="X16" s="355"/>
      <c r="Y16" s="355"/>
      <c r="Z16" s="355"/>
      <c r="AA16" s="356"/>
      <c r="AB16" s="354"/>
      <c r="AC16" s="355"/>
      <c r="AD16" s="355"/>
      <c r="AE16" s="355"/>
      <c r="AF16" s="355"/>
      <c r="AG16" s="356"/>
      <c r="AH16" s="345"/>
      <c r="AI16" s="346"/>
      <c r="AJ16" s="346"/>
      <c r="AK16" s="346"/>
      <c r="AL16" s="346"/>
      <c r="AM16" s="347"/>
      <c r="AN16" s="8"/>
      <c r="AO16" s="388"/>
      <c r="AP16" s="389"/>
      <c r="AQ16" s="389"/>
      <c r="AR16" s="389"/>
      <c r="AS16" s="389"/>
      <c r="AT16" s="390"/>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74"/>
      <c r="C17" s="374"/>
      <c r="D17" s="375"/>
      <c r="E17" s="367"/>
      <c r="F17" s="368"/>
      <c r="G17" s="368"/>
      <c r="H17" s="368"/>
      <c r="I17" s="368"/>
      <c r="J17" s="336"/>
      <c r="K17" s="337"/>
      <c r="L17" s="337"/>
      <c r="M17" s="337"/>
      <c r="N17" s="337"/>
      <c r="O17" s="338"/>
      <c r="P17" s="336"/>
      <c r="Q17" s="337"/>
      <c r="R17" s="337"/>
      <c r="S17" s="337"/>
      <c r="T17" s="337"/>
      <c r="U17" s="338"/>
      <c r="V17" s="354"/>
      <c r="W17" s="355"/>
      <c r="X17" s="355"/>
      <c r="Y17" s="355"/>
      <c r="Z17" s="355"/>
      <c r="AA17" s="356"/>
      <c r="AB17" s="354"/>
      <c r="AC17" s="355"/>
      <c r="AD17" s="355"/>
      <c r="AE17" s="355"/>
      <c r="AF17" s="355"/>
      <c r="AG17" s="356"/>
      <c r="AH17" s="345"/>
      <c r="AI17" s="346"/>
      <c r="AJ17" s="346"/>
      <c r="AK17" s="346"/>
      <c r="AL17" s="346"/>
      <c r="AM17" s="347"/>
      <c r="AN17" s="8"/>
      <c r="AO17" s="388"/>
      <c r="AP17" s="389"/>
      <c r="AQ17" s="389"/>
      <c r="AR17" s="389"/>
      <c r="AS17" s="389"/>
      <c r="AT17" s="390"/>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74"/>
      <c r="C18" s="374"/>
      <c r="D18" s="375"/>
      <c r="E18" s="367"/>
      <c r="F18" s="368"/>
      <c r="G18" s="368"/>
      <c r="H18" s="368"/>
      <c r="I18" s="368"/>
      <c r="J18" s="336"/>
      <c r="K18" s="337"/>
      <c r="L18" s="337"/>
      <c r="M18" s="337"/>
      <c r="N18" s="337"/>
      <c r="O18" s="338"/>
      <c r="P18" s="336"/>
      <c r="Q18" s="337"/>
      <c r="R18" s="337"/>
      <c r="S18" s="337"/>
      <c r="T18" s="337"/>
      <c r="U18" s="338"/>
      <c r="V18" s="354"/>
      <c r="W18" s="355"/>
      <c r="X18" s="355"/>
      <c r="Y18" s="355"/>
      <c r="Z18" s="355"/>
      <c r="AA18" s="356"/>
      <c r="AB18" s="354"/>
      <c r="AC18" s="355"/>
      <c r="AD18" s="355"/>
      <c r="AE18" s="355"/>
      <c r="AF18" s="355"/>
      <c r="AG18" s="356"/>
      <c r="AH18" s="345"/>
      <c r="AI18" s="346"/>
      <c r="AJ18" s="346"/>
      <c r="AK18" s="346"/>
      <c r="AL18" s="346"/>
      <c r="AM18" s="347"/>
      <c r="AN18" s="8"/>
      <c r="AO18" s="388"/>
      <c r="AP18" s="389"/>
      <c r="AQ18" s="389"/>
      <c r="AR18" s="389"/>
      <c r="AS18" s="389"/>
      <c r="AT18" s="390"/>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74"/>
      <c r="C19" s="374"/>
      <c r="D19" s="375"/>
      <c r="E19" s="367"/>
      <c r="F19" s="368"/>
      <c r="G19" s="368"/>
      <c r="H19" s="368"/>
      <c r="I19" s="368"/>
      <c r="J19" s="336"/>
      <c r="K19" s="337"/>
      <c r="L19" s="337"/>
      <c r="M19" s="337"/>
      <c r="N19" s="337"/>
      <c r="O19" s="338"/>
      <c r="P19" s="336"/>
      <c r="Q19" s="337"/>
      <c r="R19" s="337"/>
      <c r="S19" s="337"/>
      <c r="T19" s="337"/>
      <c r="U19" s="338"/>
      <c r="V19" s="354"/>
      <c r="W19" s="355"/>
      <c r="X19" s="355"/>
      <c r="Y19" s="355"/>
      <c r="Z19" s="355"/>
      <c r="AA19" s="356"/>
      <c r="AB19" s="354"/>
      <c r="AC19" s="355"/>
      <c r="AD19" s="355"/>
      <c r="AE19" s="355"/>
      <c r="AF19" s="355"/>
      <c r="AG19" s="356"/>
      <c r="AH19" s="345"/>
      <c r="AI19" s="346"/>
      <c r="AJ19" s="346"/>
      <c r="AK19" s="346"/>
      <c r="AL19" s="346"/>
      <c r="AM19" s="347"/>
      <c r="AN19" s="8"/>
      <c r="AO19" s="388"/>
      <c r="AP19" s="389"/>
      <c r="AQ19" s="389"/>
      <c r="AR19" s="389"/>
      <c r="AS19" s="389"/>
      <c r="AT19" s="390"/>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74"/>
      <c r="C20" s="374"/>
      <c r="D20" s="375"/>
      <c r="E20" s="367"/>
      <c r="F20" s="368"/>
      <c r="G20" s="368"/>
      <c r="H20" s="368"/>
      <c r="I20" s="368"/>
      <c r="J20" s="336"/>
      <c r="K20" s="337"/>
      <c r="L20" s="337"/>
      <c r="M20" s="337"/>
      <c r="N20" s="337"/>
      <c r="O20" s="338"/>
      <c r="P20" s="336"/>
      <c r="Q20" s="337"/>
      <c r="R20" s="337"/>
      <c r="S20" s="337"/>
      <c r="T20" s="337"/>
      <c r="U20" s="338"/>
      <c r="V20" s="354"/>
      <c r="W20" s="355"/>
      <c r="X20" s="355"/>
      <c r="Y20" s="355"/>
      <c r="Z20" s="355"/>
      <c r="AA20" s="356"/>
      <c r="AB20" s="354"/>
      <c r="AC20" s="355"/>
      <c r="AD20" s="355"/>
      <c r="AE20" s="355"/>
      <c r="AF20" s="355"/>
      <c r="AG20" s="356"/>
      <c r="AH20" s="345"/>
      <c r="AI20" s="346"/>
      <c r="AJ20" s="346"/>
      <c r="AK20" s="346"/>
      <c r="AL20" s="346"/>
      <c r="AM20" s="347"/>
      <c r="AN20" s="8"/>
      <c r="AO20" s="388"/>
      <c r="AP20" s="389"/>
      <c r="AQ20" s="389"/>
      <c r="AR20" s="389"/>
      <c r="AS20" s="389"/>
      <c r="AT20" s="390"/>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74"/>
      <c r="C21" s="374"/>
      <c r="D21" s="375"/>
      <c r="E21" s="370"/>
      <c r="F21" s="371"/>
      <c r="G21" s="371"/>
      <c r="H21" s="371"/>
      <c r="I21" s="371"/>
      <c r="J21" s="339"/>
      <c r="K21" s="340"/>
      <c r="L21" s="340"/>
      <c r="M21" s="340"/>
      <c r="N21" s="340"/>
      <c r="O21" s="341"/>
      <c r="P21" s="339"/>
      <c r="Q21" s="340"/>
      <c r="R21" s="340"/>
      <c r="S21" s="340"/>
      <c r="T21" s="340"/>
      <c r="U21" s="341"/>
      <c r="V21" s="357"/>
      <c r="W21" s="358"/>
      <c r="X21" s="358"/>
      <c r="Y21" s="358"/>
      <c r="Z21" s="358"/>
      <c r="AA21" s="359"/>
      <c r="AB21" s="357"/>
      <c r="AC21" s="358"/>
      <c r="AD21" s="358"/>
      <c r="AE21" s="358"/>
      <c r="AF21" s="358"/>
      <c r="AG21" s="359"/>
      <c r="AH21" s="348"/>
      <c r="AI21" s="349"/>
      <c r="AJ21" s="349"/>
      <c r="AK21" s="349"/>
      <c r="AL21" s="349"/>
      <c r="AM21" s="350"/>
      <c r="AN21" s="8"/>
      <c r="AO21" s="391"/>
      <c r="AP21" s="392"/>
      <c r="AQ21" s="392"/>
      <c r="AR21" s="392"/>
      <c r="AS21" s="392"/>
      <c r="AT21" s="393"/>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74"/>
      <c r="C22" s="374"/>
      <c r="D22" s="375"/>
      <c r="E22" s="364" t="s">
        <v>289</v>
      </c>
      <c r="F22" s="365"/>
      <c r="G22" s="365"/>
      <c r="H22" s="365"/>
      <c r="I22" s="366"/>
      <c r="J22" s="342"/>
      <c r="K22" s="343"/>
      <c r="L22" s="343"/>
      <c r="M22" s="343"/>
      <c r="N22" s="343"/>
      <c r="O22" s="344"/>
      <c r="P22" s="342"/>
      <c r="Q22" s="343"/>
      <c r="R22" s="343"/>
      <c r="S22" s="343"/>
      <c r="T22" s="343"/>
      <c r="U22" s="344"/>
      <c r="V22" s="342"/>
      <c r="W22" s="343"/>
      <c r="X22" s="343"/>
      <c r="Y22" s="343"/>
      <c r="Z22" s="343"/>
      <c r="AA22" s="344"/>
      <c r="AB22" s="360"/>
      <c r="AC22" s="361"/>
      <c r="AD22" s="361"/>
      <c r="AE22" s="361"/>
      <c r="AF22" s="361"/>
      <c r="AG22" s="362"/>
      <c r="AH22" s="351"/>
      <c r="AI22" s="352"/>
      <c r="AJ22" s="352"/>
      <c r="AK22" s="352"/>
      <c r="AL22" s="352"/>
      <c r="AM22" s="353"/>
      <c r="AN22" s="8"/>
      <c r="AO22" s="394" t="s">
        <v>290</v>
      </c>
      <c r="AP22" s="395"/>
      <c r="AQ22" s="395"/>
      <c r="AR22" s="395"/>
      <c r="AS22" s="395"/>
      <c r="AT22" s="396"/>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74"/>
      <c r="C23" s="374"/>
      <c r="D23" s="375"/>
      <c r="E23" s="367"/>
      <c r="F23" s="368"/>
      <c r="G23" s="368"/>
      <c r="H23" s="368"/>
      <c r="I23" s="369"/>
      <c r="J23" s="336"/>
      <c r="K23" s="337"/>
      <c r="L23" s="337"/>
      <c r="M23" s="337"/>
      <c r="N23" s="337"/>
      <c r="O23" s="338"/>
      <c r="P23" s="336"/>
      <c r="Q23" s="337"/>
      <c r="R23" s="337"/>
      <c r="S23" s="337"/>
      <c r="T23" s="337"/>
      <c r="U23" s="338"/>
      <c r="V23" s="336"/>
      <c r="W23" s="337"/>
      <c r="X23" s="337"/>
      <c r="Y23" s="337"/>
      <c r="Z23" s="337"/>
      <c r="AA23" s="338"/>
      <c r="AB23" s="354"/>
      <c r="AC23" s="355"/>
      <c r="AD23" s="355"/>
      <c r="AE23" s="355"/>
      <c r="AF23" s="355"/>
      <c r="AG23" s="356"/>
      <c r="AH23" s="345"/>
      <c r="AI23" s="346"/>
      <c r="AJ23" s="346"/>
      <c r="AK23" s="346"/>
      <c r="AL23" s="346"/>
      <c r="AM23" s="347"/>
      <c r="AN23" s="8"/>
      <c r="AO23" s="397"/>
      <c r="AP23" s="398"/>
      <c r="AQ23" s="398"/>
      <c r="AR23" s="398"/>
      <c r="AS23" s="398"/>
      <c r="AT23" s="399"/>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74"/>
      <c r="C24" s="374"/>
      <c r="D24" s="375"/>
      <c r="E24" s="367"/>
      <c r="F24" s="368"/>
      <c r="G24" s="368"/>
      <c r="H24" s="368"/>
      <c r="I24" s="369"/>
      <c r="J24" s="336"/>
      <c r="K24" s="337"/>
      <c r="L24" s="337"/>
      <c r="M24" s="337"/>
      <c r="N24" s="337"/>
      <c r="O24" s="338"/>
      <c r="P24" s="336"/>
      <c r="Q24" s="337"/>
      <c r="R24" s="337"/>
      <c r="S24" s="337"/>
      <c r="T24" s="337"/>
      <c r="U24" s="338"/>
      <c r="V24" s="336"/>
      <c r="W24" s="337"/>
      <c r="X24" s="337"/>
      <c r="Y24" s="337"/>
      <c r="Z24" s="337"/>
      <c r="AA24" s="338"/>
      <c r="AB24" s="354"/>
      <c r="AC24" s="355"/>
      <c r="AD24" s="355"/>
      <c r="AE24" s="355"/>
      <c r="AF24" s="355"/>
      <c r="AG24" s="356"/>
      <c r="AH24" s="345"/>
      <c r="AI24" s="346"/>
      <c r="AJ24" s="346"/>
      <c r="AK24" s="346"/>
      <c r="AL24" s="346"/>
      <c r="AM24" s="347"/>
      <c r="AN24" s="8"/>
      <c r="AO24" s="397"/>
      <c r="AP24" s="398"/>
      <c r="AQ24" s="398"/>
      <c r="AR24" s="398"/>
      <c r="AS24" s="398"/>
      <c r="AT24" s="399"/>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74"/>
      <c r="C25" s="374"/>
      <c r="D25" s="375"/>
      <c r="E25" s="367"/>
      <c r="F25" s="368"/>
      <c r="G25" s="368"/>
      <c r="H25" s="368"/>
      <c r="I25" s="369"/>
      <c r="J25" s="336"/>
      <c r="K25" s="337"/>
      <c r="L25" s="337"/>
      <c r="M25" s="337"/>
      <c r="N25" s="337"/>
      <c r="O25" s="338"/>
      <c r="P25" s="336"/>
      <c r="Q25" s="337"/>
      <c r="R25" s="337"/>
      <c r="S25" s="337"/>
      <c r="T25" s="337"/>
      <c r="U25" s="338"/>
      <c r="V25" s="336"/>
      <c r="W25" s="337"/>
      <c r="X25" s="337"/>
      <c r="Y25" s="337"/>
      <c r="Z25" s="337"/>
      <c r="AA25" s="338"/>
      <c r="AB25" s="354"/>
      <c r="AC25" s="355"/>
      <c r="AD25" s="355"/>
      <c r="AE25" s="355"/>
      <c r="AF25" s="355"/>
      <c r="AG25" s="356"/>
      <c r="AH25" s="345"/>
      <c r="AI25" s="346"/>
      <c r="AJ25" s="346"/>
      <c r="AK25" s="346"/>
      <c r="AL25" s="346"/>
      <c r="AM25" s="347"/>
      <c r="AN25" s="8"/>
      <c r="AO25" s="397"/>
      <c r="AP25" s="398"/>
      <c r="AQ25" s="398"/>
      <c r="AR25" s="398"/>
      <c r="AS25" s="398"/>
      <c r="AT25" s="399"/>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74"/>
      <c r="C26" s="374"/>
      <c r="D26" s="375"/>
      <c r="E26" s="367"/>
      <c r="F26" s="368"/>
      <c r="G26" s="368"/>
      <c r="H26" s="368"/>
      <c r="I26" s="369"/>
      <c r="J26" s="336"/>
      <c r="K26" s="337"/>
      <c r="L26" s="337"/>
      <c r="M26" s="337"/>
      <c r="N26" s="337"/>
      <c r="O26" s="338"/>
      <c r="P26" s="336"/>
      <c r="Q26" s="337"/>
      <c r="R26" s="337"/>
      <c r="S26" s="337"/>
      <c r="T26" s="337"/>
      <c r="U26" s="338"/>
      <c r="V26" s="336"/>
      <c r="W26" s="337"/>
      <c r="X26" s="337"/>
      <c r="Y26" s="337"/>
      <c r="Z26" s="337"/>
      <c r="AA26" s="338"/>
      <c r="AB26" s="354"/>
      <c r="AC26" s="355"/>
      <c r="AD26" s="355"/>
      <c r="AE26" s="355"/>
      <c r="AF26" s="355"/>
      <c r="AG26" s="356"/>
      <c r="AH26" s="345"/>
      <c r="AI26" s="346"/>
      <c r="AJ26" s="346"/>
      <c r="AK26" s="346"/>
      <c r="AL26" s="346"/>
      <c r="AM26" s="347"/>
      <c r="AN26" s="8"/>
      <c r="AO26" s="397"/>
      <c r="AP26" s="398"/>
      <c r="AQ26" s="398"/>
      <c r="AR26" s="398"/>
      <c r="AS26" s="398"/>
      <c r="AT26" s="399"/>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74"/>
      <c r="C27" s="374"/>
      <c r="D27" s="375"/>
      <c r="E27" s="367"/>
      <c r="F27" s="368"/>
      <c r="G27" s="368"/>
      <c r="H27" s="368"/>
      <c r="I27" s="369"/>
      <c r="J27" s="336"/>
      <c r="K27" s="337"/>
      <c r="L27" s="337"/>
      <c r="M27" s="337"/>
      <c r="N27" s="337"/>
      <c r="O27" s="338"/>
      <c r="P27" s="336"/>
      <c r="Q27" s="337"/>
      <c r="R27" s="337"/>
      <c r="S27" s="337"/>
      <c r="T27" s="337"/>
      <c r="U27" s="338"/>
      <c r="V27" s="336"/>
      <c r="W27" s="337"/>
      <c r="X27" s="337"/>
      <c r="Y27" s="337"/>
      <c r="Z27" s="337"/>
      <c r="AA27" s="338"/>
      <c r="AB27" s="354"/>
      <c r="AC27" s="355"/>
      <c r="AD27" s="355"/>
      <c r="AE27" s="355"/>
      <c r="AF27" s="355"/>
      <c r="AG27" s="356"/>
      <c r="AH27" s="345"/>
      <c r="AI27" s="346"/>
      <c r="AJ27" s="346"/>
      <c r="AK27" s="346"/>
      <c r="AL27" s="346"/>
      <c r="AM27" s="347"/>
      <c r="AN27" s="8"/>
      <c r="AO27" s="397"/>
      <c r="AP27" s="398"/>
      <c r="AQ27" s="398"/>
      <c r="AR27" s="398"/>
      <c r="AS27" s="398"/>
      <c r="AT27" s="399"/>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74"/>
      <c r="C28" s="374"/>
      <c r="D28" s="375"/>
      <c r="E28" s="367"/>
      <c r="F28" s="368"/>
      <c r="G28" s="368"/>
      <c r="H28" s="368"/>
      <c r="I28" s="369"/>
      <c r="J28" s="336"/>
      <c r="K28" s="337"/>
      <c r="L28" s="337"/>
      <c r="M28" s="337"/>
      <c r="N28" s="337"/>
      <c r="O28" s="338"/>
      <c r="P28" s="336"/>
      <c r="Q28" s="337"/>
      <c r="R28" s="337"/>
      <c r="S28" s="337"/>
      <c r="T28" s="337"/>
      <c r="U28" s="338"/>
      <c r="V28" s="336"/>
      <c r="W28" s="337"/>
      <c r="X28" s="337"/>
      <c r="Y28" s="337"/>
      <c r="Z28" s="337"/>
      <c r="AA28" s="338"/>
      <c r="AB28" s="354"/>
      <c r="AC28" s="355"/>
      <c r="AD28" s="355"/>
      <c r="AE28" s="355"/>
      <c r="AF28" s="355"/>
      <c r="AG28" s="356"/>
      <c r="AH28" s="345"/>
      <c r="AI28" s="346"/>
      <c r="AJ28" s="346"/>
      <c r="AK28" s="346"/>
      <c r="AL28" s="346"/>
      <c r="AM28" s="347"/>
      <c r="AN28" s="8"/>
      <c r="AO28" s="397"/>
      <c r="AP28" s="398"/>
      <c r="AQ28" s="398"/>
      <c r="AR28" s="398"/>
      <c r="AS28" s="398"/>
      <c r="AT28" s="399"/>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74"/>
      <c r="C29" s="374"/>
      <c r="D29" s="375"/>
      <c r="E29" s="370"/>
      <c r="F29" s="371"/>
      <c r="G29" s="371"/>
      <c r="H29" s="371"/>
      <c r="I29" s="372"/>
      <c r="J29" s="336"/>
      <c r="K29" s="337"/>
      <c r="L29" s="337"/>
      <c r="M29" s="337"/>
      <c r="N29" s="337"/>
      <c r="O29" s="338"/>
      <c r="P29" s="339"/>
      <c r="Q29" s="340"/>
      <c r="R29" s="340"/>
      <c r="S29" s="340"/>
      <c r="T29" s="340"/>
      <c r="U29" s="341"/>
      <c r="V29" s="339"/>
      <c r="W29" s="340"/>
      <c r="X29" s="340"/>
      <c r="Y29" s="340"/>
      <c r="Z29" s="340"/>
      <c r="AA29" s="341"/>
      <c r="AB29" s="357"/>
      <c r="AC29" s="358"/>
      <c r="AD29" s="358"/>
      <c r="AE29" s="358"/>
      <c r="AF29" s="358"/>
      <c r="AG29" s="359"/>
      <c r="AH29" s="348"/>
      <c r="AI29" s="349"/>
      <c r="AJ29" s="349"/>
      <c r="AK29" s="349"/>
      <c r="AL29" s="349"/>
      <c r="AM29" s="350"/>
      <c r="AN29" s="8"/>
      <c r="AO29" s="400"/>
      <c r="AP29" s="401"/>
      <c r="AQ29" s="401"/>
      <c r="AR29" s="401"/>
      <c r="AS29" s="401"/>
      <c r="AT29" s="402"/>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74"/>
      <c r="C30" s="374"/>
      <c r="D30" s="375"/>
      <c r="E30" s="364" t="s">
        <v>291</v>
      </c>
      <c r="F30" s="365"/>
      <c r="G30" s="365"/>
      <c r="H30" s="365"/>
      <c r="I30" s="365"/>
      <c r="J30" s="333"/>
      <c r="K30" s="334"/>
      <c r="L30" s="334"/>
      <c r="M30" s="334"/>
      <c r="N30" s="334"/>
      <c r="O30" s="335"/>
      <c r="P30" s="343"/>
      <c r="Q30" s="343"/>
      <c r="R30" s="343"/>
      <c r="S30" s="343"/>
      <c r="T30" s="343"/>
      <c r="U30" s="344"/>
      <c r="V30" s="342"/>
      <c r="W30" s="343"/>
      <c r="X30" s="343"/>
      <c r="Y30" s="343"/>
      <c r="Z30" s="343"/>
      <c r="AA30" s="344"/>
      <c r="AB30" s="360"/>
      <c r="AC30" s="361"/>
      <c r="AD30" s="361"/>
      <c r="AE30" s="361"/>
      <c r="AF30" s="361"/>
      <c r="AG30" s="362"/>
      <c r="AH30" s="351"/>
      <c r="AI30" s="352"/>
      <c r="AJ30" s="352"/>
      <c r="AK30" s="352"/>
      <c r="AL30" s="352"/>
      <c r="AM30" s="353"/>
      <c r="AN30" s="8"/>
      <c r="AO30" s="403" t="s">
        <v>292</v>
      </c>
      <c r="AP30" s="404"/>
      <c r="AQ30" s="404"/>
      <c r="AR30" s="404"/>
      <c r="AS30" s="404"/>
      <c r="AT30" s="405"/>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74"/>
      <c r="C31" s="374"/>
      <c r="D31" s="375"/>
      <c r="E31" s="367"/>
      <c r="F31" s="368"/>
      <c r="G31" s="368"/>
      <c r="H31" s="368"/>
      <c r="I31" s="368"/>
      <c r="J31" s="327"/>
      <c r="K31" s="328"/>
      <c r="L31" s="328"/>
      <c r="M31" s="328"/>
      <c r="N31" s="328"/>
      <c r="O31" s="329"/>
      <c r="P31" s="337"/>
      <c r="Q31" s="337"/>
      <c r="R31" s="337"/>
      <c r="S31" s="337"/>
      <c r="T31" s="337"/>
      <c r="U31" s="338"/>
      <c r="V31" s="336"/>
      <c r="W31" s="337"/>
      <c r="X31" s="337"/>
      <c r="Y31" s="337"/>
      <c r="Z31" s="337"/>
      <c r="AA31" s="338"/>
      <c r="AB31" s="354"/>
      <c r="AC31" s="355"/>
      <c r="AD31" s="355"/>
      <c r="AE31" s="355"/>
      <c r="AF31" s="355"/>
      <c r="AG31" s="356"/>
      <c r="AH31" s="345"/>
      <c r="AI31" s="346"/>
      <c r="AJ31" s="346"/>
      <c r="AK31" s="346"/>
      <c r="AL31" s="346"/>
      <c r="AM31" s="347"/>
      <c r="AN31" s="8"/>
      <c r="AO31" s="406"/>
      <c r="AP31" s="407"/>
      <c r="AQ31" s="407"/>
      <c r="AR31" s="407"/>
      <c r="AS31" s="407"/>
      <c r="AT31" s="408"/>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74"/>
      <c r="C32" s="374"/>
      <c r="D32" s="375"/>
      <c r="E32" s="367"/>
      <c r="F32" s="368"/>
      <c r="G32" s="368"/>
      <c r="H32" s="368"/>
      <c r="I32" s="368"/>
      <c r="J32" s="327"/>
      <c r="K32" s="328"/>
      <c r="L32" s="328"/>
      <c r="M32" s="328"/>
      <c r="N32" s="328"/>
      <c r="O32" s="329"/>
      <c r="P32" s="337"/>
      <c r="Q32" s="337"/>
      <c r="R32" s="337"/>
      <c r="S32" s="337"/>
      <c r="T32" s="337"/>
      <c r="U32" s="338"/>
      <c r="V32" s="336"/>
      <c r="W32" s="337"/>
      <c r="X32" s="337"/>
      <c r="Y32" s="337"/>
      <c r="Z32" s="337"/>
      <c r="AA32" s="338"/>
      <c r="AB32" s="354"/>
      <c r="AC32" s="355"/>
      <c r="AD32" s="355"/>
      <c r="AE32" s="355"/>
      <c r="AF32" s="355"/>
      <c r="AG32" s="356"/>
      <c r="AH32" s="345"/>
      <c r="AI32" s="346"/>
      <c r="AJ32" s="346"/>
      <c r="AK32" s="346"/>
      <c r="AL32" s="346"/>
      <c r="AM32" s="347"/>
      <c r="AN32" s="8"/>
      <c r="AO32" s="406"/>
      <c r="AP32" s="407"/>
      <c r="AQ32" s="407"/>
      <c r="AR32" s="407"/>
      <c r="AS32" s="407"/>
      <c r="AT32" s="408"/>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74"/>
      <c r="C33" s="374"/>
      <c r="D33" s="375"/>
      <c r="E33" s="367"/>
      <c r="F33" s="368"/>
      <c r="G33" s="368"/>
      <c r="H33" s="368"/>
      <c r="I33" s="368"/>
      <c r="J33" s="327"/>
      <c r="K33" s="328"/>
      <c r="L33" s="328"/>
      <c r="M33" s="328"/>
      <c r="N33" s="328"/>
      <c r="O33" s="329"/>
      <c r="P33" s="337"/>
      <c r="Q33" s="337"/>
      <c r="R33" s="337"/>
      <c r="S33" s="337"/>
      <c r="T33" s="337"/>
      <c r="U33" s="338"/>
      <c r="V33" s="336"/>
      <c r="W33" s="337"/>
      <c r="X33" s="337"/>
      <c r="Y33" s="337"/>
      <c r="Z33" s="337"/>
      <c r="AA33" s="338"/>
      <c r="AB33" s="354"/>
      <c r="AC33" s="355"/>
      <c r="AD33" s="355"/>
      <c r="AE33" s="355"/>
      <c r="AF33" s="355"/>
      <c r="AG33" s="356"/>
      <c r="AH33" s="345"/>
      <c r="AI33" s="346"/>
      <c r="AJ33" s="346"/>
      <c r="AK33" s="346"/>
      <c r="AL33" s="346"/>
      <c r="AM33" s="347"/>
      <c r="AN33" s="8"/>
      <c r="AO33" s="406"/>
      <c r="AP33" s="407"/>
      <c r="AQ33" s="407"/>
      <c r="AR33" s="407"/>
      <c r="AS33" s="407"/>
      <c r="AT33" s="408"/>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74"/>
      <c r="C34" s="374"/>
      <c r="D34" s="375"/>
      <c r="E34" s="367"/>
      <c r="F34" s="368"/>
      <c r="G34" s="368"/>
      <c r="H34" s="368"/>
      <c r="I34" s="368"/>
      <c r="J34" s="327"/>
      <c r="K34" s="328"/>
      <c r="L34" s="328"/>
      <c r="M34" s="328"/>
      <c r="N34" s="328"/>
      <c r="O34" s="329"/>
      <c r="P34" s="337"/>
      <c r="Q34" s="337"/>
      <c r="R34" s="337"/>
      <c r="S34" s="337"/>
      <c r="T34" s="337"/>
      <c r="U34" s="338"/>
      <c r="V34" s="336"/>
      <c r="W34" s="337"/>
      <c r="X34" s="337"/>
      <c r="Y34" s="337"/>
      <c r="Z34" s="337"/>
      <c r="AA34" s="338"/>
      <c r="AB34" s="354"/>
      <c r="AC34" s="355"/>
      <c r="AD34" s="355"/>
      <c r="AE34" s="355"/>
      <c r="AF34" s="355"/>
      <c r="AG34" s="356"/>
      <c r="AH34" s="345"/>
      <c r="AI34" s="346"/>
      <c r="AJ34" s="346"/>
      <c r="AK34" s="346"/>
      <c r="AL34" s="346"/>
      <c r="AM34" s="347"/>
      <c r="AN34" s="8"/>
      <c r="AO34" s="406"/>
      <c r="AP34" s="407"/>
      <c r="AQ34" s="407"/>
      <c r="AR34" s="407"/>
      <c r="AS34" s="407"/>
      <c r="AT34" s="408"/>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74"/>
      <c r="C35" s="374"/>
      <c r="D35" s="375"/>
      <c r="E35" s="367"/>
      <c r="F35" s="368"/>
      <c r="G35" s="368"/>
      <c r="H35" s="368"/>
      <c r="I35" s="368"/>
      <c r="J35" s="327"/>
      <c r="K35" s="328"/>
      <c r="L35" s="328"/>
      <c r="M35" s="328"/>
      <c r="N35" s="328"/>
      <c r="O35" s="329"/>
      <c r="P35" s="337"/>
      <c r="Q35" s="337"/>
      <c r="R35" s="337"/>
      <c r="S35" s="337"/>
      <c r="T35" s="337"/>
      <c r="U35" s="338"/>
      <c r="V35" s="336"/>
      <c r="W35" s="337"/>
      <c r="X35" s="337"/>
      <c r="Y35" s="337"/>
      <c r="Z35" s="337"/>
      <c r="AA35" s="338"/>
      <c r="AB35" s="354"/>
      <c r="AC35" s="355"/>
      <c r="AD35" s="355"/>
      <c r="AE35" s="355"/>
      <c r="AF35" s="355"/>
      <c r="AG35" s="356"/>
      <c r="AH35" s="345"/>
      <c r="AI35" s="346"/>
      <c r="AJ35" s="346"/>
      <c r="AK35" s="346"/>
      <c r="AL35" s="346"/>
      <c r="AM35" s="347"/>
      <c r="AN35" s="8"/>
      <c r="AO35" s="406"/>
      <c r="AP35" s="407"/>
      <c r="AQ35" s="407"/>
      <c r="AR35" s="407"/>
      <c r="AS35" s="407"/>
      <c r="AT35" s="408"/>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74"/>
      <c r="C36" s="374"/>
      <c r="D36" s="375"/>
      <c r="E36" s="367"/>
      <c r="F36" s="368"/>
      <c r="G36" s="368"/>
      <c r="H36" s="368"/>
      <c r="I36" s="368"/>
      <c r="J36" s="327"/>
      <c r="K36" s="328"/>
      <c r="L36" s="328"/>
      <c r="M36" s="328"/>
      <c r="N36" s="328"/>
      <c r="O36" s="329"/>
      <c r="P36" s="337"/>
      <c r="Q36" s="337"/>
      <c r="R36" s="337"/>
      <c r="S36" s="337"/>
      <c r="T36" s="337"/>
      <c r="U36" s="338"/>
      <c r="V36" s="336"/>
      <c r="W36" s="337"/>
      <c r="X36" s="337"/>
      <c r="Y36" s="337"/>
      <c r="Z36" s="337"/>
      <c r="AA36" s="338"/>
      <c r="AB36" s="354"/>
      <c r="AC36" s="355"/>
      <c r="AD36" s="355"/>
      <c r="AE36" s="355"/>
      <c r="AF36" s="355"/>
      <c r="AG36" s="356"/>
      <c r="AH36" s="345"/>
      <c r="AI36" s="346"/>
      <c r="AJ36" s="346"/>
      <c r="AK36" s="346"/>
      <c r="AL36" s="346"/>
      <c r="AM36" s="347"/>
      <c r="AN36" s="8"/>
      <c r="AO36" s="406"/>
      <c r="AP36" s="407"/>
      <c r="AQ36" s="407"/>
      <c r="AR36" s="407"/>
      <c r="AS36" s="407"/>
      <c r="AT36" s="408"/>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74"/>
      <c r="C37" s="374"/>
      <c r="D37" s="375"/>
      <c r="E37" s="370"/>
      <c r="F37" s="371"/>
      <c r="G37" s="371"/>
      <c r="H37" s="371"/>
      <c r="I37" s="371"/>
      <c r="J37" s="330"/>
      <c r="K37" s="331"/>
      <c r="L37" s="331"/>
      <c r="M37" s="331"/>
      <c r="N37" s="331"/>
      <c r="O37" s="332"/>
      <c r="P37" s="340"/>
      <c r="Q37" s="340"/>
      <c r="R37" s="340"/>
      <c r="S37" s="340"/>
      <c r="T37" s="340"/>
      <c r="U37" s="341"/>
      <c r="V37" s="339"/>
      <c r="W37" s="340"/>
      <c r="X37" s="340"/>
      <c r="Y37" s="340"/>
      <c r="Z37" s="340"/>
      <c r="AA37" s="341"/>
      <c r="AB37" s="357"/>
      <c r="AC37" s="358"/>
      <c r="AD37" s="358"/>
      <c r="AE37" s="358"/>
      <c r="AF37" s="358"/>
      <c r="AG37" s="359"/>
      <c r="AH37" s="348"/>
      <c r="AI37" s="349"/>
      <c r="AJ37" s="349"/>
      <c r="AK37" s="349"/>
      <c r="AL37" s="349"/>
      <c r="AM37" s="350"/>
      <c r="AN37" s="8"/>
      <c r="AO37" s="409"/>
      <c r="AP37" s="410"/>
      <c r="AQ37" s="410"/>
      <c r="AR37" s="410"/>
      <c r="AS37" s="410"/>
      <c r="AT37" s="411"/>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74"/>
      <c r="C38" s="374"/>
      <c r="D38" s="375"/>
      <c r="E38" s="364" t="s">
        <v>293</v>
      </c>
      <c r="F38" s="365"/>
      <c r="G38" s="365"/>
      <c r="H38" s="365"/>
      <c r="I38" s="366"/>
      <c r="J38" s="333"/>
      <c r="K38" s="334"/>
      <c r="L38" s="334"/>
      <c r="M38" s="334"/>
      <c r="N38" s="334"/>
      <c r="O38" s="335"/>
      <c r="P38" s="333"/>
      <c r="Q38" s="334"/>
      <c r="R38" s="334"/>
      <c r="S38" s="334"/>
      <c r="T38" s="334"/>
      <c r="U38" s="335"/>
      <c r="V38" s="342"/>
      <c r="W38" s="343"/>
      <c r="X38" s="343"/>
      <c r="Y38" s="343"/>
      <c r="Z38" s="343"/>
      <c r="AA38" s="344"/>
      <c r="AB38" s="360"/>
      <c r="AC38" s="361"/>
      <c r="AD38" s="361"/>
      <c r="AE38" s="361"/>
      <c r="AF38" s="361"/>
      <c r="AG38" s="362"/>
      <c r="AH38" s="351"/>
      <c r="AI38" s="352"/>
      <c r="AJ38" s="352"/>
      <c r="AK38" s="352"/>
      <c r="AL38" s="352"/>
      <c r="AM38" s="353"/>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74"/>
      <c r="C39" s="374"/>
      <c r="D39" s="375"/>
      <c r="E39" s="367"/>
      <c r="F39" s="368"/>
      <c r="G39" s="368"/>
      <c r="H39" s="368"/>
      <c r="I39" s="369"/>
      <c r="J39" s="327"/>
      <c r="K39" s="328"/>
      <c r="L39" s="328"/>
      <c r="M39" s="328"/>
      <c r="N39" s="328"/>
      <c r="O39" s="329"/>
      <c r="P39" s="327"/>
      <c r="Q39" s="328"/>
      <c r="R39" s="328"/>
      <c r="S39" s="328"/>
      <c r="T39" s="328"/>
      <c r="U39" s="329"/>
      <c r="V39" s="336"/>
      <c r="W39" s="337"/>
      <c r="X39" s="337"/>
      <c r="Y39" s="337"/>
      <c r="Z39" s="337"/>
      <c r="AA39" s="338"/>
      <c r="AB39" s="354"/>
      <c r="AC39" s="355"/>
      <c r="AD39" s="355"/>
      <c r="AE39" s="355"/>
      <c r="AF39" s="355"/>
      <c r="AG39" s="356"/>
      <c r="AH39" s="345"/>
      <c r="AI39" s="346"/>
      <c r="AJ39" s="346"/>
      <c r="AK39" s="346"/>
      <c r="AL39" s="346"/>
      <c r="AM39" s="347"/>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74"/>
      <c r="C40" s="374"/>
      <c r="D40" s="375"/>
      <c r="E40" s="367"/>
      <c r="F40" s="368"/>
      <c r="G40" s="368"/>
      <c r="H40" s="368"/>
      <c r="I40" s="369"/>
      <c r="J40" s="327"/>
      <c r="K40" s="328"/>
      <c r="L40" s="328"/>
      <c r="M40" s="328"/>
      <c r="N40" s="328"/>
      <c r="O40" s="329"/>
      <c r="P40" s="327"/>
      <c r="Q40" s="328"/>
      <c r="R40" s="328"/>
      <c r="S40" s="328"/>
      <c r="T40" s="328"/>
      <c r="U40" s="329"/>
      <c r="V40" s="336"/>
      <c r="W40" s="337"/>
      <c r="X40" s="337"/>
      <c r="Y40" s="337"/>
      <c r="Z40" s="337"/>
      <c r="AA40" s="338"/>
      <c r="AB40" s="354"/>
      <c r="AC40" s="355"/>
      <c r="AD40" s="355"/>
      <c r="AE40" s="355"/>
      <c r="AF40" s="355"/>
      <c r="AG40" s="356"/>
      <c r="AH40" s="345"/>
      <c r="AI40" s="346"/>
      <c r="AJ40" s="346"/>
      <c r="AK40" s="346"/>
      <c r="AL40" s="346"/>
      <c r="AM40" s="347"/>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74"/>
      <c r="C41" s="374"/>
      <c r="D41" s="375"/>
      <c r="E41" s="367"/>
      <c r="F41" s="368"/>
      <c r="G41" s="368"/>
      <c r="H41" s="368"/>
      <c r="I41" s="369"/>
      <c r="J41" s="327"/>
      <c r="K41" s="328"/>
      <c r="L41" s="328"/>
      <c r="M41" s="328"/>
      <c r="N41" s="328"/>
      <c r="O41" s="329"/>
      <c r="P41" s="327"/>
      <c r="Q41" s="328"/>
      <c r="R41" s="328"/>
      <c r="S41" s="328"/>
      <c r="T41" s="328"/>
      <c r="U41" s="329"/>
      <c r="V41" s="336"/>
      <c r="W41" s="337"/>
      <c r="X41" s="337"/>
      <c r="Y41" s="337"/>
      <c r="Z41" s="337"/>
      <c r="AA41" s="338"/>
      <c r="AB41" s="354"/>
      <c r="AC41" s="355"/>
      <c r="AD41" s="355"/>
      <c r="AE41" s="355"/>
      <c r="AF41" s="355"/>
      <c r="AG41" s="356"/>
      <c r="AH41" s="345"/>
      <c r="AI41" s="346"/>
      <c r="AJ41" s="346"/>
      <c r="AK41" s="346"/>
      <c r="AL41" s="346"/>
      <c r="AM41" s="347"/>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74"/>
      <c r="C42" s="374"/>
      <c r="D42" s="375"/>
      <c r="E42" s="367"/>
      <c r="F42" s="368"/>
      <c r="G42" s="368"/>
      <c r="H42" s="368"/>
      <c r="I42" s="369"/>
      <c r="J42" s="327"/>
      <c r="K42" s="328"/>
      <c r="L42" s="328"/>
      <c r="M42" s="328"/>
      <c r="N42" s="328"/>
      <c r="O42" s="329"/>
      <c r="P42" s="327"/>
      <c r="Q42" s="328"/>
      <c r="R42" s="328"/>
      <c r="S42" s="328"/>
      <c r="T42" s="328"/>
      <c r="U42" s="329"/>
      <c r="V42" s="336"/>
      <c r="W42" s="337"/>
      <c r="X42" s="337"/>
      <c r="Y42" s="337"/>
      <c r="Z42" s="337"/>
      <c r="AA42" s="338"/>
      <c r="AB42" s="354"/>
      <c r="AC42" s="355"/>
      <c r="AD42" s="355"/>
      <c r="AE42" s="355"/>
      <c r="AF42" s="355"/>
      <c r="AG42" s="356"/>
      <c r="AH42" s="345"/>
      <c r="AI42" s="346"/>
      <c r="AJ42" s="346"/>
      <c r="AK42" s="346"/>
      <c r="AL42" s="346"/>
      <c r="AM42" s="347"/>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74"/>
      <c r="C43" s="374"/>
      <c r="D43" s="375"/>
      <c r="E43" s="367"/>
      <c r="F43" s="368"/>
      <c r="G43" s="368"/>
      <c r="H43" s="368"/>
      <c r="I43" s="369"/>
      <c r="J43" s="327"/>
      <c r="K43" s="328"/>
      <c r="L43" s="328"/>
      <c r="M43" s="328"/>
      <c r="N43" s="328"/>
      <c r="O43" s="329"/>
      <c r="P43" s="327"/>
      <c r="Q43" s="328"/>
      <c r="R43" s="328"/>
      <c r="S43" s="328"/>
      <c r="T43" s="328"/>
      <c r="U43" s="329"/>
      <c r="V43" s="336"/>
      <c r="W43" s="337"/>
      <c r="X43" s="337"/>
      <c r="Y43" s="337"/>
      <c r="Z43" s="337"/>
      <c r="AA43" s="338"/>
      <c r="AB43" s="354"/>
      <c r="AC43" s="355"/>
      <c r="AD43" s="355"/>
      <c r="AE43" s="355"/>
      <c r="AF43" s="355"/>
      <c r="AG43" s="356"/>
      <c r="AH43" s="345"/>
      <c r="AI43" s="346"/>
      <c r="AJ43" s="346"/>
      <c r="AK43" s="346"/>
      <c r="AL43" s="346"/>
      <c r="AM43" s="347"/>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74"/>
      <c r="C44" s="374"/>
      <c r="D44" s="375"/>
      <c r="E44" s="367"/>
      <c r="F44" s="368"/>
      <c r="G44" s="368"/>
      <c r="H44" s="368"/>
      <c r="I44" s="369"/>
      <c r="J44" s="327"/>
      <c r="K44" s="328"/>
      <c r="L44" s="328"/>
      <c r="M44" s="328"/>
      <c r="N44" s="328"/>
      <c r="O44" s="329"/>
      <c r="P44" s="327"/>
      <c r="Q44" s="328"/>
      <c r="R44" s="328"/>
      <c r="S44" s="328"/>
      <c r="T44" s="328"/>
      <c r="U44" s="329"/>
      <c r="V44" s="336"/>
      <c r="W44" s="337"/>
      <c r="X44" s="337"/>
      <c r="Y44" s="337"/>
      <c r="Z44" s="337"/>
      <c r="AA44" s="338"/>
      <c r="AB44" s="354"/>
      <c r="AC44" s="355"/>
      <c r="AD44" s="355"/>
      <c r="AE44" s="355"/>
      <c r="AF44" s="355"/>
      <c r="AG44" s="356"/>
      <c r="AH44" s="345"/>
      <c r="AI44" s="346"/>
      <c r="AJ44" s="346"/>
      <c r="AK44" s="346"/>
      <c r="AL44" s="346"/>
      <c r="AM44" s="347"/>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74"/>
      <c r="C45" s="374"/>
      <c r="D45" s="375"/>
      <c r="E45" s="370"/>
      <c r="F45" s="371"/>
      <c r="G45" s="371"/>
      <c r="H45" s="371"/>
      <c r="I45" s="372"/>
      <c r="J45" s="330"/>
      <c r="K45" s="331"/>
      <c r="L45" s="331"/>
      <c r="M45" s="331"/>
      <c r="N45" s="331"/>
      <c r="O45" s="332"/>
      <c r="P45" s="330"/>
      <c r="Q45" s="331"/>
      <c r="R45" s="331"/>
      <c r="S45" s="331"/>
      <c r="T45" s="331"/>
      <c r="U45" s="332"/>
      <c r="V45" s="339"/>
      <c r="W45" s="340"/>
      <c r="X45" s="340"/>
      <c r="Y45" s="340"/>
      <c r="Z45" s="340"/>
      <c r="AA45" s="341"/>
      <c r="AB45" s="357"/>
      <c r="AC45" s="358"/>
      <c r="AD45" s="358"/>
      <c r="AE45" s="358"/>
      <c r="AF45" s="358"/>
      <c r="AG45" s="359"/>
      <c r="AH45" s="348"/>
      <c r="AI45" s="349"/>
      <c r="AJ45" s="349"/>
      <c r="AK45" s="349"/>
      <c r="AL45" s="349"/>
      <c r="AM45" s="350"/>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64" t="s">
        <v>294</v>
      </c>
      <c r="K46" s="365"/>
      <c r="L46" s="365"/>
      <c r="M46" s="365"/>
      <c r="N46" s="365"/>
      <c r="O46" s="366"/>
      <c r="P46" s="364" t="s">
        <v>295</v>
      </c>
      <c r="Q46" s="365"/>
      <c r="R46" s="365"/>
      <c r="S46" s="365"/>
      <c r="T46" s="365"/>
      <c r="U46" s="366"/>
      <c r="V46" s="364" t="s">
        <v>296</v>
      </c>
      <c r="W46" s="365"/>
      <c r="X46" s="365"/>
      <c r="Y46" s="365"/>
      <c r="Z46" s="365"/>
      <c r="AA46" s="366"/>
      <c r="AB46" s="364" t="s">
        <v>297</v>
      </c>
      <c r="AC46" s="373"/>
      <c r="AD46" s="365"/>
      <c r="AE46" s="365"/>
      <c r="AF46" s="365"/>
      <c r="AG46" s="366"/>
      <c r="AH46" s="364" t="s">
        <v>298</v>
      </c>
      <c r="AI46" s="365"/>
      <c r="AJ46" s="365"/>
      <c r="AK46" s="365"/>
      <c r="AL46" s="365"/>
      <c r="AM46" s="366"/>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67"/>
      <c r="K47" s="368"/>
      <c r="L47" s="368"/>
      <c r="M47" s="368"/>
      <c r="N47" s="368"/>
      <c r="O47" s="369"/>
      <c r="P47" s="367"/>
      <c r="Q47" s="368"/>
      <c r="R47" s="368"/>
      <c r="S47" s="368"/>
      <c r="T47" s="368"/>
      <c r="U47" s="369"/>
      <c r="V47" s="367"/>
      <c r="W47" s="368"/>
      <c r="X47" s="368"/>
      <c r="Y47" s="368"/>
      <c r="Z47" s="368"/>
      <c r="AA47" s="369"/>
      <c r="AB47" s="367"/>
      <c r="AC47" s="368"/>
      <c r="AD47" s="368"/>
      <c r="AE47" s="368"/>
      <c r="AF47" s="368"/>
      <c r="AG47" s="369"/>
      <c r="AH47" s="367"/>
      <c r="AI47" s="368"/>
      <c r="AJ47" s="368"/>
      <c r="AK47" s="368"/>
      <c r="AL47" s="368"/>
      <c r="AM47" s="369"/>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67"/>
      <c r="K48" s="368"/>
      <c r="L48" s="368"/>
      <c r="M48" s="368"/>
      <c r="N48" s="368"/>
      <c r="O48" s="369"/>
      <c r="P48" s="367"/>
      <c r="Q48" s="368"/>
      <c r="R48" s="368"/>
      <c r="S48" s="368"/>
      <c r="T48" s="368"/>
      <c r="U48" s="369"/>
      <c r="V48" s="367"/>
      <c r="W48" s="368"/>
      <c r="X48" s="368"/>
      <c r="Y48" s="368"/>
      <c r="Z48" s="368"/>
      <c r="AA48" s="369"/>
      <c r="AB48" s="367"/>
      <c r="AC48" s="368"/>
      <c r="AD48" s="368"/>
      <c r="AE48" s="368"/>
      <c r="AF48" s="368"/>
      <c r="AG48" s="369"/>
      <c r="AH48" s="367"/>
      <c r="AI48" s="368"/>
      <c r="AJ48" s="368"/>
      <c r="AK48" s="368"/>
      <c r="AL48" s="368"/>
      <c r="AM48" s="369"/>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67"/>
      <c r="K49" s="368"/>
      <c r="L49" s="368"/>
      <c r="M49" s="368"/>
      <c r="N49" s="368"/>
      <c r="O49" s="369"/>
      <c r="P49" s="367"/>
      <c r="Q49" s="368"/>
      <c r="R49" s="368"/>
      <c r="S49" s="368"/>
      <c r="T49" s="368"/>
      <c r="U49" s="369"/>
      <c r="V49" s="367"/>
      <c r="W49" s="368"/>
      <c r="X49" s="368"/>
      <c r="Y49" s="368"/>
      <c r="Z49" s="368"/>
      <c r="AA49" s="369"/>
      <c r="AB49" s="367"/>
      <c r="AC49" s="368"/>
      <c r="AD49" s="368"/>
      <c r="AE49" s="368"/>
      <c r="AF49" s="368"/>
      <c r="AG49" s="369"/>
      <c r="AH49" s="367"/>
      <c r="AI49" s="368"/>
      <c r="AJ49" s="368"/>
      <c r="AK49" s="368"/>
      <c r="AL49" s="368"/>
      <c r="AM49" s="369"/>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67"/>
      <c r="K50" s="368"/>
      <c r="L50" s="368"/>
      <c r="M50" s="368"/>
      <c r="N50" s="368"/>
      <c r="O50" s="369"/>
      <c r="P50" s="367"/>
      <c r="Q50" s="368"/>
      <c r="R50" s="368"/>
      <c r="S50" s="368"/>
      <c r="T50" s="368"/>
      <c r="U50" s="369"/>
      <c r="V50" s="367"/>
      <c r="W50" s="368"/>
      <c r="X50" s="368"/>
      <c r="Y50" s="368"/>
      <c r="Z50" s="368"/>
      <c r="AA50" s="369"/>
      <c r="AB50" s="367"/>
      <c r="AC50" s="368"/>
      <c r="AD50" s="368"/>
      <c r="AE50" s="368"/>
      <c r="AF50" s="368"/>
      <c r="AG50" s="369"/>
      <c r="AH50" s="367"/>
      <c r="AI50" s="368"/>
      <c r="AJ50" s="368"/>
      <c r="AK50" s="368"/>
      <c r="AL50" s="368"/>
      <c r="AM50" s="369"/>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70"/>
      <c r="K51" s="371"/>
      <c r="L51" s="371"/>
      <c r="M51" s="371"/>
      <c r="N51" s="371"/>
      <c r="O51" s="372"/>
      <c r="P51" s="370"/>
      <c r="Q51" s="371"/>
      <c r="R51" s="371"/>
      <c r="S51" s="371"/>
      <c r="T51" s="371"/>
      <c r="U51" s="372"/>
      <c r="V51" s="370"/>
      <c r="W51" s="371"/>
      <c r="X51" s="371"/>
      <c r="Y51" s="371"/>
      <c r="Z51" s="371"/>
      <c r="AA51" s="372"/>
      <c r="AB51" s="370"/>
      <c r="AC51" s="371"/>
      <c r="AD51" s="371"/>
      <c r="AE51" s="371"/>
      <c r="AF51" s="371"/>
      <c r="AG51" s="372"/>
      <c r="AH51" s="370"/>
      <c r="AI51" s="371"/>
      <c r="AJ51" s="371"/>
      <c r="AK51" s="371"/>
      <c r="AL51" s="371"/>
      <c r="AM51" s="372"/>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12" t="s">
        <v>299</v>
      </c>
      <c r="C1" s="412"/>
      <c r="D1" s="412"/>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8" t="s">
        <v>300</v>
      </c>
      <c r="D3" s="48" t="s">
        <v>284</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51" t="s">
        <v>301</v>
      </c>
      <c r="C4" s="49" t="s">
        <v>302</v>
      </c>
      <c r="D4" s="5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2" t="s">
        <v>255</v>
      </c>
      <c r="C5" s="49" t="s">
        <v>303</v>
      </c>
      <c r="D5" s="5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3" t="s">
        <v>126</v>
      </c>
      <c r="C6" s="49" t="s">
        <v>304</v>
      </c>
      <c r="D6" s="5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4" t="s">
        <v>159</v>
      </c>
      <c r="C7" s="49" t="s">
        <v>305</v>
      </c>
      <c r="D7" s="5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5" t="s">
        <v>306</v>
      </c>
      <c r="C8" s="49" t="s">
        <v>307</v>
      </c>
      <c r="D8" s="5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topLeftCell="A18" zoomScale="70" zoomScaleNormal="70" workbookViewId="0">
      <selection activeCell="C7" sqref="C7"/>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6640625" bestFit="1" customWidth="1"/>
  </cols>
  <sheetData>
    <row r="1" spans="1:23" ht="32.4" x14ac:dyDescent="0.3">
      <c r="A1" s="8"/>
      <c r="B1" s="414" t="s">
        <v>308</v>
      </c>
      <c r="C1" s="414"/>
      <c r="D1" s="30"/>
      <c r="E1" s="30"/>
      <c r="F1" s="32"/>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309</v>
      </c>
      <c r="C3" s="33" t="s">
        <v>310</v>
      </c>
      <c r="D3" s="57"/>
      <c r="E3" s="57"/>
      <c r="F3" s="34"/>
      <c r="G3" s="8"/>
      <c r="H3" s="8"/>
      <c r="I3" s="8"/>
      <c r="J3" s="8"/>
      <c r="K3" s="8"/>
      <c r="L3" s="8"/>
      <c r="M3" s="8"/>
      <c r="N3" s="8"/>
      <c r="O3" s="8"/>
      <c r="P3" s="8"/>
      <c r="Q3" s="8"/>
      <c r="R3" s="8"/>
      <c r="S3" s="8"/>
      <c r="T3" s="8"/>
      <c r="U3" s="8"/>
      <c r="V3" s="8"/>
      <c r="W3" s="8"/>
    </row>
    <row r="4" spans="1:23" ht="32.4" x14ac:dyDescent="0.3">
      <c r="A4" s="23" t="s">
        <v>160</v>
      </c>
      <c r="B4" s="415" t="s">
        <v>311</v>
      </c>
      <c r="C4" s="35" t="s">
        <v>312</v>
      </c>
      <c r="D4" s="56"/>
      <c r="E4" s="56"/>
      <c r="F4" s="34"/>
      <c r="G4" s="8"/>
      <c r="H4" s="8"/>
      <c r="I4" s="8"/>
      <c r="J4" s="8"/>
      <c r="K4" s="8"/>
      <c r="L4" s="8"/>
      <c r="M4" s="8"/>
      <c r="N4" s="8"/>
      <c r="O4" s="8"/>
      <c r="P4" s="8"/>
      <c r="Q4" s="8"/>
      <c r="R4" s="8"/>
      <c r="S4" s="8"/>
      <c r="T4" s="8"/>
      <c r="U4" s="8"/>
      <c r="V4" s="8"/>
      <c r="W4" s="8"/>
    </row>
    <row r="5" spans="1:23" ht="32.4" x14ac:dyDescent="0.3">
      <c r="A5" s="23" t="s">
        <v>290</v>
      </c>
      <c r="B5" s="415"/>
      <c r="C5" s="36" t="s">
        <v>313</v>
      </c>
      <c r="D5" s="56"/>
      <c r="E5" s="56"/>
      <c r="F5" s="34"/>
      <c r="G5" s="8"/>
      <c r="H5" s="8"/>
      <c r="I5" s="8"/>
      <c r="J5" s="8"/>
      <c r="K5" s="8"/>
      <c r="L5" s="8"/>
      <c r="M5" s="8"/>
      <c r="N5" s="8"/>
      <c r="O5" s="8"/>
      <c r="P5" s="8"/>
      <c r="Q5" s="8"/>
      <c r="R5" s="8"/>
      <c r="S5" s="8"/>
      <c r="T5" s="8"/>
      <c r="U5" s="8"/>
      <c r="V5" s="8"/>
      <c r="W5" s="8"/>
    </row>
    <row r="6" spans="1:23" ht="32.4" x14ac:dyDescent="0.3">
      <c r="A6" s="23" t="s">
        <v>234</v>
      </c>
      <c r="B6" s="415"/>
      <c r="C6" s="36" t="s">
        <v>314</v>
      </c>
      <c r="D6" s="56"/>
      <c r="E6" s="56"/>
      <c r="F6" s="34"/>
      <c r="G6" s="8"/>
      <c r="H6" s="8"/>
      <c r="I6" s="8"/>
      <c r="J6" s="8"/>
      <c r="K6" s="8"/>
      <c r="L6" s="8"/>
      <c r="M6" s="8"/>
      <c r="N6" s="8"/>
      <c r="O6" s="8"/>
      <c r="P6" s="8"/>
      <c r="Q6" s="8"/>
      <c r="R6" s="8"/>
      <c r="S6" s="8"/>
      <c r="T6" s="8"/>
      <c r="U6" s="8"/>
      <c r="V6" s="8"/>
      <c r="W6" s="8"/>
    </row>
    <row r="7" spans="1:23" ht="32.4" x14ac:dyDescent="0.3">
      <c r="A7" s="23" t="s">
        <v>127</v>
      </c>
      <c r="B7" s="415"/>
      <c r="C7" s="36" t="s">
        <v>315</v>
      </c>
      <c r="D7" s="56"/>
      <c r="E7" s="56"/>
      <c r="F7" s="34"/>
      <c r="G7" s="8"/>
      <c r="H7" s="8"/>
      <c r="I7" s="8"/>
      <c r="J7" s="8"/>
      <c r="K7" s="8"/>
      <c r="L7" s="8"/>
      <c r="M7" s="8"/>
      <c r="N7" s="8"/>
      <c r="O7" s="8"/>
      <c r="P7" s="8"/>
      <c r="Q7" s="8"/>
      <c r="R7" s="8"/>
      <c r="S7" s="8"/>
      <c r="T7" s="8"/>
      <c r="U7" s="8"/>
      <c r="V7" s="8"/>
      <c r="W7" s="8"/>
    </row>
    <row r="8" spans="1:23" ht="20.399999999999999" x14ac:dyDescent="0.3">
      <c r="A8" s="23"/>
      <c r="B8" s="415"/>
      <c r="C8" s="36" t="s">
        <v>316</v>
      </c>
      <c r="D8" s="56"/>
      <c r="E8" s="56"/>
      <c r="F8" s="37"/>
      <c r="G8" s="8"/>
      <c r="H8" s="8"/>
      <c r="I8" s="8"/>
      <c r="J8" s="8"/>
      <c r="K8" s="8"/>
      <c r="L8" s="8"/>
      <c r="M8" s="8"/>
      <c r="N8" s="8"/>
      <c r="O8" s="8"/>
      <c r="P8" s="8"/>
      <c r="Q8" s="8"/>
      <c r="R8" s="8"/>
      <c r="S8" s="8"/>
      <c r="T8" s="8"/>
      <c r="U8" s="8"/>
      <c r="V8" s="8"/>
      <c r="W8" s="8"/>
    </row>
    <row r="9" spans="1:23" ht="18" x14ac:dyDescent="0.3">
      <c r="A9" s="23"/>
      <c r="B9" s="415"/>
      <c r="C9" s="38" t="s">
        <v>317</v>
      </c>
      <c r="D9" s="56"/>
      <c r="E9" s="56"/>
      <c r="F9" s="24"/>
      <c r="G9" s="8"/>
      <c r="H9" s="8"/>
      <c r="I9" s="8"/>
      <c r="J9" s="8"/>
      <c r="K9" s="8"/>
      <c r="L9" s="8"/>
      <c r="M9" s="8"/>
      <c r="N9" s="8"/>
      <c r="O9" s="8"/>
      <c r="P9" s="8"/>
      <c r="Q9" s="8"/>
      <c r="R9" s="8"/>
      <c r="S9" s="8"/>
      <c r="T9" s="8"/>
      <c r="U9" s="8"/>
      <c r="V9" s="8"/>
      <c r="W9" s="8"/>
    </row>
    <row r="10" spans="1:23" ht="33.75" customHeight="1" x14ac:dyDescent="0.3">
      <c r="A10" s="23"/>
      <c r="B10" s="416" t="s">
        <v>318</v>
      </c>
      <c r="C10" s="39" t="s">
        <v>319</v>
      </c>
      <c r="D10" s="56"/>
      <c r="E10" s="56"/>
      <c r="F10" s="23" t="s">
        <v>320</v>
      </c>
      <c r="G10" s="8"/>
      <c r="H10" s="8"/>
      <c r="I10" s="8"/>
      <c r="J10" s="8"/>
      <c r="K10" s="8"/>
      <c r="L10" s="8"/>
      <c r="M10" s="8"/>
      <c r="N10" s="8"/>
      <c r="O10" s="8"/>
      <c r="P10" s="8"/>
      <c r="Q10" s="8"/>
      <c r="R10" s="8"/>
      <c r="S10" s="8"/>
      <c r="T10" s="8"/>
      <c r="U10" s="8"/>
      <c r="V10" s="8"/>
      <c r="W10" s="8"/>
    </row>
    <row r="11" spans="1:23" ht="18" x14ac:dyDescent="0.3">
      <c r="A11" s="23"/>
      <c r="B11" s="416"/>
      <c r="C11" s="40" t="s">
        <v>321</v>
      </c>
      <c r="D11" s="56"/>
      <c r="E11" s="56"/>
      <c r="F11" s="23" t="s">
        <v>322</v>
      </c>
      <c r="G11" s="8"/>
      <c r="H11" s="8"/>
      <c r="I11" s="8"/>
      <c r="J11" s="8"/>
      <c r="K11" s="8"/>
      <c r="L11" s="8"/>
      <c r="M11" s="8"/>
      <c r="N11" s="8"/>
      <c r="O11" s="8"/>
      <c r="P11" s="8"/>
      <c r="Q11" s="8"/>
      <c r="R11" s="8"/>
      <c r="S11" s="8"/>
      <c r="T11" s="8"/>
      <c r="U11" s="8"/>
      <c r="V11" s="8"/>
      <c r="W11" s="8"/>
    </row>
    <row r="12" spans="1:23" ht="18" x14ac:dyDescent="0.3">
      <c r="A12" s="23"/>
      <c r="B12" s="416"/>
      <c r="C12" s="40" t="s">
        <v>323</v>
      </c>
      <c r="D12" s="56"/>
      <c r="E12" s="56"/>
      <c r="F12" s="23" t="s">
        <v>324</v>
      </c>
      <c r="G12" s="8"/>
      <c r="H12" s="8"/>
      <c r="I12" s="8"/>
      <c r="J12" s="8"/>
      <c r="K12" s="8"/>
      <c r="L12" s="8"/>
      <c r="M12" s="8"/>
      <c r="N12" s="8"/>
      <c r="O12" s="8"/>
      <c r="P12" s="8"/>
      <c r="Q12" s="8"/>
      <c r="R12" s="8"/>
      <c r="S12" s="8"/>
      <c r="T12" s="8"/>
      <c r="U12" s="8"/>
      <c r="V12" s="8"/>
      <c r="W12" s="8"/>
    </row>
    <row r="13" spans="1:23" ht="18" x14ac:dyDescent="0.3">
      <c r="A13" s="23"/>
      <c r="B13" s="416"/>
      <c r="C13" s="40" t="s">
        <v>325</v>
      </c>
      <c r="D13" s="56"/>
      <c r="E13" s="56"/>
      <c r="F13" s="23" t="s">
        <v>326</v>
      </c>
      <c r="G13" s="8"/>
      <c r="H13" s="8"/>
      <c r="I13" s="8"/>
      <c r="J13" s="8"/>
      <c r="K13" s="8"/>
      <c r="L13" s="8"/>
      <c r="M13" s="8"/>
      <c r="N13" s="8"/>
      <c r="O13" s="8"/>
      <c r="P13" s="8"/>
      <c r="Q13" s="8"/>
      <c r="R13" s="8"/>
      <c r="S13" s="8"/>
      <c r="T13" s="8"/>
      <c r="U13" s="8"/>
      <c r="V13" s="8"/>
      <c r="W13" s="8"/>
    </row>
    <row r="14" spans="1:23" ht="36" x14ac:dyDescent="0.3">
      <c r="A14" s="23"/>
      <c r="B14" s="416"/>
      <c r="C14" s="40" t="s">
        <v>327</v>
      </c>
      <c r="D14" s="56"/>
      <c r="E14" s="56"/>
      <c r="F14" s="23" t="s">
        <v>328</v>
      </c>
      <c r="G14" s="8"/>
      <c r="H14" s="8"/>
      <c r="I14" s="8"/>
      <c r="J14" s="8"/>
      <c r="K14" s="8"/>
      <c r="L14" s="8"/>
      <c r="M14" s="8"/>
      <c r="N14" s="8"/>
      <c r="O14" s="8"/>
      <c r="P14" s="8"/>
      <c r="Q14" s="8"/>
      <c r="R14" s="8"/>
      <c r="S14" s="8"/>
      <c r="T14" s="8"/>
      <c r="U14" s="8"/>
      <c r="V14" s="8"/>
      <c r="W14" s="8"/>
    </row>
    <row r="15" spans="1:23" ht="36" x14ac:dyDescent="0.3">
      <c r="A15" s="23"/>
      <c r="B15" s="416"/>
      <c r="C15" s="41" t="s">
        <v>329</v>
      </c>
      <c r="D15" s="56"/>
      <c r="E15" s="56"/>
      <c r="F15" s="23"/>
      <c r="G15" s="8"/>
      <c r="H15" s="8"/>
      <c r="I15" s="8"/>
      <c r="J15" s="8"/>
      <c r="K15" s="8"/>
      <c r="L15" s="8"/>
      <c r="M15" s="8"/>
      <c r="N15" s="8"/>
      <c r="O15" s="8"/>
      <c r="P15" s="8"/>
      <c r="Q15" s="8"/>
    </row>
    <row r="16" spans="1:23" ht="18" x14ac:dyDescent="0.3">
      <c r="A16" s="23"/>
      <c r="B16" s="417" t="s">
        <v>330</v>
      </c>
      <c r="C16" s="39" t="s">
        <v>331</v>
      </c>
      <c r="D16" s="56"/>
      <c r="E16" s="56"/>
      <c r="F16" s="23"/>
      <c r="G16" s="8"/>
      <c r="H16" s="8"/>
      <c r="I16" s="8"/>
      <c r="J16" s="8"/>
      <c r="K16" s="8"/>
      <c r="L16" s="8"/>
      <c r="M16" s="8"/>
      <c r="N16" s="8"/>
      <c r="O16" s="8"/>
      <c r="P16" s="8"/>
      <c r="Q16" s="8"/>
    </row>
    <row r="17" spans="1:17" ht="36" x14ac:dyDescent="0.3">
      <c r="A17" s="23"/>
      <c r="B17" s="417"/>
      <c r="C17" s="40" t="s">
        <v>332</v>
      </c>
      <c r="D17" s="56"/>
      <c r="E17" s="56"/>
      <c r="F17" s="25"/>
      <c r="G17" s="8"/>
      <c r="H17" s="8"/>
      <c r="I17" s="8"/>
      <c r="J17" s="8"/>
      <c r="K17" s="8"/>
      <c r="L17" s="8"/>
      <c r="M17" s="8"/>
      <c r="N17" s="8"/>
      <c r="O17" s="8"/>
      <c r="P17" s="8"/>
      <c r="Q17" s="8"/>
    </row>
    <row r="18" spans="1:17" ht="36" x14ac:dyDescent="0.3">
      <c r="A18" s="23"/>
      <c r="B18" s="417"/>
      <c r="C18" s="40" t="s">
        <v>333</v>
      </c>
      <c r="D18" s="56"/>
      <c r="E18" s="56"/>
      <c r="F18" s="25"/>
      <c r="G18" s="8"/>
      <c r="H18" s="8"/>
      <c r="I18" s="8"/>
      <c r="J18" s="8"/>
      <c r="K18" s="8"/>
      <c r="L18" s="8"/>
      <c r="M18" s="8"/>
      <c r="N18" s="8"/>
      <c r="O18" s="8"/>
      <c r="P18" s="8"/>
      <c r="Q18" s="8"/>
    </row>
    <row r="19" spans="1:17" ht="18" x14ac:dyDescent="0.3">
      <c r="A19" s="23"/>
      <c r="B19" s="417"/>
      <c r="C19" s="40" t="s">
        <v>334</v>
      </c>
      <c r="D19" s="56"/>
      <c r="E19" s="56"/>
      <c r="F19" s="25"/>
      <c r="G19" s="8"/>
      <c r="H19" s="8"/>
      <c r="I19" s="8"/>
      <c r="J19" s="8"/>
      <c r="K19" s="8"/>
      <c r="L19" s="8"/>
      <c r="M19" s="8"/>
      <c r="N19" s="8"/>
      <c r="O19" s="8"/>
      <c r="P19" s="8"/>
      <c r="Q19" s="8"/>
    </row>
    <row r="20" spans="1:17" ht="36" x14ac:dyDescent="0.3">
      <c r="A20" s="23"/>
      <c r="B20" s="417"/>
      <c r="C20" s="40" t="s">
        <v>335</v>
      </c>
      <c r="D20" s="56"/>
      <c r="E20" s="56"/>
      <c r="F20" s="25"/>
      <c r="G20" s="8"/>
      <c r="H20" s="8"/>
      <c r="I20" s="8"/>
      <c r="J20" s="8"/>
      <c r="K20" s="8"/>
      <c r="L20" s="8"/>
      <c r="M20" s="8"/>
      <c r="N20" s="8"/>
      <c r="O20" s="8"/>
      <c r="P20" s="8"/>
      <c r="Q20" s="8"/>
    </row>
    <row r="21" spans="1:17" ht="36" x14ac:dyDescent="0.3">
      <c r="A21" s="23"/>
      <c r="B21" s="417"/>
      <c r="C21" s="41" t="s">
        <v>336</v>
      </c>
      <c r="D21" s="56"/>
      <c r="E21" s="56"/>
      <c r="F21" s="42"/>
      <c r="G21" s="8"/>
      <c r="H21" s="8"/>
      <c r="I21" s="8"/>
      <c r="J21" s="8"/>
      <c r="K21" s="8"/>
      <c r="L21" s="8"/>
      <c r="M21" s="8"/>
      <c r="N21" s="8"/>
      <c r="O21" s="8"/>
      <c r="P21" s="8"/>
      <c r="Q21" s="8"/>
    </row>
    <row r="22" spans="1:17" ht="20.399999999999999" x14ac:dyDescent="0.3">
      <c r="A22" s="23"/>
      <c r="B22" s="418" t="s">
        <v>337</v>
      </c>
      <c r="C22" s="39" t="s">
        <v>338</v>
      </c>
      <c r="D22" s="56"/>
      <c r="E22" s="56"/>
      <c r="F22" s="42"/>
      <c r="G22" s="8"/>
      <c r="H22" s="8"/>
      <c r="I22" s="8"/>
      <c r="J22" s="8"/>
      <c r="K22" s="8"/>
      <c r="L22" s="8"/>
      <c r="M22" s="8"/>
      <c r="N22" s="8"/>
      <c r="O22" s="8"/>
      <c r="P22" s="8"/>
      <c r="Q22" s="8"/>
    </row>
    <row r="23" spans="1:17" ht="36" x14ac:dyDescent="0.3">
      <c r="A23" s="23"/>
      <c r="B23" s="418"/>
      <c r="C23" s="40" t="s">
        <v>339</v>
      </c>
      <c r="D23" s="56"/>
      <c r="E23" s="56"/>
      <c r="F23" s="42"/>
      <c r="G23" s="8"/>
      <c r="H23" s="8"/>
      <c r="I23" s="8"/>
      <c r="J23" s="8"/>
      <c r="K23" s="8"/>
      <c r="L23" s="8"/>
      <c r="M23" s="8"/>
      <c r="N23" s="8"/>
      <c r="O23" s="8"/>
      <c r="P23" s="8"/>
      <c r="Q23" s="8"/>
    </row>
    <row r="24" spans="1:17" ht="36" x14ac:dyDescent="0.3">
      <c r="A24" s="23"/>
      <c r="B24" s="418"/>
      <c r="C24" s="40" t="s">
        <v>340</v>
      </c>
      <c r="D24" s="56"/>
      <c r="E24" s="56"/>
      <c r="F24" s="42"/>
      <c r="G24" s="8"/>
      <c r="H24" s="8"/>
      <c r="I24" s="8"/>
      <c r="J24" s="8"/>
      <c r="K24" s="8"/>
      <c r="L24" s="8"/>
      <c r="M24" s="8"/>
      <c r="N24" s="8"/>
      <c r="O24" s="8"/>
      <c r="P24" s="8"/>
      <c r="Q24" s="8"/>
    </row>
    <row r="25" spans="1:17" ht="20.399999999999999" x14ac:dyDescent="0.3">
      <c r="A25" s="23"/>
      <c r="B25" s="418"/>
      <c r="C25" s="40" t="s">
        <v>341</v>
      </c>
      <c r="D25" s="56"/>
      <c r="E25" s="56"/>
      <c r="F25" s="42"/>
      <c r="G25" s="8"/>
      <c r="H25" s="8"/>
      <c r="I25" s="8"/>
      <c r="J25" s="8"/>
      <c r="K25" s="8"/>
      <c r="L25" s="8"/>
      <c r="M25" s="8"/>
      <c r="N25" s="8"/>
      <c r="O25" s="8"/>
      <c r="P25" s="8"/>
      <c r="Q25" s="8"/>
    </row>
    <row r="26" spans="1:17" ht="36" x14ac:dyDescent="0.3">
      <c r="A26" s="23"/>
      <c r="B26" s="418"/>
      <c r="C26" s="40" t="s">
        <v>342</v>
      </c>
      <c r="D26" s="56"/>
      <c r="E26" s="56"/>
      <c r="F26" s="42"/>
      <c r="G26" s="8"/>
      <c r="H26" s="8"/>
      <c r="I26" s="8"/>
      <c r="J26" s="8"/>
      <c r="K26" s="8"/>
      <c r="L26" s="8"/>
      <c r="M26" s="8"/>
      <c r="N26" s="8"/>
      <c r="O26" s="8"/>
      <c r="P26" s="8"/>
      <c r="Q26" s="8"/>
    </row>
    <row r="27" spans="1:17" ht="36" x14ac:dyDescent="0.3">
      <c r="A27" s="23"/>
      <c r="B27" s="418"/>
      <c r="C27" s="41" t="s">
        <v>343</v>
      </c>
      <c r="D27" s="56"/>
      <c r="E27" s="56"/>
      <c r="F27" s="42"/>
      <c r="G27" s="8"/>
      <c r="H27" s="8"/>
      <c r="I27" s="8"/>
      <c r="J27" s="8"/>
      <c r="K27" s="8"/>
      <c r="L27" s="8"/>
      <c r="M27" s="8"/>
      <c r="N27" s="8"/>
      <c r="O27" s="8"/>
      <c r="P27" s="8"/>
      <c r="Q27" s="8"/>
    </row>
    <row r="28" spans="1:17" ht="20.399999999999999" x14ac:dyDescent="0.3">
      <c r="A28" s="23"/>
      <c r="B28" s="413" t="s">
        <v>344</v>
      </c>
      <c r="C28" s="39" t="s">
        <v>345</v>
      </c>
      <c r="D28" s="56"/>
      <c r="E28" s="56"/>
      <c r="F28" s="42"/>
      <c r="G28" s="8"/>
      <c r="H28" s="8"/>
      <c r="I28" s="8"/>
      <c r="J28" s="8"/>
      <c r="K28" s="8"/>
      <c r="L28" s="8"/>
      <c r="M28" s="8"/>
      <c r="N28" s="8"/>
      <c r="O28" s="8"/>
      <c r="P28" s="8"/>
      <c r="Q28" s="8"/>
    </row>
    <row r="29" spans="1:17" ht="20.399999999999999" x14ac:dyDescent="0.3">
      <c r="A29" s="23"/>
      <c r="B29" s="413"/>
      <c r="C29" s="40" t="s">
        <v>346</v>
      </c>
      <c r="D29" s="56"/>
      <c r="E29" s="56"/>
      <c r="F29" s="42"/>
      <c r="G29" s="8"/>
      <c r="H29" s="8"/>
      <c r="I29" s="8"/>
      <c r="J29" s="8"/>
      <c r="K29" s="8"/>
      <c r="L29" s="8"/>
      <c r="M29" s="8"/>
      <c r="N29" s="8"/>
      <c r="O29" s="8"/>
      <c r="P29" s="8"/>
      <c r="Q29" s="8"/>
    </row>
    <row r="30" spans="1:17" ht="20.399999999999999" x14ac:dyDescent="0.3">
      <c r="A30" s="23"/>
      <c r="B30" s="413"/>
      <c r="C30" s="40" t="s">
        <v>347</v>
      </c>
      <c r="D30" s="56"/>
      <c r="E30" s="56"/>
      <c r="F30" s="42"/>
      <c r="G30" s="8"/>
      <c r="H30" s="8"/>
      <c r="I30" s="8"/>
      <c r="J30" s="8"/>
      <c r="K30" s="8"/>
      <c r="L30" s="8"/>
      <c r="M30" s="8"/>
      <c r="N30" s="8"/>
      <c r="O30" s="8"/>
      <c r="P30" s="8"/>
      <c r="Q30" s="8"/>
    </row>
    <row r="31" spans="1:17" ht="36" x14ac:dyDescent="0.3">
      <c r="A31" s="23"/>
      <c r="B31" s="413"/>
      <c r="C31" s="40" t="s">
        <v>348</v>
      </c>
      <c r="D31" s="56"/>
      <c r="E31" s="56"/>
      <c r="F31" s="42"/>
      <c r="G31" s="8"/>
      <c r="H31" s="8"/>
      <c r="I31" s="8"/>
      <c r="J31" s="8"/>
      <c r="K31" s="8"/>
      <c r="L31" s="8"/>
      <c r="M31" s="8"/>
      <c r="N31" s="8"/>
      <c r="O31" s="8"/>
      <c r="P31" s="8"/>
      <c r="Q31" s="8"/>
    </row>
    <row r="32" spans="1:17" ht="36" x14ac:dyDescent="0.3">
      <c r="A32" s="23"/>
      <c r="B32" s="413"/>
      <c r="C32" s="40" t="s">
        <v>349</v>
      </c>
      <c r="D32" s="56"/>
      <c r="E32" s="56"/>
      <c r="F32" s="42"/>
      <c r="G32" s="8"/>
      <c r="H32" s="8"/>
      <c r="I32" s="8"/>
      <c r="J32" s="8"/>
      <c r="K32" s="8"/>
      <c r="L32" s="8"/>
      <c r="M32" s="8"/>
      <c r="N32" s="8"/>
      <c r="O32" s="8"/>
      <c r="P32" s="8"/>
      <c r="Q32" s="8"/>
    </row>
    <row r="33" spans="1:17" ht="36" x14ac:dyDescent="0.3">
      <c r="A33" s="23"/>
      <c r="B33" s="413"/>
      <c r="C33" s="41" t="s">
        <v>350</v>
      </c>
      <c r="D33" s="56"/>
      <c r="E33" s="56"/>
      <c r="F33" s="42"/>
      <c r="G33" s="8"/>
      <c r="H33" s="8"/>
      <c r="I33" s="8"/>
      <c r="J33" s="8"/>
      <c r="K33" s="8"/>
      <c r="L33" s="8"/>
      <c r="M33" s="8"/>
      <c r="N33" s="8"/>
      <c r="O33" s="8"/>
      <c r="P33" s="8"/>
      <c r="Q33" s="8"/>
    </row>
    <row r="34" spans="1:17" ht="20.399999999999999" x14ac:dyDescent="0.3">
      <c r="A34" s="23"/>
      <c r="B34" s="23"/>
      <c r="C34" s="42"/>
      <c r="D34" s="42"/>
      <c r="E34" s="42"/>
      <c r="F34" s="42"/>
      <c r="G34" s="8"/>
      <c r="H34" s="8"/>
      <c r="I34" s="8"/>
      <c r="J34" s="8"/>
      <c r="K34" s="8"/>
      <c r="L34" s="8"/>
      <c r="M34" s="8"/>
      <c r="N34" s="8"/>
      <c r="O34" s="8"/>
      <c r="P34" s="8"/>
      <c r="Q34" s="8"/>
    </row>
    <row r="35" spans="1:17" ht="20.399999999999999" x14ac:dyDescent="0.3">
      <c r="A35" s="23"/>
      <c r="B35" s="23"/>
      <c r="C35" s="42"/>
      <c r="D35" s="42"/>
      <c r="E35" s="42"/>
      <c r="F35" s="42"/>
      <c r="G35" s="8"/>
      <c r="H35" s="8"/>
      <c r="I35" s="8"/>
      <c r="J35" s="8"/>
      <c r="K35" s="8"/>
      <c r="L35" s="8"/>
      <c r="M35" s="8"/>
      <c r="N35" s="8"/>
      <c r="O35" s="8"/>
      <c r="P35" s="8"/>
      <c r="Q35" s="8"/>
    </row>
    <row r="36" spans="1:17" ht="20.399999999999999" x14ac:dyDescent="0.3">
      <c r="A36" s="23"/>
      <c r="B36" s="23"/>
      <c r="C36" s="42"/>
      <c r="D36" s="42"/>
      <c r="E36" s="42"/>
      <c r="F36" s="42"/>
      <c r="G36" s="8"/>
      <c r="H36" s="8"/>
      <c r="I36" s="8"/>
      <c r="J36" s="8"/>
      <c r="K36" s="8"/>
      <c r="L36" s="8"/>
      <c r="M36" s="8"/>
      <c r="N36" s="8"/>
      <c r="O36" s="8"/>
      <c r="P36" s="8"/>
      <c r="Q36" s="8"/>
    </row>
    <row r="37" spans="1:17" ht="20.399999999999999" x14ac:dyDescent="0.3">
      <c r="A37" s="23"/>
      <c r="B37" s="23"/>
      <c r="C37" s="42"/>
      <c r="D37" s="42"/>
      <c r="E37" s="42"/>
      <c r="F37" s="42"/>
      <c r="G37" s="8"/>
      <c r="H37" s="8"/>
      <c r="I37" s="8"/>
      <c r="J37" s="8"/>
      <c r="K37" s="8"/>
      <c r="L37" s="8"/>
      <c r="M37" s="8"/>
      <c r="N37" s="8"/>
      <c r="O37" s="8"/>
      <c r="P37" s="8"/>
      <c r="Q37" s="8"/>
    </row>
    <row r="38" spans="1:17" ht="20.399999999999999" x14ac:dyDescent="0.3">
      <c r="A38" s="23"/>
      <c r="B38" s="23"/>
      <c r="C38" s="42"/>
      <c r="D38" s="42"/>
      <c r="E38" s="42"/>
      <c r="F38" s="42"/>
      <c r="G38" s="8"/>
      <c r="H38" s="8"/>
      <c r="I38" s="8"/>
      <c r="J38" s="8"/>
      <c r="K38" s="8"/>
      <c r="L38" s="8"/>
      <c r="M38" s="8"/>
      <c r="N38" s="8"/>
      <c r="O38" s="8"/>
      <c r="P38" s="8"/>
      <c r="Q38" s="8"/>
    </row>
    <row r="39" spans="1:17" ht="20.399999999999999" x14ac:dyDescent="0.3">
      <c r="A39" s="23"/>
      <c r="B39" s="23"/>
      <c r="C39" s="42"/>
      <c r="D39" s="42"/>
      <c r="E39" s="42"/>
      <c r="F39" s="42"/>
      <c r="G39" s="8"/>
      <c r="H39" s="8"/>
      <c r="I39" s="8"/>
      <c r="J39" s="8"/>
      <c r="K39" s="8"/>
      <c r="L39" s="8"/>
      <c r="M39" s="8"/>
      <c r="N39" s="8"/>
      <c r="O39" s="8"/>
      <c r="P39" s="8"/>
      <c r="Q39" s="8"/>
    </row>
    <row r="40" spans="1:17" ht="20.399999999999999" x14ac:dyDescent="0.3">
      <c r="A40" s="23"/>
      <c r="B40" s="23"/>
      <c r="C40" s="42"/>
      <c r="D40" s="42"/>
      <c r="E40" s="42"/>
      <c r="F40" s="42"/>
      <c r="G40" s="8"/>
      <c r="H40" s="8"/>
      <c r="I40" s="8"/>
      <c r="J40" s="8"/>
      <c r="K40" s="8"/>
      <c r="L40" s="8"/>
      <c r="M40" s="8"/>
      <c r="N40" s="8"/>
      <c r="O40" s="8"/>
      <c r="P40" s="8"/>
      <c r="Q40" s="8"/>
    </row>
    <row r="41" spans="1:17" ht="20.399999999999999" x14ac:dyDescent="0.3">
      <c r="A41" s="23"/>
      <c r="B41" s="23"/>
      <c r="C41" s="42"/>
      <c r="D41" s="42"/>
      <c r="E41" s="42"/>
      <c r="F41" s="42"/>
      <c r="G41" s="8"/>
      <c r="H41" s="8"/>
      <c r="I41" s="8"/>
      <c r="J41" s="8"/>
      <c r="K41" s="8"/>
      <c r="L41" s="8"/>
      <c r="M41" s="8"/>
      <c r="N41" s="8"/>
      <c r="O41" s="8"/>
      <c r="P41" s="8"/>
      <c r="Q41" s="8"/>
    </row>
    <row r="42" spans="1:17" ht="20.399999999999999" x14ac:dyDescent="0.3">
      <c r="A42" s="23"/>
      <c r="B42" s="23"/>
      <c r="C42" s="42"/>
      <c r="D42" s="42"/>
      <c r="E42" s="42"/>
      <c r="F42" s="42"/>
      <c r="G42" s="8"/>
      <c r="H42" s="8"/>
      <c r="I42" s="8"/>
      <c r="J42" s="8"/>
      <c r="K42" s="8"/>
      <c r="L42" s="8"/>
      <c r="M42" s="8"/>
      <c r="N42" s="8"/>
      <c r="O42" s="8"/>
      <c r="P42" s="8"/>
      <c r="Q42" s="8"/>
    </row>
    <row r="43" spans="1:17" ht="20.399999999999999" x14ac:dyDescent="0.3">
      <c r="A43" s="23"/>
      <c r="B43" s="23"/>
      <c r="C43" s="42"/>
      <c r="D43" s="42"/>
      <c r="E43" s="42"/>
      <c r="F43" s="42"/>
      <c r="G43" s="8"/>
      <c r="H43" s="8"/>
      <c r="I43" s="8"/>
      <c r="J43" s="8"/>
      <c r="K43" s="8"/>
      <c r="L43" s="8"/>
      <c r="M43" s="8"/>
      <c r="N43" s="8"/>
      <c r="O43" s="8"/>
      <c r="P43" s="8"/>
      <c r="Q43" s="8"/>
    </row>
    <row r="44" spans="1:17" ht="20.399999999999999" x14ac:dyDescent="0.3">
      <c r="A44" s="23"/>
      <c r="B44" s="23"/>
      <c r="C44" s="42"/>
      <c r="D44" s="42"/>
      <c r="E44" s="42"/>
      <c r="F44" s="42"/>
      <c r="G44" s="8"/>
      <c r="H44" s="8"/>
      <c r="I44" s="8"/>
      <c r="J44" s="8"/>
      <c r="K44" s="8"/>
      <c r="L44" s="8"/>
      <c r="M44" s="8"/>
      <c r="N44" s="8"/>
      <c r="O44" s="8"/>
      <c r="P44" s="8"/>
      <c r="Q44" s="8"/>
    </row>
    <row r="45" spans="1:17" ht="20.399999999999999" x14ac:dyDescent="0.3">
      <c r="A45" s="23"/>
      <c r="B45" s="23"/>
      <c r="C45" s="42"/>
      <c r="D45" s="42"/>
      <c r="E45" s="42"/>
      <c r="F45" s="42"/>
      <c r="G45" s="8"/>
      <c r="H45" s="8"/>
      <c r="I45" s="8"/>
      <c r="J45" s="8"/>
      <c r="K45" s="8"/>
      <c r="L45" s="8"/>
      <c r="M45" s="8"/>
      <c r="N45" s="8"/>
      <c r="O45" s="8"/>
      <c r="P45" s="8"/>
      <c r="Q45" s="8"/>
    </row>
    <row r="46" spans="1:17" ht="20.399999999999999" x14ac:dyDescent="0.3">
      <c r="A46" s="23"/>
      <c r="B46" s="23"/>
      <c r="C46" s="42"/>
      <c r="D46" s="42"/>
      <c r="E46" s="42"/>
      <c r="F46" s="42"/>
      <c r="G46" s="8"/>
      <c r="H46" s="8"/>
      <c r="I46" s="8"/>
      <c r="J46" s="8"/>
      <c r="K46" s="8"/>
      <c r="L46" s="8"/>
      <c r="M46" s="8"/>
      <c r="N46" s="8"/>
      <c r="O46" s="8"/>
      <c r="P46" s="8"/>
      <c r="Q46" s="8"/>
    </row>
    <row r="47" spans="1:17" ht="20.399999999999999" x14ac:dyDescent="0.3">
      <c r="A47" s="23"/>
      <c r="B47" s="23"/>
      <c r="C47" s="42"/>
      <c r="D47" s="42"/>
      <c r="E47" s="42"/>
      <c r="F47" s="42"/>
      <c r="G47" s="8"/>
      <c r="H47" s="8"/>
      <c r="I47" s="8"/>
      <c r="J47" s="8"/>
      <c r="K47" s="8"/>
      <c r="L47" s="8"/>
      <c r="M47" s="8"/>
      <c r="N47" s="8"/>
      <c r="O47" s="8"/>
      <c r="P47" s="8"/>
      <c r="Q47" s="8"/>
    </row>
    <row r="48" spans="1:17" ht="20.399999999999999" x14ac:dyDescent="0.3">
      <c r="A48" s="23"/>
      <c r="B48" s="23"/>
      <c r="C48" s="42"/>
      <c r="D48" s="42"/>
      <c r="E48" s="42"/>
      <c r="F48" s="42"/>
      <c r="G48" s="8"/>
      <c r="H48" s="8"/>
      <c r="I48" s="8"/>
      <c r="J48" s="8"/>
      <c r="K48" s="8"/>
      <c r="L48" s="8"/>
      <c r="M48" s="8"/>
      <c r="N48" s="8"/>
      <c r="O48" s="8"/>
      <c r="P48" s="8"/>
      <c r="Q48" s="8"/>
    </row>
    <row r="49" spans="1:17" ht="20.399999999999999" x14ac:dyDescent="0.3">
      <c r="A49" s="23"/>
      <c r="B49" s="23"/>
      <c r="C49" s="42"/>
      <c r="D49" s="42"/>
      <c r="E49" s="42"/>
      <c r="F49" s="42"/>
      <c r="G49" s="8"/>
      <c r="H49" s="8"/>
      <c r="I49" s="8"/>
      <c r="J49" s="8"/>
      <c r="K49" s="8"/>
      <c r="L49" s="8"/>
      <c r="M49" s="8"/>
      <c r="N49" s="8"/>
      <c r="O49" s="8"/>
      <c r="P49" s="8"/>
      <c r="Q49" s="8"/>
    </row>
    <row r="50" spans="1:17" ht="20.399999999999999" x14ac:dyDescent="0.3">
      <c r="A50" s="23"/>
      <c r="B50" s="23"/>
      <c r="C50" s="42"/>
      <c r="D50" s="42"/>
      <c r="E50" s="42"/>
      <c r="F50" s="42"/>
      <c r="G50" s="8"/>
      <c r="H50" s="8"/>
      <c r="I50" s="8"/>
      <c r="J50" s="8"/>
      <c r="K50" s="8"/>
      <c r="L50" s="8"/>
      <c r="M50" s="8"/>
      <c r="N50" s="8"/>
      <c r="O50" s="8"/>
      <c r="P50" s="8"/>
      <c r="Q50" s="8"/>
    </row>
    <row r="51" spans="1:17" ht="20.399999999999999" x14ac:dyDescent="0.3">
      <c r="A51" s="23"/>
      <c r="B51" s="5"/>
      <c r="C51" s="43"/>
      <c r="D51" s="43"/>
      <c r="E51" s="43"/>
      <c r="F51" s="43"/>
    </row>
    <row r="52" spans="1:17" ht="20.399999999999999" x14ac:dyDescent="0.3">
      <c r="A52" s="23"/>
      <c r="B52" s="5"/>
      <c r="C52" s="43"/>
      <c r="D52" s="43"/>
      <c r="E52" s="43"/>
      <c r="F52" s="43"/>
    </row>
    <row r="53" spans="1:17" ht="20.399999999999999" x14ac:dyDescent="0.3">
      <c r="A53" s="23"/>
      <c r="B53" s="5"/>
      <c r="C53" s="43"/>
      <c r="D53" s="43"/>
      <c r="E53" s="43"/>
      <c r="F53" s="43"/>
    </row>
    <row r="54" spans="1:17" ht="20.399999999999999" x14ac:dyDescent="0.3">
      <c r="A54" s="23"/>
      <c r="B54" s="5"/>
      <c r="C54" s="43"/>
      <c r="D54" s="43"/>
      <c r="E54" s="43"/>
      <c r="F54" s="43"/>
    </row>
    <row r="55" spans="1:17" ht="20.399999999999999" x14ac:dyDescent="0.3">
      <c r="A55" s="23"/>
      <c r="B55" s="5"/>
      <c r="C55" s="43"/>
      <c r="D55" s="43"/>
      <c r="E55" s="43"/>
      <c r="F55" s="43"/>
    </row>
    <row r="56" spans="1:17" ht="20.399999999999999" x14ac:dyDescent="0.3">
      <c r="A56" s="23"/>
      <c r="B56" s="5"/>
      <c r="C56" s="43"/>
      <c r="D56" s="43"/>
      <c r="E56" s="43"/>
      <c r="F56" s="43"/>
    </row>
    <row r="57" spans="1:17" ht="20.399999999999999" x14ac:dyDescent="0.3">
      <c r="A57" s="23"/>
      <c r="B57" s="5"/>
      <c r="C57" s="43"/>
      <c r="D57" s="43"/>
      <c r="E57" s="43"/>
      <c r="F57" s="43"/>
    </row>
    <row r="58" spans="1:17" ht="20.399999999999999" x14ac:dyDescent="0.3">
      <c r="A58" s="23"/>
      <c r="B58" s="5"/>
      <c r="C58" s="43"/>
      <c r="D58" s="43"/>
      <c r="E58" s="43"/>
      <c r="F58" s="43"/>
    </row>
    <row r="59" spans="1:17" ht="20.399999999999999" x14ac:dyDescent="0.3">
      <c r="A59" s="23"/>
      <c r="B59" s="5"/>
      <c r="C59" s="43"/>
      <c r="D59" s="43"/>
      <c r="E59" s="43"/>
      <c r="F59" s="43"/>
    </row>
    <row r="60" spans="1:17" ht="20.399999999999999" x14ac:dyDescent="0.3">
      <c r="A60" s="23"/>
      <c r="B60" s="5"/>
      <c r="C60" s="43"/>
      <c r="D60" s="43"/>
      <c r="E60" s="43"/>
      <c r="F60" s="43"/>
    </row>
    <row r="61" spans="1:17" ht="20.399999999999999" x14ac:dyDescent="0.3">
      <c r="A61" s="23"/>
      <c r="B61" s="5"/>
      <c r="C61" s="43"/>
      <c r="D61" s="43"/>
      <c r="E61" s="43"/>
      <c r="F61" s="43"/>
    </row>
    <row r="62" spans="1:17" ht="20.399999999999999" x14ac:dyDescent="0.3">
      <c r="A62" s="23"/>
      <c r="B62" s="5"/>
      <c r="C62" s="43"/>
      <c r="D62" s="43"/>
      <c r="E62" s="43"/>
      <c r="F62" s="43"/>
    </row>
    <row r="63" spans="1:17" ht="20.399999999999999" x14ac:dyDescent="0.3">
      <c r="A63" s="23"/>
      <c r="B63" s="5"/>
      <c r="C63" s="43"/>
      <c r="D63" s="43"/>
      <c r="E63" s="43"/>
      <c r="F63" s="43"/>
    </row>
    <row r="64" spans="1:17" ht="20.399999999999999" x14ac:dyDescent="0.3">
      <c r="A64" s="23"/>
      <c r="B64" s="5"/>
      <c r="C64" s="43"/>
      <c r="D64" s="43"/>
      <c r="E64" s="43"/>
      <c r="F64" s="43"/>
    </row>
    <row r="65" spans="1:6" ht="20.399999999999999" x14ac:dyDescent="0.3">
      <c r="A65" s="23"/>
      <c r="B65" s="5"/>
      <c r="C65" s="43"/>
      <c r="D65" s="43"/>
      <c r="E65" s="43"/>
      <c r="F65" s="43"/>
    </row>
    <row r="66" spans="1:6" ht="20.399999999999999" x14ac:dyDescent="0.3">
      <c r="A66" s="23"/>
      <c r="B66" s="5"/>
      <c r="C66" s="43"/>
      <c r="D66" s="43"/>
      <c r="E66" s="43"/>
      <c r="F66" s="43"/>
    </row>
    <row r="67" spans="1:6" ht="20.399999999999999" x14ac:dyDescent="0.3">
      <c r="A67" s="23"/>
      <c r="B67" s="5"/>
      <c r="C67" s="43"/>
      <c r="D67" s="43"/>
      <c r="E67" s="43"/>
      <c r="F67" s="43"/>
    </row>
    <row r="68" spans="1:6" ht="20.399999999999999" x14ac:dyDescent="0.3">
      <c r="A68" s="23"/>
      <c r="B68" s="5"/>
      <c r="C68" s="43"/>
      <c r="D68" s="43"/>
      <c r="E68" s="43"/>
      <c r="F68" s="43"/>
    </row>
    <row r="69" spans="1:6" ht="20.399999999999999" x14ac:dyDescent="0.3">
      <c r="A69" s="23"/>
      <c r="B69" s="5"/>
      <c r="C69" s="43"/>
      <c r="D69" s="43"/>
      <c r="E69" s="43"/>
      <c r="F69" s="43"/>
    </row>
    <row r="70" spans="1:6" ht="20.399999999999999" x14ac:dyDescent="0.3">
      <c r="A70" s="23"/>
      <c r="B70" s="5"/>
      <c r="C70" s="43"/>
      <c r="D70" s="43"/>
      <c r="E70" s="43"/>
      <c r="F70" s="43"/>
    </row>
    <row r="71" spans="1:6" ht="20.399999999999999" x14ac:dyDescent="0.3">
      <c r="A71" s="23"/>
      <c r="B71" s="5"/>
      <c r="C71" s="43"/>
      <c r="D71" s="43"/>
      <c r="E71" s="43"/>
      <c r="F71" s="43"/>
    </row>
    <row r="72" spans="1:6" ht="20.399999999999999" x14ac:dyDescent="0.3">
      <c r="A72" s="23"/>
      <c r="B72" s="5"/>
      <c r="C72" s="43"/>
      <c r="D72" s="43"/>
      <c r="E72" s="43"/>
      <c r="F72" s="43"/>
    </row>
    <row r="73" spans="1:6" ht="20.399999999999999" x14ac:dyDescent="0.3">
      <c r="A73" s="23"/>
      <c r="B73" s="5"/>
      <c r="C73" s="43"/>
      <c r="D73" s="43"/>
      <c r="E73" s="43"/>
      <c r="F73" s="43"/>
    </row>
    <row r="74" spans="1:6" ht="20.399999999999999" x14ac:dyDescent="0.3">
      <c r="A74" s="23"/>
      <c r="B74" s="5"/>
      <c r="C74" s="43"/>
      <c r="D74" s="43"/>
      <c r="E74" s="43"/>
      <c r="F74" s="43"/>
    </row>
    <row r="75" spans="1:6" ht="20.399999999999999" x14ac:dyDescent="0.3">
      <c r="A75" s="23"/>
      <c r="B75" s="5"/>
      <c r="C75" s="43"/>
      <c r="D75" s="43"/>
      <c r="E75" s="43"/>
      <c r="F75" s="43"/>
    </row>
    <row r="76" spans="1:6" ht="20.399999999999999" x14ac:dyDescent="0.3">
      <c r="A76" s="23"/>
      <c r="B76" s="5"/>
      <c r="C76" s="43"/>
      <c r="D76" s="43"/>
      <c r="E76" s="43"/>
      <c r="F76" s="43"/>
    </row>
    <row r="77" spans="1:6" ht="20.399999999999999" x14ac:dyDescent="0.3">
      <c r="A77" s="23"/>
      <c r="B77" s="5"/>
      <c r="C77" s="43"/>
      <c r="D77" s="43"/>
      <c r="E77" s="43"/>
      <c r="F77" s="43"/>
    </row>
    <row r="78" spans="1:6" ht="20.399999999999999" x14ac:dyDescent="0.3">
      <c r="A78" s="23"/>
      <c r="B78" s="5"/>
      <c r="C78" s="43"/>
      <c r="D78" s="43"/>
      <c r="E78" s="43"/>
      <c r="F78" s="43"/>
    </row>
    <row r="79" spans="1:6" ht="20.399999999999999" x14ac:dyDescent="0.3">
      <c r="A79" s="23"/>
      <c r="B79" s="5"/>
      <c r="C79" s="43"/>
      <c r="D79" s="43"/>
      <c r="E79" s="43"/>
      <c r="F79" s="43"/>
    </row>
    <row r="80" spans="1:6" ht="20.399999999999999" x14ac:dyDescent="0.3">
      <c r="A80" s="23"/>
      <c r="B80" s="5"/>
      <c r="C80" s="43"/>
      <c r="D80" s="43"/>
      <c r="E80" s="43"/>
      <c r="F80" s="43"/>
    </row>
    <row r="81" spans="1:6" ht="20.399999999999999" x14ac:dyDescent="0.3">
      <c r="A81" s="23"/>
      <c r="B81" s="5"/>
      <c r="C81" s="43"/>
      <c r="D81" s="43"/>
      <c r="E81" s="43"/>
      <c r="F81" s="43"/>
    </row>
    <row r="82" spans="1:6" ht="20.399999999999999" x14ac:dyDescent="0.3">
      <c r="A82" s="23"/>
      <c r="B82" s="5"/>
      <c r="C82" s="43"/>
      <c r="D82" s="43"/>
      <c r="E82" s="43"/>
      <c r="F82" s="43"/>
    </row>
    <row r="83" spans="1:6" ht="20.399999999999999" x14ac:dyDescent="0.3">
      <c r="A83" s="23"/>
      <c r="B83" s="5"/>
      <c r="C83" s="43"/>
      <c r="D83" s="43"/>
      <c r="E83" s="43"/>
      <c r="F83" s="43"/>
    </row>
    <row r="84" spans="1:6" ht="20.399999999999999" x14ac:dyDescent="0.3">
      <c r="A84" s="23"/>
      <c r="B84" s="5"/>
      <c r="C84" s="43"/>
      <c r="D84" s="43"/>
      <c r="E84" s="43"/>
      <c r="F84" s="43"/>
    </row>
    <row r="85" spans="1:6" ht="20.399999999999999" x14ac:dyDescent="0.3">
      <c r="A85" s="23"/>
      <c r="B85" s="5"/>
      <c r="C85" s="43"/>
      <c r="D85" s="43"/>
      <c r="E85" s="43"/>
      <c r="F85" s="43"/>
    </row>
    <row r="86" spans="1:6" ht="20.399999999999999" x14ac:dyDescent="0.3">
      <c r="A86" s="23"/>
      <c r="B86" s="5"/>
      <c r="C86" s="43"/>
      <c r="D86" s="43"/>
      <c r="E86" s="43"/>
      <c r="F86" s="43"/>
    </row>
    <row r="87" spans="1:6" ht="20.399999999999999" x14ac:dyDescent="0.3">
      <c r="A87" s="23"/>
      <c r="B87" s="5"/>
      <c r="C87" s="43"/>
      <c r="D87" s="43"/>
      <c r="E87" s="43"/>
      <c r="F87" s="43"/>
    </row>
    <row r="88" spans="1:6" ht="20.399999999999999" x14ac:dyDescent="0.3">
      <c r="A88" s="23"/>
      <c r="B88" s="5"/>
      <c r="C88" s="43"/>
      <c r="D88" s="43"/>
      <c r="E88" s="43"/>
      <c r="F88" s="43"/>
    </row>
    <row r="89" spans="1:6" ht="20.399999999999999" x14ac:dyDescent="0.3">
      <c r="A89" s="23"/>
      <c r="B89" s="5"/>
      <c r="C89" s="43"/>
      <c r="D89" s="43"/>
      <c r="E89" s="43"/>
      <c r="F89" s="43"/>
    </row>
    <row r="90" spans="1:6" ht="20.399999999999999" x14ac:dyDescent="0.3">
      <c r="A90" s="23"/>
      <c r="B90" s="5"/>
      <c r="C90" s="43"/>
      <c r="D90" s="43"/>
      <c r="E90" s="43"/>
      <c r="F90" s="43"/>
    </row>
    <row r="91" spans="1:6" ht="20.399999999999999" x14ac:dyDescent="0.3">
      <c r="A91" s="23"/>
      <c r="B91" s="5"/>
      <c r="C91" s="43"/>
      <c r="D91" s="43"/>
      <c r="E91" s="43"/>
      <c r="F91" s="43"/>
    </row>
    <row r="92" spans="1:6" ht="20.399999999999999" x14ac:dyDescent="0.3">
      <c r="A92" s="23"/>
      <c r="B92" s="5"/>
      <c r="C92" s="43"/>
      <c r="D92" s="43"/>
      <c r="E92" s="43"/>
      <c r="F92" s="43"/>
    </row>
    <row r="93" spans="1:6" ht="20.399999999999999" x14ac:dyDescent="0.3">
      <c r="A93" s="23"/>
      <c r="B93" s="5"/>
      <c r="C93" s="43"/>
      <c r="D93" s="43"/>
      <c r="E93" s="43"/>
      <c r="F93" s="43"/>
    </row>
    <row r="94" spans="1:6" ht="20.399999999999999" x14ac:dyDescent="0.3">
      <c r="A94" s="23"/>
      <c r="B94" s="5"/>
      <c r="C94" s="43"/>
      <c r="D94" s="43"/>
      <c r="E94" s="43"/>
      <c r="F94" s="43"/>
    </row>
    <row r="95" spans="1:6" ht="20.399999999999999" x14ac:dyDescent="0.3">
      <c r="A95" s="23"/>
      <c r="B95" s="5"/>
      <c r="C95" s="43"/>
      <c r="D95" s="43"/>
      <c r="E95" s="43"/>
      <c r="F95" s="43"/>
    </row>
    <row r="96" spans="1:6" ht="20.399999999999999" x14ac:dyDescent="0.3">
      <c r="A96" s="23"/>
      <c r="B96" s="5"/>
      <c r="C96" s="43"/>
      <c r="D96" s="43"/>
      <c r="E96" s="43"/>
      <c r="F96" s="43"/>
    </row>
    <row r="97" spans="1:6" ht="20.399999999999999" x14ac:dyDescent="0.3">
      <c r="A97" s="23"/>
      <c r="B97" s="5"/>
      <c r="C97" s="43"/>
      <c r="D97" s="43"/>
      <c r="E97" s="43"/>
      <c r="F97" s="43"/>
    </row>
    <row r="98" spans="1:6" ht="20.399999999999999" x14ac:dyDescent="0.3">
      <c r="A98" s="23"/>
      <c r="B98" s="5"/>
      <c r="C98" s="43"/>
      <c r="D98" s="43"/>
      <c r="E98" s="43"/>
      <c r="F98" s="43"/>
    </row>
    <row r="99" spans="1:6" ht="20.399999999999999" x14ac:dyDescent="0.3">
      <c r="A99" s="23"/>
      <c r="B99" s="5"/>
      <c r="C99" s="43"/>
      <c r="D99" s="43"/>
      <c r="E99" s="43"/>
      <c r="F99" s="43"/>
    </row>
    <row r="100" spans="1:6" ht="20.399999999999999" x14ac:dyDescent="0.3">
      <c r="A100" s="23"/>
      <c r="B100" s="5"/>
      <c r="C100" s="43"/>
      <c r="D100" s="43"/>
      <c r="E100" s="43"/>
      <c r="F100" s="43"/>
    </row>
    <row r="101" spans="1:6" ht="20.399999999999999" x14ac:dyDescent="0.3">
      <c r="A101" s="23"/>
      <c r="B101" s="5"/>
      <c r="C101" s="43"/>
      <c r="D101" s="43"/>
      <c r="E101" s="43"/>
      <c r="F101" s="43"/>
    </row>
    <row r="102" spans="1:6" ht="20.399999999999999" x14ac:dyDescent="0.3">
      <c r="A102" s="23"/>
      <c r="B102" s="5"/>
      <c r="C102" s="43"/>
      <c r="D102" s="43"/>
      <c r="E102" s="43"/>
      <c r="F102" s="43"/>
    </row>
    <row r="103" spans="1:6" ht="20.399999999999999" x14ac:dyDescent="0.3">
      <c r="A103" s="23"/>
      <c r="B103" s="5"/>
      <c r="C103" s="43"/>
      <c r="D103" s="43"/>
      <c r="E103" s="43"/>
      <c r="F103" s="43"/>
    </row>
    <row r="104" spans="1:6" ht="20.399999999999999" x14ac:dyDescent="0.3">
      <c r="A104" s="23"/>
      <c r="B104" s="5"/>
      <c r="C104" s="43"/>
      <c r="D104" s="43"/>
      <c r="E104" s="43"/>
      <c r="F104" s="43"/>
    </row>
    <row r="105" spans="1:6" ht="20.399999999999999" x14ac:dyDescent="0.3">
      <c r="A105" s="23"/>
      <c r="B105" s="5"/>
      <c r="C105" s="43"/>
      <c r="D105" s="43"/>
      <c r="E105" s="43"/>
      <c r="F105" s="43"/>
    </row>
    <row r="106" spans="1:6" ht="20.399999999999999" x14ac:dyDescent="0.3">
      <c r="A106" s="23"/>
      <c r="B106" s="5"/>
      <c r="C106" s="43"/>
      <c r="D106" s="43"/>
      <c r="E106" s="43"/>
      <c r="F106" s="43"/>
    </row>
    <row r="107" spans="1:6" ht="20.399999999999999" x14ac:dyDescent="0.3">
      <c r="A107" s="23"/>
      <c r="B107" s="5"/>
      <c r="C107" s="43"/>
      <c r="D107" s="43"/>
      <c r="E107" s="43"/>
      <c r="F107" s="43"/>
    </row>
    <row r="108" spans="1:6" ht="20.399999999999999" x14ac:dyDescent="0.3">
      <c r="A108" s="23"/>
      <c r="B108" s="5"/>
      <c r="C108" s="43"/>
      <c r="D108" s="43"/>
      <c r="E108" s="43"/>
      <c r="F108" s="43"/>
    </row>
    <row r="109" spans="1:6" ht="20.399999999999999" x14ac:dyDescent="0.3">
      <c r="A109" s="23"/>
      <c r="B109" s="5"/>
      <c r="C109" s="43"/>
      <c r="D109" s="43"/>
      <c r="E109" s="43"/>
      <c r="F109" s="43"/>
    </row>
    <row r="110" spans="1:6" ht="20.399999999999999" x14ac:dyDescent="0.3">
      <c r="A110" s="23"/>
      <c r="B110" s="5"/>
      <c r="C110" s="43"/>
      <c r="D110" s="43"/>
      <c r="E110" s="43"/>
      <c r="F110" s="43"/>
    </row>
    <row r="111" spans="1:6" ht="20.399999999999999" x14ac:dyDescent="0.3">
      <c r="A111" s="23"/>
      <c r="B111" s="5"/>
      <c r="C111" s="43"/>
      <c r="D111" s="43"/>
      <c r="E111" s="43"/>
      <c r="F111" s="43"/>
    </row>
    <row r="112" spans="1:6" ht="20.399999999999999" x14ac:dyDescent="0.3">
      <c r="A112" s="23"/>
      <c r="B112" s="5"/>
      <c r="C112" s="43"/>
      <c r="D112" s="43"/>
      <c r="E112" s="43"/>
      <c r="F112" s="43"/>
    </row>
    <row r="113" spans="1:6" ht="20.399999999999999" x14ac:dyDescent="0.3">
      <c r="A113" s="23"/>
      <c r="B113" s="5"/>
      <c r="C113" s="43"/>
      <c r="D113" s="43"/>
      <c r="E113" s="43"/>
      <c r="F113" s="43"/>
    </row>
    <row r="114" spans="1:6" ht="20.399999999999999" x14ac:dyDescent="0.3">
      <c r="A114" s="23"/>
      <c r="B114" s="5"/>
      <c r="C114" s="43"/>
      <c r="D114" s="43"/>
      <c r="E114" s="43"/>
      <c r="F114" s="43"/>
    </row>
    <row r="115" spans="1:6" ht="20.399999999999999" x14ac:dyDescent="0.3">
      <c r="A115" s="23"/>
      <c r="B115" s="5"/>
      <c r="C115" s="43"/>
      <c r="D115" s="43"/>
      <c r="E115" s="43"/>
      <c r="F115" s="43"/>
    </row>
    <row r="116" spans="1:6" ht="20.399999999999999" x14ac:dyDescent="0.3">
      <c r="A116" s="23"/>
      <c r="B116" s="5"/>
      <c r="C116" s="43"/>
      <c r="D116" s="43"/>
      <c r="E116" s="43"/>
      <c r="F116" s="43"/>
    </row>
    <row r="117" spans="1:6" ht="20.399999999999999" x14ac:dyDescent="0.3">
      <c r="A117" s="23"/>
      <c r="B117" s="5"/>
      <c r="C117" s="43"/>
      <c r="D117" s="43"/>
      <c r="E117" s="43"/>
      <c r="F117" s="43"/>
    </row>
    <row r="118" spans="1:6" ht="20.399999999999999" x14ac:dyDescent="0.3">
      <c r="A118" s="23"/>
      <c r="B118" s="5"/>
      <c r="C118" s="43"/>
      <c r="D118" s="43"/>
      <c r="E118" s="43"/>
      <c r="F118" s="43"/>
    </row>
    <row r="119" spans="1:6" ht="20.399999999999999" x14ac:dyDescent="0.3">
      <c r="A119" s="23"/>
      <c r="B119" s="5"/>
      <c r="C119" s="43"/>
      <c r="D119" s="43"/>
      <c r="E119" s="43"/>
      <c r="F119" s="43"/>
    </row>
    <row r="120" spans="1:6" ht="20.399999999999999" x14ac:dyDescent="0.3">
      <c r="A120" s="23"/>
      <c r="B120" s="5"/>
      <c r="C120" s="43"/>
      <c r="D120" s="43"/>
      <c r="E120" s="43"/>
      <c r="F120" s="43"/>
    </row>
    <row r="121" spans="1:6" ht="20.399999999999999" x14ac:dyDescent="0.3">
      <c r="A121" s="23"/>
      <c r="B121" s="5"/>
      <c r="C121" s="43"/>
      <c r="D121" s="43"/>
      <c r="E121" s="43"/>
      <c r="F121" s="43"/>
    </row>
    <row r="122" spans="1:6" ht="20.399999999999999" x14ac:dyDescent="0.3">
      <c r="A122" s="23"/>
      <c r="B122" s="5"/>
      <c r="C122" s="43"/>
      <c r="D122" s="43"/>
      <c r="E122" s="43"/>
      <c r="F122" s="43"/>
    </row>
    <row r="123" spans="1:6" ht="20.399999999999999" x14ac:dyDescent="0.3">
      <c r="A123" s="23"/>
      <c r="B123" s="5"/>
      <c r="C123" s="43"/>
      <c r="D123" s="43"/>
      <c r="E123" s="43"/>
      <c r="F123" s="43"/>
    </row>
    <row r="124" spans="1:6" ht="20.399999999999999" x14ac:dyDescent="0.3">
      <c r="A124" s="23"/>
      <c r="B124" s="5"/>
      <c r="C124" s="43"/>
      <c r="D124" s="43"/>
      <c r="E124" s="43"/>
      <c r="F124" s="43"/>
    </row>
    <row r="125" spans="1:6" ht="20.399999999999999" x14ac:dyDescent="0.3">
      <c r="A125" s="23"/>
      <c r="B125" s="5"/>
      <c r="C125" s="43"/>
      <c r="D125" s="43"/>
      <c r="E125" s="43"/>
      <c r="F125" s="43"/>
    </row>
    <row r="126" spans="1:6" ht="20.399999999999999" x14ac:dyDescent="0.3">
      <c r="A126" s="23"/>
      <c r="B126" s="5"/>
      <c r="C126" s="43"/>
      <c r="D126" s="43"/>
      <c r="E126" s="43"/>
      <c r="F126" s="43"/>
    </row>
    <row r="127" spans="1:6" ht="20.399999999999999" x14ac:dyDescent="0.3">
      <c r="A127" s="23"/>
      <c r="B127" s="5"/>
      <c r="C127" s="43"/>
      <c r="D127" s="43"/>
      <c r="E127" s="43"/>
      <c r="F127" s="43"/>
    </row>
    <row r="128" spans="1:6" ht="20.399999999999999" x14ac:dyDescent="0.3">
      <c r="A128" s="23"/>
      <c r="B128" s="5"/>
      <c r="C128" s="43"/>
      <c r="D128" s="43"/>
      <c r="E128" s="43"/>
      <c r="F128" s="43"/>
    </row>
    <row r="129" spans="1:6" ht="20.399999999999999" x14ac:dyDescent="0.3">
      <c r="A129" s="23"/>
      <c r="B129" s="5"/>
      <c r="C129" s="43"/>
      <c r="D129" s="43"/>
      <c r="E129" s="43"/>
      <c r="F129" s="43"/>
    </row>
    <row r="130" spans="1:6" ht="20.399999999999999" x14ac:dyDescent="0.3">
      <c r="A130" s="23"/>
      <c r="B130" s="5"/>
      <c r="C130" s="43"/>
      <c r="D130" s="43"/>
      <c r="E130" s="43"/>
      <c r="F130" s="43"/>
    </row>
    <row r="131" spans="1:6" ht="20.399999999999999" x14ac:dyDescent="0.3">
      <c r="A131" s="23"/>
      <c r="B131" s="5"/>
      <c r="C131" s="43"/>
      <c r="D131" s="43"/>
      <c r="E131" s="43"/>
      <c r="F131" s="43"/>
    </row>
    <row r="132" spans="1:6" ht="20.399999999999999" x14ac:dyDescent="0.3">
      <c r="A132" s="23"/>
      <c r="B132" s="5"/>
      <c r="C132" s="43"/>
      <c r="D132" s="43"/>
      <c r="E132" s="43"/>
      <c r="F132" s="43"/>
    </row>
    <row r="133" spans="1:6" ht="20.399999999999999" x14ac:dyDescent="0.3">
      <c r="A133" s="23"/>
      <c r="B133" s="5"/>
      <c r="C133" s="43"/>
      <c r="D133" s="43"/>
      <c r="E133" s="43"/>
      <c r="F133" s="43"/>
    </row>
    <row r="134" spans="1:6" ht="20.399999999999999" x14ac:dyDescent="0.3">
      <c r="A134" s="23"/>
      <c r="B134" s="5"/>
      <c r="C134" s="43"/>
      <c r="D134" s="43"/>
      <c r="E134" s="43"/>
      <c r="F134" s="43"/>
    </row>
    <row r="135" spans="1:6" ht="20.399999999999999" x14ac:dyDescent="0.3">
      <c r="A135" s="23"/>
      <c r="B135" s="5"/>
      <c r="C135" s="43"/>
      <c r="D135" s="43"/>
      <c r="E135" s="43"/>
      <c r="F135" s="43"/>
    </row>
    <row r="136" spans="1:6" ht="20.399999999999999" x14ac:dyDescent="0.3">
      <c r="A136" s="23"/>
      <c r="B136" s="5"/>
      <c r="C136" s="43"/>
      <c r="D136" s="43"/>
      <c r="E136" s="43"/>
      <c r="F136" s="43"/>
    </row>
    <row r="137" spans="1:6" ht="20.399999999999999" x14ac:dyDescent="0.3">
      <c r="A137" s="23"/>
      <c r="B137" s="5"/>
      <c r="C137" s="43"/>
      <c r="D137" s="43"/>
      <c r="E137" s="43"/>
      <c r="F137" s="43"/>
    </row>
    <row r="138" spans="1:6" ht="20.399999999999999" x14ac:dyDescent="0.3">
      <c r="A138" s="23"/>
      <c r="B138" s="5"/>
      <c r="C138" s="43"/>
      <c r="D138" s="43"/>
      <c r="E138" s="43"/>
      <c r="F138" s="43"/>
    </row>
    <row r="139" spans="1:6" ht="20.399999999999999" x14ac:dyDescent="0.3">
      <c r="A139" s="23"/>
      <c r="B139" s="5"/>
      <c r="C139" s="43"/>
      <c r="D139" s="43"/>
      <c r="E139" s="43"/>
      <c r="F139" s="43"/>
    </row>
    <row r="140" spans="1:6" ht="20.399999999999999" x14ac:dyDescent="0.3">
      <c r="A140" s="23"/>
      <c r="B140" s="5"/>
      <c r="C140" s="43"/>
      <c r="D140" s="43"/>
      <c r="E140" s="43"/>
      <c r="F140" s="43"/>
    </row>
    <row r="141" spans="1:6" ht="20.399999999999999" x14ac:dyDescent="0.3">
      <c r="A141" s="23"/>
      <c r="B141" s="5"/>
      <c r="C141" s="43"/>
      <c r="D141" s="43"/>
      <c r="E141" s="43"/>
      <c r="F141" s="43"/>
    </row>
    <row r="142" spans="1:6" ht="20.399999999999999" x14ac:dyDescent="0.3">
      <c r="A142" s="23"/>
      <c r="B142" s="5"/>
      <c r="C142" s="43"/>
      <c r="D142" s="43"/>
      <c r="E142" s="43"/>
      <c r="F142" s="43"/>
    </row>
    <row r="143" spans="1:6" ht="20.399999999999999" x14ac:dyDescent="0.3">
      <c r="A143" s="23"/>
      <c r="B143" s="5"/>
      <c r="C143" s="43"/>
      <c r="D143" s="43"/>
      <c r="E143" s="43"/>
      <c r="F143" s="43"/>
    </row>
    <row r="144" spans="1:6" ht="20.399999999999999" x14ac:dyDescent="0.3">
      <c r="A144" s="23"/>
      <c r="B144" s="5"/>
      <c r="C144" s="43"/>
      <c r="D144" s="43"/>
      <c r="E144" s="43"/>
      <c r="F144" s="43"/>
    </row>
    <row r="145" spans="1:6" ht="20.399999999999999" x14ac:dyDescent="0.3">
      <c r="A145" s="23"/>
      <c r="B145" s="5"/>
      <c r="C145" s="43"/>
      <c r="D145" s="43"/>
      <c r="E145" s="43"/>
      <c r="F145" s="43"/>
    </row>
    <row r="146" spans="1:6" ht="20.399999999999999" x14ac:dyDescent="0.3">
      <c r="A146" s="23"/>
      <c r="B146" s="5"/>
      <c r="C146" s="43"/>
      <c r="D146" s="43"/>
      <c r="E146" s="43"/>
      <c r="F146" s="43"/>
    </row>
    <row r="147" spans="1:6" ht="20.399999999999999" x14ac:dyDescent="0.3">
      <c r="A147" s="23"/>
      <c r="B147" s="5"/>
      <c r="C147" s="43"/>
      <c r="D147" s="43"/>
      <c r="E147" s="43"/>
      <c r="F147" s="43"/>
    </row>
    <row r="148" spans="1:6" ht="20.399999999999999" x14ac:dyDescent="0.3">
      <c r="A148" s="23"/>
      <c r="B148" s="5"/>
      <c r="C148" s="43"/>
      <c r="D148" s="43"/>
      <c r="E148" s="43"/>
      <c r="F148" s="43"/>
    </row>
    <row r="149" spans="1:6" ht="20.399999999999999" x14ac:dyDescent="0.3">
      <c r="A149" s="23"/>
      <c r="B149" s="5"/>
      <c r="C149" s="43"/>
      <c r="D149" s="43"/>
      <c r="E149" s="43"/>
      <c r="F149" s="43"/>
    </row>
    <row r="150" spans="1:6" ht="20.399999999999999" x14ac:dyDescent="0.3">
      <c r="A150" s="23"/>
      <c r="B150" s="5"/>
      <c r="C150" s="43"/>
      <c r="D150" s="43"/>
      <c r="E150" s="43"/>
      <c r="F150" s="43"/>
    </row>
    <row r="151" spans="1:6" ht="20.399999999999999" x14ac:dyDescent="0.3">
      <c r="A151" s="23"/>
      <c r="B151" s="5"/>
      <c r="C151" s="43"/>
      <c r="D151" s="43"/>
      <c r="E151" s="43"/>
      <c r="F151" s="43"/>
    </row>
    <row r="152" spans="1:6" ht="20.399999999999999" x14ac:dyDescent="0.3">
      <c r="A152" s="23"/>
      <c r="B152" s="5"/>
      <c r="C152" s="43"/>
      <c r="D152" s="43"/>
      <c r="E152" s="43"/>
      <c r="F152" s="43"/>
    </row>
    <row r="153" spans="1:6" ht="20.399999999999999" x14ac:dyDescent="0.3">
      <c r="A153" s="23"/>
      <c r="B153" s="5"/>
      <c r="C153" s="43"/>
      <c r="D153" s="43"/>
      <c r="E153" s="43"/>
      <c r="F153" s="43"/>
    </row>
    <row r="154" spans="1:6" ht="20.399999999999999" x14ac:dyDescent="0.3">
      <c r="A154" s="23"/>
      <c r="B154" s="5"/>
      <c r="C154" s="43"/>
      <c r="D154" s="43"/>
      <c r="E154" s="43"/>
      <c r="F154" s="43"/>
    </row>
    <row r="155" spans="1:6" ht="20.399999999999999" x14ac:dyDescent="0.3">
      <c r="A155" s="23"/>
      <c r="B155" s="5"/>
      <c r="C155" s="43"/>
      <c r="D155" s="43"/>
      <c r="E155" s="43"/>
      <c r="F155" s="43"/>
    </row>
    <row r="156" spans="1:6" ht="20.399999999999999" x14ac:dyDescent="0.3">
      <c r="A156" s="23"/>
      <c r="B156" s="5"/>
      <c r="C156" s="43"/>
      <c r="D156" s="43"/>
      <c r="E156" s="43"/>
      <c r="F156" s="43"/>
    </row>
    <row r="157" spans="1:6" ht="20.399999999999999" x14ac:dyDescent="0.3">
      <c r="A157" s="23"/>
      <c r="B157" s="5"/>
      <c r="C157" s="43"/>
      <c r="D157" s="43"/>
      <c r="E157" s="43"/>
      <c r="F157" s="43"/>
    </row>
    <row r="158" spans="1:6" ht="20.399999999999999" x14ac:dyDescent="0.3">
      <c r="A158" s="23"/>
      <c r="B158" s="5"/>
      <c r="C158" s="43"/>
      <c r="D158" s="43"/>
      <c r="E158" s="43"/>
      <c r="F158" s="43"/>
    </row>
    <row r="159" spans="1:6" ht="20.399999999999999" x14ac:dyDescent="0.3">
      <c r="A159" s="23"/>
      <c r="B159" s="5"/>
      <c r="C159" s="43"/>
      <c r="D159" s="43"/>
      <c r="E159" s="43"/>
      <c r="F159" s="43"/>
    </row>
    <row r="160" spans="1:6" ht="20.399999999999999" x14ac:dyDescent="0.3">
      <c r="A160" s="23"/>
      <c r="B160" s="5"/>
      <c r="C160" s="43"/>
      <c r="D160" s="43"/>
      <c r="E160" s="43"/>
      <c r="F160" s="43"/>
    </row>
    <row r="161" spans="1:6" ht="20.399999999999999" x14ac:dyDescent="0.3">
      <c r="A161" s="23"/>
      <c r="B161" s="5"/>
      <c r="C161" s="43"/>
      <c r="D161" s="43"/>
      <c r="E161" s="43"/>
      <c r="F161" s="43"/>
    </row>
    <row r="162" spans="1:6" ht="20.399999999999999" x14ac:dyDescent="0.3">
      <c r="A162" s="23"/>
      <c r="B162" s="5"/>
      <c r="C162" s="43"/>
      <c r="D162" s="43"/>
      <c r="E162" s="43"/>
      <c r="F162" s="43"/>
    </row>
    <row r="163" spans="1:6" ht="20.399999999999999" x14ac:dyDescent="0.3">
      <c r="A163" s="23"/>
      <c r="B163" s="5"/>
      <c r="C163" s="43"/>
      <c r="D163" s="43"/>
      <c r="E163" s="43"/>
      <c r="F163" s="43"/>
    </row>
    <row r="164" spans="1:6" ht="20.399999999999999" x14ac:dyDescent="0.3">
      <c r="A164" s="23"/>
      <c r="B164" s="5"/>
      <c r="C164" s="43"/>
      <c r="D164" s="43"/>
      <c r="E164" s="43"/>
      <c r="F164" s="43"/>
    </row>
    <row r="165" spans="1:6" ht="20.399999999999999" x14ac:dyDescent="0.3">
      <c r="A165" s="23"/>
      <c r="B165" s="5"/>
      <c r="C165" s="43"/>
      <c r="D165" s="43"/>
      <c r="E165" s="43"/>
      <c r="F165" s="43"/>
    </row>
    <row r="166" spans="1:6" ht="20.399999999999999" x14ac:dyDescent="0.3">
      <c r="A166" s="23"/>
      <c r="B166" s="5"/>
      <c r="C166" s="43"/>
      <c r="D166" s="43"/>
      <c r="E166" s="43"/>
      <c r="F166" s="43"/>
    </row>
    <row r="167" spans="1:6" ht="20.399999999999999" x14ac:dyDescent="0.3">
      <c r="A167" s="23"/>
      <c r="B167" s="5"/>
      <c r="C167" s="43"/>
      <c r="D167" s="43"/>
      <c r="E167" s="43"/>
      <c r="F167" s="43"/>
    </row>
    <row r="168" spans="1:6" ht="20.399999999999999" x14ac:dyDescent="0.3">
      <c r="A168" s="23"/>
      <c r="B168" s="5"/>
      <c r="C168" s="43"/>
      <c r="D168" s="43"/>
      <c r="E168" s="43"/>
      <c r="F168" s="43"/>
    </row>
    <row r="169" spans="1:6" ht="20.399999999999999" x14ac:dyDescent="0.3">
      <c r="A169" s="23"/>
      <c r="B169" s="5"/>
      <c r="C169" s="43"/>
      <c r="D169" s="43"/>
      <c r="E169" s="43"/>
      <c r="F169" s="43"/>
    </row>
    <row r="170" spans="1:6" ht="20.399999999999999" x14ac:dyDescent="0.3">
      <c r="A170" s="23"/>
      <c r="B170" s="5"/>
      <c r="C170" s="43"/>
      <c r="D170" s="43"/>
      <c r="E170" s="43"/>
      <c r="F170" s="43"/>
    </row>
    <row r="171" spans="1:6" ht="20.399999999999999" x14ac:dyDescent="0.3">
      <c r="A171" s="23"/>
      <c r="B171" s="5"/>
      <c r="C171" s="43"/>
      <c r="D171" s="43"/>
      <c r="E171" s="43"/>
      <c r="F171" s="43"/>
    </row>
    <row r="172" spans="1:6" ht="20.399999999999999" x14ac:dyDescent="0.3">
      <c r="A172" s="23"/>
      <c r="B172" s="5"/>
      <c r="C172" s="43"/>
      <c r="D172" s="43"/>
      <c r="E172" s="43"/>
      <c r="F172" s="43"/>
    </row>
    <row r="173" spans="1:6" ht="20.399999999999999" x14ac:dyDescent="0.3">
      <c r="A173" s="23"/>
      <c r="B173" s="5"/>
      <c r="C173" s="43"/>
      <c r="D173" s="43"/>
      <c r="E173" s="43"/>
      <c r="F173" s="43"/>
    </row>
    <row r="174" spans="1:6" ht="20.399999999999999" x14ac:dyDescent="0.3">
      <c r="A174" s="23"/>
      <c r="B174" s="5"/>
      <c r="C174" s="43"/>
      <c r="D174" s="43"/>
      <c r="E174" s="43"/>
      <c r="F174" s="43"/>
    </row>
    <row r="175" spans="1:6" ht="20.399999999999999" x14ac:dyDescent="0.3">
      <c r="A175" s="23"/>
      <c r="B175" s="5"/>
      <c r="C175" s="43"/>
      <c r="D175" s="43"/>
      <c r="E175" s="43"/>
      <c r="F175" s="43"/>
    </row>
    <row r="176" spans="1:6" ht="20.399999999999999" x14ac:dyDescent="0.3">
      <c r="A176" s="23"/>
      <c r="B176" s="5"/>
      <c r="C176" s="43"/>
      <c r="D176" s="43"/>
      <c r="E176" s="43"/>
      <c r="F176" s="43"/>
    </row>
    <row r="177" spans="1:6" ht="20.399999999999999" x14ac:dyDescent="0.3">
      <c r="A177" s="23"/>
      <c r="B177" s="5"/>
      <c r="C177" s="43"/>
      <c r="D177" s="43"/>
      <c r="E177" s="43"/>
      <c r="F177" s="43"/>
    </row>
    <row r="178" spans="1:6" ht="20.399999999999999" x14ac:dyDescent="0.3">
      <c r="A178" s="23"/>
      <c r="B178" s="5"/>
      <c r="C178" s="43"/>
      <c r="D178" s="43"/>
      <c r="E178" s="43"/>
      <c r="F178" s="43"/>
    </row>
    <row r="179" spans="1:6" ht="20.399999999999999" x14ac:dyDescent="0.3">
      <c r="A179" s="23"/>
      <c r="B179" s="5"/>
      <c r="C179" s="43"/>
      <c r="D179" s="43"/>
      <c r="E179" s="43"/>
      <c r="F179" s="43"/>
    </row>
    <row r="180" spans="1:6" ht="20.399999999999999" x14ac:dyDescent="0.3">
      <c r="A180" s="23"/>
      <c r="B180" s="5"/>
      <c r="C180" s="43"/>
      <c r="D180" s="43"/>
      <c r="E180" s="43"/>
      <c r="F180" s="43"/>
    </row>
    <row r="181" spans="1:6" ht="20.399999999999999" x14ac:dyDescent="0.3">
      <c r="A181" s="23"/>
      <c r="B181" s="5"/>
      <c r="C181" s="43"/>
      <c r="D181" s="43"/>
      <c r="E181" s="43"/>
      <c r="F181" s="43"/>
    </row>
    <row r="182" spans="1:6" ht="20.399999999999999" x14ac:dyDescent="0.3">
      <c r="A182" s="23"/>
      <c r="B182" s="5"/>
      <c r="C182" s="43"/>
      <c r="D182" s="43"/>
      <c r="E182" s="43"/>
      <c r="F182" s="43"/>
    </row>
    <row r="183" spans="1:6" ht="20.399999999999999" x14ac:dyDescent="0.3">
      <c r="A183" s="23"/>
      <c r="B183" s="5"/>
      <c r="C183" s="43"/>
      <c r="D183" s="43"/>
      <c r="E183" s="43"/>
      <c r="F183" s="43"/>
    </row>
    <row r="184" spans="1:6" ht="20.399999999999999" x14ac:dyDescent="0.3">
      <c r="A184" s="23"/>
      <c r="B184" s="5"/>
      <c r="C184" s="43"/>
      <c r="D184" s="43"/>
      <c r="E184" s="43"/>
      <c r="F184" s="43"/>
    </row>
    <row r="185" spans="1:6" ht="20.399999999999999" x14ac:dyDescent="0.3">
      <c r="A185" s="23"/>
      <c r="B185" s="5"/>
      <c r="C185" s="43"/>
      <c r="D185" s="43"/>
      <c r="E185" s="43"/>
      <c r="F185" s="43"/>
    </row>
    <row r="186" spans="1:6" ht="20.399999999999999" x14ac:dyDescent="0.3">
      <c r="A186" s="23"/>
      <c r="B186" s="5"/>
      <c r="C186" s="43"/>
      <c r="D186" s="43"/>
      <c r="E186" s="43"/>
      <c r="F186" s="43"/>
    </row>
    <row r="187" spans="1:6" ht="20.399999999999999" x14ac:dyDescent="0.3">
      <c r="A187" s="23"/>
      <c r="B187" s="5"/>
      <c r="C187" s="43"/>
      <c r="D187" s="43"/>
      <c r="E187" s="43"/>
      <c r="F187" s="43"/>
    </row>
    <row r="188" spans="1:6" ht="20.399999999999999" x14ac:dyDescent="0.3">
      <c r="A188" s="23"/>
      <c r="B188" s="5"/>
      <c r="C188" s="43"/>
      <c r="D188" s="43"/>
      <c r="E188" s="43"/>
      <c r="F188" s="43"/>
    </row>
    <row r="189" spans="1:6" ht="20.399999999999999" x14ac:dyDescent="0.3">
      <c r="A189" s="23"/>
      <c r="B189" s="5"/>
      <c r="C189" s="43"/>
      <c r="D189" s="43"/>
      <c r="E189" s="43"/>
      <c r="F189" s="43"/>
    </row>
    <row r="190" spans="1:6" ht="20.399999999999999" x14ac:dyDescent="0.3">
      <c r="A190" s="23"/>
      <c r="B190" s="5"/>
      <c r="C190" s="43"/>
      <c r="D190" s="43"/>
      <c r="E190" s="43"/>
      <c r="F190" s="43"/>
    </row>
    <row r="191" spans="1:6" ht="20.399999999999999" x14ac:dyDescent="0.3">
      <c r="A191" s="23"/>
      <c r="B191" s="5"/>
      <c r="C191" s="43"/>
      <c r="D191" s="43"/>
      <c r="E191" s="43"/>
      <c r="F191" s="43"/>
    </row>
    <row r="192" spans="1:6" ht="20.399999999999999" x14ac:dyDescent="0.3">
      <c r="A192" s="23"/>
      <c r="B192" s="5"/>
      <c r="C192" s="43"/>
      <c r="D192" s="43"/>
      <c r="E192" s="43"/>
      <c r="F192" s="43"/>
    </row>
    <row r="193" spans="1:7" ht="20.399999999999999" x14ac:dyDescent="0.3">
      <c r="A193" s="23"/>
      <c r="B193" s="5"/>
      <c r="C193" s="43"/>
      <c r="D193" s="43"/>
      <c r="E193" s="43"/>
      <c r="F193" s="43"/>
    </row>
    <row r="194" spans="1:7" ht="20.399999999999999" x14ac:dyDescent="0.3">
      <c r="A194" s="23"/>
      <c r="B194" s="5"/>
      <c r="C194" s="43"/>
      <c r="D194" s="43"/>
      <c r="E194" s="43"/>
      <c r="F194" s="43"/>
    </row>
    <row r="195" spans="1:7" ht="20.399999999999999" x14ac:dyDescent="0.3">
      <c r="A195" s="23"/>
      <c r="B195" s="5"/>
      <c r="C195" s="43"/>
      <c r="D195" s="43"/>
      <c r="E195" s="43"/>
      <c r="F195" s="43"/>
    </row>
    <row r="196" spans="1:7" ht="20.399999999999999" x14ac:dyDescent="0.3">
      <c r="A196" s="23"/>
      <c r="B196" s="5"/>
      <c r="C196" s="43"/>
      <c r="D196" s="43"/>
      <c r="E196" s="43"/>
      <c r="F196" s="43"/>
    </row>
    <row r="197" spans="1:7" ht="20.399999999999999" x14ac:dyDescent="0.3">
      <c r="A197" s="23"/>
      <c r="B197" s="5"/>
      <c r="C197" s="43"/>
      <c r="D197" s="43"/>
      <c r="E197" s="43"/>
      <c r="F197" s="43"/>
    </row>
    <row r="198" spans="1:7" ht="20.399999999999999" x14ac:dyDescent="0.3">
      <c r="A198" s="23"/>
      <c r="B198" s="5"/>
      <c r="C198" s="43"/>
      <c r="D198" s="43"/>
      <c r="E198" s="43"/>
      <c r="F198" s="43"/>
    </row>
    <row r="199" spans="1:7" ht="20.399999999999999" x14ac:dyDescent="0.3">
      <c r="A199" s="23"/>
      <c r="B199" s="5"/>
      <c r="C199" s="43"/>
      <c r="D199" s="43"/>
      <c r="E199" s="43"/>
      <c r="F199" s="43"/>
    </row>
    <row r="200" spans="1:7" ht="20.399999999999999" x14ac:dyDescent="0.3">
      <c r="A200" s="23"/>
      <c r="B200" s="5"/>
      <c r="C200" s="43"/>
      <c r="D200" s="43"/>
      <c r="E200" s="43"/>
      <c r="F200" s="43"/>
    </row>
    <row r="201" spans="1:7" ht="20.399999999999999" x14ac:dyDescent="0.3">
      <c r="A201" s="23"/>
      <c r="B201" s="5"/>
      <c r="C201" s="43"/>
      <c r="D201" s="43"/>
      <c r="E201" s="43"/>
      <c r="F201" s="43"/>
    </row>
    <row r="202" spans="1:7" ht="20.399999999999999" x14ac:dyDescent="0.3">
      <c r="A202" s="23"/>
      <c r="B202" s="5"/>
      <c r="C202" s="43"/>
      <c r="D202" s="43"/>
      <c r="E202" s="43"/>
      <c r="F202" s="43"/>
    </row>
    <row r="203" spans="1:7" ht="20.399999999999999" x14ac:dyDescent="0.3">
      <c r="A203" s="23"/>
      <c r="B203" s="5"/>
      <c r="C203" s="43"/>
      <c r="D203" s="43"/>
      <c r="E203" s="43"/>
      <c r="F203" s="43"/>
    </row>
    <row r="204" spans="1:7" ht="20.399999999999999" x14ac:dyDescent="0.3">
      <c r="A204" s="23"/>
      <c r="B204" s="5"/>
      <c r="C204" s="43"/>
      <c r="D204" s="43"/>
      <c r="E204" s="43"/>
      <c r="F204" s="43"/>
    </row>
    <row r="205" spans="1:7" ht="20.399999999999999" x14ac:dyDescent="0.3">
      <c r="A205" s="23"/>
      <c r="B205" s="5"/>
      <c r="C205" s="43"/>
      <c r="D205" s="43"/>
      <c r="E205" s="43"/>
      <c r="F205" s="43"/>
    </row>
    <row r="206" spans="1:7" ht="20.399999999999999" x14ac:dyDescent="0.3">
      <c r="A206" s="23"/>
      <c r="B206" s="5"/>
      <c r="C206" s="43"/>
      <c r="D206" s="43"/>
      <c r="E206" s="43"/>
      <c r="F206" s="43"/>
    </row>
    <row r="207" spans="1:7" x14ac:dyDescent="0.3">
      <c r="A207" s="8"/>
      <c r="B207" s="5"/>
      <c r="C207" s="5"/>
      <c r="D207" s="5"/>
      <c r="E207" s="5"/>
      <c r="F207" s="5"/>
    </row>
    <row r="208" spans="1:7" ht="20.399999999999999" x14ac:dyDescent="0.3">
      <c r="A208" s="8"/>
      <c r="B208" s="44" t="s">
        <v>351</v>
      </c>
      <c r="C208" s="44" t="s">
        <v>352</v>
      </c>
      <c r="D208" s="44"/>
      <c r="E208" s="44"/>
      <c r="F208" t="s">
        <v>351</v>
      </c>
      <c r="G208" t="s">
        <v>352</v>
      </c>
    </row>
    <row r="209" spans="1:10" ht="21" x14ac:dyDescent="0.4">
      <c r="A209" s="8"/>
      <c r="B209" s="45" t="s">
        <v>353</v>
      </c>
      <c r="C209" s="45" t="s">
        <v>354</v>
      </c>
      <c r="D209" s="45"/>
      <c r="E209" s="45"/>
      <c r="F209" t="s">
        <v>353</v>
      </c>
      <c r="H209" t="str">
        <f>IF(NOT(ISBLANK(F209)),F209,IF(NOT(ISBLANK(G209)),"     "&amp;G209,FALSE))</f>
        <v>Afectación Económica o presupuestal</v>
      </c>
      <c r="I209" t="s">
        <v>353</v>
      </c>
      <c r="J209" t="str">
        <f>IF(NOT(ISERROR(MATCH(I209,_xlfn.ANCHORARRAY(B220),0))),H222&amp;"Por favor no seleccionar los criterios de impacto",I209)</f>
        <v>❌Por favor no seleccionar los criterios de impacto</v>
      </c>
    </row>
    <row r="210" spans="1:10" ht="21" x14ac:dyDescent="0.4">
      <c r="A210" s="8"/>
      <c r="B210" s="45" t="s">
        <v>353</v>
      </c>
      <c r="C210" s="45" t="s">
        <v>355</v>
      </c>
      <c r="D210" s="45"/>
      <c r="E210" s="45"/>
      <c r="G210" t="s">
        <v>354</v>
      </c>
      <c r="H210" t="str">
        <f t="shared" ref="H210:H220" si="0">IF(NOT(ISBLANK(F210)),F210,IF(NOT(ISBLANK(G210)),"     "&amp;G210,FALSE))</f>
        <v xml:space="preserve">     Afectación menor a 10 SMLMV .</v>
      </c>
    </row>
    <row r="211" spans="1:10" ht="21" x14ac:dyDescent="0.4">
      <c r="A211" s="8"/>
      <c r="B211" s="45" t="s">
        <v>353</v>
      </c>
      <c r="C211" s="45" t="s">
        <v>356</v>
      </c>
      <c r="D211" s="45"/>
      <c r="E211" s="45"/>
      <c r="G211" t="s">
        <v>355</v>
      </c>
      <c r="H211" t="str">
        <f t="shared" si="0"/>
        <v xml:space="preserve">     Entre 10 y 50 SMLMV </v>
      </c>
    </row>
    <row r="212" spans="1:10" ht="21" x14ac:dyDescent="0.4">
      <c r="A212" s="8"/>
      <c r="B212" s="45" t="s">
        <v>353</v>
      </c>
      <c r="C212" s="45" t="s">
        <v>357</v>
      </c>
      <c r="D212" s="45"/>
      <c r="E212" s="45"/>
      <c r="G212" t="s">
        <v>356</v>
      </c>
      <c r="H212" t="str">
        <f t="shared" si="0"/>
        <v xml:space="preserve">     Entre 50 y 100 SMLMV </v>
      </c>
    </row>
    <row r="213" spans="1:10" ht="21" x14ac:dyDescent="0.4">
      <c r="A213" s="8"/>
      <c r="B213" s="45" t="s">
        <v>353</v>
      </c>
      <c r="C213" s="45" t="s">
        <v>358</v>
      </c>
      <c r="D213" s="45"/>
      <c r="E213" s="45"/>
      <c r="G213" t="s">
        <v>357</v>
      </c>
      <c r="H213" t="str">
        <f t="shared" si="0"/>
        <v xml:space="preserve">     Entre 100 y 500 SMLMV </v>
      </c>
    </row>
    <row r="214" spans="1:10" ht="21" x14ac:dyDescent="0.4">
      <c r="A214" s="8"/>
      <c r="B214" s="45" t="s">
        <v>359</v>
      </c>
      <c r="C214" s="45" t="s">
        <v>360</v>
      </c>
      <c r="D214" s="45"/>
      <c r="E214" s="45"/>
      <c r="G214" t="s">
        <v>358</v>
      </c>
      <c r="H214" t="str">
        <f t="shared" si="0"/>
        <v xml:space="preserve">     Mayor a 500 SMLMV </v>
      </c>
    </row>
    <row r="215" spans="1:10" ht="21" x14ac:dyDescent="0.4">
      <c r="A215" s="8"/>
      <c r="B215" s="45" t="s">
        <v>359</v>
      </c>
      <c r="C215" s="45" t="s">
        <v>361</v>
      </c>
      <c r="D215" s="45"/>
      <c r="E215" s="45"/>
      <c r="F215" t="s">
        <v>359</v>
      </c>
      <c r="H215" t="str">
        <f t="shared" si="0"/>
        <v>Pérdida Reputacional</v>
      </c>
    </row>
    <row r="216" spans="1:10" ht="21" x14ac:dyDescent="0.4">
      <c r="A216" s="8"/>
      <c r="B216" s="45" t="s">
        <v>359</v>
      </c>
      <c r="C216" s="45" t="s">
        <v>362</v>
      </c>
      <c r="D216" s="45"/>
      <c r="E216" s="45"/>
      <c r="G216" t="s">
        <v>360</v>
      </c>
      <c r="H216" t="str">
        <f t="shared" si="0"/>
        <v xml:space="preserve">     El riesgo afecta la imagen de alguna área de la organización</v>
      </c>
    </row>
    <row r="217" spans="1:10" ht="21" x14ac:dyDescent="0.4">
      <c r="A217" s="8"/>
      <c r="B217" s="45" t="s">
        <v>359</v>
      </c>
      <c r="C217" s="45" t="s">
        <v>363</v>
      </c>
      <c r="D217" s="45"/>
      <c r="E217" s="45"/>
      <c r="G217" t="s">
        <v>361</v>
      </c>
      <c r="H217" t="str">
        <f t="shared" si="0"/>
        <v xml:space="preserve">     El riesgo afecta la imagen de la entidad internamente, de conocimiento general, nivel interno, de junta dircetiva y accionistas y/o de provedores</v>
      </c>
    </row>
    <row r="218" spans="1:10" ht="21" x14ac:dyDescent="0.4">
      <c r="A218" s="8"/>
      <c r="B218" s="45" t="s">
        <v>359</v>
      </c>
      <c r="C218" s="45" t="s">
        <v>364</v>
      </c>
      <c r="D218" s="45"/>
      <c r="E218" s="45"/>
      <c r="G218" t="s">
        <v>362</v>
      </c>
      <c r="H218" t="str">
        <f t="shared" si="0"/>
        <v xml:space="preserve">     El riesgo afecta la imagen de la entidad con algunos usuarios de relevancia frente al logro de los objetivos</v>
      </c>
    </row>
    <row r="219" spans="1:10" x14ac:dyDescent="0.3">
      <c r="A219" s="8"/>
      <c r="B219" s="6"/>
      <c r="C219" s="6"/>
      <c r="D219" s="6"/>
      <c r="E219" s="6"/>
      <c r="G219" t="s">
        <v>363</v>
      </c>
      <c r="H219" t="str">
        <f t="shared" si="0"/>
        <v xml:space="preserve">     El riesgo afecta la imagen de de la entidad con efecto publicitario sostenido a nivel de sector administrativo, nivel departamental o municipal</v>
      </c>
    </row>
    <row r="220" spans="1:10" x14ac:dyDescent="0.3">
      <c r="A220" s="8"/>
      <c r="B220" s="6" t="str" cm="1">
        <f t="array" ref="B220:B222">_xlfn.UNIQUE(Tabla13[[#All],[Criterios]])</f>
        <v>Criterios</v>
      </c>
      <c r="C220" s="6"/>
      <c r="D220" s="6"/>
      <c r="E220" s="6"/>
      <c r="G220" t="s">
        <v>364</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365</v>
      </c>
    </row>
    <row r="223" spans="1:10" x14ac:dyDescent="0.3">
      <c r="B223" s="4"/>
      <c r="C223" s="4"/>
      <c r="D223" s="4"/>
      <c r="E223" s="4"/>
      <c r="H223" s="7" t="s">
        <v>366</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G8" sqref="G8"/>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419" t="s">
        <v>367</v>
      </c>
      <c r="C1" s="420"/>
      <c r="D1" s="420"/>
      <c r="E1" s="420"/>
      <c r="F1" s="421"/>
    </row>
    <row r="2" spans="2:6" ht="16.2" thickBot="1" x14ac:dyDescent="0.35">
      <c r="B2" s="11"/>
      <c r="C2" s="11"/>
      <c r="D2" s="11"/>
      <c r="E2" s="11"/>
      <c r="F2" s="11"/>
    </row>
    <row r="3" spans="2:6" ht="16.2" thickBot="1" x14ac:dyDescent="0.35">
      <c r="B3" s="423" t="s">
        <v>368</v>
      </c>
      <c r="C3" s="424"/>
      <c r="D3" s="424"/>
      <c r="E3" s="46" t="s">
        <v>310</v>
      </c>
      <c r="F3" s="47" t="s">
        <v>369</v>
      </c>
    </row>
    <row r="4" spans="2:6" ht="31.2" x14ac:dyDescent="0.3">
      <c r="B4" s="425" t="s">
        <v>370</v>
      </c>
      <c r="C4" s="427" t="s">
        <v>110</v>
      </c>
      <c r="D4" s="12" t="s">
        <v>129</v>
      </c>
      <c r="E4" s="13" t="s">
        <v>371</v>
      </c>
      <c r="F4" s="14">
        <v>0.25</v>
      </c>
    </row>
    <row r="5" spans="2:6" ht="46.8" x14ac:dyDescent="0.3">
      <c r="B5" s="426"/>
      <c r="C5" s="428"/>
      <c r="D5" s="15" t="s">
        <v>189</v>
      </c>
      <c r="E5" s="16" t="s">
        <v>372</v>
      </c>
      <c r="F5" s="17">
        <v>0.15</v>
      </c>
    </row>
    <row r="6" spans="2:6" ht="46.8" x14ac:dyDescent="0.3">
      <c r="B6" s="426"/>
      <c r="C6" s="428"/>
      <c r="D6" s="15" t="s">
        <v>147</v>
      </c>
      <c r="E6" s="16" t="s">
        <v>373</v>
      </c>
      <c r="F6" s="17">
        <v>0.1</v>
      </c>
    </row>
    <row r="7" spans="2:6" ht="15.6" hidden="1" x14ac:dyDescent="0.3">
      <c r="B7" s="426"/>
      <c r="C7" s="15"/>
      <c r="D7" s="15" t="s">
        <v>144</v>
      </c>
      <c r="E7" s="16"/>
      <c r="F7" s="17"/>
    </row>
    <row r="8" spans="2:6" ht="62.4" x14ac:dyDescent="0.3">
      <c r="B8" s="426"/>
      <c r="C8" s="428" t="s">
        <v>111</v>
      </c>
      <c r="D8" s="15" t="s">
        <v>180</v>
      </c>
      <c r="E8" s="16" t="s">
        <v>374</v>
      </c>
      <c r="F8" s="17">
        <v>0.25</v>
      </c>
    </row>
    <row r="9" spans="2:6" ht="31.2" x14ac:dyDescent="0.3">
      <c r="B9" s="426"/>
      <c r="C9" s="428"/>
      <c r="D9" s="15" t="s">
        <v>130</v>
      </c>
      <c r="E9" s="16" t="s">
        <v>375</v>
      </c>
      <c r="F9" s="17">
        <v>0.15</v>
      </c>
    </row>
    <row r="10" spans="2:6" ht="15.6" hidden="1" x14ac:dyDescent="0.3">
      <c r="B10" s="31"/>
      <c r="C10" s="15"/>
      <c r="D10" s="15" t="s">
        <v>144</v>
      </c>
      <c r="E10" s="16"/>
      <c r="F10" s="17"/>
    </row>
    <row r="11" spans="2:6" ht="46.8" x14ac:dyDescent="0.3">
      <c r="B11" s="426" t="s">
        <v>376</v>
      </c>
      <c r="C11" s="428" t="s">
        <v>113</v>
      </c>
      <c r="D11" s="15" t="s">
        <v>131</v>
      </c>
      <c r="E11" s="16" t="s">
        <v>377</v>
      </c>
      <c r="F11" s="18" t="s">
        <v>378</v>
      </c>
    </row>
    <row r="12" spans="2:6" ht="46.8" x14ac:dyDescent="0.3">
      <c r="B12" s="426"/>
      <c r="C12" s="428"/>
      <c r="D12" s="15" t="s">
        <v>148</v>
      </c>
      <c r="E12" s="16" t="s">
        <v>379</v>
      </c>
      <c r="F12" s="18" t="s">
        <v>378</v>
      </c>
    </row>
    <row r="13" spans="2:6" ht="15.6" x14ac:dyDescent="0.3">
      <c r="B13" s="426"/>
      <c r="C13" s="15"/>
      <c r="D13" s="15" t="s">
        <v>144</v>
      </c>
      <c r="E13" s="16"/>
      <c r="F13" s="18"/>
    </row>
    <row r="14" spans="2:6" ht="46.8" x14ac:dyDescent="0.3">
      <c r="B14" s="426"/>
      <c r="C14" s="428" t="s">
        <v>114</v>
      </c>
      <c r="D14" s="15" t="s">
        <v>181</v>
      </c>
      <c r="E14" s="16" t="s">
        <v>380</v>
      </c>
      <c r="F14" s="18" t="s">
        <v>378</v>
      </c>
    </row>
    <row r="15" spans="2:6" ht="46.8" x14ac:dyDescent="0.3">
      <c r="B15" s="426"/>
      <c r="C15" s="428"/>
      <c r="D15" s="15" t="s">
        <v>132</v>
      </c>
      <c r="E15" s="16" t="s">
        <v>381</v>
      </c>
      <c r="F15" s="18" t="s">
        <v>378</v>
      </c>
    </row>
    <row r="16" spans="2:6" ht="15.6" hidden="1" x14ac:dyDescent="0.3">
      <c r="B16" s="426"/>
      <c r="C16" s="15"/>
      <c r="D16" s="15" t="s">
        <v>144</v>
      </c>
      <c r="E16" s="16"/>
      <c r="F16" s="18"/>
    </row>
    <row r="17" spans="2:6" ht="31.2" x14ac:dyDescent="0.3">
      <c r="B17" s="426"/>
      <c r="C17" s="428" t="s">
        <v>115</v>
      </c>
      <c r="D17" s="15" t="s">
        <v>133</v>
      </c>
      <c r="E17" s="16" t="s">
        <v>382</v>
      </c>
      <c r="F17" s="18" t="s">
        <v>378</v>
      </c>
    </row>
    <row r="18" spans="2:6" ht="16.2" thickBot="1" x14ac:dyDescent="0.35">
      <c r="B18" s="429"/>
      <c r="C18" s="430"/>
      <c r="D18" s="19" t="s">
        <v>214</v>
      </c>
      <c r="E18" s="20" t="s">
        <v>383</v>
      </c>
      <c r="F18" s="21" t="s">
        <v>378</v>
      </c>
    </row>
    <row r="19" spans="2:6" ht="15.6" hidden="1" x14ac:dyDescent="0.3">
      <c r="B19" s="58"/>
      <c r="C19" s="58"/>
      <c r="D19" s="15" t="s">
        <v>144</v>
      </c>
      <c r="E19" s="59"/>
      <c r="F19" s="60"/>
    </row>
    <row r="20" spans="2:6" ht="49.5" customHeight="1" x14ac:dyDescent="0.3">
      <c r="B20" s="422" t="s">
        <v>384</v>
      </c>
      <c r="C20" s="422"/>
      <c r="D20" s="422"/>
      <c r="E20" s="422"/>
      <c r="F20" s="422"/>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13" sqref="B13"/>
    </sheetView>
  </sheetViews>
  <sheetFormatPr baseColWidth="10" defaultColWidth="11.44140625" defaultRowHeight="14.4" x14ac:dyDescent="0.3"/>
  <cols>
    <col min="2" max="2" width="24" customWidth="1"/>
    <col min="3" max="3" width="23.44140625" customWidth="1"/>
    <col min="4" max="4" width="24.33203125" customWidth="1"/>
    <col min="5" max="6" width="16.88671875" customWidth="1"/>
  </cols>
  <sheetData>
    <row r="2" spans="2:6" x14ac:dyDescent="0.3">
      <c r="B2" t="s">
        <v>385</v>
      </c>
      <c r="E2" t="s">
        <v>386</v>
      </c>
    </row>
    <row r="3" spans="2:6" x14ac:dyDescent="0.3">
      <c r="B3" t="s">
        <v>387</v>
      </c>
      <c r="E3" t="s">
        <v>388</v>
      </c>
    </row>
    <row r="4" spans="2:6" x14ac:dyDescent="0.3">
      <c r="B4" t="s">
        <v>389</v>
      </c>
      <c r="E4" t="s">
        <v>390</v>
      </c>
    </row>
    <row r="5" spans="2:6" x14ac:dyDescent="0.3">
      <c r="B5" t="s">
        <v>135</v>
      </c>
    </row>
    <row r="8" spans="2:6" x14ac:dyDescent="0.3">
      <c r="B8" t="s">
        <v>391</v>
      </c>
      <c r="E8" t="s">
        <v>95</v>
      </c>
      <c r="F8" t="s">
        <v>392</v>
      </c>
    </row>
    <row r="9" spans="2:6" x14ac:dyDescent="0.3">
      <c r="B9" t="s">
        <v>393</v>
      </c>
      <c r="E9" t="s">
        <v>301</v>
      </c>
      <c r="F9" t="s">
        <v>394</v>
      </c>
    </row>
    <row r="10" spans="2:6" x14ac:dyDescent="0.3">
      <c r="B10" t="s">
        <v>395</v>
      </c>
      <c r="E10" t="s">
        <v>255</v>
      </c>
      <c r="F10" t="s">
        <v>160</v>
      </c>
    </row>
    <row r="11" spans="2:6" x14ac:dyDescent="0.3">
      <c r="E11" t="s">
        <v>126</v>
      </c>
      <c r="F11" t="s">
        <v>290</v>
      </c>
    </row>
    <row r="12" spans="2:6" x14ac:dyDescent="0.3">
      <c r="B12" t="s">
        <v>396</v>
      </c>
      <c r="E12" t="s">
        <v>159</v>
      </c>
      <c r="F12" t="s">
        <v>234</v>
      </c>
    </row>
    <row r="13" spans="2:6" x14ac:dyDescent="0.3">
      <c r="B13" s="29" t="s">
        <v>397</v>
      </c>
      <c r="E13" t="s">
        <v>306</v>
      </c>
      <c r="F13" t="s">
        <v>127</v>
      </c>
    </row>
    <row r="14" spans="2:6" x14ac:dyDescent="0.3">
      <c r="B14" s="29" t="s">
        <v>125</v>
      </c>
    </row>
    <row r="15" spans="2:6" x14ac:dyDescent="0.3">
      <c r="B15" s="29" t="s">
        <v>398</v>
      </c>
    </row>
    <row r="16" spans="2:6" x14ac:dyDescent="0.3">
      <c r="B16" s="29" t="s">
        <v>399</v>
      </c>
    </row>
    <row r="17" spans="2:2" x14ac:dyDescent="0.3">
      <c r="B17" s="29" t="s">
        <v>205</v>
      </c>
    </row>
    <row r="18" spans="2:2" x14ac:dyDescent="0.3">
      <c r="B18" s="29" t="s">
        <v>400</v>
      </c>
    </row>
    <row r="19" spans="2:2" x14ac:dyDescent="0.3">
      <c r="B19" s="29" t="s">
        <v>178</v>
      </c>
    </row>
    <row r="20" spans="2:2" x14ac:dyDescent="0.3">
      <c r="B20" s="29" t="s">
        <v>158</v>
      </c>
    </row>
    <row r="21" spans="2:2" x14ac:dyDescent="0.3">
      <c r="B21" s="29" t="s">
        <v>401</v>
      </c>
    </row>
    <row r="22" spans="2:2" x14ac:dyDescent="0.3">
      <c r="B22" t="s">
        <v>402</v>
      </c>
    </row>
    <row r="23" spans="2:2" x14ac:dyDescent="0.3">
      <c r="B23" t="s">
        <v>403</v>
      </c>
    </row>
    <row r="24" spans="2:2" x14ac:dyDescent="0.3">
      <c r="B24" t="s">
        <v>404</v>
      </c>
    </row>
    <row r="25" spans="2:2" x14ac:dyDescent="0.3">
      <c r="B25" t="s">
        <v>405</v>
      </c>
    </row>
    <row r="26" spans="2:2" x14ac:dyDescent="0.3">
      <c r="B26" t="s">
        <v>7</v>
      </c>
    </row>
    <row r="27" spans="2:2" x14ac:dyDescent="0.3">
      <c r="B27" t="s">
        <v>406</v>
      </c>
    </row>
    <row r="28" spans="2:2" x14ac:dyDescent="0.3">
      <c r="B28" t="s">
        <v>407</v>
      </c>
    </row>
    <row r="29" spans="2:2" x14ac:dyDescent="0.3">
      <c r="B29" t="s">
        <v>408</v>
      </c>
    </row>
    <row r="30" spans="2:2" x14ac:dyDescent="0.3">
      <c r="B30" t="s">
        <v>409</v>
      </c>
    </row>
    <row r="31" spans="2:2" x14ac:dyDescent="0.3">
      <c r="B31" t="s">
        <v>410</v>
      </c>
    </row>
    <row r="32" spans="2:2" x14ac:dyDescent="0.3">
      <c r="B32" t="s">
        <v>411</v>
      </c>
    </row>
    <row r="33" spans="2:2" x14ac:dyDescent="0.3">
      <c r="B33" t="s">
        <v>412</v>
      </c>
    </row>
    <row r="34" spans="2:2" x14ac:dyDescent="0.3">
      <c r="B34" t="s">
        <v>413</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88671875" style="1" customWidth="1"/>
    <col min="2" max="16384" width="11.44140625" style="1"/>
  </cols>
  <sheetData>
    <row r="3" spans="1:1" x14ac:dyDescent="0.3">
      <c r="A3" s="2" t="s">
        <v>129</v>
      </c>
    </row>
    <row r="4" spans="1:1" x14ac:dyDescent="0.3">
      <c r="A4" s="2" t="s">
        <v>189</v>
      </c>
    </row>
    <row r="5" spans="1:1" x14ac:dyDescent="0.3">
      <c r="A5" s="2" t="s">
        <v>147</v>
      </c>
    </row>
    <row r="6" spans="1:1" x14ac:dyDescent="0.3">
      <c r="A6" s="2" t="s">
        <v>180</v>
      </c>
    </row>
    <row r="7" spans="1:1" x14ac:dyDescent="0.3">
      <c r="A7" s="2" t="s">
        <v>130</v>
      </c>
    </row>
    <row r="8" spans="1:1" x14ac:dyDescent="0.3">
      <c r="A8" s="2" t="s">
        <v>131</v>
      </c>
    </row>
    <row r="9" spans="1:1" x14ac:dyDescent="0.3">
      <c r="A9" s="2" t="s">
        <v>148</v>
      </c>
    </row>
    <row r="10" spans="1:1" x14ac:dyDescent="0.3">
      <c r="A10" s="2" t="s">
        <v>181</v>
      </c>
    </row>
    <row r="11" spans="1:1" x14ac:dyDescent="0.3">
      <c r="A11" s="2" t="s">
        <v>132</v>
      </c>
    </row>
    <row r="12" spans="1:1" x14ac:dyDescent="0.3">
      <c r="A12" s="2" t="s">
        <v>414</v>
      </c>
    </row>
    <row r="13" spans="1:1" x14ac:dyDescent="0.3">
      <c r="A13" s="2" t="s">
        <v>415</v>
      </c>
    </row>
    <row r="14" spans="1:1" x14ac:dyDescent="0.3">
      <c r="A14" s="2" t="s">
        <v>416</v>
      </c>
    </row>
    <row r="16" spans="1:1" x14ac:dyDescent="0.3">
      <c r="A16" s="2" t="s">
        <v>417</v>
      </c>
    </row>
    <row r="17" spans="1:1" x14ac:dyDescent="0.3">
      <c r="A17" s="2" t="s">
        <v>385</v>
      </c>
    </row>
    <row r="18" spans="1:1" x14ac:dyDescent="0.3">
      <c r="A18" s="2" t="s">
        <v>387</v>
      </c>
    </row>
    <row r="20" spans="1:1" x14ac:dyDescent="0.3">
      <c r="A20" s="2" t="s">
        <v>393</v>
      </c>
    </row>
    <row r="21" spans="1:1" x14ac:dyDescent="0.3">
      <c r="A21" s="2" t="s">
        <v>395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C3C151D-81CD-442B-959F-B24E23508815}">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7EE230BB-EEB0-4369-9B48-D349D7FA74B4}">
  <ds:schemaRefs>
    <ds:schemaRef ds:uri="http://schemas.microsoft.com/sharepoint/v3/contenttype/forms"/>
  </ds:schemaRefs>
</ds:datastoreItem>
</file>

<file path=customXml/itemProps3.xml><?xml version="1.0" encoding="utf-8"?>
<ds:datastoreItem xmlns:ds="http://schemas.openxmlformats.org/officeDocument/2006/customXml" ds:itemID="{327DF830-F10C-46F2-9D83-8F4CABEF65A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1. ESTABLECIMIENTO CONTEXTO </vt:lpstr>
      <vt:lpstr>2. IDENTIFICACIÓN ACTIVOS TI</vt:lpstr>
      <vt:lpstr>3. MATRIZ DE RIESGOS</vt:lpstr>
      <vt:lpstr>Hoja2</vt:lpstr>
      <vt:lpstr>Matriz de Calor_Informativo</vt:lpstr>
      <vt:lpstr>Tabla probabilidad_Informativo</vt:lpstr>
      <vt:lpstr>Tabla Impacto_Informativo</vt:lpstr>
      <vt:lpstr>Tabla Valoración controles_Inf</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2025-12-22T19:43:41Z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