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APROBADOS/"/>
    </mc:Choice>
  </mc:AlternateContent>
  <xr:revisionPtr revIDLastSave="0" documentId="13_ncr:1_{EBF2855D-39B8-4DCF-890F-1EEA60777959}" xr6:coauthVersionLast="47" xr6:coauthVersionMax="47" xr10:uidLastSave="{00000000-0000-0000-0000-000000000000}"/>
  <bookViews>
    <workbookView xWindow="-108" yWindow="-108" windowWidth="23256" windowHeight="12456" tabRatio="879"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2"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8" i="21" l="1"/>
  <c r="Q48" i="21"/>
  <c r="T47" i="21"/>
  <c r="Q47" i="21"/>
  <c r="T46" i="21"/>
  <c r="Q46" i="21"/>
  <c r="N46" i="21"/>
  <c r="M46" i="21"/>
  <c r="K46" i="21"/>
  <c r="T45" i="21"/>
  <c r="Q45" i="21"/>
  <c r="T44" i="21"/>
  <c r="Q44" i="21"/>
  <c r="T43" i="21"/>
  <c r="Q43" i="21"/>
  <c r="T42" i="21"/>
  <c r="Q42" i="21"/>
  <c r="N42" i="21"/>
  <c r="M42" i="21"/>
  <c r="K42" i="21"/>
  <c r="AC42" i="21" l="1"/>
  <c r="AB42" i="21" s="1"/>
  <c r="AC46" i="21"/>
  <c r="AC47" i="21" s="1"/>
  <c r="AB47" i="21" s="1"/>
  <c r="Y46" i="21"/>
  <c r="Y42" i="21"/>
  <c r="AB46" i="21" l="1"/>
  <c r="AC48" i="21"/>
  <c r="AB48" i="21" s="1"/>
  <c r="AC43" i="21"/>
  <c r="AC45" i="21" s="1"/>
  <c r="AB45" i="21" s="1"/>
  <c r="AA42" i="21"/>
  <c r="Y43" i="21" s="1"/>
  <c r="Z42" i="21"/>
  <c r="AA46" i="21"/>
  <c r="Y47" i="21" s="1"/>
  <c r="Z46" i="21"/>
  <c r="AG46" i="21" l="1"/>
  <c r="AF46" i="21" s="1"/>
  <c r="AB43" i="21"/>
  <c r="AC44" i="21"/>
  <c r="AA47" i="21"/>
  <c r="Y48" i="21" s="1"/>
  <c r="AE46" i="21" s="1"/>
  <c r="AD46" i="21" s="1"/>
  <c r="Z47" i="21"/>
  <c r="AA43" i="21"/>
  <c r="Y44" i="21" s="1"/>
  <c r="Z43" i="21"/>
  <c r="AH46" i="21" l="1"/>
  <c r="AB44" i="21"/>
  <c r="AG42" i="21"/>
  <c r="AF42" i="21" s="1"/>
  <c r="Z48" i="21"/>
  <c r="AA48" i="21"/>
  <c r="AA44" i="21"/>
  <c r="Y45" i="21" s="1"/>
  <c r="Z44" i="21"/>
  <c r="AA45" i="21" l="1"/>
  <c r="Z45" i="21"/>
  <c r="AE42" i="21"/>
  <c r="AD42" i="21" s="1"/>
  <c r="AH42" i="21" s="1"/>
  <c r="T59" i="21" l="1"/>
  <c r="Q59" i="21"/>
  <c r="T58" i="21"/>
  <c r="Q58" i="21"/>
  <c r="N58" i="21"/>
  <c r="M58" i="21"/>
  <c r="K58" i="21"/>
  <c r="T57" i="21"/>
  <c r="Q57" i="21"/>
  <c r="T56" i="21"/>
  <c r="Q56" i="21"/>
  <c r="T55" i="21"/>
  <c r="Q55" i="21"/>
  <c r="T54" i="21"/>
  <c r="Q54" i="21"/>
  <c r="T53" i="21"/>
  <c r="Q53" i="21"/>
  <c r="N53" i="21"/>
  <c r="M53" i="21"/>
  <c r="K53" i="21"/>
  <c r="T52" i="21"/>
  <c r="Q52" i="21"/>
  <c r="T51" i="21"/>
  <c r="Q51" i="21"/>
  <c r="N51" i="21"/>
  <c r="M51" i="21"/>
  <c r="K51" i="21"/>
  <c r="T50" i="21"/>
  <c r="Q50" i="21"/>
  <c r="T49" i="21"/>
  <c r="Q49" i="21"/>
  <c r="N49" i="21"/>
  <c r="M49" i="21"/>
  <c r="K49" i="21"/>
  <c r="T41" i="21"/>
  <c r="Q41" i="21"/>
  <c r="T40" i="21"/>
  <c r="Q40" i="21"/>
  <c r="N40" i="21"/>
  <c r="M40" i="21"/>
  <c r="K40" i="21"/>
  <c r="T39" i="21"/>
  <c r="Q39" i="21"/>
  <c r="N39" i="21"/>
  <c r="M39" i="21"/>
  <c r="K39" i="21"/>
  <c r="T38" i="21"/>
  <c r="Q38" i="21"/>
  <c r="T37" i="21"/>
  <c r="Q37" i="21"/>
  <c r="T36" i="21"/>
  <c r="Q36" i="21"/>
  <c r="N36" i="21"/>
  <c r="M36" i="21"/>
  <c r="K36" i="21"/>
  <c r="T35" i="21"/>
  <c r="Q35" i="21"/>
  <c r="T34" i="21"/>
  <c r="Q34" i="21"/>
  <c r="N34" i="21"/>
  <c r="M34" i="21"/>
  <c r="K34" i="21"/>
  <c r="T33" i="21"/>
  <c r="Q33" i="21"/>
  <c r="N33" i="21"/>
  <c r="M33" i="21"/>
  <c r="K33" i="21"/>
  <c r="T32" i="21"/>
  <c r="Q32" i="21"/>
  <c r="T31" i="21"/>
  <c r="Q31" i="21"/>
  <c r="T30" i="21"/>
  <c r="Q30" i="21"/>
  <c r="N30" i="21"/>
  <c r="M30" i="21"/>
  <c r="K30" i="21"/>
  <c r="T29" i="21"/>
  <c r="Q29" i="21"/>
  <c r="T28" i="21"/>
  <c r="Q28" i="21"/>
  <c r="T27" i="21"/>
  <c r="Q27" i="21"/>
  <c r="N27" i="21"/>
  <c r="M27" i="21"/>
  <c r="K27" i="21"/>
  <c r="T26" i="21"/>
  <c r="Q26" i="21"/>
  <c r="T25" i="21"/>
  <c r="Q25" i="21"/>
  <c r="T24" i="21"/>
  <c r="Q24" i="21"/>
  <c r="N24" i="21"/>
  <c r="M24" i="21"/>
  <c r="K24" i="21"/>
  <c r="T23" i="21"/>
  <c r="Q23" i="21"/>
  <c r="T22" i="21"/>
  <c r="Q22" i="21"/>
  <c r="T21" i="21"/>
  <c r="Q21" i="21"/>
  <c r="T20" i="21"/>
  <c r="Q20" i="21"/>
  <c r="N20" i="21"/>
  <c r="M20" i="21"/>
  <c r="K20" i="21"/>
  <c r="Q19" i="21"/>
  <c r="Q17" i="21"/>
  <c r="Q16" i="21"/>
  <c r="Q15" i="21"/>
  <c r="M15" i="21"/>
  <c r="T19" i="21"/>
  <c r="K15" i="21"/>
  <c r="T15" i="21"/>
  <c r="T16" i="21"/>
  <c r="T17" i="21"/>
  <c r="N15" i="21"/>
  <c r="H220" i="22"/>
  <c r="B220" i="22" a="1"/>
  <c r="B220" i="22"/>
  <c r="J209" i="22"/>
  <c r="H219" i="22"/>
  <c r="H218" i="22"/>
  <c r="H217" i="22"/>
  <c r="H216" i="22"/>
  <c r="H215" i="22"/>
  <c r="H214" i="22"/>
  <c r="H213" i="22"/>
  <c r="H212" i="22"/>
  <c r="H211" i="22"/>
  <c r="H210" i="22"/>
  <c r="H209" i="22"/>
  <c r="AC34" i="21" l="1"/>
  <c r="AB34" i="21" s="1"/>
  <c r="Y39" i="21"/>
  <c r="AA39" i="21" s="1"/>
  <c r="Y49" i="21"/>
  <c r="AA49" i="21" s="1"/>
  <c r="Y50" i="21" s="1"/>
  <c r="Y58" i="21"/>
  <c r="AC58" i="21"/>
  <c r="AB58" i="21" s="1"/>
  <c r="Y15" i="21"/>
  <c r="AA15" i="21" s="1"/>
  <c r="Y16" i="21" s="1"/>
  <c r="AC40" i="21"/>
  <c r="AB40" i="21" s="1"/>
  <c r="AC15" i="21"/>
  <c r="AC16" i="21" s="1"/>
  <c r="AC27" i="21"/>
  <c r="AB27" i="21" s="1"/>
  <c r="Y34" i="21"/>
  <c r="AA34" i="21" s="1"/>
  <c r="Y35" i="21" s="1"/>
  <c r="AE34" i="21" s="1"/>
  <c r="AD34" i="21" s="1"/>
  <c r="AB15" i="21"/>
  <c r="Y27" i="21"/>
  <c r="Z27" i="21" s="1"/>
  <c r="AC30" i="21"/>
  <c r="AC32" i="21" s="1"/>
  <c r="AB32" i="21" s="1"/>
  <c r="AC53" i="21"/>
  <c r="AB53" i="21" s="1"/>
  <c r="AC33" i="21"/>
  <c r="AG33" i="21" s="1"/>
  <c r="AF33" i="21" s="1"/>
  <c r="Y51" i="21"/>
  <c r="Z51" i="21" s="1"/>
  <c r="Y28" i="21"/>
  <c r="Z28" i="21" s="1"/>
  <c r="AC35" i="21"/>
  <c r="AB35" i="21" s="1"/>
  <c r="Z16" i="21"/>
  <c r="AA16" i="21"/>
  <c r="AA58" i="21"/>
  <c r="Y59" i="21" s="1"/>
  <c r="Z58" i="21"/>
  <c r="Y17" i="21"/>
  <c r="Z39" i="21"/>
  <c r="Y53" i="21"/>
  <c r="Y20" i="21"/>
  <c r="Y36" i="21"/>
  <c r="AC36" i="21"/>
  <c r="AC37" i="21" s="1"/>
  <c r="AB37" i="21" s="1"/>
  <c r="AC24" i="21"/>
  <c r="AC26" i="21" s="1"/>
  <c r="AB26" i="21" s="1"/>
  <c r="Y33" i="21"/>
  <c r="AC51" i="21"/>
  <c r="AC39" i="21"/>
  <c r="AC52" i="21"/>
  <c r="AB52" i="21" s="1"/>
  <c r="AC31" i="21"/>
  <c r="AB31" i="21" s="1"/>
  <c r="AC20" i="21"/>
  <c r="AC21" i="21" s="1"/>
  <c r="AB21" i="21" s="1"/>
  <c r="Y31" i="21"/>
  <c r="Y30" i="21"/>
  <c r="Y40" i="21"/>
  <c r="Y24" i="21"/>
  <c r="AC59" i="21"/>
  <c r="AB59" i="21" s="1"/>
  <c r="AC49" i="21"/>
  <c r="Z49" i="21" l="1"/>
  <c r="AB30" i="21"/>
  <c r="AG34" i="21"/>
  <c r="AF34" i="21" s="1"/>
  <c r="AC41" i="21"/>
  <c r="AB41" i="21" s="1"/>
  <c r="AE39" i="21"/>
  <c r="AD39" i="21" s="1"/>
  <c r="Z15" i="21"/>
  <c r="AC54" i="21"/>
  <c r="AC55" i="21" s="1"/>
  <c r="AB55" i="21" s="1"/>
  <c r="AA27" i="21"/>
  <c r="AB16" i="21"/>
  <c r="AC17" i="21"/>
  <c r="AA28" i="21"/>
  <c r="Y29" i="21" s="1"/>
  <c r="Z29" i="21" s="1"/>
  <c r="AC28" i="21"/>
  <c r="Z34" i="21"/>
  <c r="AB33" i="21"/>
  <c r="AA51" i="21"/>
  <c r="Y52" i="21" s="1"/>
  <c r="AE51" i="21" s="1"/>
  <c r="AD51" i="21" s="1"/>
  <c r="AG58" i="21"/>
  <c r="AF58" i="21" s="1"/>
  <c r="AC22" i="21"/>
  <c r="AB22" i="21" s="1"/>
  <c r="Z59" i="21"/>
  <c r="AA59" i="21"/>
  <c r="AE58" i="21"/>
  <c r="AD58" i="21" s="1"/>
  <c r="Z50" i="21"/>
  <c r="AA50" i="21"/>
  <c r="AE49" i="21"/>
  <c r="AD49" i="21" s="1"/>
  <c r="Z53" i="21"/>
  <c r="AA53" i="21"/>
  <c r="Y54" i="21" s="1"/>
  <c r="AG51" i="21"/>
  <c r="AF51" i="21" s="1"/>
  <c r="AB51" i="21"/>
  <c r="Z17" i="21"/>
  <c r="AA17" i="21"/>
  <c r="Y19" i="21" s="1"/>
  <c r="AE15" i="21" s="1"/>
  <c r="AD15" i="21" s="1"/>
  <c r="AE33" i="21"/>
  <c r="AD33" i="21" s="1"/>
  <c r="AH33" i="21" s="1"/>
  <c r="AA33" i="21"/>
  <c r="Z33" i="21"/>
  <c r="AG40" i="21"/>
  <c r="AF40" i="21" s="1"/>
  <c r="AG30" i="21"/>
  <c r="AF30" i="21" s="1"/>
  <c r="AH34" i="21"/>
  <c r="AB54" i="21"/>
  <c r="Z24" i="21"/>
  <c r="AA24" i="21"/>
  <c r="Y25" i="21" s="1"/>
  <c r="Z35" i="21"/>
  <c r="AA35" i="21"/>
  <c r="AA40" i="21"/>
  <c r="Y41" i="21" s="1"/>
  <c r="AE40" i="21" s="1"/>
  <c r="AD40" i="21" s="1"/>
  <c r="Z40" i="21"/>
  <c r="AA31" i="21"/>
  <c r="Y32" i="21" s="1"/>
  <c r="AE30" i="21" s="1"/>
  <c r="AD30" i="21" s="1"/>
  <c r="Z31" i="21"/>
  <c r="AB20" i="21"/>
  <c r="AG39" i="21"/>
  <c r="AF39" i="21" s="1"/>
  <c r="AB39" i="21"/>
  <c r="AB24" i="21"/>
  <c r="AC25" i="21"/>
  <c r="AB25" i="21" s="1"/>
  <c r="AB49" i="21"/>
  <c r="Z30" i="21"/>
  <c r="AA30" i="21"/>
  <c r="AC50" i="21"/>
  <c r="AB50" i="21" s="1"/>
  <c r="AB36" i="21"/>
  <c r="AC56" i="21"/>
  <c r="Z36" i="21"/>
  <c r="AA36" i="21"/>
  <c r="Y37" i="21" s="1"/>
  <c r="AC38" i="21"/>
  <c r="AB38" i="21" s="1"/>
  <c r="AH39" i="21"/>
  <c r="Z20" i="21"/>
  <c r="AA20" i="21"/>
  <c r="Y21" i="21" s="1"/>
  <c r="AH30" i="21" l="1"/>
  <c r="AH40" i="21"/>
  <c r="AC23" i="21"/>
  <c r="AB23" i="21" s="1"/>
  <c r="AB28" i="21"/>
  <c r="AC29" i="21"/>
  <c r="Z52" i="21"/>
  <c r="AE27" i="21"/>
  <c r="AD27" i="21" s="1"/>
  <c r="AB17" i="21"/>
  <c r="AC19" i="21"/>
  <c r="AA52" i="21"/>
  <c r="AA29" i="21"/>
  <c r="AH58" i="21"/>
  <c r="AH51" i="21"/>
  <c r="AG49" i="21"/>
  <c r="AF49" i="21" s="1"/>
  <c r="AH49" i="21" s="1"/>
  <c r="Z54" i="21"/>
  <c r="AA54" i="21"/>
  <c r="Y55" i="21" s="1"/>
  <c r="Z37" i="21"/>
  <c r="AA37" i="21"/>
  <c r="Y38" i="21" s="1"/>
  <c r="AE36" i="21" s="1"/>
  <c r="AD36" i="21" s="1"/>
  <c r="Z41" i="21"/>
  <c r="AA41" i="21"/>
  <c r="AG24" i="21"/>
  <c r="AF24" i="21" s="1"/>
  <c r="AB56" i="21"/>
  <c r="AC57" i="21"/>
  <c r="AB57" i="21" s="1"/>
  <c r="AG36" i="21"/>
  <c r="AF36" i="21" s="1"/>
  <c r="AA21" i="21"/>
  <c r="Z21" i="21"/>
  <c r="AA19" i="21"/>
  <c r="Z19" i="21"/>
  <c r="AA32" i="21"/>
  <c r="Z32" i="21"/>
  <c r="AA25" i="21"/>
  <c r="Y26" i="21" s="1"/>
  <c r="AE24" i="21" s="1"/>
  <c r="AD24" i="21" s="1"/>
  <c r="Z25" i="21"/>
  <c r="AH24" i="21" l="1"/>
  <c r="AG20" i="21"/>
  <c r="AF20" i="21" s="1"/>
  <c r="AB29" i="21"/>
  <c r="AG27" i="21"/>
  <c r="AF27" i="21" s="1"/>
  <c r="AB19" i="21"/>
  <c r="AG15" i="21"/>
  <c r="AF15" i="21" s="1"/>
  <c r="AH15" i="21" s="1"/>
  <c r="AH27" i="21"/>
  <c r="AG53" i="21"/>
  <c r="AF53" i="21" s="1"/>
  <c r="AA55" i="21"/>
  <c r="Y56" i="21" s="1"/>
  <c r="Z55" i="21"/>
  <c r="Y23" i="21"/>
  <c r="Y22" i="21"/>
  <c r="AH36" i="21"/>
  <c r="AA38" i="21"/>
  <c r="Z38" i="21"/>
  <c r="AA26" i="21"/>
  <c r="Z26" i="21"/>
  <c r="AA22" i="21" l="1"/>
  <c r="Z22" i="21"/>
  <c r="AE20" i="21"/>
  <c r="AD20" i="21" s="1"/>
  <c r="AH20" i="21" s="1"/>
  <c r="Z23" i="21"/>
  <c r="AA23" i="21"/>
  <c r="Z56" i="21"/>
  <c r="AA56" i="21"/>
  <c r="Y57" i="21" s="1"/>
  <c r="AA57" i="21" l="1"/>
  <c r="Z57" i="21"/>
  <c r="AE53" i="21"/>
  <c r="AD53" i="21" s="1"/>
  <c r="AH5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<sst xmlns="http://schemas.openxmlformats.org/spreadsheetml/2006/main" count="1103" uniqueCount="609">
  <si>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</si>
  <si>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</si>
  <si>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</si>
  <si>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</si>
  <si>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</si>
  <si>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</si>
  <si>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</si>
  <si>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</si>
  <si>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</si>
  <si>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</si>
  <si>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</si>
  <si>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</si>
  <si>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</si>
  <si>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</si>
  <si>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</si>
  <si>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</si>
  <si>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</si>
  <si>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</si>
  <si>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</si>
  <si>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</si>
  <si>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</si>
  <si>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</si>
  <si>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</si>
  <si>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</si>
  <si>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</si>
  <si>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</si>
  <si>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</si>
  <si>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</si>
  <si>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</si>
  <si>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</si>
  <si>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</si>
  <si>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</si>
  <si>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</si>
  <si>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</si>
  <si>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</si>
  <si>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</si>
  <si>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</si>
  <si>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</si>
  <si>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</si>
  <si>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</si>
  <si>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</si>
  <si>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</si>
  <si>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</si>
  <si>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</si>
  <si>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</si>
  <si>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</si>
  <si>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</si>
  <si>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</si>
  <si>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</si>
  <si>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</si>
  <si>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</si>
  <si>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</si>
  <si>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</si>
  <si>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</si>
  <si>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</si>
  <si>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</si>
  <si>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</si>
  <si>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</si>
  <si>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</si>
  <si>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</si>
  <si>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</si>
  <si>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</si>
  <si>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</si>
  <si>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</si>
  <si>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</si>
  <si>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</si>
  <si>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</si>
  <si>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</si>
  <si>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</si>
  <si>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</si>
  <si>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</si>
  <si>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</si>
  <si>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</si>
  <si>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</si>
  <si>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</si>
  <si>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</si>
  <si>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</si>
  <si>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</si>
  <si>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</si>
  <si>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</si>
  <si>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</si>
  <si>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</si>
  <si>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</si>
  <si>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</si>
  <si>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</si>
  <si>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</si>
  <si>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</si>
  <si>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</si>
  <si>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</si>
  <si>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</si>
  <si>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</si>
  <si>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</si>
  <si>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</si>
  <si>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</si>
  <si>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</si>
  <si>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</si>
  <si>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</si>
  <si>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</si>
  <si>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</si>
  <si>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</si>
  <si>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</si>
  <si>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</si>
  <si>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</si>
  <si>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</si>
  <si>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</si>
  <si>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</si>
  <si>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</si>
  <si>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</si>
  <si>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</si>
  <si>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</si>
  <si>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</si>
  <si>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</si>
  <si>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</si>
  <si>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</si>
  <si>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</si>
  <si>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</si>
  <si>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</si>
  <si>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</si>
  <si>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</si>
  <si>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</si>
  <si>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</si>
  <si>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</si>
  <si>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</si>
  <si>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</si>
  <si>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</si>
  <si>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</si>
  <si>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</si>
  <si>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</si>
  <si>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</si>
  <si>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</si>
  <si>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</si>
  <si>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</si>
  <si>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</si>
  <si>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</si>
  <si>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</si>
  <si>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</si>
  <si>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</si>
  <si>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</si>
  <si>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</si>
  <si>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</si>
  <si>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</si>
  <si>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</si>
  <si>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</si>
  <si>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</si>
  <si>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</si>
  <si>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</si>
  <si>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</si>
  <si>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</si>
  <si>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</si>
  <si>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</si>
  <si>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</si>
  <si>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</si>
  <si>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</si>
  <si>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</si>
  <si>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</si>
  <si>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</si>
  <si>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</si>
  <si>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</si>
  <si>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</si>
  <si>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</si>
  <si>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</si>
  <si>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</si>
  <si>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</si>
  <si>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</si>
  <si>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</si>
  <si>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</si>
  <si>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</si>
  <si>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</si>
  <si>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</si>
  <si>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</si>
  <si>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</si>
  <si>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</si>
  <si>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</si>
  <si>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</si>
  <si>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</si>
  <si>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</si>
  <si>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</si>
  <si>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</si>
  <si>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</si>
  <si>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</si>
  <si>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</si>
  <si>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</si>
  <si>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</si>
  <si>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</si>
  <si>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</si>
  <si>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</si>
  <si>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</si>
  <si>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</si>
  <si>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</si>
  <si>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</si>
  <si>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</si>
  <si>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</si>
  <si>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</si>
  <si>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</si>
  <si>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</si>
  <si>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</si>
  <si>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</si>
  <si>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</si>
  <si>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</si>
  <si>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</si>
  <si>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</si>
  <si>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</si>
  <si>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</si>
  <si>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</si>
  <si>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</si>
  <si>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</si>
  <si>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</si>
  <si>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</si>
  <si>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</si>
  <si>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</si>
  <si>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</si>
  <si>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</si>
  <si>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</si>
  <si>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</si>
  <si>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</si>
  <si>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</si>
  <si>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Desarticulación Interinstitucional</t>
  </si>
  <si>
    <t>No nos permite acceder a información necesaria para la consolidación de proyectos orientados al cumplimiento de metas, generando reprocesos y sobrecostos en los mismos.</t>
  </si>
  <si>
    <t>Desarticulación Interna / Flujos de Comunicación</t>
  </si>
  <si>
    <t>Desarticulación entre los procesos entre subdirecciones lo que conlleva a incumpliendo de metas, sobrecostos y reprocesos.</t>
  </si>
  <si>
    <t>Lineamientos estratégicos desarticulados con el nivel central</t>
  </si>
  <si>
    <t>Desarticulación con Entes de la Alcaldia de Medellín, lo cual genera incumplimiento en metas y daño en la reputación de la entidad</t>
  </si>
  <si>
    <t>Estructura organizacional: Cambio de personal en todos los niveles (Directivo, Profesional, Técnico y asistencial)</t>
  </si>
  <si>
    <t>Genera inestabilidad de los procesos, afectación del clima laboral, afecta resultados, continuidad de los programas y cumplimiento de metas</t>
  </si>
  <si>
    <t>Retrasos en la entrega de las soluciones habitacionales</t>
  </si>
  <si>
    <t>Afectación de la imagen del Instituto, perdida de credibilidad.</t>
  </si>
  <si>
    <t>Recortes en la asignación de recursos para el Instituto</t>
  </si>
  <si>
    <t>Demora, sobrecosto y no cumplimiento de metas institucionales.</t>
  </si>
  <si>
    <t>Falencia en la caracterización de la población potencialmente beneficiaria</t>
  </si>
  <si>
    <t>No permite focalizar proyectos de desarrollo y cumplimiento de metas.</t>
  </si>
  <si>
    <t>instalaciones inadecuadas / Fragmentadas</t>
  </si>
  <si>
    <t>Afecta la productividad, los flujos de comunicación e incumplimiento de las normas de Seguridad y salud en el trabajo.</t>
  </si>
  <si>
    <t>Obsolescencia Tecnológica</t>
  </si>
  <si>
    <t>Genera reprocesos, perdida de información, inoportunidad en la gestión de la información</t>
  </si>
  <si>
    <t>Clima laboral</t>
  </si>
  <si>
    <t>Percepción de inadecuado clima laboral en algunos procesos del Instituto lo que puede generar conflictos en las diferentes áreas</t>
  </si>
  <si>
    <t>Bienestar Laboral</t>
  </si>
  <si>
    <t>Se puede presentar sobrecarga laboral, no existe un programa de bienestar laboral que permita el desarrollado integral de los colaboradores, equilibrando las funciones vs el tiempo personal.</t>
  </si>
  <si>
    <t>Débil planeación institucional</t>
  </si>
  <si>
    <t>Genera reprocesos, incumplimiento en metas, no identificación clara de roles, poca apropiación de los procesos.</t>
  </si>
  <si>
    <t>Empoderamiento del personal de la Subdirección de Dotación de vivienda y hábitat</t>
  </si>
  <si>
    <t>Basados en los resutados de la evaluación de desempeño, se evidencia que se desarrollan las funciones asignadas a cada responsable</t>
  </si>
  <si>
    <t>Demoras en el proceso de contratación de personal de prestación de servicios</t>
  </si>
  <si>
    <t>Retrasa la ejecución de los procesos, incumplimiento de metas, demoras en la prestación de servicios</t>
  </si>
  <si>
    <t>N.A</t>
  </si>
  <si>
    <t xml:space="preserve">N.A </t>
  </si>
  <si>
    <t>El proceso inicia con la identificación de zonas y proyectos de intervención y finaliza con la entrega a satisfacción de la vivienda, nuevas, mejoradas y reconocidas.</t>
  </si>
  <si>
    <t>Desarrollar  y brindar acompañamiento  a soluciones habitacionales que cumplan con las especificaciones técnicas y financieras requeridas, de una manera oportuna y eficiente.</t>
  </si>
  <si>
    <t>Posibilidad de afectación reputacional del Instituto</t>
  </si>
  <si>
    <t>Reconocimiento de edificaciones.</t>
  </si>
  <si>
    <t>Posibilidad de afectación reputacional del Instituto por incumplimiento de las metas del Plan de Desarrollo Municipal relacionadas con el reconocimiento de edificaciones y la existencia de reclamaciones por parte de los propietarios que entran en este programa. Lo anterior debido a retrasos en la obtención de las resoluciones de reconocimiento.</t>
  </si>
  <si>
    <t>1. Entrega de documentación incompleta y/o incorrecta ante la Curaduría</t>
  </si>
  <si>
    <t>por incumplimiento de las metas del Plan de Desarrollo Municipal relacionadas con el reconocimiento de edificaciones y la existencia de reclamaciones por parte de los propietarios que entran en este programa</t>
  </si>
  <si>
    <t>debido a retrasos en la obtención de las resoluciones de reconocimiento.</t>
  </si>
  <si>
    <t>El equipo jurídico y el administrativo de la linea de Reconocimiento de Edificaciones en dos momentos distintos (previo a la entrega del expediente final a la curaduría) verifica que los documentos que hacen parte integra del expediente se encuentren completos y correctos de acuerdo a los requisitos establecidos en la ley 1077 de 2015, para lo cual se utiliza la lista de chequeo expediente de reconocimiento radicado en curaduría, con código F-GDS-52.</t>
  </si>
  <si>
    <t xml:space="preserve"> lista de chequeo expediente de reconocimiento radicado en curaduría, con código F-GDS-52 en expediente físico de cada reconocimiento.</t>
  </si>
  <si>
    <t>2. Entrega inoportuna de la documentación por parte de los propietarios.</t>
  </si>
  <si>
    <t>El equipo administrativo de la Línea de Reconocimiento revisa que los documentos entregados por los propietarios de los inmuebles estén completos de acuerdo a lo establecido en la ley 1077 de 2015, para lo cual se utiliza el formato “lista de chequeo de expediente de reconocimiento”, F-GDS-51.
El equipo administrativo identifica los documentos pendientes relacionados por parte de los técnicos de levantamiento en el formato “Visitas de levantamiento de reconocimiento”, F-GDS-58, para ser ingresados en una base de datos para una nueva programación de recorridos.
Adicionalmente, se establece como política de operación que en los procesos de reconocimiento en donde los propietarios no entreguen la documentación completa que establece la ley 1077 de 2015, no procede la radicación de los expedientes en la respectiva curaduría.</t>
  </si>
  <si>
    <t xml:space="preserve"> formato “lista de chequeo expediente de reconocimiento”, F-GDS-51, formato “Visitas de levantamiento de reconocimiento”, F-GDS-58 en expediente físico de cada reconocimiento. Base de datos con control de pendientes en la documentación.</t>
  </si>
  <si>
    <t>3. Imposibilidad de acceso a la base de datos SIFI por fallas en el sistema.</t>
  </si>
  <si>
    <t>El responsable asignado del area de TIC recibe la solicitud de soporte SIFI, realiza diagnóstico de disponibilidad del servicio y según sea el caso realiza las siguientes actividades: reconstrucción de indices, mantenimiento general de la base de datos, depuración de elementos obsoletos, y revisión y actualización de servidores.</t>
  </si>
  <si>
    <t>No es posible un control por parte de la entidad por tratarse de entidades externas.</t>
  </si>
  <si>
    <t>5. Falencias en la capacidad operativa en términos de disponibilidad de personal</t>
  </si>
  <si>
    <t>El profesional líder de la línea de reconocimientos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</si>
  <si>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 de prestación de servicios profesionales y de apoyo a la gestión.</t>
  </si>
  <si>
    <r>
      <rPr>
        <b/>
        <sz val="16"/>
        <color rgb="FFFF0000"/>
        <rFont val="Arial Narrow"/>
        <family val="2"/>
      </rPr>
      <t>NOTA (Diciembre de 2021):</t>
    </r>
    <r>
      <rPr>
        <sz val="11"/>
        <color theme="1"/>
        <rFont val="Arial Narrow"/>
        <family val="2"/>
      </rPr>
      <t xml:space="preserve">
Debe desplegarse el riesgo relacionado con la demora en la entrega de la solución definitiva de vivienda (vivienda nueva), después de finalizada la etapa constructiva. </t>
    </r>
    <r>
      <rPr>
        <b/>
        <sz val="11"/>
        <color theme="1"/>
        <rFont val="Arial Narrow"/>
        <family val="2"/>
      </rPr>
      <t>Debe trabajarse en conjunto con las subdirecciones de dotación, jurídica y problacional</t>
    </r>
    <r>
      <rPr>
        <sz val="11"/>
        <color theme="1"/>
        <rFont val="Arial Narrow"/>
        <family val="2"/>
      </rPr>
      <t xml:space="preserve">
A continuación se relacionan todos los elementos de la redacción del riesgos de acuerdo a la versión 5 de la Guia de Administración del Riesgo de la Función Pública.
</t>
    </r>
    <r>
      <rPr>
        <b/>
        <sz val="11"/>
        <color theme="1"/>
        <rFont val="Arial Narrow"/>
        <family val="2"/>
      </rPr>
      <t>QUE? (Impacto)</t>
    </r>
    <r>
      <rPr>
        <sz val="11"/>
        <color theme="1"/>
        <rFont val="Arial Narrow"/>
        <family val="2"/>
      </rPr>
      <t xml:space="preserve">: Posibilidad de afectación reputacional y económica de la entidad.
</t>
    </r>
    <r>
      <rPr>
        <b/>
        <sz val="11"/>
        <color theme="1"/>
        <rFont val="Arial Narrow"/>
        <family val="2"/>
      </rPr>
      <t>COMO  SE REFLEJA? (Causa Inmediata)</t>
    </r>
    <r>
      <rPr>
        <sz val="11"/>
        <color theme="1"/>
        <rFont val="Arial Narrow"/>
        <family val="2"/>
      </rPr>
      <t xml:space="preserve">: reflejada en:
- aumento de las PQRSD relacionadas con la inconformidad de los beneficiarios que no han recibido la solución habitacional.
- incumplimiento de metas del Plan de Desarrollo Municipal a cargo del Instituto.
- por sobrecostos que deben ser asumidos por el Instituto, relacionados con reparaciones de obra, pago de servicios públicos y vigilancia de las viviendas pendientes por entregar.
- fallos judiciales en contra de la entidad que generen salidas de recursos no presupuestadas por concepto de pago de predial o servicios públicos de inmuebles no entregados y cobrados al beneficiario.
</t>
    </r>
    <r>
      <rPr>
        <b/>
        <sz val="11"/>
        <color theme="1"/>
        <rFont val="Arial Narrow"/>
        <family val="2"/>
      </rPr>
      <t>POR QUE? (Causa Raíz)</t>
    </r>
    <r>
      <rPr>
        <sz val="11"/>
        <color theme="1"/>
        <rFont val="Arial Narrow"/>
        <family val="2"/>
      </rPr>
      <t>: debido a la demora en la entrega de la solución definitiva de vivienda (vivienda nueva), después de finalizada la etapa constructiva.</t>
    </r>
  </si>
  <si>
    <t>Marzo de 2022</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</si>
  <si>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</si>
  <si>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</si>
  <si>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</si>
  <si>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</si>
  <si>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</si>
  <si>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</si>
  <si>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</si>
  <si>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CONTROL DE CAMBIOS</t>
  </si>
  <si>
    <t>Riesgo No.</t>
  </si>
  <si>
    <t>Fecha Cambio</t>
  </si>
  <si>
    <t>Descripción del cambio</t>
  </si>
  <si>
    <t>GDS9</t>
  </si>
  <si>
    <t>GDS11</t>
  </si>
  <si>
    <t>GDS12</t>
  </si>
  <si>
    <t>GDS13</t>
  </si>
  <si>
    <t>GDS14</t>
  </si>
  <si>
    <t>GDS16</t>
  </si>
  <si>
    <t>Descripción del Control
(Medidas Actuales)</t>
  </si>
  <si>
    <t>Se modifica redacción en columna E (Causa inmediata), aclarando que las peticiones y acciones judiciales por parte de las OPV se originan en la negativa por parte de Isvimed en la asignación de los subsidios en esta modalidad.
Se complementa la subcausa 1, adicionando falencias de las OPV en relación con  la obtención de los permisos con  entidades públicas y en la recolección de la información relacionada con el grupo familiar.
Se complementa redacción del control 1.1. sobre la mesa estructuradora, incluyendo que en el caso de que sea aplicable se informa a la OPV para que realice las correcciones, ajustes o subsanaciones a las que haya lugar. 
Se complementa control 1.2. incluyendo las relacionando la revisión de requisitos para la asignación del subsidio OPV por parte del Técnico OPV y la subdirección jurídicia.</t>
  </si>
  <si>
    <t>Descripción del Riesgo
(1+2+3)</t>
  </si>
  <si>
    <t>GDS6</t>
  </si>
  <si>
    <t xml:space="preserve">Se ajusta el evento potencial principal "debido a los tiempos que transcurren entre el diagnóstico inicial y la asignación y ejecución del subsidio, que hacen que el mismo pierda vigencia", ya que no es aplicable. Los diagnósticos no pierden vigencia. Cuando un diagnóstico realizado en una vigencia no se le asigna el subsidio de vivienda en la misma vigencia, corresponde actualizar el presupuesto de obra en la vigencia que se asigne el subsidio. De esta manera el evento potencial principal se ajusta en su redacción de la siguiente manerar: "debido a que no hay disponibilidad presupuestal para la asignación de subsidios de mejoramiento de vivienda, a los diagnósticos ya realizados". Por lo anterior también se modifican las casillas de impacto y causa inmediata. 
Por otro lado, se elimina el control detectivo: "El equipo de diagnósticos del Instituto consolida en tiempo real la cantidad de diagnósticos efectivos que no tienen resolución de asignación del subsidio de mejoramiento", toda vez </t>
  </si>
  <si>
    <t>GDS07</t>
  </si>
  <si>
    <t>Se incluye el control 3 de tipo correctivo para reducir el impacto residual</t>
  </si>
  <si>
    <t>se unifican los controles relacionados con la verificación de requisitos para el desembolso de SMV de OPV.</t>
  </si>
  <si>
    <t>Se incluyen los controles 2 y 3 de tipo preventivo relacionados con la promoción de la integridad y el desarrollo de canales de denuncia.
Se incluye el control 4 de tipo correctivo para reducir el impacto residual.</t>
  </si>
  <si>
    <t>Se incluye control 6 de tipo correctivo para reducir el impacto residual</t>
  </si>
  <si>
    <t>Se ajusta el riesgo especificando que el evento potencial se da cuando implica adición de recursos que afecten el presupuesto global aprobado para el proyecto. En este caso la redacción del riesgo debe quedar de la siguiente manera: (columna f)
"Debido a obras extras o adicionales no contempladas en los diseños o en el alcance del contrato de ejecución, presupuestos iniciales y/o a la desactualización de los presupuestos de obra, que impliquen adicionar recursos al presupuesto inicialmente aprobado"</t>
  </si>
  <si>
    <t>Se incluye el control 4 de tipo correctivo para reducir el impacto residual.</t>
  </si>
  <si>
    <t>Subdirector de Dotación de Vivienda y Habitat</t>
  </si>
  <si>
    <t>1. QUE?</t>
  </si>
  <si>
    <t>2. COMO SE REFLEJA?</t>
  </si>
  <si>
    <t>3. POR QUE?
(Evento Potencial Principal)</t>
  </si>
  <si>
    <t>Causa
(Evento Potencial Intermedio)</t>
  </si>
  <si>
    <t>Se complementa la redacción del evento potencial intermedio (causa) incluyendo que los desarrolladores no aplican los requisitos establecidos en las resoluciones / permisos otorgados por la autoridad ambiental.</t>
  </si>
  <si>
    <t>GDS17</t>
  </si>
  <si>
    <t>Se incluye este riesgo relacionado con la posibilidad de demoras en la apropiación presupuestal relacionada con los proyectos de inversión a cargo del proceso de Gestión de Soluciones Habitacionales (Vivienda Nueva).</t>
  </si>
  <si>
    <t>Objetivo</t>
  </si>
  <si>
    <t xml:space="preserve">Reconocer 2200 unidades de vivienda mediante  las respectivas resoluciones de reconocimiento de Edificaciones  para el cuatrienio 2024-2027 </t>
  </si>
  <si>
    <t>4. Demora en la devolución de documentos radicados en entidades externas (Curadurías, Catastro, Hacienda Municipal), Departamento Administrativo de Planeación.</t>
  </si>
  <si>
    <t>Lograr el cumplimiento de las metas de mejoramiento de vivienda establecida en el Plan de Desarrollo Distrital 2024-2027 con responsabilidad del Isvimed.
Lograr la asignación de subdisios distritales de vivienda en la modalidad de mejoramiento en comunas con mayor deficit cualitativo.
Lograr un aumento en la cobertura de subsidios asignados con relación al presupuesto inicial.</t>
  </si>
  <si>
    <t>Mejoramiento de Vivienda</t>
  </si>
  <si>
    <t>Posibilidad de afectación reputacional del Insituto</t>
  </si>
  <si>
    <t>Incumplimentos de metas del Plan de Desarrollo Distrital en materia de asignación y ejecución de subsidios de vivienda en la modalidad de mejoramiento.
Por existencia de quejas interpuestas por las partes interesadas.</t>
  </si>
  <si>
    <t>debido a que no hay disponibilidad de recursos para la asignación de subsidios de mejoramiento de vivienda, a los diagnósticos efectivos.</t>
  </si>
  <si>
    <t xml:space="preserve">Posibilidad de afectación reputacional del Insituto, reflejada en incumplimentos de metas del Plan de Desarrollo Municipal en materia de asignación y ejecución de subsidios de vivienda en la modalidad de mejoramiento asi como por la existencia de quejas interpuestas por las partes interesadas. Lo anterior, debido a que no hay disponibilidad de recursos para la asignación de subsidios de mejoramiento de vivienda, a los diagnósticos efectivos. </t>
  </si>
  <si>
    <t>1. No se realizan las transferencias Distritales previstas en el Plan de Desarrollo.</t>
  </si>
  <si>
    <t>El profesional universitario encargado de reportar los indicadores de plan de desarrollo relacionados con asignación y ejecución de subsidios de vivienda en la modalidad de mejoramiento, relaciona en nivel de cumplimiento de los mismos, estableciendo en el análisis el total de subsidios que no puedieron ser asignados por disponiblidad de recursos.</t>
  </si>
  <si>
    <t>Analisis de indicadores de asignación y ejecución de subsidios en el Sistema de Medición Organizacional del SIFI</t>
  </si>
  <si>
    <r>
      <rPr>
        <b/>
        <sz val="11"/>
        <color rgb="FF000000"/>
        <rFont val="Arial Narrow"/>
        <family val="2"/>
      </rPr>
      <t>En relación a la Subcausa 1:</t>
    </r>
    <r>
      <rPr>
        <sz val="11"/>
        <color indexed="8"/>
        <rFont val="Arial Narrow"/>
        <family val="2"/>
      </rPr>
      <t xml:space="preserve">
La persona con responsabilidad del control presupuestal de la Subdirección de Dotación, identifica de que contratos se pueden liberar recursos para reasignación. Para lo cual identifica renuncias de beneficiarios al subsidio, no ejecuciones y menor valor ejecutado.</t>
    </r>
  </si>
  <si>
    <t>Actas de liquidacion de contratos con los operadores (parciales, finales).
Resoluciones de aceptación de renuncia y/o pérdida de ejecutoriedad.</t>
  </si>
  <si>
    <t>En caso de no contar con los recursos provenientes de transferencias distritales, La dirección gestiona recursos de financiación con otras entidades (publicas, mixtas y privadas) que gestionen proyectos de vivienda para cofinanciar la asignación de subsidios.
Una vez obtenido el recurso, el personal de la linea de mejoramientos, identifica los diagnósticos efectivos rezagados para asignar el subsidio de vivienda y ejecutar los mejoramientos.
Nota: Los nuevos diagnósticos de mejoramiento de vivienda a partir del 2024 serán relaizados directamente por el Isvimed..</t>
  </si>
  <si>
    <t>Convenios de cofinanciacion.
Informes mensuales de reporte de avance en donde se relaciona el estado de expedientes y se identifican los expedientes con diagnósticos efectivos para asignación. 
Resoluciones de asignación de subsidio</t>
  </si>
  <si>
    <t>2. No se gestionan recursos a través de alianzas con el secctor público - privado.</t>
  </si>
  <si>
    <r>
      <rPr>
        <b/>
        <sz val="11"/>
        <color rgb="FF000000"/>
        <rFont val="Arial Narrow"/>
        <family val="2"/>
      </rPr>
      <t>En relación a la subcausa 2:</t>
    </r>
    <r>
      <rPr>
        <sz val="11"/>
        <color indexed="8"/>
        <rFont val="Arial Narrow"/>
        <family val="2"/>
      </rPr>
      <t xml:space="preserve">
El profesional a cargo de la linea de mejoramiento de vivienda gestiona con entidades publico - privadas alianzas efectivas para la consecución de recursos</t>
    </r>
  </si>
  <si>
    <t>Cargue información de diganósticos efectivos en plataformas de cada entidad con la que se realiza la alianza.
Convenios interadministrativos</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</si>
  <si>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</si>
  <si>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</si>
  <si>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</si>
  <si>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</si>
  <si>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</si>
  <si>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</si>
  <si>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</si>
  <si>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</si>
  <si>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2. los desembolsos no estan relacionados con lo establecido en el plan de inversiones.</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</si>
  <si>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</si>
  <si>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</si>
  <si>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No Aplica</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</si>
  <si>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</si>
  <si>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</si>
  <si>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Posibilidad de afectación económica y reputacional del Instituto</t>
  </si>
  <si>
    <t>reflejada en :
- la indebida asignación de recursos publicos (detrimento patrimonial). 
- hallazgos disciplinarios y penales por parte de los entes de control.
- el costo social (perdida del derecho) asociado a la perdida de la oportunidad para la asignación del subsidio Municipal de Vivienda a hogares que cumplen con los requisitos legales.</t>
  </si>
  <si>
    <t>Debido a la asignación / destinación del subsidio Distrital de vivienda en la modalidad de mejoramiento, sin el cumplimiento de los requisitos legales.</t>
  </si>
  <si>
    <t>Posibilidad de afectación económica y reputacional del Instituto reflejada en la indebida asignación de recursos publicos (detrimento patrimonial), hallazgos disciplinarios y penales por parte de los entes de control, asi como en el costo social (perdida del derecho) asociado a la perdida de la oportunidad para la asignación del subsidio Municipal de Vivienda a hogares que cumplen con los requisitos legales. Lo anterior, debido a la asignación / destinación del subsidio Municipal de vivienda en la modalidad de mejoramiento, sin el cumplimiento de los requisitos legales.</t>
  </si>
  <si>
    <t>Riesgo Fiscal</t>
  </si>
  <si>
    <t>Posterior a la asignación del subsidio, se pueden detectar errores de tipo técnico, en donde se evidencie una asignación indebida del mismo. Para el efecto, El par técnico y social del Isvimed verifica en campo las condiciones de la vivienda previa a la ejecución del mejoramiento e identifica posibles errores en el momento del levantamiento del diagnóstico.
En este caso corresponde solicitarle al beneficiario la firma de la renuncia, o en su defecto, si el beneficiario no lo hace, se realiza una proceso de pérdida de ejecutoriedad del acto administrtivo.</t>
  </si>
  <si>
    <t>Acta de visita inicial.
Resolución de renuncia.
Resolución pérdida de ejecutoriedad del acto administrativo.</t>
  </si>
  <si>
    <t>1. Presentación de información falsa por parte del grupo familiar.</t>
  </si>
  <si>
    <t>Con respecto a subcausa 1:
El profesional asignado por la subdirección de dotación, verifica cruce a nivel nacional donde se muestra información de las propiedades que tiene la persona a nivel nacional, si ha recibido algún subsidio por alguna entidad, entre otras, además  de revisar el concepto de zona de riesgo que nos muestra si la vivienda tiene amenaza baja, medio o alta, si tiene afectación por algún proyecto vial, entre otras.</t>
  </si>
  <si>
    <t>Registro de verificación de cruce y ZR en el expediente y en SIFI por parte del profesional de la Subdirección de Dotación</t>
  </si>
  <si>
    <t xml:space="preserve">Evaluar la posibilidad de establecer un documento para la firma del grupo familiar en donde dan fe de que la documentación entregada es veraz, valida y da cuenta de la situación real del grupo familiar y estado jurídico del inmueble. </t>
  </si>
  <si>
    <t>2. Verificación incorrecta de los requisitos sociales, técnicos y jurídicos que deben ser cumplidos para la asignación del subsidio según el decreto 1053 de 2020.</t>
  </si>
  <si>
    <t>Con respecto a subcausa 2:
El lider del equipo de mejoramiento con su equipo de apoyo (social, técnico y jurídico) realiza la verificación frente al cumplimiento de los diagnosticos presentados por el operador en relación al cumplimiento de los requisitos establecidos en el decreto 1053 de 2020, lo cual queda debidamente registrado en los formatos establecidos por el SGC. Cuando un diagnóstico no tiene información clara se despejan las dudas a traves de visitas de campo.
Documentado en: Manual de Mejoramiento de Vivienda. M-GDS-01</t>
  </si>
  <si>
    <t xml:space="preserve">Lista de chequeo de requisitos de subsidio de vivienda bajo la modalidad de mejoramiento según decreto 1053 de 2020. 
Registro de consulta en SIFI y observaciones consignadas en hoja de vida del modulo personas de cada beneficiario.
Lista de verificación de requisitos para etapa de diagnóstico de mejoramiento, F-GDS-08, firmada por los contratistas técnico, social y jurídico.
En general, registros relacionados en el manual de mejoramiento de vivienda, M-GDS-01
</t>
  </si>
  <si>
    <t xml:space="preserve">Sensibilizar al operador con respecto a que realicen una revisión más rigurosa de la situación social, jurídica y técnica del grupo familiar, con respecto a los requisitos establecidos en el decreto 1053 de 2020.
Oficiliar bajo la documentación del Sistema de Gestión de Calidad la Lista de chequeo de requisitos de subsidio de vivienda bajo la modalidad de mejoramiento según decreto 1053 de 2020. </t>
  </si>
  <si>
    <t>Posibilidad de afectación reputacional</t>
  </si>
  <si>
    <t>Por incumplimiento de las metas de mejoramiento de vivienda establecida en el Plan de Desarrollo Distrital 2024-2027 con responsabilidad del Isvimed.
Por imposibiilidad de realizar la la asignación de subdisios distritales de vivienda en la modalidad de mejoramiento en comunas con mayor deficit cualitativo.
Por imposiblidad de lograr un aumento en la cobertura de subsidios asignados con relación al presupuesto inicial.
Por PQRS interpuestas por los beneficiarios en relación con el incumplimiento en el otorgamiento del recurso para el subsidio</t>
  </si>
  <si>
    <t>Debido a demoras en la contratación de los diferentes necesidades para iniciar con la realización de diagnósticos, asignación de subsidios y realización de mejoramientos.</t>
  </si>
  <si>
    <t xml:space="preserve">Posibilidad de afectación reputacional reflejada en  el incumplimiento de las metas de mejoramiento de vivienda establecida en el Plan de Desarrollo Distrital 2024-2027 con responsabilidad del Isvimed, en la imposibiilidad de realizar la la asignación de subdisios distritales de vivienda en la modalidad de mejoramiento en comunas con mayor deficit cualitativo, así como en la imposiblidad de lograr un aumento en la cobertura de subsidios asignados con relación al presupuesto inicial y por PQRS interpuestas por los beneficiarios en relación con el incumplimiento en el otorgamiento del recurso para el subsidio. Lo anterior debido a demoras en la contratación de los diferentes necesidades para iniciar con la realización de diagnósticos, asignación de subsidios y realización de mejoramientos. </t>
  </si>
  <si>
    <t>1. Demoras para concretar  las alianzas</t>
  </si>
  <si>
    <t>En el caso de que no sea posible concretar la alianza, el Instituto busca apalancar recursos via transferencias distritales o ejecutar los recursos disponibles a los diagnósticos efectivos.</t>
  </si>
  <si>
    <t>Acto administrativo de transferencia por parte del Distrito.
Resolución de asignación de SDV en la modalidad de mejoramiento.</t>
  </si>
  <si>
    <t>2. Demora en la elaboración de la etapa de planeación contractual (identificación de necesidades, elaboración de estudios prevos, estudio de mercado, entrega oportuna de la documentación a el area de contratación de la entidad).</t>
  </si>
  <si>
    <t xml:space="preserve"> El profesional lider de la linea de mejoramiento de vivienda establece un cronograma de actividades para realizar la planeación contractual, con el proposito de que se tengan los contratos en los tiempos requeridos.
El profesional lider de la linea de mejoramiento de vivienda verifica el cumplimiento de este cronograma en cada una de sus hitos.</t>
  </si>
  <si>
    <t>Cronograma de actividades precontractuales
Minutas de los contratos o convenios.</t>
  </si>
  <si>
    <t>3. .Propuestas poco atractivas para los operadores, lo cual deriva en procesos contrauctuales en los que no se presentan oferentes</t>
  </si>
  <si>
    <t>El profesional lider de la linea de mejoramiento de vivienda gestiona la modificación de las invitaciones privadas de contratos con la asesoría de la Subdirección Jurídica, con el fin de mejorar los términos de la lnvitación.</t>
  </si>
  <si>
    <t>Invitaciones privadas ajustadas</t>
  </si>
  <si>
    <t>Definir dentro del estudio de mercado las variables que resulten atractivas para los oferentes para efectos de la elaboración del las invitaciones privadas.</t>
  </si>
  <si>
    <t>Lograr la asignación de subdisios distritales de vivienda en la modalidad de mejoramiento en comunas con mayor deficit cualitativo.</t>
  </si>
  <si>
    <t xml:space="preserve">
Posibilidad de afectación reputacional y económica
</t>
  </si>
  <si>
    <t>Debido a que los inmuebles ubicados en zonas con mayor deficit cualitativo no cumplen los requisitos establecidos en el decreto 1053 de 2020 para asignación del SDV.</t>
  </si>
  <si>
    <t xml:space="preserve">Posibilidad de afectación reputacional y económica, reflejada en la imposibilidad de asignar SDV en zonas con mayor déficit cualitativo y por lo tanto impactar a esta población, en PQRS interpuestas por la comunidad ante la imposiblidad de acceder a la asignación del SDV, en requerimientos del Concejo Distrital y/o dependencias del Distrito, relacionadas con el incumplimiento en las metas de mejoramiento de vivienda del plan de desarrollo distrital por de retrasos en los cronogramas de trabajo, asi como en el recorte de presupuestal por parte de aquellas entidades con las cuales se realizan alianzas por incumplimiento en los términos páctados. Lo anterior, debido a que los inmuebles ubicados en zonas con mayor deficit cualitativo no cumplen los requisitos establecidos en el decreto 1053 de 2020 para asignación del SDV. </t>
  </si>
  <si>
    <t>Los inmuebles se encuentran ubicados en zonas no reglamentadas por el POT y no cumplen con los requisitos jurídicos y sociales</t>
  </si>
  <si>
    <t>El Profesional lider de la linea de mejoramiento de vivienda revisa en que otras comunas puede aplicar la asignación del subsidio. Asi mismo, analiza la viabilidad de asignar los subsidios según listados de diagnósticos efectivos.</t>
  </si>
  <si>
    <t>Georeferenciación.
Listado de clasificación por barrios.
Expediente de diagnósicos efectivos.
Resolución de asignación de SDV en la modalidad de mejoramiento</t>
  </si>
  <si>
    <t>Posibilidad de efecto dañoso sobre los recursos públicos</t>
  </si>
  <si>
    <t>Por detrimento patrimonial</t>
  </si>
  <si>
    <t xml:space="preserve">Debido a que no se asigne el SDV en la modalidad de mejoramiento de vivienda a los diagnósticos efectivos
</t>
  </si>
  <si>
    <t>Posibilidad de efecto dañoso sobre los recursos públicos, Por detrimento patrimonial,  debido a que no se asignen subsidios a los diagnósticos efectivos</t>
  </si>
  <si>
    <t>1. Se realiza una mayor cantidad de diagnósticos versus los mejoramientos a ejecutar en cada vigencia.</t>
  </si>
  <si>
    <t>El Comité de seguimiento al POAI verifica la ejecución física y presupuestal de las metas de mejoramientos a ejecutar para definir la cantidad de diagnosticos a ser asignados. 
El Profesional lider de la linea de mejoramiento de vivienda gestiona la contratación de los diagnosticos de acuerdo a la información anterior.</t>
  </si>
  <si>
    <t>Acta de Comité de Seguimiento de POAI
Minutas de de contratos con operadores.</t>
  </si>
  <si>
    <t>2. Desactualización de la información de los diagnósticos efectivos por cambio de vigencia.</t>
  </si>
  <si>
    <t>El Profesional lider de la linea de mejoramiento de vivienda gestiona la contratación del equipo de profesionales para actualizar los diagnosticos con la información requerida.</t>
  </si>
  <si>
    <t>Expediente con diagnóstico actualizado.</t>
  </si>
  <si>
    <t xml:space="preserve">
por la imposibilidad de asignar SDV en zonas con mayor déficit cualitativo y por lo tanto impactar a esta población.
por PQRS interpuestas por la comunidad ante la imposiblidad de acceder a la asignación del SDV
por requerimientos del Concejo Distrital y/o dependencias del Distrito, relacionadas con el incumplimiento en las metas de mejoramiento de vivienda del plan de desarrollo distrital por de retrasos en los cronogramas de trabajo.
reflejada en el recorte de presupuestal por parte de aquellas entidades con las cuales se realizan alianzas por incumplimiento en los términos pactados.</t>
  </si>
  <si>
    <t>Lograr los recibos a satisfacción de proyectos inmobiliarios desarrollados a través de diferentes modelos de negocio, en cumplimiento de los compromisos pactados y la normatividad aplicable.</t>
  </si>
  <si>
    <t>Vivienda Nueva</t>
  </si>
  <si>
    <t>Posibilidad afectación reputacional y económico del Instituto</t>
  </si>
  <si>
    <t xml:space="preserve">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Mayor costo de los profesionales contratados por el Isvimed para la supervisión de los distintos contratos de los proyectos inmobiliarios.
</t>
  </si>
  <si>
    <t>1. No se realiza adecuado seguimiento y supervisión de los contratos inmobiliarios</t>
  </si>
  <si>
    <t>El profesional de la linea de vivienda nueva valida que los profesionales de apoyo a la supervisión tengán claridad del Manual de Supervisión del Instituto. Asi mismo verifica, que los informes de supervisión cumplan con lo establecido en el Manual.</t>
  </si>
  <si>
    <t>Informes de Supervisión de contratos</t>
  </si>
  <si>
    <t>Solicitar a la Subdirección Jurídica capacitación a los nuevos apoyos a la supervisión sobre el manual de supervisión de la entidad. Mínimo con una frecuencia trimestral.</t>
  </si>
  <si>
    <t>2. Falta de claridad sobre los soportes que deben entregarse para el desembolso de recursos de fiducias que derivan en la ausencia de recursos para el inicio y continuidad de los proyectos.</t>
  </si>
  <si>
    <t>Los contratos incluyen clausulas para el desembolso de recursos de fiducias.
La Subdirección Jurídica identifica y valida las clausulas que dan cumplimiento a la normatiivdad aplicable.</t>
  </si>
  <si>
    <t xml:space="preserve">Contratos inmobiliarios de acuerdo a la modalidad de negocio
</t>
  </si>
  <si>
    <t>Involucrar al Subdirección Administrativa y Financiera desde la etapa precontractual hasta la elaboración del contrato o sus modificaciones.</t>
  </si>
  <si>
    <t>NA</t>
  </si>
  <si>
    <r>
      <rPr>
        <b/>
        <sz val="11"/>
        <color rgb="FF000000"/>
        <rFont val="Arial Narrow"/>
        <family val="2"/>
      </rPr>
      <t>Medida en caso de materialización del riesgo:</t>
    </r>
    <r>
      <rPr>
        <sz val="11"/>
        <color indexed="8"/>
        <rFont val="Arial Narrow"/>
        <family val="2"/>
      </rPr>
      <t xml:space="preserve">
En el caso de incumplimiento de obligaciones contractuales se aplica lo establecido en las clausulas de incumplimiento establecidas en cada contrato.
Ver Procedimiento para imposición de sanciones, multas y declaratoria de incumplimientos de contratos, P-GJ-05.</t>
    </r>
  </si>
  <si>
    <t>Expediente del proceso sancionatorio</t>
  </si>
  <si>
    <t>Reclamaciones, tutelas, procesos judiciales por parte de los beneficiarios.
Requerimientos de entes de control.
Requerimientos del Concejo Distrital por incumplimiento metas de Plan de Desarrollo Distrital.
Mayor costo de los profesionales contratados por el Isvimed para la supervisión de los distintos contratos de los proyectos inmobiliarios.</t>
  </si>
  <si>
    <t>debido a demoras en los procesos de certificación de cumplimiento de las normas técnicas por parte de quienes ejecuten los proyectos, lo cual puede derivar en retrasos de la legalización de los mismos y entrega de las soluciones habitacionales a las familias.</t>
  </si>
  <si>
    <t>Posibilidad afectación reputacional y económico del Instituto reflejada en:
* Reclamaciones, tutelas, procesos judiciales por parte de los beneficiarios.
* Requerimientos de entes de control.
* Requerimientos del Concejo Distrital por incumplimiento metas de Plan de Desarrollo Distrital.
* Mayor costo de los profesionales contratados por el Isvimed para la supervisión de los distintos contratos de los proyectos inmobiliarios.
Lo anterior debido a debido a demoras en los procesos de certificación de cumplimiento de las normas técnicas por parte de quienes ejecuten los proyectos, lo cual puede derivar en retrasos de la legalización de los mismos y entrega de las soluciones habitacionales a las familias.</t>
  </si>
  <si>
    <t>1. Los procesos de certificación de cumplimiento de normas no están a cargo del Instituto o del Constructor</t>
  </si>
  <si>
    <t>El profesional de la linea de vivienda nueva coordina las gestiones con otras entidades del Conglomerado con la finalidad de reducir los tiempos de los diferentes trámites</t>
  </si>
  <si>
    <t>manual</t>
  </si>
  <si>
    <t xml:space="preserve">Correos electrónicos
Actas de reuniones 
</t>
  </si>
  <si>
    <t>Posibilidad de afectación economica del Instituto</t>
  </si>
  <si>
    <t>por sobrecostos en la realización de los proyectos de vivienda nueva</t>
  </si>
  <si>
    <t>debido a especificaciones técnicas no contempladas en los diseños o en el alcance del contrato o  la desactualización de las mismas, que impliquen adicionar recursos y tiempo a las condiciones inicialmente aprobadas</t>
  </si>
  <si>
    <t>Posibilidad de afectación economica del Instituto por sobrecostos en la realización de los proyectos de vivienda nueva, debido a especificaciones técnicas no contempladas en los diseños o en el alcance del contrato o  la desactualización de las mismas, que impliquen adicionar recursos y tiempo a las condiciones inicialmente aprobadas</t>
  </si>
  <si>
    <t>1. Durante la etapa constructiva surgen necesidades no previsibles en la etapa de diseños o se dan cambios en la normatividad aplicable a proyectos constructivos</t>
  </si>
  <si>
    <t>El desarrollador y el inteventor en conjunto cuantifican los recursos requeridos para atender la necesidades no previsibles o cambios en la normatividad. El supervisor asignado valida la información aportada y si es aplicable la aprueba. Esto puede derivar en modificación contractual, adición de recuros y modificación de cronogramas.</t>
  </si>
  <si>
    <t>Solicitud de modificación contractual y anexos
Otrosi a contratos
Cronogramas modificados</t>
  </si>
  <si>
    <t xml:space="preserve"> 2. El tiempo considerable que  transcurre entre la fecha de realización de los diseños y presupuestos, y la fecha de adjudicación de la obra.</t>
  </si>
  <si>
    <t>Desde la Dirección del Instituto, se gestionan los recursos para la rapida adjudicación de las obras. Estos recursos se obtienes a través de las transferencias Distritales u otras estrategias de financiación que estén alineadas con el objeto social de la entidad.</t>
  </si>
  <si>
    <t xml:space="preserve">Decreto por el cual se liquida el presupuesto en cada vigencia.
Soportes de otras fuentes de financiación
</t>
  </si>
  <si>
    <t>Vivienda Nueva- 
Gestión Ambiental en Proyectos Habitacionales</t>
  </si>
  <si>
    <t xml:space="preserve">reflejada en multas y sanciones por parte de la autoridad ambiental y del ente de control fiscal, </t>
  </si>
  <si>
    <t>debido al incumplimiento de los requisitos normativos en materia ambiental  en los proyectos habitacionales</t>
  </si>
  <si>
    <t>Posibilidad de afectación económica y reputacional del Instituto reflejada en multas y sanciones por parte de la autoridad ambiental y del ente de control fiscal, debido al incumplimiento de los requisitos normativos en materia ambiental  en los proyectos habitacionales</t>
  </si>
  <si>
    <t>1. Los desarrolladores no aplican los requisitos establecidos en la Guía Socioambiental de obras civiles de la ciudad de Medellín asi como los establecidos en las resoluciones / permisos otorgados por la autoridad ambiental.</t>
  </si>
  <si>
    <t>La interventoría de los proyectos habitacionales verifica el cumplimiento de la mitigación aspectos e impactos ambientales de manera mensual, para lo cual reviza la lista de chequeo ambiental, F-GDS-30, diligenciada por el desarrollador.
Documentado en: Manual de Gestión Ambiental</t>
  </si>
  <si>
    <t>lista de chequeo ambiental diligenciada por la interventoría de cada Proyecto</t>
  </si>
  <si>
    <t>El supervisor asignado a cada proyecto por parte de la Subdirección de Dotación, verifica en campo el chequeo realizado por el desarrollador con aval de la interventoría, lo cual queda evidenciado a través de comité de obra.</t>
  </si>
  <si>
    <t>Acta de comité de obra</t>
  </si>
  <si>
    <t>Asignar en un 100% los subsidios distritales de vivienda en la modalidad de OPV/JVC en aquellos proyectos que cumplen el punto de equilibrio.</t>
  </si>
  <si>
    <t>OPV/JVC</t>
  </si>
  <si>
    <t>Posiblidad de afectación reputacional del Instituto</t>
  </si>
  <si>
    <t>por la existencia de peticiones y acciones judiciales por parte de las Organizaciones OPV/JVC, en relación a la negativa de asignación de los subsidios por parte de Isvimed.</t>
  </si>
  <si>
    <t>debido a que no se cuente con los recursos para la asignación de los subsidios en la modalidad de OPV de aquellas que lo solicitan y cumplan con el punto de equilibrio.</t>
  </si>
  <si>
    <t>Posiblidad de afectación reputacional del Instituto por la existencia de peticiones y acciones judiciales por parte de las Organizaciones OPV/JVC, en relación a la negativa de asignación de los subsidios por parte de Isvimed. Lo anterior, debido a que no se cuente con los recursos para la asignación de los subsidios en la modalidad de OPV de aquellas que lo solicitan</t>
  </si>
  <si>
    <t>1. No se presupuestan recursos para la atención de subsidios de demanda organizada.</t>
  </si>
  <si>
    <t>mayor</t>
  </si>
  <si>
    <t>Para cada vigencia, el profesional asignado a las OPV/JVC, identifica las necesidades informadas por las OPV/JVC para realizar una proyección de los recursos relacionada con  la asignación de los subsidios. Esta información se presenta a la Sudirección de Planeación para consolidación de necesidades y gestión de recursos ante el Distrito. 
Una vez que el Ditstrito define el monto de los recursos a transferir y las fechas de transferencia, estos recursos se incluyen en el Plan Anual de Adquisiciones y en el presupuesto anual de cada vigencia</t>
  </si>
  <si>
    <r>
      <t xml:space="preserve">Plan Anual de Adquisiciones
</t>
    </r>
    <r>
      <rPr>
        <sz val="11"/>
        <rFont val="Arial Narrow"/>
        <family val="2"/>
      </rPr>
      <t>Resolución de Liquiidación de Presupuesto (Validar con Marisol)</t>
    </r>
  </si>
  <si>
    <t>2. El numero de postulaciones es superior a los recursos disponibles para atender las solicitudes de asignación de subsidios en la modalidad de demanda organizada.</t>
  </si>
  <si>
    <t>2.</t>
  </si>
  <si>
    <r>
      <rPr>
        <b/>
        <sz val="11"/>
        <color rgb="FF000000"/>
        <rFont val="Arial Narrow"/>
        <family val="2"/>
      </rPr>
      <t>En caso de materialización del riesgo:</t>
    </r>
    <r>
      <rPr>
        <sz val="11"/>
        <color indexed="8"/>
        <rFont val="Arial Narrow"/>
        <family val="2"/>
      </rPr>
      <t xml:space="preserve">
En reunión de seguimiento a POAI, Comité Institucional de Gestión y Desempeño, los Subdirectores manifiestan necesidades presupuestales y buscan rubros que no se vayan a utilizar de otros procesos.
El Subdirector de Dotación de Vivienda y Habitat, solicita cambio presupuestal via memorando. En el caso que se deban trasladar recursos entre distintos proyectos de inversión, desde la subdirección de Planeación, el profesional especializado, inicia el trámite solicitando al DAP concepto favorable a dicha solicitud. Cuando el DAP aprueba, el equipo de la Linea Estratégica procede a realizar las modificaciones al proyecto en las plataformas destinadas a ello (SAP, MGA - WEB). Después de modificados los proyectos, el profesional encargado del presupuesto, realiza los traslados presupuestales desde la plataforma SICOF.
Si se trata de un traslado presupuestal en el mismo proyecto de inversión no es necesario solicitar concepto favorable al DAP, y el profesional encargado de presupuesto realiza los traslados presupuestales desde la plataforma SICOF.</t>
    </r>
  </si>
  <si>
    <t>Actas de seguimiento a POAI
Memorando de solicitud de cambio presupuestal
Oficio de solcitud de concepto favorable al DAP
Respuesta del DAP
Registros presupuestales para la asignación de subsidios</t>
  </si>
  <si>
    <t>Lograr que el 60% de los SDV asignados en la modalidad de demanda organizada cuenten con desembolso de la totalidad de los recursos destinados.</t>
  </si>
  <si>
    <t>reflejada en requerimientos por parte del Concejo Distrital o PQRS por parte de  los benficiarios de los subsidios asignados, por no poder contar con los recursos de los subsidios para el cierre financiero, terminación de los proyectos habitacionales y entrega de las soluciones de vivienda.</t>
  </si>
  <si>
    <t>debido a que no se desembolse la totalidad de los recursos de los SDV asignados en la modalidad de demanda organizada</t>
  </si>
  <si>
    <t>Posibilidad de afectación reputacional del Instituto reflejada en requerimientos por parte del Concejo Distrital o PQRS por parte de  los benficiarios de los subsidios asignados, por no poder contar con los recursos de los subsidios para el cierre financieroy terminación de los proyectos habitacionales  y entrega de las soluciones de vivienda.. Lo anterior, debido a que no se desembolse la totalidad de los recursos de los SDV asignados en la modalidad de demanda organizada</t>
  </si>
  <si>
    <t xml:space="preserve">1. Que se siniestre el proyecto por deficit en el cierre financiero proyectado por parte de la OPV, toda vez que no se verifican los requisitos financieros para la asignación del SDV en la modalidad de OPV/JVC </t>
  </si>
  <si>
    <t>alta</t>
  </si>
  <si>
    <t>En la etapa de verificación de requisitos del proyecto para la postulación al SDV, el profesional asignado a las OPV/JVC revisa y avala la condiciones del cierre financiero aportadas por la OPV/JVC de acuerdo a lo establecido en el procedimiento para el acompañamiento a los proyectos de OPV y JVC, P-GDS-05</t>
  </si>
  <si>
    <t>lista de verificación de requisitos para iniciar proceso de postulacion para subsidio de OPV, F-GDS-05 .
Acta de mesa interdisciplinaria</t>
  </si>
  <si>
    <t>2. El representante de las OPV no escritura la vivienda a los benificiarios del SDV, realizando la venta a particulares.</t>
  </si>
  <si>
    <t>Desde el acompañamiento social a la población de demanda organizada, se efectua el acompañamiento periódico a los grupo familiares con el fin de generar una retroalimentación en doble vía con relación al estado de la aplicación del subsidio. Mediante esta retroalimentación, se identifica si el representante de las OPV está gestionando la venta de las viviendas a particulares.</t>
  </si>
  <si>
    <t>Bitacora de obsrevaciones en SIFI, módulo de "Personas".
Actas de reunión.</t>
  </si>
  <si>
    <t>3. Vencimiento del término de vigencia del subsidio asignado, sin que la familia solicite su prorroga.</t>
  </si>
  <si>
    <t xml:space="preserve">3.1 </t>
  </si>
  <si>
    <t>Desde el acompañamiento social a la población de demanda organizada, se identifican aquellas resoluciones de asignación de SDV próximo a cumplir el términos de vigencia, con el fin de notificar tanto a las OPV como a las familias, para que se determine si se solicita la prorroga.</t>
  </si>
  <si>
    <t>Oficio de notificación de vencimiento de términos de los SDV de demanda organizada.</t>
  </si>
  <si>
    <t>3.2</t>
  </si>
  <si>
    <t>En el caso de pérdida de vigencia del SDV, se aplica la resolución 678 de 2022 Política de prevención del daño antijurídico, para determinar si se aplica el subsidio o se gestiona la restitución de los recursos desde la fiducia.</t>
  </si>
  <si>
    <t>Acta del Comité de Conciliación
Soporte de liberación de saldos</t>
  </si>
  <si>
    <r>
      <rPr>
        <b/>
        <sz val="11"/>
        <color theme="1"/>
        <rFont val="Arial Narrow"/>
        <family val="2"/>
      </rPr>
      <t>En caso de materialialización del Riesgo:</t>
    </r>
    <r>
      <rPr>
        <sz val="11"/>
        <color theme="1"/>
        <rFont val="Arial Narrow"/>
        <family val="2"/>
      </rPr>
      <t xml:space="preserve">
En el caso de que un SDV asignado en la modalidad de demanda organizada no pueda ser aplicado, se gestiona la restitución de los recursos desde la fiducia.</t>
    </r>
  </si>
  <si>
    <t>Soporte de liberación de saldos</t>
  </si>
  <si>
    <t>NA
Riesgo Fiscal</t>
  </si>
  <si>
    <t>Posiblidad de efecto dañoso sobre recursos públicos</t>
  </si>
  <si>
    <t>por perdida de recursos correspondientes a los desembolsos parciales contra avance de obra realizados a las OPV</t>
  </si>
  <si>
    <t>debido a proyectos habitacionales no terminados y por lo tanto no entregados a los beneficiarios del SDV en la modalidad de demanda organizada.</t>
  </si>
  <si>
    <t>Posiblidad de efecto dañoso sobre recursos públicos, por perdida de recursos correspondientes a los desembolsos parciales contra avance de obra realizados a las OPV, debido a proyectos habitacionales no terminados y por lo tanto no entregados a los beneficiarios del SDV en la modalidad de demanda organizada.</t>
  </si>
  <si>
    <t xml:space="preserve">1. por deficit en el cierre financiero proyectado por parte de la OPV, toda vez que no se verifican los requisitos financieros para la asignación del SDV en la modalidad de OPV/JVC </t>
  </si>
  <si>
    <t>media</t>
  </si>
  <si>
    <r>
      <rPr>
        <b/>
        <sz val="11"/>
        <color theme="1"/>
        <rFont val="Arial Narrow"/>
        <family val="2"/>
      </rPr>
      <t>En el caso de materialización del riesgo:</t>
    </r>
    <r>
      <rPr>
        <sz val="11"/>
        <color theme="1"/>
        <rFont val="Arial Narrow"/>
        <family val="2"/>
      </rPr>
      <t xml:space="preserve">
En caso de que un proyecto de OPV para el que fueron efectuados desembolsos paciales del SDV, no pueda ser terminado y entregado, se adelanta el proceso jurídico correspondiente con los beneficiarios del SDV para la recuperación de los recursos.</t>
    </r>
  </si>
  <si>
    <t>Acta de Comité de Conciliación
Acciones de repetición
Soportes de restitución de recursos.</t>
  </si>
  <si>
    <t>GDS15</t>
  </si>
  <si>
    <t>GDS 6</t>
  </si>
  <si>
    <t>GDS 7</t>
  </si>
  <si>
    <t>GDS 8</t>
  </si>
  <si>
    <t>GDS18</t>
  </si>
  <si>
    <t>GDS 19</t>
  </si>
  <si>
    <t>GDS20</t>
  </si>
  <si>
    <t>GDS21</t>
  </si>
  <si>
    <t xml:space="preserve">	debido al Incumplimiento de las obligaciones establecidas en los contratos de acuerdo con el modelo de negocio establecido (desarrollador, constructor, gerente, interventor, compraventa).</t>
  </si>
  <si>
    <t>Posibilidad afectación reputacional y económica del Instituto reflejada en: 
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asi como mayor costo de los profesionales contratados por el Isvimed para la supervisión de los distintos contratos de los proyectos inmobiliarios.
Lo anterior debido al Incumplimiento de las obligaciones establecidas en los contratos de acuerdo con ell modelo de negocio establecido (desarrollador, constructor, gerente, interventor, compraventa).</t>
  </si>
  <si>
    <t>GDS22</t>
  </si>
  <si>
    <t>GDS23</t>
  </si>
  <si>
    <t>GDS24</t>
  </si>
  <si>
    <t>GDS25</t>
  </si>
  <si>
    <t>Se incluye este riesgo producto de validación de riesgos Vs objetivos SMART, relacionado con la posibilidad de demoras en la contratación de los diferentes necesidades para iniciar con la realización de diagnósticos, asignación de subsidios y realización de mejoramientos.</t>
  </si>
  <si>
    <t>Se incluye este riesgo producto de validación de riesgos Vs objetivos SMART, relacionado con la posibilidad de que los inmuebles ubicados en zonas con mayor deficit cualitativo no cumplen los requisitos establecidos en el decreto 1053 de 2020 para asignación del SDV.</t>
  </si>
  <si>
    <t>Se incluye este riesgo de tipo fiscal, relacionado con la posibilidad de que no se asigne el SDV en la modalidad de mejoramiento de vivienda a los diagnósticos efectivos.</t>
  </si>
  <si>
    <t>Se incluye este riesgo producto de validación de riesgos Vs objetivos SMART, relacionado con la posibilidad de incumplimiento de las obligaciones establecidas en los contratos de acuerdo con el modelo de negocio establecido (desarrollador, constructor, gerente, interventor, compraventa).</t>
  </si>
  <si>
    <t>Se incluye este riesgo producto de validación de riesgos Vs objetivos SMART, relacionado con la posibilidad de demoras en los procesos de certificación de cumplimiento de las normas técnicas por parte de quienes ejecuten los proyectos, lo cual puede derivar en retrasos de la legalización de los mismos y entrega de las soluciones habitacionales a las familias.</t>
  </si>
  <si>
    <t>Se incluye este riesgo producto de validación de riesgos Vs objetivos SMART, relacionado con la posibilidad de que no se cuente con los recursos para la asignación de los subsidios en la modalidad de OPV de aquellas que lo solicitan y cumplan con el punto de equilibrio.</t>
  </si>
  <si>
    <t>Se incluye este riesgo producto de validación de riesgos Vs objetivos SMART, relacionado con la posibilidad de que no se desembolse la totalidad de los recursos de los SDV asignados en la modalidad de demanda organizada.</t>
  </si>
  <si>
    <t>Se incluye este riesgo de tipo fiscal, relacionado con la posibilidad de proyectos habitacionales no terminados y por lo tanto no entregados a los beneficiarios del SDV en la modalidad de demanda organizada lo cual derivaría en la perdida de recursos correspondientes a los desembolsos parciales contra avance de obra realizados a las OPV.</t>
  </si>
  <si>
    <t>Se elimina este riesgo producto de su validación vs objetivos SMART de la línea de acción de Vivienda Nueva.</t>
  </si>
  <si>
    <t>Se elimina este riesgo producto de su validación vs objetivos SMART de la línea de acción de OPV.</t>
  </si>
  <si>
    <t>GDS10</t>
  </si>
  <si>
    <t>GDS8</t>
  </si>
  <si>
    <t>Se elimina este riesgo producto de su validación vs objetivos SMART de la línea de acción de Mejoramiento de Vivienda.</t>
  </si>
  <si>
    <t xml:space="preserve">por sobrecostos en los contratos para el desarrollo de los proyectos inmobiliarios </t>
  </si>
  <si>
    <t>debido a 
* reconocimientos por desequilibrios económicos sin los soportes adecuados,  
*autorización de pagos de actividades ya pagadas y/o por un mayor valor, 
*reconocimiento de pagos que no le corresponden al Instituto</t>
  </si>
  <si>
    <t>Posiblidad de efecto dañoso sobre recursos públicos por sobrecostos en los contratos para el desarrollo de los proyectos inmobiliarios, debido a reconocimientos por desequilibrios económicos sin los soportes adecuados,  autorización de pagos de actividades ya pagadas y/o por un mayor valor, reconocimiento de pagos que no le corresponden al Instituto</t>
  </si>
  <si>
    <t>Inadecuado control en la ejecución del contrato por parte de la interventoría o la supervisión, en los compornentes técnico, administrativo, financiero y jurídico.</t>
  </si>
  <si>
    <t>A través de las mesas de seguimiento de ejecución de los proyectos se verifica el estado de avance de las actividades relacionadas a cada proyecto en lso componentes  técnico, administrativo, financiero y jurídico, las cuales se realizan de manera semanal. Esto se realiza teniendo en cuenta los cronogramas de cierre financiero para la remisión de pagos y soportes.</t>
  </si>
  <si>
    <t>Actas de mesa de seguimiento de proyectos
Recibo de pagos y soportes por parte de tesorería</t>
  </si>
  <si>
    <t>Desconocimiento de sobre el alcance de la interventoría y supervisión</t>
  </si>
  <si>
    <t>La Subdirección Jurídica capacita de manera periódica a los supervisores sobre las funciones de la supervisión establecidas en el manual de supervisón y de interventoría del Instituto. 
Nota: debe considerarse los resultados de auditorías internas y externas como fuentes para la planificación de la capacitación.</t>
  </si>
  <si>
    <t>Registros de capacitación</t>
  </si>
  <si>
    <t>Deficiencias en el almacenamiento de la información de cada proyecto  que deriva en difucultados para su ubicación.</t>
  </si>
  <si>
    <t>La entidad cuenta con un archivo de gestión digital para el almacenamiento de la información relacionadas con los proyectos.
El supervisor de cada proyecto recuerda de manera periódica la importancia del almacenamiento y uso del archivo de gestión digital.</t>
  </si>
  <si>
    <t>Información alamacenada en el archivo de gestión digital
Corros electrónicos</t>
  </si>
  <si>
    <t>En el caso de materialización del riesgo, se podrá realizar el balance de la ejecución financiera y  técnica en la etapa de liquidación, para que las partes se puedan declarar a paz y salvo de sus obligaciones.</t>
  </si>
  <si>
    <t>Acta de Liquidación.</t>
  </si>
  <si>
    <t>por mayor costo de interventoría
por mayor costo por comisiones fiduciarias y dictámenes financieros</t>
  </si>
  <si>
    <t>debido a mayor permanencia de la obra con relación a los cronogramas inicialmente proyectados.</t>
  </si>
  <si>
    <t>Posiblidad de efecto dañoso sobre recursos públicos, reflejada en una mayor costo de interventoría
asi como en un mayor costo por comisiones fiduciarias y dictámenes financieros, debido a mayor permanencia de la obra con relación a los cronogramas inicialmente proyectados.</t>
  </si>
  <si>
    <t>Retrasos por trámites ante entidades externas (autoridad ambiental, gestión y control territorial, epm, curadorías, entre otras)</t>
  </si>
  <si>
    <t>El profesional lider de Vivienda Nueva, gestionar con EPM reuniones de seguimiento para priorizar acttividades, asi mismo gestiona ante las demás entidades los trámites que se encuentran pendientes.</t>
  </si>
  <si>
    <t>Actas de mesas de trabajo con EPM
Correos electrónicos
Pqrsd ante entidades</t>
  </si>
  <si>
    <t>Gestionar con el Area metropolitana mesa de trabajo para priorizar los trámites de su competencia para los proyectos inmobiliarios que adelanta el Instituto. Junio de 2025.</t>
  </si>
  <si>
    <t>Falta de recursos por parte de las entidades encargadas de desarrollar los proyectos.</t>
  </si>
  <si>
    <t>El equipo de Vivienda Nueva envia oficios de manera contínua a las entidades encargadas de desarrollar los proyectos con el propósito de que informen sobre las gestiones realizadas para la consecución del recurso.
En caso de que no sea posible la obtención de recursos, se remite el caso a la Subdirección Jurídica para que inicien el proceso sancionatorio correspondiente.</t>
  </si>
  <si>
    <t>Oficios
Respuestas por parte de las entidades
Expediente jurídico en el caso inicio del proceso sancionatorio.</t>
  </si>
  <si>
    <t>demoras en las respuestas por parte de las fiduciarias para los trámites adminsitrativos que se derivan de la ejecución de los contratos, tales como otros si, ampliaciones en recursos y en plazo, modificaciones contractuales, entre otros.</t>
  </si>
  <si>
    <t>El equipo de vivienda nueva realiza seguimiento continuo a los trámites solicitados a las fiduciarias, asi mismo se gestionan reuniones con la mismas con el mismo propósito.</t>
  </si>
  <si>
    <t>Actas de reuniones
Correos electrónicos
Relación de actividades realizadas frente a trámites con fiduciarias.</t>
  </si>
  <si>
    <t>GDS26</t>
  </si>
  <si>
    <t>GDS27</t>
  </si>
  <si>
    <t>Se incluye este riesgo de tipo fiscal, relacionado con la posibilidad de reconocimientos por desequilibrios económicos sin los soportes adecuados,  autorización de pagos de actividades ya pagadas y/o por un mayor valor, reconocimiento de pagos que no le corresponden al Instituto. Lo cual puede derivar en sobrecostos en los contratos para el desarrollo de los proyectos inmobiliarios.</t>
  </si>
  <si>
    <t>Se incluye este riesgo de tipo fiscal, relacionado con la posibilidad de mayor permanencia de la obra con relación a los cronogramas inicialmente proyectados, lo cual puede impactar en un mayor costo de interventoría, de las comisiones fiduciarias y dictámenes financieros.</t>
  </si>
  <si>
    <t>noviembre de 2024</t>
  </si>
  <si>
    <t>SEGUIMIENTO TRIMESTRE 1 DE 2025</t>
  </si>
  <si>
    <t>EVIDENCIA
(Materialización de eventos, aplicación de controles)
(RELACIONAR LOS ENLACES)</t>
  </si>
  <si>
    <t>Identificación de Riesgos: El riesgo sigue vigente
Materialización de Evento Potencial Principal: Durante el Primer trimestre de 2025 No se ha materializado y se ha venido entregando la documentación requerida a las curadurías con el fin de obtener las resoluciones que se le asignan a los beneficiarios.
Se han radicado en la Curaduría Cuarta 20  CBML que corresponden a 39 unidades de vivienda y en la Curaduría Cero 5 CBML que corresponden a 11 unidades de vivienda.
Materialización de Evento Potencial Intermedio:  No se han materializado los eventos en el Primer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</si>
  <si>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No se materializo ninguno de los eventos potenciales.  En relacion con la verificacion de la efectividad de los controles, se edelantó reunion para asesoria a la OPV ASOCODEMAN,  en esta se informó sobre la importancia de contar con un presupuesto bien elaborado para evitar dificultades para la terminacion de las obras y en algunos casos el siniestro del proyecto.
</t>
    </r>
    <r>
      <rPr>
        <u/>
        <sz val="11"/>
        <color theme="1"/>
        <rFont val="Arial Narrow"/>
        <family val="2"/>
      </rPr>
      <t xml:space="preserve">https://isvimedgovco.sharepoint.com/:b:/s/4Dot_Vivienda_y_Habitat2-06.OPV/EWruyOKZJB5NpTQbd3wBVbYBgv34S9T0ZzLATX_1M43umA?e=II5Nxf </t>
    </r>
  </si>
  <si>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riesgo como sus causas de origen continuan vigentes.
</t>
    </r>
    <r>
      <rPr>
        <b/>
        <sz val="11"/>
        <color theme="1"/>
        <rFont val="Arial Narrow"/>
        <family val="2"/>
      </rPr>
      <t>Materialización de Evento Potencial Principa</t>
    </r>
    <r>
      <rPr>
        <sz val="11"/>
        <color theme="1"/>
        <rFont val="Arial Narrow"/>
        <family val="2"/>
      </rPr>
      <t xml:space="preserve">l:
Para el periodo de seguimiento, el evento potencial principal NO  se materializó toda vez que no se ha postulado por las OPV/JVC proyectos nuevos para la asignación de subsidios.
</t>
    </r>
    <r>
      <rPr>
        <b/>
        <sz val="11"/>
        <color theme="1"/>
        <rFont val="Arial Narrow"/>
        <family val="2"/>
      </rPr>
      <t>Materialización de Eventos Potenciales Intermedios (Causas)</t>
    </r>
    <r>
      <rPr>
        <sz val="11"/>
        <color theme="1"/>
        <rFont val="Arial Narrow"/>
        <family val="2"/>
      </rPr>
      <t xml:space="preserve">:
Para el perido en evaluación, los eventos potenciales intermedios NO  se materializaron, toda vez que no fueron radicados proyectos para postulacuion al SDV  en la modalidad de demanda organizada.
</t>
    </r>
    <r>
      <rPr>
        <b/>
        <sz val="11"/>
        <color theme="1"/>
        <rFont val="Arial Narrow"/>
        <family val="2"/>
      </rPr>
      <t>Diseño, Efectividad de Controles</t>
    </r>
    <r>
      <rPr>
        <sz val="11"/>
        <color theme="1"/>
        <rFont val="Arial Narrow"/>
        <family val="2"/>
      </rPr>
      <t xml:space="preserve">: Como se informo con anterioridad, durante el periodo de evaluación NO fueron postulados proyectos para la asignación del SDV en la modalidad de demanda organizada, por tanto no se requirieron recursos; sin embargo, los recursos para la asignacion de subsidios en la modalidad de demanda organizada, se encuentran entre los recursos dispuestos para los subsidios correspondientes a la modalidad de demanda libre.
</t>
    </r>
    <r>
      <rPr>
        <b/>
        <sz val="11"/>
        <color theme="1"/>
        <rFont val="Arial Narrow"/>
        <family val="2"/>
      </rPr>
      <t xml:space="preserve">Acciones derivadas de materialización de eventos / fortalecimiento de controles: 
</t>
    </r>
    <r>
      <rPr>
        <sz val="11"/>
        <color theme="1"/>
        <rFont val="Arial Narrow"/>
        <family val="2"/>
      </rPr>
      <t>A la fecha no existen acciones derivadas de la materialización de eventos.</t>
    </r>
  </si>
  <si>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evento potencial principal como sus causas continuan vigentes </t>
    </r>
    <r>
      <rPr>
        <b/>
        <sz val="11"/>
        <color theme="1"/>
        <rFont val="Arial Narrow"/>
        <family val="2"/>
      </rPr>
      <t xml:space="preserve">
</t>
    </r>
    <r>
      <rPr>
        <sz val="11"/>
        <color theme="1"/>
        <rFont val="Arial Narrow"/>
        <family val="2"/>
      </rPr>
      <t xml:space="preserve">
</t>
    </r>
    <r>
      <rPr>
        <b/>
        <sz val="11"/>
        <color theme="1"/>
        <rFont val="Arial Narrow"/>
        <family val="2"/>
      </rPr>
      <t xml:space="preserve">Materialización de Evento Potencial Principal:  
</t>
    </r>
    <r>
      <rPr>
        <sz val="11"/>
        <color theme="1"/>
        <rFont val="Arial Narrow"/>
        <family val="2"/>
      </rPr>
      <t xml:space="preserve">Durante el periodo en evaluación no se materializó el evento potencial principal, actualmente se adelantan las gestiones administrativas para efectuar el traslado de los recursos correspondientes a los subsidios que no pudieron ser aplicados y para los que adicionalmente se dio el vencimiento de la vigencia de las resoluciones de asignación.
</t>
    </r>
    <r>
      <rPr>
        <b/>
        <sz val="11"/>
        <color theme="1"/>
        <rFont val="Arial Narrow"/>
        <family val="2"/>
      </rPr>
      <t>Materialización de Eventos Potenciales Intermedios (Causas)</t>
    </r>
    <r>
      <rPr>
        <sz val="11"/>
        <color theme="1"/>
        <rFont val="Arial Narrow"/>
        <family val="2"/>
      </rPr>
      <t xml:space="preserve">:
Durante el periodo en evaluación no se materializaron los eventos potenciales intermedios, actualmente se adelantan las gestiones administrativas para la restitucion de los recursos correspondientes a los subsiidos que no pdieron ser aplicados 
</t>
    </r>
    <r>
      <rPr>
        <b/>
        <sz val="11"/>
        <color theme="1"/>
        <rFont val="Arial Narrow"/>
        <family val="2"/>
      </rPr>
      <t>Diseño, Efectividad de Controles</t>
    </r>
    <r>
      <rPr>
        <sz val="11"/>
        <color theme="1"/>
        <rFont val="Arial Narrow"/>
        <family val="2"/>
      </rPr>
      <t xml:space="preserve">:
Durante el periodo en evaluacion se pudo verificar dos de los controles planteados, se revisaron las resocuciones aun vigentes con el fin de identificar las proximas a perder vigencia para consultar a las OPV/JVC  su intencion de solicitar prórroga de las mismas.  Asi mismo se viene aplicando la politica de prevencion del daño antijuridico a las resoluciones que habiendo perdido vigencia, pueden continuar el trámite de aplicación toda vez que se cumplio el fin de entrega y escrituración de las viviendas.
</t>
    </r>
    <r>
      <rPr>
        <b/>
        <sz val="11"/>
        <color theme="1"/>
        <rFont val="Arial Narrow"/>
        <family val="2"/>
      </rPr>
      <t>Acciones derivadas de materialización de eventos / fortalecimiento de controles</t>
    </r>
    <r>
      <rPr>
        <sz val="11"/>
        <color theme="1"/>
        <rFont val="Arial Narrow"/>
        <family val="2"/>
      </rPr>
      <t>:
A la fecha no existen acciones derivadas de la materialización de eventos.</t>
    </r>
  </si>
  <si>
    <t>No se materializo ninguno de los eventos potenciales y teniendo en cuenta que para los proyectos que presentaban dificultades por parte del comité de OPV  fueron definidas las acciones que permiten grestionar la aplicacion o restitucion de los subsidios y que los demas proyectos con subsidio asignado no evidencian estas dificultades, no es posible verificar la aplicación de controles</t>
  </si>
  <si>
    <r>
      <rPr>
        <b/>
        <sz val="11"/>
        <color theme="1"/>
        <rFont val="Arial Narrow"/>
        <family val="2"/>
      </rPr>
      <t>Identificación de Riesgos (El riesgo y sus causas continuan vigentes de acuerdo al contexto?</t>
    </r>
    <r>
      <rPr>
        <sz val="11"/>
        <color theme="1"/>
        <rFont val="Arial Narrow"/>
        <family val="2"/>
      </rPr>
      <t xml:space="preserve">):
Tanto el riesgo como sus causas continuan vigentes 
</t>
    </r>
    <r>
      <rPr>
        <b/>
        <sz val="11"/>
        <color theme="1"/>
        <rFont val="Arial Narrow"/>
        <family val="2"/>
      </rPr>
      <t>Materialización de Evento Potencial Principal</t>
    </r>
    <r>
      <rPr>
        <sz val="11"/>
        <color theme="1"/>
        <rFont val="Arial Narrow"/>
        <family val="2"/>
      </rPr>
      <t xml:space="preserve">:
Para el periodo en evaluacion no se evidencia la materializacion del evento potencial principal, toda vez que si bien hay proyecto actualmente en ejecucion, el plazo para la aplicacion de los subsidios esta vigente.  Para los demas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Materialización de Eventos Potenciales Intermedios (Causas):
</t>
    </r>
    <r>
      <rPr>
        <sz val="11"/>
        <color theme="1"/>
        <rFont val="Arial Narrow"/>
        <family val="2"/>
      </rPr>
      <t>Similar al evento potencial principal</t>
    </r>
    <r>
      <rPr>
        <b/>
        <sz val="11"/>
        <color theme="1"/>
        <rFont val="Arial Narrow"/>
        <family val="2"/>
      </rPr>
      <t xml:space="preserve">, </t>
    </r>
    <r>
      <rPr>
        <sz val="11"/>
        <color theme="1"/>
        <rFont val="Arial Narrow"/>
        <family val="2"/>
      </rPr>
      <t xml:space="preserve">para el periodo en evaluacion no se evidencia la materializacion de los evento potenciales intermediosl, toda vez que si bien hay proyecto actualmente en ejecucion, el plazo para la aplicacion de los subsidios esta vigente.  Para los demas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
Diseño, Efectividad de Controles:
</t>
    </r>
    <r>
      <rPr>
        <sz val="11"/>
        <color theme="1"/>
        <rFont val="Arial Narrow"/>
        <family val="2"/>
      </rPr>
      <t xml:space="preserve">Durante el periodo en evaluacion, no han sido radicados por parte de las OPV/JVC proyectos para postulacion al SDV,  sin embargo, se han realizado asesorias y en las mismas se ha informado a las OPV/JVC  sobre las dificultades que conlleva para el proyecto, el no contar con presupuestos adecuados que reflejen las necesidades del mismo,  </t>
    </r>
    <r>
      <rPr>
        <b/>
        <sz val="11"/>
        <color theme="1"/>
        <rFont val="Arial Narrow"/>
        <family val="2"/>
      </rPr>
      <t xml:space="preserve">
</t>
    </r>
    <r>
      <rPr>
        <sz val="11"/>
        <color theme="1"/>
        <rFont val="Arial Narrow"/>
        <family val="2"/>
      </rPr>
      <t xml:space="preserve">
</t>
    </r>
    <r>
      <rPr>
        <b/>
        <sz val="11"/>
        <color theme="1"/>
        <rFont val="Arial Narrow"/>
        <family val="2"/>
      </rPr>
      <t>Acciones derivadas de materialización de eventos / fortalecimiento de controles:</t>
    </r>
    <r>
      <rPr>
        <sz val="11"/>
        <color theme="1"/>
        <rFont val="Arial Narrow"/>
        <family val="2"/>
      </rPr>
      <t xml:space="preserve">
A la fecha no existen acciones derivadas de la materialización de eventos.</t>
    </r>
  </si>
  <si>
    <t>Identificación de Riesgos: El riesgo continua vigente
Materialización de Evento Potencial Principal: No se materializa el evento potencial principal  en el primer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</si>
  <si>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Identificación de Riesgos: El riesgo identificado continua vigente
Materialización de Evento Potencial Principal: No se materializa el evento potencial principal durante el primer trimestre de 2025 ya que los subsidios asignados mediante resolución corresponden a beneficiarios con los diagnósticos aprobados que se encuentran dentro de los 7045 que se tenian en espera de asignación.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</si>
  <si>
    <r>
      <t xml:space="preserve">Identificación de Riesgos: El riesgo continua vigente durante el primer trimestre de 2025
Materialización de Evento Potencial Principal: Durante el primer trimestre de 2025 no se materializó el evento Potencial principal ya que se recibieron recursos y se concretaron Alianzas con el fin de realizar la asignación 429 subsidios de mejoramiento de vivienda de la siguiente forma:
</t>
    </r>
    <r>
      <rPr>
        <sz val="11"/>
        <rFont val="Arial Narrow"/>
        <family val="2"/>
      </rPr>
      <t xml:space="preserve">- 60 Resoluciones individuales correspoendienrtes a la invitación 001 de 2024
- 129 Resoluciones individuales correspondientes al Convenio de Asociación 418 de 2024
- 138 Resoluciones individuales correspondientes  a la invitación 004 de 2024
- 86  Resoluciones individuales correspondientes  a la invitación 002 de 2024
- 16 Resoluciones individuales rurales correspondientes  al convenio con el MVCT  ME 196 de 2023
</t>
    </r>
    <r>
      <rPr>
        <sz val="11"/>
        <color rgb="FFFF0000"/>
        <rFont val="Arial Narrow"/>
        <family val="2"/>
      </rPr>
      <t xml:space="preserve">
</t>
    </r>
    <r>
      <rPr>
        <sz val="11"/>
        <color theme="1"/>
        <rFont val="Arial Narrow"/>
        <family val="2"/>
      </rPr>
      <t>Materialización de Evento Potencial Intermedio: No se materializa el evento potencial intermedio durante el primer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primer trimestre de 2025 ya que los riesgos no se han materializado.</t>
    </r>
  </si>
  <si>
    <t xml:space="preserve">Identificación de Riesgos: El riesgo continua vigente
Materialización de Evento Potencial Principal: En el primer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primer trimestre de 2025 ya que los anticipos correspondientes a los Otrosi N° 1 de las invitaciones 003 y 004 de 2024 no se desembolsan directamente al contratista sino al encargo fiduciario para un mejor control de los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</si>
  <si>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primer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</si>
  <si>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primer trimestre de 2025 ya que se tramitó la expedición de 429 resoluciones para la asignación de subsidios de mejoramiento de vivienda y se realiza la gestión para estructurar la invitación 001 de 2025 con el fin de realizar la contratación de operadores para la ejecución de 2000 mejoramientos a traves de Alianza Fiduciaria en comunas previamente identificadas.
Materialización de Evento Potencial Intermedio: No se materializa el evento potencial intermedio en el primer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</si>
  <si>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No se materializo ninguno de los eventos potenciales y teniendo en cuenta que por parte de las OPV no fueron Radicadas postulaciones al SDV  en la modalidad de demanda organizada, no es posible verificar la aplicación de controles</t>
  </si>
  <si>
    <t>Identificación de Riesgos (El riesgo y sus causas continuan vigentes de acuerdo al contexto?): El riesgo y sus causas siguen vigente.
Materialización de Evento Potencial Principal: Durante este periodo no se materializó el evento principal, no se generó un incumplimiento en las obligaciones de los proyectos en ejecución.
Materialización de Eventos Potenciales Intermedios (Causas): Durante este periodo no se materializó ninguno de los dos (2) eventos potenciales intermedios, se ha realizado un adecuado seguimiento y supervisión a los contratos inmobiliarios, así como también se gestionaron los pagos o desembolsos de recursos ante las fiducias de acuerdo a los soportes presentados por los contratistas o Desarrolladores.
Diseño, Efectividad de Controles: Los contrales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</si>
  <si>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vigentes.
Materialización de Evento Potencial Principal: El evento potencial principal no se ha materializado, en los proyectos en ejecución el constructor o Desarrollador esta realizando los trámites para obtener las certificaciones o aprobaciones de las diferentes entidades.
Materialización de Eventos Potenciales Intermedios (Causas): El evento potencial intermedio no se ha materializado, se han venido desarrollando las actividades en los proyectos en ejecución para obtener las certificaciones o aprobaciones de las diferentes entidades. 
Diseño, Efectividad de Controles: El control ha sido efectivos
Acciones derivadas de materialización de eventos / fortalecimiento de controles:no se realizaron acciones derivadas, toda vez, que no se ha materializado el riego.</t>
  </si>
  <si>
    <t>Identificación de Riesgos (El riesgo y sus causas continuan vigentes de acuerdo al contexto?): El riesgo  y sus causas siguen vigente.
Materialización de Evento Potencial Principal:  Durante este periodo, el evento potencial principal no se ha materializado,  en la ejecución de los proyectos no se ha generado eventos que impliquen sobrecostos.
Materialización de Eventos Potenciales Intermedios (Causas): Durante este periodo, los eventos potenciales intermedios no se han materializado,  en la ejecución de los proyectos no se ha generado eventos que impliquen sobrecostos.
Diseño, Efectividad de Controles: Los controles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</si>
  <si>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 el riesgo no se ha materializado.
Materialización de Evento Potencial Principal: Durante este periodo, el evento potencial principal no se ha materializado,  en la ejecución de los proyectos no se ha generado eventos que impliquen sobrecostos debido a reconocimientos por desequilibrios económicos o pagos por mayor valor o sin soportes.
Materialización de Eventos Potenciales Intermedios (Causas): Durante este periodo, los eventos potenciales intermedios no se han materializado,  en la ejecución de los proyectos no se ha generado eventos que impliquen sobrecostos o pagos por mayor valor o sin soportes.
Diseño, Efectividad de Controles: Los controles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</si>
  <si>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 el riesgo no se ha materializado.
Materialización de Evento Potencial Principal: Durante este periodo, el evento potencial principal no se ha materializado,  en la ejecución de los proyectos no se ha generado eventos que impliquen sobrecostos o mayores permanencias.
Materialización de Eventos Potenciales Intermedios (Causas): Durante este periodo, los eventos potenciales intermedios no se han materializado,  en la ejecución de los proyectos no se ha generado eventos que impliquen sobrecostos o mayores permanencias. 
Diseño, Efectividad de Controles: Los controles han sido efectivos.
Acciones derivadas de materialización de eventos / fortalecimiento de controles: No se realizaron acciones derivadas, toda vez, que no se ha materializado el riego.</t>
  </si>
  <si>
    <t>El reporte de las asignaciones de subsidios para mejoramiento de vivienda a través de la expedición de resoluciones, se realiza a través de los indicador que reposan en el Sistema de Medición Organizacional - SMO de forma mensual (HOGARES BENEFICIADOS CON MEJORAMIENTO DE VIVIENDA) en la siguiente ruta:
http://sifi2.isvimed.gov.co/indicadores/visualizar?id=61</t>
  </si>
  <si>
    <t>Los expedientes para mejoramiento de vivienda que fueron aprobados, se encuentran en el archivo de Gestión a cargo de la Subdirección de Dotación de Vivienda y Hábitat y se tiene una base de datos para el control de los prestamos que se ubica en la siguiente ruta del Sharepoint:
https://isvimedgovco.sharepoint.com/:x:/r/sites/4Dot_Vivienda_y_Habitat2-05.Mejoramientos_de_Vivienda/_layouts/15/Doc.aspx?sourcedoc=%7B0D1C8595-7CA0-4043-A62B-C96A98624E27%7D&amp;file=INVENTARIO_MV.xlsx&amp;action=default&amp;mobileredirect=true</t>
  </si>
  <si>
    <r>
      <t xml:space="preserve">
Se relacionan los 20 correspondientes numeros de radicados en la Curaduria Cuarta que contienen 39 unidades de vivienda:
</t>
    </r>
    <r>
      <rPr>
        <b/>
        <sz val="11"/>
        <color theme="1"/>
        <rFont val="Arial Narrow"/>
        <family val="2"/>
      </rPr>
      <t xml:space="preserve">RADICADOS CURADURIA 4
</t>
    </r>
    <r>
      <rPr>
        <sz val="11"/>
        <color theme="1"/>
        <rFont val="Arial Narrow"/>
        <family val="2"/>
      </rPr>
      <t xml:space="preserve">
05001-4-25-0059
05001-4-25-0060
05001-4-25-0063
05001-4-25-0061
05001-4-25-0064
05001-4-25-0108
05001-4-25-0107
05001-4-25-0106
05001-4-25-0110
05001-4-25-0109
05001-4-25-0159
05001-4-25-0160
05001-4-25-0158
05001-4-25-0152
05001-4-25-053
05001-4-25-0150
05001-4-25-0157
05001-4-25-0151
05001-4-25-0156
05001-4-25-0149
A través de correo electrónico de fecha 27/02/2025, se envía a la curaduria cero 5 CBML que corresponden a 11 unidades de vivienda para revisión inicial (Se tiene como evidencia pantallazo del correo que se guardará en una carpeta de evidencias de cada seguimiento a la matriz de riesgos)</t>
    </r>
  </si>
  <si>
    <t xml:space="preserve">Se relaciona ruta del sifi donde se radica la solicitud de desembolso al encargo fiduciario apeturado por el contratista para el manejo de los recursos por concepto de anticipos
OTROSI 1 INVITACIÓN 003 DE 2024
http://sifi2.isvimed.gov.co:84/correspondenciasenviadas/271132/edit?etapa=3
OTROSI 1 INVITACIÓN 004 DE 2024
http://sifi2.isvimed.gov.co:84/correspondenciasenviadas/271131/edit?etapa=3
</t>
  </si>
  <si>
    <t>Identificación de Riesgos (El riesgo y sus causas continuan vigentes de acuerdo al contexto?):
Tanto el riesgo como las causas siguen siendo vigentes de acuerdo al análisis de contexto
Materialización de Evento Potencial Principal: en el primer trimestre se evidencia maerialización del riesgo ya que el % de cumplimiento del PASAO está por debajo del 85% en la lista de verificacion ambiental en obra  del proyecto Ciudad del Este
Materialización de Eventos Potenciales Intermedios (Causas): Se evidencia materialización de la causa, asociada al cumplimiento de la Guía de Manejo SOcio AMbiental, tal y como se descrbió en el punto anterior.
Diseño, Efectividad de Controles:
Control 1: La lista de chequeo está siendo elaborada por la Interventoría en la perodicidad establecida para el proyecto Ciudad del Este en lo corrido del año.
Control 2: El supervisor o su delegado participa de los comités de obra en donde se verifica, entre otros temas, el cumplimiento del chequeo realizado por la interventoría al PASAO, por lo que se concluye que el control está adecuadamente diseñado y se viene aplicando.
Control 3: La matriz de seguimiento a los permisos ambientales se actualiza de manera períodica y la fecha la matriz se encuentra en proceso de actualización, por lo que se concluye que el control está adecuadamente diseñado y se viene aplicando.
Acciones derivadas de materialización de eventos / fortalecimiento de controles:
Continuar con el segumiento mensual a la jecución del PASAO  en obra, adicionalmente se solicitó a la interventoría de la obra el cronograma de ejecución de acciones que permita evidenciar el cumplimiento del PASAO.</t>
  </si>
  <si>
    <t>Link donde se consolidan las listas de chequeo del prouecto Ciudad del Este: https://isvimedgovco.sharepoint.com/:f:/s/4Dot_Vivienda_y_Habitat2-09.Vivienda_Nueva/EiVChgViTKBCmgWxgSBV4SkB8emaDy_sZZxi8PLLkPRHvQ?e=2N3h7o
Link donde se consolidan las acta de comité de obra del proyecto Ciudad del Este: https://isvimedgovco.sharepoint.com/:f:/s/4Dot_Vivienda_y_Habitat2-09.Vivienda_Nueva/Ev9-M6qA2-BMtDZgSnkHyiMBYlfzbAvkQfRe_pSoOxvMdA?e=puacX2 https://drive.google.com/drive/folders/1nEEuGvwdiK52EoCTUU6mHthP4ZIINoPg?usp=sharing
Link donde se relaciona el estado del segumiento a los tramites ambientales: https://isvimedgovco.sharepoint.com/:x:/s/7Planeacion/Ea-rKyYzV_RHu9lCK3tkskIBM5FswaOTEvqLc__OxFsnAg?e=6UdT6d</t>
  </si>
  <si>
    <t>Link: https://isvimedgovco.sharepoint.com/:f:/s/4Dot_Vivienda_y_Habitat2-09.Vivienda_Nueva/EpQHasyqM5lCkVbbkmWL_KEB60nSdrS2BK8-euiD72D5dg?e=p7ahDD</t>
  </si>
  <si>
    <t>SEGUIMIENTO TRIMESTRE 2 DE 2025</t>
  </si>
  <si>
    <t>No se materializo ninguno de los eventos potenciales y teniendo en cuenta que por parte de las OPV/JVC no fueron Radicadas postulaciones al SDV  en la modalidad de demanda organizada, no es posible verificar la efectividad de los controles.</t>
  </si>
  <si>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evento potencial principal como sus causas continuan vigentes </t>
    </r>
    <r>
      <rPr>
        <b/>
        <sz val="11"/>
        <color theme="1"/>
        <rFont val="Arial Narrow"/>
        <family val="2"/>
      </rPr>
      <t xml:space="preserve">
</t>
    </r>
    <r>
      <rPr>
        <sz val="11"/>
        <color theme="1"/>
        <rFont val="Arial Narrow"/>
        <family val="2"/>
      </rPr>
      <t xml:space="preserve">
</t>
    </r>
    <r>
      <rPr>
        <b/>
        <sz val="11"/>
        <color theme="1"/>
        <rFont val="Arial Narrow"/>
        <family val="2"/>
      </rPr>
      <t xml:space="preserve">Materialización de Evento Potencial Principal:  
</t>
    </r>
    <r>
      <rPr>
        <sz val="11"/>
        <color theme="1"/>
        <rFont val="Arial Narrow"/>
        <family val="2"/>
      </rPr>
      <t xml:space="preserve">El evento potencial principal no se materializó durante el periodo en evaluación, actualmente se continua con la elaboracion de las resoluciones de perdida de ejecutoria para los subsidios asignados para los cuales no se ha adelantado por parte de la OPV/JVC  correspondiente los tramites para el desembolso de la totalidad de los recursos de los subsidios asignados, a fin de que sean trasladados.
</t>
    </r>
    <r>
      <rPr>
        <b/>
        <sz val="11"/>
        <color theme="1"/>
        <rFont val="Arial Narrow"/>
        <family val="2"/>
      </rPr>
      <t>Materialización de Eventos Potenciales Intermedios (Causas)</t>
    </r>
    <r>
      <rPr>
        <sz val="11"/>
        <color theme="1"/>
        <rFont val="Arial Narrow"/>
        <family val="2"/>
      </rPr>
      <t xml:space="preserve">:
Durante el periodo en evaluación no se materializaron los eventos potenciales intermedios, actualmente se adelantan las gestiones administrativas para la restitucion de los recursos correspondientes a los subsidios que no pudieron ser aplicados 
</t>
    </r>
    <r>
      <rPr>
        <b/>
        <sz val="11"/>
        <color theme="1"/>
        <rFont val="Arial Narrow"/>
        <family val="2"/>
      </rPr>
      <t>Diseño, Efectividad de Controles</t>
    </r>
    <r>
      <rPr>
        <sz val="11"/>
        <color theme="1"/>
        <rFont val="Arial Narrow"/>
        <family val="2"/>
      </rPr>
      <t xml:space="preserve">:
Durante el periodo en evaluacion se pudo verificar dos de los controles planteados, se revisaron las resoluciones aun vigentes con el fin de identificar las proximas a perder vigencia para consultar a las OPV/JVC  su intencion de solicitar prórroga de las mismas.  Asi mismo se viene aplicando la politica de prevencion del daño antijuridico a las resoluciones que habiendo perdido vigencia, pueden continuar el trámite de aplicación toda vez que se cumplio el fin de entrega y escrituración de las viviendas.
</t>
    </r>
    <r>
      <rPr>
        <b/>
        <sz val="11"/>
        <color theme="1"/>
        <rFont val="Arial Narrow"/>
        <family val="2"/>
      </rPr>
      <t>Acciones derivadas de materialización de eventos / fortalecimiento de controles</t>
    </r>
    <r>
      <rPr>
        <sz val="11"/>
        <color theme="1"/>
        <rFont val="Arial Narrow"/>
        <family val="2"/>
      </rPr>
      <t>:
A la fecha no existen acciones derivadas de la materialización de eventos.</t>
    </r>
  </si>
  <si>
    <r>
      <rPr>
        <b/>
        <sz val="11"/>
        <color theme="1"/>
        <rFont val="Arial Narrow"/>
        <family val="2"/>
      </rPr>
      <t>Identificación de Riesgos (El riesgo y sus causas continuan vigentes de acuerdo al contexto?</t>
    </r>
    <r>
      <rPr>
        <sz val="11"/>
        <color theme="1"/>
        <rFont val="Arial Narrow"/>
        <family val="2"/>
      </rPr>
      <t xml:space="preserve">):
Tanto el riesgo como sus causas continuan vigentes 
</t>
    </r>
    <r>
      <rPr>
        <b/>
        <sz val="11"/>
        <color theme="1"/>
        <rFont val="Arial Narrow"/>
        <family val="2"/>
      </rPr>
      <t>Materialización de Evento Potencial Principal</t>
    </r>
    <r>
      <rPr>
        <sz val="11"/>
        <color theme="1"/>
        <rFont val="Arial Narrow"/>
        <family val="2"/>
      </rPr>
      <t xml:space="preserve">:
No se evidencia la materializacion del evento potencial principal;  para los proyectos actualmente en ejecucion, el plazo para la aplicacion de los subsidios esta vigente, para los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Materialización de Eventos Potenciales Intermedios (Causas):
</t>
    </r>
    <r>
      <rPr>
        <sz val="11"/>
        <color theme="1"/>
        <rFont val="Arial Narrow"/>
        <family val="2"/>
      </rPr>
      <t>Similar al evento potencial principal</t>
    </r>
    <r>
      <rPr>
        <b/>
        <sz val="11"/>
        <color theme="1"/>
        <rFont val="Arial Narrow"/>
        <family val="2"/>
      </rPr>
      <t xml:space="preserve">, </t>
    </r>
    <r>
      <rPr>
        <sz val="11"/>
        <color theme="1"/>
        <rFont val="Arial Narrow"/>
        <family val="2"/>
      </rPr>
      <t xml:space="preserve">para el periodo en evaluacion no se evidencia la materializacion de los evento potenciales intermedios, toda vez que  por parte del comite de OPV se determinaron y se adelantan las acciones a tomar para los casos en los que las resoluciones de asignación de los subsidios se encuentran vencidas.
</t>
    </r>
    <r>
      <rPr>
        <b/>
        <sz val="11"/>
        <color theme="1"/>
        <rFont val="Arial Narrow"/>
        <family val="2"/>
      </rPr>
      <t xml:space="preserve">
Diseño, Efectividad de Controles:
</t>
    </r>
    <r>
      <rPr>
        <sz val="11"/>
        <color theme="1"/>
        <rFont val="Arial Narrow"/>
        <family val="2"/>
      </rPr>
      <t>Durante el periodo en evaluacion, no han sido radicados por parte de las OPV/JVC proyectos para postulacion al SDV.  En lo que corresponde a los proyectos con resoluciones de asignación vencidas en las que no se aportaron por parte de las OPV los insumois para el desembolso de la totalidad de los subsidios, se esta adelantando la elaboracion de las resoluciones de pérdida de ejecutoria  para posteriormente realizar la recuperación de los recursos.</t>
    </r>
    <r>
      <rPr>
        <b/>
        <sz val="11"/>
        <color theme="1"/>
        <rFont val="Arial Narrow"/>
        <family val="2"/>
      </rPr>
      <t xml:space="preserve">
</t>
    </r>
    <r>
      <rPr>
        <sz val="11"/>
        <color theme="1"/>
        <rFont val="Arial Narrow"/>
        <family val="2"/>
      </rPr>
      <t xml:space="preserve">
</t>
    </r>
    <r>
      <rPr>
        <b/>
        <sz val="11"/>
        <color theme="1"/>
        <rFont val="Arial Narrow"/>
        <family val="2"/>
      </rPr>
      <t>Acciones derivadas de materialización de eventos / fortalecimiento de controles:</t>
    </r>
    <r>
      <rPr>
        <sz val="11"/>
        <color theme="1"/>
        <rFont val="Arial Narrow"/>
        <family val="2"/>
      </rPr>
      <t xml:space="preserve">
A la fecha no existen acciones derivadas de la materialización de eventos.</t>
    </r>
  </si>
  <si>
    <t>No se materializo ninguno de los eventos potenciales.  En relacion con la verificacion de la efectividad de los controles fueron elaboradas las resoluciones de decaimiento para los proyectos.
https://isvimedgovco.sharepoint.com/:b:/s/4Dot_Vivienda_y_Habitat2-06.OPV/EQD4d0azFjNMhU6srrYPDQUBM70--zCJwxQof0cv06ba_A?e=hbs1l3
https://isvimedgovco.sharepoint.com/:b:/s/4Dot_Vivienda_y_Habitat2-06.OPV/EYJAT_2kDa1DrHfezKzY298BfNSf3y1v_9hXT5EmUAgGVA?e=ZYKMSE</t>
  </si>
  <si>
    <t>Identificación de Riesgos: El riesgo sigue vigente
Materialización de Evento Potencial Principal: Durante el segundo trimestre de 2025 No se ha materializado y se ha venido entregando la documentación requerida a las curadurías con el fin de obtener las resoluciones que se le asignan a los beneficiarios.
Se tienen en la Curaduría Cuarta 66 Radicados que corresponden a 133 unidades de vivienda y en la Curaduría Cero 5 CBML que corresponden a 9 unidades de vivienda.
Materialización de Evento Potencial Intermedio:  No se han materializado los eventos en el Segundo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</si>
  <si>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
Se relaciona el correspondiente enlace del Sharepoint donde se lleva el contro de los radicado para verificación del avance en el cumplimiento de la meta:
</t>
    </r>
    <r>
      <rPr>
        <b/>
        <sz val="11"/>
        <color theme="1"/>
        <rFont val="Arial Narrow"/>
        <family val="2"/>
      </rPr>
      <t>https://isvimedgovco.sharepoint.com/:f:/s/4Dot_Vivienda_y_Habitat2-07.Reconocimiento/EjsRhQcHNcNCiQbA2TP4WesB9zdkVyf-6xDhH7HkyVAyJQ?e=NumE3a</t>
    </r>
  </si>
  <si>
    <r>
      <t xml:space="preserve">Identificación de Riesgos: El riesgo continua vigente durante el segundo trimestre de 2025
Materialización de Evento Potencial Principal: Durante el segundo trimestre de 2025 no se materializó el evento Potencial principal ya que se recibieron recursos y se concretaron Alianzas con el fin de realizar la asignación 734 subsidios de mejoramiento de vivienda de la siguiente forma:
</t>
    </r>
    <r>
      <rPr>
        <sz val="11"/>
        <rFont val="Arial Narrow"/>
        <family val="2"/>
      </rPr>
      <t xml:space="preserve">- 589 Resoluciones individuales correspoendienrtes a la invitación 005 de 2024
- 145 Resoluciones individuales correspondientes al Convenio de Asociación 418 de 2024
</t>
    </r>
    <r>
      <rPr>
        <sz val="11"/>
        <color rgb="FFFF0000"/>
        <rFont val="Arial Narrow"/>
        <family val="2"/>
      </rPr>
      <t xml:space="preserve">
</t>
    </r>
    <r>
      <rPr>
        <sz val="11"/>
        <color theme="1"/>
        <rFont val="Arial Narrow"/>
        <family val="2"/>
      </rPr>
      <t>Materialización de Evento Potencial Intermedio: No se materializa el evento potencial intermedio durante el segundo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segundo trimestre de 2025 ya que los riesgos no se han materializado.</t>
    </r>
  </si>
  <si>
    <t xml:space="preserve">Identificación de Riesgos: El riesgo continua vigente
Materialización de Evento Potencial Principal: En el segundo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segundo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</si>
  <si>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 xml:space="preserve">NA
</t>
  </si>
  <si>
    <t>Identificación de Riesgos: El riesgo continua vigente
Materialización de Evento Potencial Principal: No se materializa el evento potencial principal durante el segundo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</si>
  <si>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segundo trimestre de 2025 ya que se tramitó la expedición de 734 resoluciones para la asignación de subsidios de mejoramiento de vivienda y se da la instrucción a la fiduciaria para realizar las invitaciones 001 y 002 de 2025 con el fin de realizar la contratación de operadores para la ejecución de mejoramientos de vivienda a traves de Alianza Fiduciaria en comunas previamente identificadas.
Materialización de Evento Potencial Intermedio: No se materializa el evento potencial intermedio en el segundo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</si>
  <si>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segundo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</si>
  <si>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Identificación de Riesgos: El riesgo identificado continua vigente
Materialización de Evento Potencial Principal: No se materializa el evento potencial principal durante el segundo trimestre de 2025 ya que los subsidios asignados mediante resolución corresponden a beneficiarios con los diagnósticos aprobados que se encuentran dentro de los 7045 que se tenian en espera de asignación de vigencias anteriores.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</si>
  <si>
    <t>Identificación de Riesgos (El riesgo y sus causas continuan vigentes de acuerdo al contexto?): El riesgo  y sus causas siguen vigentes.
Materialización de Evento Potencial Principal: El evento potencial principal no se ha materializado, en los proyectos en ejecución el constructor o Desarrollador esta realizando los trámites para obtener las certificaciones o aprobaciones de las diferentes entidades.
Materialización de Eventos Potenciales Intermedios (Causas): El evento potencial intermedio no se ha materializado, se han venido desarrollando las actividades en los proyectos en ejecución para obtener las certificaciones o aprobaciones de las diferentes entidades. 
Diseño, Efectividad de Controles: El control ha sido efectivos
Acciones derivadas de materialización de eventos / fortalecimiento de controles:no se realizaron acciones derivadas, toda vez, que no se ha materializado el riesgo.</t>
  </si>
  <si>
    <t>Identificación de Riesgos (El riesgo y sus causas continuan vigentes de acuerdo al contexto?):
Tanto el riesgo como las causas siguen siendo vigentes de acuerdo al análisis de contexto
Materialización de Evento Potencial Principal: en el segundo trimestre no se evidencia maerialización del riesgo ya que el % de cumplimiento del PASAO está por encima del 85% en la lista de verificacion ambiental en obra  del proyecto Ciudad del Este
Materialización de Eventos Potenciales Intermedios (Causas): NO se evidencia materialización de la causa, asociada al cumplimiento de la Guía de Manejo Socio Ambiental, tal y como se descrbió en el punto anterior.
Diseño, Efectividad de Controles:
Control 1: La lista de chequeo está siendo elaborada por la Interventoría en la perodicidad establecida para el proyecto Ciudad del Este en lo corrido del año.
Control 2: El supervisor o su delegado participa de los comités de obra en donde se verifica, entre otros temas, el cumplimiento del chequeo realizado por la interventoría al PASAO, por lo que se concluye que el control está adecuadamente diseñado y se viene aplicando.
Control 3: La matriz de seguimiento a los permisos ambientales se actualiza de manera períodica y la fecha la matriz se encuentra en proceso de actualización, por lo que se concluye que el control está adecuadamente diseñado y se viene aplicando.
Acciones derivadas de materialización de eventos / fortalecimiento de controles:
Continuar con el segumiento mensual a la jecución del PASAO  en obra, adicionalmente se solicitó a la interventoría de la obra el cronograma de ejecución de acciones que permita evidenciar el cumplimiento del PASAO.</t>
  </si>
  <si>
    <t>Actualmente el único proyecto que se encuentra en estado de ejecución es Ciudad del Este, donde se evidencia la calificación del estado ambiental en obra. 
Link donde se consolidan las listas de chequeo del proyecto Ciudad del Este: 
https://isvimedgovco.sharepoint.com/:f:/s/4Dot_Vivienda_y_Habitat2-09.Vivienda_Nueva/EiVChgViTKBCmgWxgSBV4SkB8emaDy_sZZxi8PLLkPRHvQ?e=2N3h7o
En los comités de obra se tratan temas ambientales según las novedades presentadas en el transcurso de la obra.
Link donde se consolidan el acta de comité de obra del proyecto Ciudad del Este: https://isvimedgovco.sharepoint.com/:f:/s/4Dot_Vivienda_y_Habitat2-09.Vivienda_Nueva/Ev9-M6qA2-BMtDZgSnkHyiMBYlfzbAvkQfRe_pSoOxvMdA?e=puacX2 https://drive.google.com/drive/folders/1nEEuGvwdiK52EoCTUU6mHthP4ZIINoPg?usp=sharing
La matriz de seguimiento a tramites ambientales es diligenciada y actualizada cada que haya una novedad en cuanto a los permisos ambientales , esta matriz es discriminada por proyecto y el estado de sus resoluciones o comunicaciones .
Link donde se relaciona el estado del seguimiento a los tramites ambientales: https://isvimedgovco.sharepoint.com/:x:/s/7Planeacion/Ea-rKyYzV_RHu9lCK3tkskIBM5FswaOTEvqLc__OxFsnAg?e=6UdT6d</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</si>
  <si>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</si>
  <si>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</si>
  <si>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Identificación de Riesgos: El riesgo sigue vigente
Materialización de Evento Potencial Principal: Durante el Tercer trimestre de 2025 No se ha materializado y se ha venido entregando la documentación requerida a las curadurías con el fin de obtener las resoluciones que se le asignan a los beneficiarios.
Se tienen en la Curaduría Cuarta 144 Radicados que corresponden a 314 unidades de vivienda y en la Curaduría Cero 13 CBML que corresponden a 30 unidades de vivienda, para un total de  157 Radicados que corresponden a 344 unidades de vivienda
Materialización de Evento Potencial Intermedio:  No se han materializado los eventos en el Tercer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</si>
  <si>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Identificación de Riesgos: El riesgo continua vigente durante el tercer trimestre de 2025
Materialización de Evento Potencial Principal: Durante el tercer trimestre de 2025 no se materializó el evento Potencial principal ya que se recibieron recursos y se concretaron Alianzas con el fin de realizar la asignación 1674 subsidios de mejoramiento de vivienda de la siguiente forma:
</t>
    </r>
    <r>
      <rPr>
        <sz val="11"/>
        <rFont val="Arial Narrow"/>
        <family val="2"/>
      </rPr>
      <t xml:space="preserve">- 411 Subsidios correspoendientes a la invitación 005 de 2024
- 77 Subsidios correspondientes al Convenio de Asociación 418 de 2024
- 170 Subsidios correspondientes al Convenio de Asociación 281 de 2025
- 896 Subsidios correspoendientes a la invitación 001 de 2025
- 90 Subsidios correspondientes al Convenio de Asociación 550 de 2025
- 30 Subsidios correspondientes al Convenio Interadministrativo 0004 de 2024
</t>
    </r>
    <r>
      <rPr>
        <sz val="11"/>
        <color rgb="FFFF0000"/>
        <rFont val="Arial Narrow"/>
        <family val="2"/>
      </rPr>
      <t xml:space="preserve">
</t>
    </r>
    <r>
      <rPr>
        <sz val="11"/>
        <color theme="1"/>
        <rFont val="Arial Narrow"/>
        <family val="2"/>
      </rPr>
      <t>Materialización de Evento Potencial Intermedio: No se materializa el evento potencial intermedio durante el tercer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tercer trimestre de 2025 ya que los riesgos no se han materializado.</t>
    </r>
  </si>
  <si>
    <t>El reporte de las asignaciones de subsidios para mejoramiento de vivienda a través de la expedición de resoluciones, se realiza a través de los indicador que reposan en el Sistema de Medición Organizacional - SMO de forma mensual (HOGARES BENEFICIADOS CON MEJORAMIENTO DE VIVIENDA) en la siguiente ruta:
https://isvimedgovco.sharepoint.com/:x:/r/sites/4Dot_Vivienda_y_Habitat2-05.Mejoramientos_de_Vivienda/_layouts/15/Doc.aspx?sourcedoc=%7B0081F94D-83DA-47F1-A3E8-66623C05ECF1%7D&amp;file=INFORME%20SEPTIEMBRE.xlsx&amp;action=default&amp;mobileredirect=true</t>
  </si>
  <si>
    <t xml:space="preserve">Identificación de Riesgos: El riesgo continua vigente
Materialización de Evento Potencial Principal: En el tercer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tercer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</si>
  <si>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tercer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</si>
  <si>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tercer trimestre de 2025 ya que se tramitó la expedición de 1674 resoluciones para la asignación de subsidios de mejoramiento de vivienda. 
Materialización de Evento Potencial Intermedio: No se materializa el evento potencial intermedio en el tercer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</si>
  <si>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tercer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</si>
  <si>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r>
      <rPr>
        <b/>
        <sz val="11"/>
        <color theme="1"/>
        <rFont val="Arial Narrow"/>
        <family val="2"/>
      </rPr>
      <t xml:space="preserve">El riesgo y sus causas continuan vigentes de acuerdo al contexto? (Ver Columnas F y H): </t>
    </r>
    <r>
      <rPr>
        <sz val="11"/>
        <color theme="1"/>
        <rFont val="Arial Narrow"/>
        <family val="2"/>
      </rPr>
      <t xml:space="preserve">El riesgo y sus causas siguen vigente.
</t>
    </r>
    <r>
      <rPr>
        <b/>
        <sz val="11"/>
        <color theme="1"/>
        <rFont val="Arial Narrow"/>
        <family val="2"/>
      </rPr>
      <t>Se materializó el Riesgo?  (Evento Potencial Principal. Columna F):</t>
    </r>
    <r>
      <rPr>
        <sz val="11"/>
        <color theme="1"/>
        <rFont val="Arial Narrow"/>
        <family val="2"/>
      </rPr>
      <t xml:space="preserve">Durante este periodo no se materializó el evento principal, no se generó un incumplimiento en las obligaciones de los proyectos en ejecución.
</t>
    </r>
    <r>
      <rPr>
        <b/>
        <sz val="11"/>
        <color theme="1"/>
        <rFont val="Arial Narrow"/>
        <family val="2"/>
      </rPr>
      <t xml:space="preserve">Se materializaron las causas? (Eventos Potenciales Intermedios. Columna H): </t>
    </r>
    <r>
      <rPr>
        <sz val="11"/>
        <color theme="1"/>
        <rFont val="Arial Narrow"/>
        <family val="2"/>
      </rPr>
      <t xml:space="preserve">Durante este periodo no se materializó ninguno de los dos (2) eventos potenciales intermedios, se ha realizado un adecuado seguimiento y supervisión a los contratos inmobiliarios, así como también se gestionaron los pagos o desembolsos de recursos ante las fiducias de acuerdo a los soportes presentados por los contratistas o Desarrolladores.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Los controles se han venido aplicando conforme a lo establecido. A continuación, se presenta la verificación frente a cada uno:
1. El profesional de la linea de vivienda nueva valida que los profesionales de apoyo a la supervisión tengan claridad del Manual de supervisión del Instituto. Así mismo verifica que los informes de supervisión cumplan con lo establecido: Se da cumplimiento a este control; el supervisor resuelve las inquietudes que se presentan, revisa y aprueba los informes de supervisión, tanto de seguimiento como los relacionados con pagos.
2. Los contratos incluyen clausulas para el desembolso de recursos de fiducias. La Subdirección Jurídica identifica y valida las clausulas que dan cumplimiento a la normativa vigente: Se da cumplimiento a este control; los contratos de los proyectos contienen las cláusulas aplicables a la forma de pago o desembolso de recursos, y el proceso se realiza conforme a lo estipulado contractualmente.
3. En el caso de incumplimiento de obligaciones contractuales se aplica lo establecido en las clausulas de incumplimiento establecidas en cada contrato. Ver procedimiento para la imposición de sanciones, multas y declaratorias de incumplimientos de contratos. P-GJ-05: No se aplica dicho control, toda vez, que este aplica como medida en caso de materialización del riesgo.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xml:space="preserve"> No se proponen nuevas acciones, las establecidas son suficientes como control del riesgo</t>
    </r>
  </si>
  <si>
    <t>https://isvimedgovco.sharepoint.com/:f:/s/4Dot_Vivienda_y_Habitat2-09.Vivienda_Nueva/EpQHasyqM5lCkVbbkmWL_KEB60nSdrS2BK8-euiD72D5dg?e=p7ahDD</t>
  </si>
  <si>
    <r>
      <rPr>
        <b/>
        <sz val="11"/>
        <color theme="1"/>
        <rFont val="Arial Narrow"/>
        <family val="2"/>
      </rPr>
      <t>El riesgo y sus causas continuan vigentes de acuerdo al contexto? (Ver Columnas F y H):</t>
    </r>
    <r>
      <rPr>
        <sz val="11"/>
        <color theme="1"/>
        <rFont val="Arial Narrow"/>
        <family val="2"/>
      </rPr>
      <t xml:space="preserve"> El riesgo  y sus causas siguen vigentes.
</t>
    </r>
    <r>
      <rPr>
        <b/>
        <sz val="11"/>
        <color theme="1"/>
        <rFont val="Arial Narrow"/>
        <family val="2"/>
      </rPr>
      <t>Se materializó el Riesgo?  (Evento Potencial Principal. Columna F)</t>
    </r>
    <r>
      <rPr>
        <sz val="11"/>
        <color theme="1"/>
        <rFont val="Arial Narrow"/>
        <family val="2"/>
      </rPr>
      <t xml:space="preserve">:El evento potencial principal no se ha materializado, en los proyectos en ejecución el constructor o Desarrollador esta realizando los trámites para obtener las certificaciones o aprobaciones de las diferentes entidades.
</t>
    </r>
    <r>
      <rPr>
        <b/>
        <sz val="11"/>
        <color theme="1"/>
        <rFont val="Arial Narrow"/>
        <family val="2"/>
      </rPr>
      <t>Se materializaron las causas? (Eventos Potenciales Intermedios. Columna H):</t>
    </r>
    <r>
      <rPr>
        <sz val="11"/>
        <color theme="1"/>
        <rFont val="Arial Narrow"/>
        <family val="2"/>
      </rPr>
      <t xml:space="preserve"> El evento potencial intermedio no se ha materializado, se han venido desarrollando las actividades en los proyectos en ejecución para obtener las certificaciones o aprobaciones de las diferentes entidades. 
</t>
    </r>
    <r>
      <rPr>
        <b/>
        <sz val="11"/>
        <color theme="1"/>
        <rFont val="Arial Narrow"/>
        <family val="2"/>
      </rPr>
      <t xml:space="preserve">Los Controles están bien  diseñados, se aplican conforme al diseño  y son efectivos? (Ver controles en la columna P / Concluir frente a cada control): </t>
    </r>
    <r>
      <rPr>
        <sz val="11"/>
        <color theme="1"/>
        <rFont val="Arial Narrow"/>
        <family val="2"/>
      </rPr>
      <t xml:space="preserve">Los controles se han venido aplicando conforme a lo establecido. A continuación, se presenta la verificación frente a cada uno:
1. El profesional de la linea de vivienda nueva coordina las gestiones con otras entidades del Conglomerado con la finalidad de reducir los tiempos de los diferentes trámites:  Durante este periodo se han realizado reuniones virtuales con EPM, para la verificación del estado de los trámites de conexión y legalización de los diferentes proyectos habitacionales
</t>
    </r>
    <r>
      <rPr>
        <b/>
        <sz val="11"/>
        <color theme="1"/>
        <rFont val="Arial Narrow"/>
        <family val="2"/>
      </rPr>
      <t>Que acciones propones o se están llevando a cabo para gestionar los riesgos y las causas que se materializaron?</t>
    </r>
    <r>
      <rPr>
        <sz val="11"/>
        <color theme="1"/>
        <rFont val="Arial Narrow"/>
        <family val="2"/>
      </rPr>
      <t xml:space="preserve"> (Si no aplica colocar NA): N/A: N/A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No se proponen nuevas acciones, dado que las actualmente establecidas se consideran suficientes para el control del riesgo.</t>
    </r>
  </si>
  <si>
    <r>
      <t>El riesgo y sus causas continuan vigentes de acuerdo al contexto? (Ver Columnas F y H):</t>
    </r>
    <r>
      <rPr>
        <sz val="11"/>
        <color theme="1"/>
        <rFont val="Arial Narrow"/>
        <family val="2"/>
      </rPr>
      <t xml:space="preserve">El riesgo  y sus causas siguen vigente.
</t>
    </r>
    <r>
      <rPr>
        <b/>
        <sz val="11"/>
        <color theme="1"/>
        <rFont val="Arial Narrow"/>
        <family val="2"/>
      </rPr>
      <t xml:space="preserve">
Se materializó el Riesgo?  (Evento Potencial Principal. Columna F): </t>
    </r>
    <r>
      <rPr>
        <sz val="11"/>
        <color theme="1"/>
        <rFont val="Arial Narrow"/>
        <family val="2"/>
      </rPr>
      <t>Durante el periodo, el evento potencial principal no se ha materializado. En la ejecución de los proyectos no se han presentado situaciones que generen sobrecostos.No obstante, durante este trimestre, en los casos en que ha sido necesario disponer de recursos para atender necesidades específicas de los proyectos habitacionales, se ha adelantado el respectivo proceso de cuantificación, validación y aprobación por parte de la interventoría, así como las modificaciones contractuales correspondientes, conforme a los procedimientos establecidos.</t>
    </r>
    <r>
      <rPr>
        <b/>
        <sz val="11"/>
        <color theme="1"/>
        <rFont val="Arial Narrow"/>
        <family val="2"/>
      </rPr>
      <t xml:space="preserve">
Se materializaron las causas? (Eventos Potenciales Intermedios. Columna H): </t>
    </r>
    <r>
      <rPr>
        <sz val="11"/>
        <color theme="1"/>
        <rFont val="Arial Narrow"/>
        <family val="2"/>
      </rPr>
      <t xml:space="preserve">Durante este periodo, los eventos potenciales intermedios no se han materializado,  en la ejecución de los proyectos no se ha generado eventos que impliquen sobrecostos.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se han venido aplicando conforme a lo establecido. A continuación, se presenta la verificación frente a cada uno</t>
    </r>
    <r>
      <rPr>
        <b/>
        <sz val="11"/>
        <color theme="1"/>
        <rFont val="Arial Narrow"/>
        <family val="2"/>
      </rPr>
      <t xml:space="preserve">:
</t>
    </r>
    <r>
      <rPr>
        <sz val="11"/>
        <color theme="1"/>
        <rFont val="Arial Narrow"/>
        <family val="2"/>
      </rPr>
      <t>1. El Desarrollador y el interventor en conjunto cuantifican los recurso requeridos para atender las necesidades no previsibles o cambios en la normativa. El supervisor asignado valida la información aportada y si es aplicable la aprueba. Esto puede derivar en la modificación contractual, adición de recursos y modificación de cronogramas:  En los casos en los que fue necesario una modificación contractual o adicionar recursos, se adelanto dicho proceso, cuantificación de recursos, aprobación por interventoría, revisión de la supervisión del proyecto y modificaciones contractuales. Caso puntual, reinicio del proyecto La Playita, y en el proyecto Ciudad del Este.
2.  Desde la Dirección del Instituto se gestionan los recursos para la rapida adjudicación de las obras. Estos recursos se obtienen a través de las transferencias Distritales u otras estrategias de financiación que esten alineadas con el objeto social de la entidad: Se da cumplimiento por parte de la Dirección del Instituto.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t>
    </r>
    <r>
      <rPr>
        <sz val="11"/>
        <color theme="1"/>
        <rFont val="Arial Narrow"/>
        <family val="2"/>
      </rPr>
      <t>No se proponen nuevas acciones, las establecidas son suficientes como control del riesgo.es respectivas.</t>
    </r>
  </si>
  <si>
    <r>
      <t xml:space="preserve">El riesgo y sus causas continuan vigentes de acuerdo al contexto? (Ver Columnas F y H):  </t>
    </r>
    <r>
      <rPr>
        <sz val="11"/>
        <color theme="1"/>
        <rFont val="Arial Narrow"/>
        <family val="2"/>
      </rPr>
      <t>El riesgo  y sus causas siguen vigente, el riesgo no se ha materializado.</t>
    </r>
    <r>
      <rPr>
        <b/>
        <sz val="11"/>
        <color theme="1"/>
        <rFont val="Arial Narrow"/>
        <family val="2"/>
      </rPr>
      <t xml:space="preserve">
Se materializó el Riesgo?  (Evento Potencial Principal. Columna F): </t>
    </r>
    <r>
      <rPr>
        <sz val="11"/>
        <color theme="1"/>
        <rFont val="Arial Narrow"/>
        <family val="2"/>
      </rPr>
      <t>Durante este periodo, el evento potencial principal no se ha materializado,  en la ejecución de los proyectos no se ha generado eventos que impliquen sobrecostos debido a reconocimientos por desequilibrios económicos o pagos por mayor valor o sin soportes.</t>
    </r>
    <r>
      <rPr>
        <b/>
        <sz val="11"/>
        <color theme="1"/>
        <rFont val="Arial Narrow"/>
        <family val="2"/>
      </rPr>
      <t xml:space="preserve">
Se materializaron las causas? (Eventos Potenciales Intermedios. Columna H):</t>
    </r>
    <r>
      <rPr>
        <sz val="11"/>
        <color theme="1"/>
        <rFont val="Arial Narrow"/>
        <family val="2"/>
      </rPr>
      <t xml:space="preserve"> Durante este periodo, los eventos potenciales intermedios no se han materializado,  en la ejecución de los proyectos no se ha generado eventos que impliquen sobrecostos o pagos por mayor valor o sin soportes.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se han venido aplicando conforme a lo establecido. A continuación, se presenta la verificación frente a cada uno:
1. A través de las mesas de seguimiento de ejecución de los proyectos se verifica el estado de avance de las actividades relacionadas a cada proyecto en los componentes técnico, administrativo, financiero y jurídico, las cuales se realizan de manera semanal. Esto se realiza teniendo en cuenta los cronogramas de cierre financiero para la remisión de pagos y soportes: Se continua con este seguimiento a cada proyecto:
2. La Subdirección Jurídica capacita de manera periódica a los supervisores sobre las funciones de la supervisión establecidas en el manual de supervisión y de interventoría del Instituto: Dicha subdirección capacita a los supervisores de forma continua.
3. La entidad cuenta con un archivo de gestión digital para el almacenamiento de la información relacionadas con los proyectos. El supervisor de cada proyecto recuerda de manera periódica la importancia del almacenamiento y uso del archivo de gestión digital: Se da cumplimiento a dicha acción, se está gestionando la información digital de los proyectos habitacionales en el sharepoint de la entidad.
4. En el caso de materialización del riesgo, se podrá realizar el balance de la ejecución financiera y técnica en la etapa de liquidación, para que las partes se puedan declarar a paz y salvo de sus obligaciones: No ha sido necesario esta acción, toda vez que no se ha materializado el riesgo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No se proponen nuevas acciones, las establecidas son suficientes como control del riesgo.es respectivas.</t>
    </r>
  </si>
  <si>
    <r>
      <t xml:space="preserve">El riesgo y sus causas continuan vigentes de acuerdo al contexto? (Ver Columnas F y H):  </t>
    </r>
    <r>
      <rPr>
        <sz val="11"/>
        <color theme="1"/>
        <rFont val="Arial Narrow"/>
        <family val="2"/>
      </rPr>
      <t xml:space="preserve">El riesgo  y sus causas siguen vigente, el riesgo no se ha materializado.
</t>
    </r>
    <r>
      <rPr>
        <b/>
        <sz val="11"/>
        <color theme="1"/>
        <rFont val="Arial Narrow"/>
        <family val="2"/>
      </rPr>
      <t xml:space="preserve">
Se materializó el Riesgo?  (Evento Potencial Principal. Columna F):</t>
    </r>
    <r>
      <rPr>
        <sz val="11"/>
        <color theme="1"/>
        <rFont val="Arial Narrow"/>
        <family val="2"/>
      </rPr>
      <t xml:space="preserve">Durante este periodo, el evento potencial principal no se ha materializado,  en la ejecución de los proyectos no se ha generado eventos que impliquen sobrecostos o mayores permanencias.
</t>
    </r>
    <r>
      <rPr>
        <b/>
        <sz val="11"/>
        <color theme="1"/>
        <rFont val="Arial Narrow"/>
        <family val="2"/>
      </rPr>
      <t xml:space="preserve">
Se materializaron las causas? (Eventos Potenciales Intermedios. Columna H):</t>
    </r>
    <r>
      <rPr>
        <sz val="11"/>
        <color theme="1"/>
        <rFont val="Arial Narrow"/>
        <family val="2"/>
      </rPr>
      <t xml:space="preserve"> Durante este periodo, los eventos potenciales intermedios no se han materializado,  en la ejecución de los proyectos no se ha generado eventos que impliquen sobrecostos o mayores permanencias.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se han venido aplicando conforme a lo establecido. A continuación, se presenta la verificación frente a cada uno:
1. El profesional lider de Vivienda Nueva, gestionar con EPM reuniones de seguimiento para priorizar actividades, asi mismo gestiona ante las demás entidades los trámites que se encuentran pendientes: Se realizan reuniones mensuales con EPM.
2. El equipo de Vivienda Nueva envia oficios de manera contínua a las entidades encargadas de desarrollar los proyectos con el propósito de que informen sobre las gestiones realizadas para la consecución del recurso: Se elaboran y reciben continuamente comunicaciones relacionados con tramites de los distintos proyectos habitacionales
3. El equipo de vivienda nueva realiza seguimiento continuo a los trámites solicitados a las fiduciarias, asi mismo se gestionan reuniones con la mismas con el mismo propósito: Se asiste a los comités fiduciarios cuando se programan para tratar temas de los proyecto habitacionales.</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No se proponen nuevas acciones, las establecidas son suficientes como control del riesgo.es respectivas.</t>
    </r>
  </si>
  <si>
    <r>
      <rPr>
        <b/>
        <sz val="11"/>
        <color theme="1"/>
        <rFont val="Arial Narrow"/>
        <family val="2"/>
      </rPr>
      <t>El riesgo y sus causas continuan vigentes de acuerdo al contexto? (Ver Columnas F y H):</t>
    </r>
    <r>
      <rPr>
        <sz val="11"/>
        <color theme="1"/>
        <rFont val="Arial Narrow"/>
        <family val="2"/>
      </rPr>
      <t xml:space="preserve">
Tanto el riesgo como sus causas continuan vigentes, teniendo encuenta que puede presentarse que no se cuente con los recursos para la signación de los subsidios.
</t>
    </r>
    <r>
      <rPr>
        <b/>
        <sz val="11"/>
        <color theme="1"/>
        <rFont val="Arial Narrow"/>
        <family val="2"/>
      </rPr>
      <t>Se materializó el Riesgo?  (Evento Potencial Principal. Columna F):</t>
    </r>
    <r>
      <rPr>
        <sz val="11"/>
        <color theme="1"/>
        <rFont val="Arial Narrow"/>
        <family val="2"/>
      </rPr>
      <t xml:space="preserve">
Durante el tercer trimeste de 2025 no se dio la materialiazacion del riesgo, toda vez que no se requirieron recursos para la asignacion de subsidios en el programa de demanda organizada
</t>
    </r>
    <r>
      <rPr>
        <b/>
        <sz val="11"/>
        <color theme="1"/>
        <rFont val="Arial Narrow"/>
        <family val="2"/>
      </rPr>
      <t xml:space="preserve">Se materializaron las causas? (Eventos Potenciales Intermedios. Columna H):
</t>
    </r>
    <r>
      <rPr>
        <sz val="11"/>
        <color theme="1"/>
        <rFont val="Arial Narrow"/>
        <family val="2"/>
      </rPr>
      <t xml:space="preserve">No se materializaron las causas.  Si bien se radico la informacion correspondiente al proyecto Metropolitano de la OPV ASOCODEMAN,  luego de revisar la informacion, este no cumplio la totalidad de los requisitos para su postulación al SDV.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Se considera que los controles antes de que se materialice el riesgo esta bien diseñado, toda vez que prevee la reserva de los recursos en caso de una asignación.
Los controles, cuando el riesgo se ha materializado, tambien se consideran correctamente diseñados, toda vez que emplean los mecanismos con que se cuenta para buscar los  los recursos que hacen falta.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 xml:space="preserve"> Durante el proceso de postulación se verifican las necesidades de recursos para la asignación de los subsidios.  No se ha materializado el riesgo, no se han formulado acciones para el tratamiento del riesgo.</t>
    </r>
  </si>
  <si>
    <r>
      <rPr>
        <b/>
        <sz val="11"/>
        <color theme="1"/>
        <rFont val="Arial Narrow"/>
        <family val="2"/>
      </rPr>
      <t>El riesgo y sus causas continuan vigentes de acuerdo al contexto? (Ver Columnas F y H):</t>
    </r>
    <r>
      <rPr>
        <sz val="11"/>
        <color theme="1"/>
        <rFont val="Arial Narrow"/>
        <family val="2"/>
      </rPr>
      <t xml:space="preserve">
Tanto el riesgo como las causas continuan vigentes , toda vez que aun puede presentarse para los subsidios asignados que no se pueda efectuar el desemboso de los recursos, por incumplimiento en la entrega de las viviendas.
</t>
    </r>
    <r>
      <rPr>
        <b/>
        <sz val="11"/>
        <color theme="1"/>
        <rFont val="Arial Narrow"/>
        <family val="2"/>
      </rPr>
      <t>Se materializó el Riesgo?  (Evento Potencial Principal. Columna F):</t>
    </r>
    <r>
      <rPr>
        <sz val="11"/>
        <color theme="1"/>
        <rFont val="Arial Narrow"/>
        <family val="2"/>
      </rPr>
      <t xml:space="preserve">
En el periodo en evaluacion el risgo no se materializo 
</t>
    </r>
    <r>
      <rPr>
        <b/>
        <sz val="11"/>
        <color theme="1"/>
        <rFont val="Arial Narrow"/>
        <family val="2"/>
      </rPr>
      <t>Se materializaron las causas? (Eventos Potenciales Intermedios. Columna H):</t>
    </r>
    <r>
      <rPr>
        <sz val="11"/>
        <color theme="1"/>
        <rFont val="Arial Narrow"/>
        <family val="2"/>
      </rPr>
      <t xml:space="preserve">
Durante el periodo en cuestion no se materializaron las causas, si bien se viene aplicando a los proyectos antiguos la politica de prevencion del daño antijuridico, de estos los proyectos villa maria y villa jazmin adelantan los tramites para cumplir con los requisitos y poder tramitar los desembolsos pendientes.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Se considera que los controles estan bien diseñados, toda vez que buscan prevenir desde la etapa de postulacion, falencias en la proyeccion de los presupuestos de los proyectos, evitando que se presenten dificultades con los recursos para terminar los proyectos.
Asi mismo en lo que se refiere al  vencimiento de las resoluciones de asignacion, se informa a los grupos familiares las fechas de vencimiento de estas con el fin de que puedan solictar las correspondientes prórrogas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 xml:space="preserve">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xml:space="preserve">
Las acciones que se llevan a cabo como control para evitar la materializacion del riesgo, es la verificacion detallada de los cierres financieros del proyecto presentados por la OPV/JVC, con el fin de evitar demoras en la ejecucion de las obras y  costos adicionales por la ejecución de actividades no contempladas en los presupuestos iniciales.
Asi mismo, el informar a los grupos familiares sobre las fecha de vencimiento de los subsidios para que las  famillias puedan solicitar las prórrogas correspondientes.</t>
    </r>
  </si>
  <si>
    <t xml:space="preserve">NA
</t>
  </si>
  <si>
    <r>
      <t>El riesgo y sus causas continuan vigentes de acuerdo al contexto? (Ver Columnas F y H):
T</t>
    </r>
    <r>
      <rPr>
        <sz val="11"/>
        <color theme="1"/>
        <rFont val="Arial Narrow"/>
        <family val="2"/>
      </rPr>
      <t>anto el riesgo como sus causas continuan vigentes</t>
    </r>
    <r>
      <rPr>
        <b/>
        <sz val="11"/>
        <color theme="1"/>
        <rFont val="Arial Narrow"/>
        <family val="2"/>
      </rPr>
      <t xml:space="preserve">
Se materializó el Riesgo?  (Evento Potencial Principal. Columna F):
</t>
    </r>
    <r>
      <rPr>
        <sz val="11"/>
        <color theme="1"/>
        <rFont val="Arial Narrow"/>
        <family val="2"/>
      </rPr>
      <t xml:space="preserve">Durante el periodo en evaluacion no se materializo el riesgo.  </t>
    </r>
    <r>
      <rPr>
        <b/>
        <sz val="11"/>
        <color theme="1"/>
        <rFont val="Arial Narrow"/>
        <family val="2"/>
      </rPr>
      <t xml:space="preserve">
Se materializaron las causas? (Eventos Potenciales Intermedios. Columna H):
</t>
    </r>
    <r>
      <rPr>
        <sz val="11"/>
        <color theme="1"/>
        <rFont val="Arial Narrow"/>
        <family val="2"/>
      </rPr>
      <t xml:space="preserve">Durante el perido en cuestion, no se materializaron los eventos potenciales intermedios 
</t>
    </r>
    <r>
      <rPr>
        <b/>
        <sz val="11"/>
        <color theme="1"/>
        <rFont val="Arial Narrow"/>
        <family val="2"/>
      </rPr>
      <t>Los Controles están bien  diseñados, se aplican conforme al diseño  y son efectivos? (Ver controles en la columna P / Concluir frente a cada control)
S</t>
    </r>
    <r>
      <rPr>
        <sz val="11"/>
        <color theme="1"/>
        <rFont val="Arial Narrow"/>
        <family val="2"/>
      </rPr>
      <t>e considera que los controles estan bien diseñados, tanto para el antes de que ocurra la materialización, cuando se verifica con detalle los  cierres financieros del proyecto y los recursos con los que cuenta la OPV/JVC, como en el momento en que se ha materializado el riesgo, teninedo en cuenta la gestion que se adelanta actualmente para la recuperacion de losa recursos en los proyectos en los que no fue posible aplicar el subsidio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Las acciones que se llevan a cabo como control para evitar la materializacion del riesgo, es la verificacion detallada de los cierres financieros del proyecto presentados por la OPV/JVC, con el fin de evitar demoras en la ejecucion de las obras y  costos adicionales por la ejecución de actividades no contempladas en los presupuestos iniciales.
Asi mismo,en el momento se gestiona la recuperacion de los recursos en los proyectos en los que no fue posible la aplicacion de los subsidios</t>
    </r>
  </si>
  <si>
    <t xml:space="preserve">El riesgo y sus causas continuan vigentes de acuerdo al contexto?: Actualmente el unico proyecto sin eventuliadades en la ejecuciion del contrato es Ciudad Del Este, por lo cual, es el unico que presenta mensualmente la lista de verificacion ambiental
Se materializó el Riesgo?: No se materializo el riesgo ya que la lista de verificacion ambiental se encuentra por encima del 85% lo que representa que es una obra ideal y cumple con los requisitos normativos.
Se materializaron las causas?: No se materilizo las causas ya que los desarrolladores aplican en los porcentajes de calificacion de la Guia Socioambiental del obras publicas de Medelllin, ademas de acogerse a las obligaciones ambientales de las resoluciones metroplitana.
Los Controles están bien  diseñados, se aplican conforme al diseño  y son efectivos? : Se aplican los controles necesarios los cules se ha tenido resultados a satisfaccion
1. Los desarrolladores verifican por medio de la lista de verificacion ambiental la mitigacion de aspectos e impactos ambirntales en obra, esta es diligenciada de manera mensual y es enviada al supervisor del contrato y el SGA 
2. El supervisor del asignado a cada proyecto se apoya en la profesional ambiental de dotacion para verificar la lista de chequeo ambiental , realizando visitas de seguimiento y tratando temas de interes ambiental en los comite de obra.
Que acciones propones o se están llevando a cabo para gestionar los riesgos y las causas que se materializaron? : No Aplica
Que acciones propones o se están llevando a cabo para fortalecer los controles? En caso de presentarse alguna novedad ambiental se envian reuqerimientos ambientales al desarrollador e interventoria para su rapida subsanacion. </t>
  </si>
  <si>
    <t>Link donde reposan las listas de verificacion ambiental: https://isvimedgovco.sharepoint.com/:f:/s/4Dot_Vivienda_y_Habitat2-09.Vivienda_Nueva/EiVChgViTKBCmgWxgSBV4SkB8emaDy_sZZxi8PLLkPRHvQ?e=WV2aZp                                                                                                       
En los comités de obra se tratan temas ambientales según las novedades presentadas en el transcurso de la obra.
Link donde se consolidan el acta de comité de obra del proyecto Ciudad del Este: https://isvimedgovco.sharepoint.com/:f:/s/4Dot_Vivienda_y_Habitat2-09.Vivienda_Nueva/Ev9-M6qA2-BMtDZgSnkHyiMBYlfzbAvkQfRe_pSoOxvMdA?e=puacX2 https://drive.google.com/drive/folders/1nEEuGvwdiK52EoCTUU6mHthP4ZIINoPg?usp=sharing
La matriz de seguimiento a tramites ambientales es diligenciada y actualizada cada que haya una novedad en cuanto a los permisos ambientales , esta matriz es discriminada por proyecto y el estado de sus resoluciones o comunicaciones .
Link donde se relaciona el estado del seguimiento a los tramites ambientales: https://isvimedgovco.sharepoint.com/:x:/s/7Planeacion/Ea-rKyYzV_RHu9lCK3tkskIBM5FswaOTEvqLc__OxFsnAg?e=6UdT6d</t>
  </si>
  <si>
    <t>SEGUIMIENTO TRIMESTRE 4 DE 2025</t>
  </si>
  <si>
    <t>Identificación de Riesgos: El riesgo sigue vigente
Materialización de Evento Potencial Principal: Durante el Cuarto trimestre de 2025 No se ha materializado y se ha venido entregando la documentación requerida a las curadurías con el fin de obtener las resoluciones que se le asignan a los beneficiarios.
Se tienen en la Curaduría Cuarta 9 Radicados que corresponden a 18 unidades de vivienda y en la Curaduría Cero 5 CBML que corresponden a 12 unidades de vivienda, para un total de  14 Radicados que corresponden a 30 unidades de vivienda
Materialización de Evento Potencial Intermedio:  No se han materializado los eventos en el Cuarto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</si>
  <si>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t xml:space="preserve">El riesgo y sus causas continuan vigentes de acuerdo al contexto?: Actualmente el unico proyecto en ejecuciones Ciudad Del Este, por lo cual, es el unico que presenta mensualmente la lista de verificacion ambiental , hasta el momento no presenta eventualidades de obra frente al componente ambiental.
Se materializó el Riesgo?: No se materializo el riesgo ya que se presenta de manera menusal la lista de verificacion ambiental y su porcentaje de calificacion se encuentra por encima del 85% lo que representa que es una obra ideal y cumple con los requisitos normativos ambientales.
Se materializaron las causas?: No se materilizo las causas ya que los desarrolladores aplican en los porcentajes de calificacion de la Guia Socioambiental del obras publicas de Medelllin, ademas de acogerse a las obligaciones ambientales de las resoluciones metroplitana.
Los Controles están bien  diseñados, se aplican conforme al diseño  y son efectivos? : Se aplican los controles necesarios los cules se ha tenido resultados a satisfaccion
1. Los desarrolladores verifican por medio de la lista de verificacion ambiental la mitigacion de aspectos e impactos ambirntales en obra, esta es diligenciada de manera mensual y es enviada al supervisor del contrato y el SGA 
2. El supervisor del asignado a cada proyecto se apoya en la profesional ambiental de dotacion para verificar la lista de chequeo ambiental , realizando visitas de seguimiento y tratando temas de interes ambiental en los comite de obra.
Que acciones propones o se están llevando a cabo para gestionar los riesgos y las causas que se materializaron? : No Aplica
Que acciones propones o se están llevando a cabo para fortalecer los controles? En caso de presentarse alguna novedad ambiental se envian requerimientos ambientales al desarrollador e interventoria para su rapida subsanacion. </t>
  </si>
  <si>
    <r>
      <t xml:space="preserve">Identificación de Riesgos: El riesgo continua vigente durante el cuarto trimestre de 2025
Materialización de Evento Potencial Principal: Durante el cuarto trimestre de 2025 no se materializó el evento Potencial principal ya que se recibieron recursos y se concretaron Alianzas con el fin de realizar la asignación 205 subsidios de mejoramiento de vivienda de la siguiente forma:
</t>
    </r>
    <r>
      <rPr>
        <sz val="11"/>
        <rFont val="Arial Narrow"/>
        <family val="2"/>
      </rPr>
      <t xml:space="preserve">- 3 Subsidios correspoendientes a la invitación 005 de 2024 - SOCYA
- 95 Subsidios correspondientes al Convenio de Asociación 281 de 2025 - COMFAMA
- 26 Subsidios correspoendientes a la invitación 001 de 2025 - COSEICO PP
- 72 Subsidios correspondientes al Convenio Interadministrativo 0004 de 2024 - MVCT
</t>
    </r>
    <r>
      <rPr>
        <sz val="11"/>
        <color rgb="FFFF0000"/>
        <rFont val="Arial Narrow"/>
        <family val="2"/>
      </rPr>
      <t xml:space="preserve">
</t>
    </r>
    <r>
      <rPr>
        <sz val="11"/>
        <color theme="1"/>
        <rFont val="Arial Narrow"/>
        <family val="2"/>
      </rPr>
      <t>Materialización de Evento Potencial Intermedio: No se materializa el evento potencial intermedio durante el cuarto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cuarto trimestre de 2025 ya que los riesgos no se han materializado.</t>
    </r>
  </si>
  <si>
    <t xml:space="preserve">Identificación de Riesgos: El riesgo continua vigente
Materialización de Evento Potencial Principal: En el cuarto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cuarto trimestre de 2025 los contratos que se modifican mediante Otrosi solo fue por ampliación de plazo.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</si>
  <si>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cuarto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</si>
  <si>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cuarto trimestre de 2025 ya que se tramitó la expedición de 205 resoluciones para la asignación de subsidios de mejoramiento de vivienda. 
Materialización de Evento Potencial Intermedio: No se materializa el evento potencial intermedio en el cuarto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</si>
  <si>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cuarto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</si>
  <si>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El riesgo y sus causas continuan vigentes de acuerdo al contexto? (Ver Columnas F y H): El riesgo y sus causas siguen vigente.
Se materializó el Riesgo?  (Evento Potencial Principal. Columna F):Durante este periodo no se materializó  el evento principal, no se generó afectación reputacional o economica por reclamaciones.
Se materializaron las causas? (Eventos Potenciales Intermedios. Columna H): Durante este periodo no se materializó ninguno de los dos (2) eventos potenciales intermedios, se ha realizado un adecuado seguimiento y supervisión a los contratos inmobiliarios, así como también se gestionaron los pagos o desembolsos de recursos ante las fiducias de acuerdo a los soportes presentados por los contratistas o Desarrolladores.
Los Controles están bien  diseñados, se aplican conforme al diseño  y son efectivos? (Ver controles en la columna P / Concluir frente a cada control): Los controles se han venido aplicando conforme a lo establecido. A continuación, se presenta la verificación frente a cada uno:
1. El profesional de la linea de vivienda nueva valida que los profesionales de apoyo a la supervisión tengan claridad del Manual de supervisión del Instituto. Así mismo verifica que los informes de supervisión cumplan con lo establecido: Se da cumplimiento a este control; el supervisor resuelve las inquietudes que se presentan, revisa y aprueba los informes de supervisión, tanto de seguimiento como los relacionados con pagos.
2. Los contratos incluyen clausulas para el desembolso de recursos de fiducias. La Subdirección Jurídica identifica y valida las clausulas que dan cumplimiento a la normativa vigente: Se da cumplimiento a este control; los contratos de los proyectos contienen las cláusulas aplicables a la forma de pago o desembolso de recursos, y el proceso se realiza conforme a lo estipulado contractualmente.
3. En el caso de incumplimiento de obligaciones contractuales se aplica lo establecido en las clausulas de incumplimiento establecidas en cada contrato. Ver procedimiento para la imposición de sanciones, multas y declaratorias de incumplimientos de contratos. P-GJ-05: No se aplica dicho control, toda vez, que este aplica como medida en caso de materialización del riesgo.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No se proponen nuevas acciones, las establecidas son suficientes como control del riesgo</t>
  </si>
  <si>
    <t>El riesgo y sus causas continuan vigentes de acuerdo al contexto? (Ver Columnas F y H): El riesgo  y sus causas siguen vigentes.
Se materializó el Riesgo?  (Evento Potencial Principal. Columna F):El evento potencial principal no se ha materializado, en los proyectos en ejecución el constructor o Desarrollador esta realizando los trámites para obtener las certificaciones o aprobaciones de las diferentes entidades.
Se materializaron las causas? (Eventos Potenciales Intermedios. Columna H): El evento potencial intermedio no se ha materializado, se han venido desarrollando las actividades en el proyecto la playita lobrando obtener las certificaciones o aprobaciones de las diferentes entidades de servicios y entidades de control
Los Controles están bien  diseñados, se aplican conforme al diseño  y son efectivos? (Ver controles en la columna P / Concluir frente a cada control): Los controles se han venido aplicando conforme a lo establecido. A continuación, se presenta la verificación frente a cada uno:
1. El profesional de la linea de vivienda nueva coordina las gestiones con otras entidades del Conglomerado con la finalidad de reducir los tiempos de los diferentes trámites:  Durante este periodo se han realizado reuniones virtuales con EPM, para la verificación del estado de los trámites de conexión y legalización de los diferentes proyectos habitacionales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No se proponen nuevas acciones, dado que las actualmente establecidas se consideran suficientes para el control del riesgo.</t>
  </si>
  <si>
    <t>El riesgo y sus causas continuan vigentes de acuerdo al contexto? (Ver Columnas F y H):El riesgo  y sus causas siguen vigente.
Se materializó el Riesgo?  (Evento Potencial Principal. Columna F): Durante el periodo, el evento potencial principal no se ha materializado. En la ejecución de los proyectos no se han presentado situaciones que generen sobrecostos.No obstante, durante este trimestre, en los casos en que ha sido necesario disponer de recursos para atender necesidades específicas de los proyectos habitacionales, se ha adelantado el respectivo proceso de cuantificación, validación y aprobación por parte de la interventoría, así como las modificaciones contractuales correspondientes, conforme a los procedimientos establecidos.
Se materializaron las causas? (Eventos Potenciales Intermedios. Columna H): Durante este periodo, los eventos potenciales intermedios no se han materializado,  en la ejecución de los proyectos no se ha generado eventos que impliquen sobrecostos.
Los Controles están bien  diseñados, se aplican conforme al diseño  y son efectivos? (Ver controles en la columna P / Concluir frente a cada control):  Los controles se han venido aplicando conforme a lo establecido. A continuación, se presenta la verificación frente a cada uno:
1. El Desarrollador y el interventor en conjunto cuantifican los recurso requeridos para atender las necesidades no previsibles o cambios en la normativa. El supervisor asignado valida la información aportada y si es aplicable la aprueba. Esto puede derivar en la modificación contractual, adición de recursos y modificación de cronogramas:  En los casos en los que fue necesario una modificación contractual o adicionar recursos, se adelanto dicho proceso, cuantificación de recursos, aprobación por interventoría, revisión de la supervisión del proyecto y modificaciones contractuales. 
2.  Desde la Dirección del Instituto se gestionan los recursos para la rapida adjudicación de las obras. Estos recursos se obtienen a través de las transferencias Distritales u otras estrategias de financiación que esten alineadas con el objeto social de la entidad: Se da cumplimiento por parte de la Dirección del Instituto.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)No se proponen nuevas acciones, las establecidas son suficientes como control del riesgo.es respectivas.</t>
  </si>
  <si>
    <t>El riesgo y sus causas continuan vigentes de acuerdo al contexto? (Ver Columnas F y H):  El riesgo  y sus causas siguen vigente, el riesgo no se ha materializado.
Se materializó el Riesgo?  (Evento Potencial Principal. Columna F): Durante este periodo, el evento potencial principal no se ha materializado,  en la ejecución de los proyectos no se ha generado eventos que impliquen sobrecostos debido a reconocimientos por desequilibrios económicos o pagos por mayor valor o sin soportes.
Se materializaron las causas? (Eventos Potenciales Intermedios. Columna H): Durante este periodo, los eventos potenciales intermedios no se han materializado,  en la ejecución de los proyectos no se ha generado eventos que impliquen sobrecostos o pagos por mayor valor o sin soportes.
Los Controles están bien  diseñados, se aplican conforme al diseño  y son efectivos? (Ver controles en la columna P / Concluir frente a cada control): Los controles se han venido aplicando conforme a lo establecido. A continuación, se presenta la verificación frente a cada uno:
1. A través de las mesas de seguimiento de ejecución de los proyectos se verifica el estado de avance de las actividades relacionadas a cada proyecto en los componentes técnico, administrativo, financiero y jurídico, las cuales se realizan de manera semanal. Esto se realiza teniendo en cuenta los cronogramas de cierre financiero para la remisión de pagos y soportes: Se continua con este seguimiento a cada proyecto:
2. La Subdirección Jurídica capacita de manera periódica a los supervisores sobre las funciones de la supervisión establecidas en el manual de supervisión y de interventoría del Instituto: Dicha subdirección capacita a los supervisores de forma continua.
3. La entidad cuenta con un archivo de gestión digital para el almacenamiento de la información relacionadas con los proyectos. El supervisor de cada proyecto recuerda de manera periódica la importancia del almacenamiento y uso del archivo de gestión digital: Se da cumplimiento a dicha acción, se está gestionando la información digital de los proyectos habitacionales en el sharepoint de la entidad.
4. En el caso de materialización del riesgo, se podrá realizar el balance de la ejecución financiera y técnica en la etapa de liquidación, para que las partes se puedan declarar a paz y salvo de sus obligaciones: No ha sido necesario esta acción, toda vez que no se ha materializado el riesgo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No se proponen nuevas acciones, las establecidas son suficientes como control del riesgo.es respectivas.</t>
  </si>
  <si>
    <r>
      <rPr>
        <b/>
        <sz val="11"/>
        <color theme="1"/>
        <rFont val="Arial Narrow"/>
        <family val="2"/>
      </rPr>
      <t>El riesgo y sus causas continuan vigentes de acuerdo al contexto? (Ver Columnas F y H):</t>
    </r>
    <r>
      <rPr>
        <sz val="11"/>
        <color theme="1"/>
        <rFont val="Arial Narrow"/>
        <family val="2"/>
      </rPr>
      <t xml:space="preserve">
El riesgo y sus causas continuan vigentes,  podria darse que en el momento que se valide la información del proyecto postulado no se cuente con la totalidad de los recursos necesarios para la signación de los subsidios.
</t>
    </r>
    <r>
      <rPr>
        <b/>
        <sz val="11"/>
        <color theme="1"/>
        <rFont val="Arial Narrow"/>
        <family val="2"/>
      </rPr>
      <t>Se materializó el Riesgo?  (Evento Potencial Principal. Columna F):</t>
    </r>
    <r>
      <rPr>
        <sz val="11"/>
        <color theme="1"/>
        <rFont val="Arial Narrow"/>
        <family val="2"/>
      </rPr>
      <t xml:space="preserve">
Durante el cuarto trimeste de 2025 no se materializó el riesgo, no se requirieron recursos para la asignacion de subsidios en el programa de demanda organizada
</t>
    </r>
    <r>
      <rPr>
        <b/>
        <sz val="11"/>
        <color theme="1"/>
        <rFont val="Arial Narrow"/>
        <family val="2"/>
      </rPr>
      <t xml:space="preserve">Se materializaron las causas? (Eventos Potenciales Intermedios. Columna H):
</t>
    </r>
    <r>
      <rPr>
        <sz val="11"/>
        <color theme="1"/>
        <rFont val="Arial Narrow"/>
        <family val="2"/>
      </rPr>
      <t xml:space="preserve">No se materializaron las causas. No fueron solicitadas asesorias ni se radico informacion pra verificacion técnica, social y juridica para su postulación al SDV.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Se considera que los controles antes de que se materialice el riesgo esta bien diseñado, toda vez que prevee la reserva de los recursos en caso de una asignación.
Los controles, cuando el riesgo se ha materializado, tambien se consideran correctamente diseñados, toda vez que emplean los mecanismos con que se cuenta para buscar los  los recursos que hacen falta.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 xml:space="preserve"> Durante el proceso de postulación se verifican las necesidades de recursos para la asignación de los subsidios.  No se ha materializado el riesgo, no se han formulado acciones para el tratamiento del riesgo.</t>
    </r>
  </si>
  <si>
    <r>
      <rPr>
        <b/>
        <sz val="11"/>
        <color theme="1"/>
        <rFont val="Arial Narrow"/>
        <family val="2"/>
      </rPr>
      <t>El riesgo y sus causas continuan vigentes de acuerdo al contexto? (Ver Columnas F y H):</t>
    </r>
    <r>
      <rPr>
        <sz val="11"/>
        <color theme="1"/>
        <rFont val="Arial Narrow"/>
        <family val="2"/>
      </rPr>
      <t xml:space="preserve">
Tanto el riesgo como las causas continuan vigentes, a pesar de que durante el proceso de postulación se efectua una verificación minuciosa de la informacion aportada por la OPV/JVC, el manejo de los recursos es de la OPV, condicion que no permite que exista un control sobre estos y por ende exista la posibilidad de que sean desviados.
</t>
    </r>
    <r>
      <rPr>
        <b/>
        <sz val="11"/>
        <color theme="1"/>
        <rFont val="Arial Narrow"/>
        <family val="2"/>
      </rPr>
      <t>Se materializó el Riesgo?  (Evento Potencial Principal. Columna F):</t>
    </r>
    <r>
      <rPr>
        <sz val="11"/>
        <color theme="1"/>
        <rFont val="Arial Narrow"/>
        <family val="2"/>
      </rPr>
      <t xml:space="preserve">
En el periodo en evaluacion el risgo no se materializo 
</t>
    </r>
    <r>
      <rPr>
        <b/>
        <sz val="11"/>
        <color theme="1"/>
        <rFont val="Arial Narrow"/>
        <family val="2"/>
      </rPr>
      <t>Se materializaron las causas? (Eventos Potenciales Intermedios. Columna H):</t>
    </r>
    <r>
      <rPr>
        <sz val="11"/>
        <color theme="1"/>
        <rFont val="Arial Narrow"/>
        <family val="2"/>
      </rPr>
      <t xml:space="preserve">
Durante el periodo en cuestion no se materializaron las causas, si bien se viene aplicando a los proyectos antiguos la politica de prevencion del daño antijuridico, de estos los proyectos villa maria y villa jazmin adelantan los tramites para cumplir con los requisitos y poder tramitar los desembolsos pendientes; a la fecha el tramite ante la SGCT  no ha sido terminado y por tanto no ha sido aportado el certificado de ocupación.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Se considera que los controles estan bien diseñados, toda vez que buscan prevenir desde la etapa de postulacion, falencias en la proyeccion de los presupuestos de los proyectos, evitando que se presenten dificultades con los recursos para terminar los proyectos.
Asi mismo en lo que se refiere al  vencimiento de las resoluciones de asignacion, se informa a los grupos familiares las fechas de vencimiento de estas con el fin de que puedan solictar las correspondientes prórrogas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 xml:space="preserve">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xml:space="preserve">
Las acciones que se llevan a cabo como control para evitar la materializacion del riesgo, es la verificacion detallada de los cierres financieros del proyecto presentados por la OPV/JVC, con el fin de evitar demoras en la ejecucion de las obras y  costos adicionales por la ejecución de actividades no contempladas en los presupuestos iniciales.
Asi mismo, el informar a los grupos familiares sobre las fecha de vencimiento de los subsidios para que las  famillias puedan solicitar las prórrogas correspondientes.</t>
    </r>
  </si>
  <si>
    <r>
      <t>El riesgo y sus causas continuan vigentes de acuerdo al contexto? (Ver Columnas F y H):
T</t>
    </r>
    <r>
      <rPr>
        <sz val="11"/>
        <color theme="1"/>
        <rFont val="Arial Narrow"/>
        <family val="2"/>
      </rPr>
      <t>anto el riesgo como sus causas continuan vigentes, toda vez que aun ase tienen proyectos con subsidios asignados para los que fueron efectuados desembolsos parciales y para los que no se tiene la certeza sobre su terminación</t>
    </r>
    <r>
      <rPr>
        <b/>
        <sz val="11"/>
        <color theme="1"/>
        <rFont val="Arial Narrow"/>
        <family val="2"/>
      </rPr>
      <t xml:space="preserve">
Se materializó el Riesgo?  (Evento Potencial Principal. Columna F):
</t>
    </r>
    <r>
      <rPr>
        <sz val="11"/>
        <color theme="1"/>
        <rFont val="Arial Narrow"/>
        <family val="2"/>
      </rPr>
      <t xml:space="preserve">Durante el periodo en evaluacion no se materializo el riesgo.  </t>
    </r>
    <r>
      <rPr>
        <b/>
        <sz val="11"/>
        <color theme="1"/>
        <rFont val="Arial Narrow"/>
        <family val="2"/>
      </rPr>
      <t xml:space="preserve">
Se materializaron las causas? (Eventos Potenciales Intermedios. Columna H):
</t>
    </r>
    <r>
      <rPr>
        <sz val="11"/>
        <color theme="1"/>
        <rFont val="Arial Narrow"/>
        <family val="2"/>
      </rPr>
      <t xml:space="preserve">Durante el perido en cuestion, no se materializaron los eventos potenciales intermedios 
</t>
    </r>
    <r>
      <rPr>
        <b/>
        <sz val="11"/>
        <color theme="1"/>
        <rFont val="Arial Narrow"/>
        <family val="2"/>
      </rPr>
      <t>Los Controles están bien  diseñados, se aplican conforme al diseño  y son efectivos? (Ver controles en la columna P / Concluir frente a cada control)
S</t>
    </r>
    <r>
      <rPr>
        <sz val="11"/>
        <color theme="1"/>
        <rFont val="Arial Narrow"/>
        <family val="2"/>
      </rPr>
      <t>e considera que los controles estan bien diseñados, tanto para el antes de que ocurra la materialización, cuando se verifica con detalle los  cierres financieros del proyecto y los recursos con los que cuenta la OPV/JVC, como en el momento en que se ha materializado el riesgo, teninedo en cuenta la gestion que se adelanta actualmente para la recuperacion de losa recursos en los proyectos en los que no fue posible aplicar el subsidio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Las acciones que se llevan a cabo como control para evitar la materializacion del riesgo, es la verificacion detallada de los cierres financieros del proyecto presentados por la OPV/JVC, con el fin de evitar demoras en la ejecucion de las obras y  costos adicionales por la ejecución de actividades no contempladas en los presupuestos iniciales.
Asi mismo,en el momento se gestiona la recuperacion de los recursos en los proyectos en los que no fue posible la aplicacion de los subsidios</t>
    </r>
  </si>
  <si>
    <t>El riesgo y sus causas continuan vigentes de acuerdo al contexto? El riesgo identificado continua vigente
Se materializó el Riesgo?  (Evento Potencial Principal. Columna F): Se materializa el evento potencual principal debido a que actualmente quedan 1900 dignósticos de mejoramiento de vivienda pendientes por asignar en resolución.
Se materializaron las causas? (Eventos Potenciales Intermedios. Columna H): No se materializa el evento potencial intermedio, no fue necesario realizar la actualización de los diagnósticos por el cambio de vigencia de ejecución; ya que las asignaciones de subsidio fueron por un valor igual o menor al presupuestado.
Los Controles están bien  diseñados, se aplican conforme al diseño  y son efectivos? Los controles están bien diseñados
Que acciones propones o se están llevando a cabo para gestionar los riesgos y las causas que se materializaron? Se documentará una acción
correctiva con su respectivo análisis de causas
Que acciones propones o se están llevando a cabo para fortalecer los controles? En caso de que tengas acciones por ejecutar en la columna AJ también concluir frente a su estado):</t>
  </si>
  <si>
    <r>
      <t xml:space="preserve">Identificación de Riesgos: El riesgo identificado continua vigente
Materialización de Evento Potencial Principal: </t>
    </r>
    <r>
      <rPr>
        <b/>
        <sz val="11"/>
        <rFont val="Arial Narrow"/>
        <family val="2"/>
      </rPr>
      <t>Nota Subdirección de Planeación</t>
    </r>
    <r>
      <rPr>
        <sz val="11"/>
        <rFont val="Arial Narrow"/>
        <family val="2"/>
      </rPr>
      <t>: Riesgo materializado. El hecho de que al corte de este seguimiento aún existan diagnosticos efectivos de vigencias anteriores a los cuales no ha sido asignado el SDV para mejoramiento de vivienda, configura la materialización del riesgo. De esta manera, la asignación de subsidios mediante resolución priorizando a los 7045 beneficiarios con diagnósticos aprobados de vigencias anteriores, corresponde a la acción para gestionar la materialización del riesgo.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</si>
</sst>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9"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6"/>
      <color rgb="FFFF0000"/>
      <name val="Arial Narrow"/>
      <family val="2"/>
    </font>
    <font>
      <sz val="8"/>
      <name val="Calibri"/>
      <family val="2"/>
      <scheme val="minor"/>
    </font>
    <font>
      <sz val="11"/>
      <color rgb="FF000000"/>
      <name val="Arial Narrow"/>
      <family val="2"/>
    </font>
    <font>
      <u val="double"/>
      <sz val="11"/>
      <color indexed="8"/>
      <name val="Arial Narrow"/>
      <family val="2"/>
    </font>
    <font>
      <b/>
      <sz val="11"/>
      <color rgb="FF000000"/>
      <name val="Arial Narrow"/>
      <family val="2"/>
    </font>
    <font>
      <u/>
      <sz val="11"/>
      <color theme="1"/>
      <name val="Arial Narrow"/>
      <family val="2"/>
    </font>
    <font>
      <sz val="11"/>
      <color rgb="FFFF0000"/>
      <name val="Arial Narrow"/>
      <family val="2"/>
    </font>
    <font>
      <b/>
      <sz val="12"/>
      <color rgb="FFFF0000"/>
      <name val="Arial Narrow"/>
      <family val="2"/>
    </font>
    <font>
      <b/>
      <sz val="11"/>
      <color rgb="FFFF0000"/>
      <name val="Arial Narrow"/>
      <family val="2"/>
    </font>
    <font>
      <b/>
      <sz val="11"/>
      <name val="Arial Narrow"/>
      <family val="2"/>
    </font>
  </fonts>
  <fills count="19">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46">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37" xfId="0" applyFont="1" applyFill="1" applyBorder="1" applyAlignment="1">
      <alignment horizontal="center" vertical="center"/>
    </xf>
    <xf numFmtId="0" fontId="47"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2"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2"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2" borderId="18" xfId="0" applyFont="1" applyFill="1" applyBorder="1" applyProtection="1">
      <protection hidden="1"/>
    </xf>
    <xf numFmtId="0" fontId="1" fillId="0" borderId="18" xfId="0" applyFont="1" applyBorder="1" applyAlignment="1" applyProtection="1">
      <alignment horizontal="justify"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Alignment="1" applyProtection="1">
      <alignment horizontal="center" vertical="center" wrapText="1"/>
      <protection hidden="1"/>
    </xf>
    <xf numFmtId="0" fontId="1" fillId="0" borderId="0" xfId="0" applyFont="1" applyAlignment="1" applyProtection="1">
      <alignment vertical="center" wrapText="1"/>
      <protection hidden="1"/>
    </xf>
    <xf numFmtId="0" fontId="1" fillId="0" borderId="0" xfId="0" applyFont="1" applyAlignment="1" applyProtection="1">
      <alignment horizontal="left" vertical="top"/>
      <protection hidden="1"/>
    </xf>
    <xf numFmtId="0" fontId="1" fillId="13" borderId="18" xfId="0" applyFont="1" applyFill="1" applyBorder="1" applyAlignment="1" applyProtection="1">
      <alignment horizontal="center"/>
      <protection hidden="1"/>
    </xf>
    <xf numFmtId="14" fontId="1" fillId="0" borderId="18"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13" borderId="18" xfId="0" applyFont="1" applyFill="1" applyBorder="1" applyAlignment="1" applyProtection="1">
      <alignment horizontal="center" vertical="center"/>
      <protection hidden="1"/>
    </xf>
    <xf numFmtId="0" fontId="42" fillId="2" borderId="35" xfId="0" applyFont="1" applyFill="1" applyBorder="1" applyAlignment="1" applyProtection="1">
      <alignment horizontal="center" vertical="center" wrapText="1"/>
      <protection hidden="1"/>
    </xf>
    <xf numFmtId="0" fontId="61" fillId="2" borderId="18" xfId="0" applyFont="1" applyFill="1" applyBorder="1" applyAlignment="1" applyProtection="1">
      <alignment horizontal="left" vertical="center" wrapText="1"/>
      <protection hidden="1"/>
    </xf>
    <xf numFmtId="0" fontId="1" fillId="0" borderId="0" xfId="0" applyFont="1" applyAlignment="1" applyProtection="1">
      <alignment vertical="center"/>
      <protection hidden="1"/>
    </xf>
    <xf numFmtId="0" fontId="42" fillId="2" borderId="18" xfId="0" applyFont="1" applyFill="1" applyBorder="1" applyAlignment="1" applyProtection="1">
      <alignment horizontal="left" vertical="center" wrapText="1"/>
      <protection hidden="1"/>
    </xf>
    <xf numFmtId="0" fontId="42" fillId="2" borderId="19" xfId="0" applyFont="1" applyFill="1" applyBorder="1" applyAlignment="1" applyProtection="1">
      <alignment horizontal="center" vertical="center" wrapText="1"/>
      <protection hidden="1"/>
    </xf>
    <xf numFmtId="0" fontId="42" fillId="0" borderId="1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2" fillId="0" borderId="35" xfId="0" applyFont="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42" fillId="2"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1" fillId="0" borderId="35" xfId="0" applyFont="1" applyBorder="1" applyAlignment="1" applyProtection="1">
      <alignment horizontal="left" vertical="center" wrapText="1"/>
      <protection hidden="1"/>
    </xf>
    <xf numFmtId="0" fontId="42" fillId="2" borderId="19"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2" borderId="18" xfId="0" applyFont="1" applyFill="1" applyBorder="1" applyAlignment="1" applyProtection="1">
      <alignment vertical="center"/>
      <protection locked="0"/>
    </xf>
    <xf numFmtId="0" fontId="1" fillId="0" borderId="0" xfId="0" applyFont="1"/>
    <xf numFmtId="0" fontId="1" fillId="2" borderId="18" xfId="0" applyFont="1" applyFill="1" applyBorder="1" applyProtection="1">
      <protection locked="0"/>
    </xf>
    <xf numFmtId="0" fontId="1" fillId="2" borderId="18" xfId="0" applyFont="1" applyFill="1" applyBorder="1" applyAlignment="1" applyProtection="1">
      <alignment vertical="center" wrapText="1"/>
      <protection locked="0"/>
    </xf>
    <xf numFmtId="0" fontId="1" fillId="0" borderId="18" xfId="0" applyFont="1" applyBorder="1" applyAlignment="1" applyProtection="1">
      <alignment horizontal="justify" vertical="center"/>
      <protection locked="0"/>
    </xf>
    <xf numFmtId="0" fontId="4" fillId="0" borderId="0" xfId="0" applyFont="1" applyAlignment="1" applyProtection="1">
      <alignment horizontal="center" vertical="center"/>
      <protection hidden="1"/>
    </xf>
    <xf numFmtId="0" fontId="28" fillId="0" borderId="18" xfId="0" applyFont="1" applyBorder="1" applyAlignment="1" applyProtection="1">
      <alignment horizontal="left" vertical="top" wrapText="1"/>
      <protection locked="0"/>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38" xfId="0" applyFont="1" applyFill="1" applyBorder="1" applyAlignment="1">
      <alignment horizontal="center" vertical="center"/>
    </xf>
    <xf numFmtId="0" fontId="57" fillId="2" borderId="36" xfId="0" applyFont="1" applyFill="1" applyBorder="1" applyAlignment="1">
      <alignment horizontal="center" vertical="center" wrapText="1"/>
    </xf>
    <xf numFmtId="0" fontId="57" fillId="2" borderId="37" xfId="0" applyFont="1" applyFill="1" applyBorder="1" applyAlignment="1">
      <alignment horizontal="center" vertical="center" wrapText="1"/>
    </xf>
    <xf numFmtId="0" fontId="57" fillId="2" borderId="38" xfId="0" applyFont="1" applyFill="1" applyBorder="1" applyAlignment="1">
      <alignment horizontal="center"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47" fillId="2" borderId="18" xfId="0" applyFont="1" applyFill="1" applyBorder="1" applyAlignment="1">
      <alignment horizontal="left" vertical="center"/>
    </xf>
    <xf numFmtId="0" fontId="47" fillId="15" borderId="19" xfId="0" applyFont="1" applyFill="1" applyBorder="1" applyAlignment="1">
      <alignment horizontal="left" vertical="center"/>
    </xf>
    <xf numFmtId="0" fontId="47" fillId="2" borderId="18" xfId="0" applyFont="1" applyFill="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57" fillId="0" borderId="37" xfId="0" applyFont="1" applyBorder="1" applyAlignment="1">
      <alignment horizontal="center" vertical="center"/>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7" fillId="2"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50" fillId="2" borderId="18" xfId="0" applyFont="1" applyFill="1" applyBorder="1" applyAlignment="1">
      <alignment horizontal="center"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50" fillId="2" borderId="36" xfId="0" applyFont="1" applyFill="1" applyBorder="1" applyAlignment="1">
      <alignment horizontal="center" vertical="center" wrapText="1"/>
    </xf>
    <xf numFmtId="0" fontId="50" fillId="2" borderId="37" xfId="0" applyFont="1" applyFill="1" applyBorder="1" applyAlignment="1">
      <alignment horizontal="center" vertical="center" wrapText="1"/>
    </xf>
    <xf numFmtId="0" fontId="50"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50"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 fillId="0" borderId="35"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35" xfId="0" applyFont="1" applyBorder="1" applyAlignment="1" applyProtection="1">
      <alignment horizontal="center" vertical="top" wrapText="1"/>
      <protection locked="0"/>
    </xf>
    <xf numFmtId="0" fontId="1" fillId="0" borderId="19" xfId="0" applyFont="1" applyBorder="1" applyAlignment="1" applyProtection="1">
      <alignment horizontal="center" vertical="top" wrapText="1"/>
      <protection locked="0"/>
    </xf>
    <xf numFmtId="0" fontId="1" fillId="0" borderId="18" xfId="0" applyFont="1" applyBorder="1" applyAlignment="1" applyProtection="1">
      <alignment horizontal="center" vertical="top" wrapText="1"/>
      <protection locked="0"/>
    </xf>
    <xf numFmtId="0" fontId="1" fillId="0" borderId="19" xfId="0" applyFont="1" applyBorder="1" applyAlignment="1" applyProtection="1">
      <alignment horizontal="left" vertical="top"/>
      <protection locked="0"/>
    </xf>
    <xf numFmtId="0" fontId="4"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28" fillId="0" borderId="35" xfId="0" applyFont="1" applyBorder="1" applyAlignment="1" applyProtection="1">
      <alignment horizontal="left" vertical="top" wrapText="1"/>
      <protection locked="0"/>
    </xf>
    <xf numFmtId="0" fontId="28" fillId="0" borderId="39" xfId="0" applyFont="1" applyBorder="1" applyAlignment="1" applyProtection="1">
      <alignment horizontal="left" vertical="top" wrapText="1"/>
      <protection locked="0"/>
    </xf>
    <xf numFmtId="0" fontId="28"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62" fillId="2" borderId="35" xfId="0" applyFont="1" applyFill="1" applyBorder="1" applyAlignment="1" applyProtection="1">
      <alignment horizontal="center" vertical="center" wrapText="1"/>
      <protection hidden="1"/>
    </xf>
    <xf numFmtId="0" fontId="62" fillId="2" borderId="39" xfId="0" applyFont="1" applyFill="1" applyBorder="1" applyAlignment="1" applyProtection="1">
      <alignment horizontal="center" vertical="center" wrapText="1"/>
      <protection hidden="1"/>
    </xf>
    <xf numFmtId="0" fontId="62" fillId="2" borderId="19" xfId="0" applyFont="1" applyFill="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2" fillId="2" borderId="19" xfId="0" applyFont="1" applyFill="1" applyBorder="1" applyAlignment="1" applyProtection="1">
      <alignment horizontal="center" vertical="center"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9" xfId="0" applyFont="1" applyFill="1" applyBorder="1" applyAlignment="1" applyProtection="1">
      <alignment horizontal="center"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 fillId="18"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15" borderId="2" xfId="0" applyFont="1" applyFill="1" applyBorder="1" applyAlignment="1" applyProtection="1">
      <alignment horizontal="left" vertical="top" wrapText="1"/>
      <protection hidden="1"/>
    </xf>
    <xf numFmtId="0" fontId="1" fillId="15" borderId="9" xfId="0" applyFont="1" applyFill="1" applyBorder="1" applyAlignment="1" applyProtection="1">
      <alignment horizontal="left" vertical="top" wrapText="1"/>
      <protection hidden="1"/>
    </xf>
    <xf numFmtId="0" fontId="1" fillId="15" borderId="3" xfId="0" applyFont="1" applyFill="1" applyBorder="1" applyAlignment="1" applyProtection="1">
      <alignment horizontal="left" vertical="top" wrapText="1"/>
      <protection hidden="1"/>
    </xf>
    <xf numFmtId="0" fontId="1" fillId="15" borderId="4" xfId="0" applyFont="1" applyFill="1" applyBorder="1" applyAlignment="1" applyProtection="1">
      <alignment horizontal="left" vertical="top" wrapText="1"/>
      <protection hidden="1"/>
    </xf>
    <xf numFmtId="0" fontId="1" fillId="15" borderId="0" xfId="0" applyFont="1" applyFill="1" applyAlignment="1" applyProtection="1">
      <alignment horizontal="left" vertical="top" wrapText="1"/>
      <protection hidden="1"/>
    </xf>
    <xf numFmtId="0" fontId="1" fillId="15" borderId="5" xfId="0" applyFont="1" applyFill="1" applyBorder="1" applyAlignment="1" applyProtection="1">
      <alignment horizontal="left" vertical="top" wrapText="1"/>
      <protection hidden="1"/>
    </xf>
    <xf numFmtId="0" fontId="1" fillId="15" borderId="6" xfId="0" applyFont="1" applyFill="1" applyBorder="1" applyAlignment="1" applyProtection="1">
      <alignment horizontal="left" vertical="top" wrapText="1"/>
      <protection hidden="1"/>
    </xf>
    <xf numFmtId="0" fontId="1" fillId="15" borderId="8" xfId="0" applyFont="1" applyFill="1" applyBorder="1" applyAlignment="1" applyProtection="1">
      <alignment horizontal="left" vertical="top" wrapText="1"/>
      <protection hidden="1"/>
    </xf>
    <xf numFmtId="0" fontId="1" fillId="15" borderId="7" xfId="0" applyFont="1" applyFill="1" applyBorder="1" applyAlignment="1" applyProtection="1">
      <alignment horizontal="left" vertical="top"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wrapText="1"/>
      <protection hidden="1"/>
    </xf>
    <xf numFmtId="0" fontId="1" fillId="13"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164" fontId="1" fillId="0" borderId="19" xfId="1" applyNumberFormat="1"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textRotation="90" wrapText="1"/>
      <protection hidden="1"/>
    </xf>
    <xf numFmtId="0" fontId="42" fillId="2" borderId="18" xfId="0" applyFont="1" applyFill="1" applyBorder="1" applyAlignment="1" applyProtection="1">
      <alignment horizontal="center" vertical="center" wrapText="1"/>
      <protection hidden="1"/>
    </xf>
    <xf numFmtId="0" fontId="42"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4"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86">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1350515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3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2"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385" dataDxfId="384">
  <autoFilter ref="B208:C218" xr:uid="{00000000-0009-0000-0100-000002000000}"/>
  <tableColumns count="2">
    <tableColumn id="1" xr3:uid="{00000000-0010-0000-0000-000001000000}" name="Criterios" dataDxfId="383"/>
    <tableColumn id="2" xr3:uid="{00000000-0010-0000-0000-000002000000}" name="Subcriterios" dataDxfId="38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5546875" style="63" customWidth="1"/>
    <col min="10" max="10" width="20.6640625" style="63" customWidth="1"/>
    <col min="11" max="11" width="19.5546875" style="63" customWidth="1"/>
    <col min="12" max="12" width="19.33203125" style="63" customWidth="1"/>
    <col min="13" max="13" width="14.88671875" style="63" customWidth="1"/>
    <col min="14" max="14" width="19.5546875" style="63" customWidth="1"/>
    <col min="15" max="15" width="16.109375" style="63" customWidth="1"/>
    <col min="16" max="16" width="24.33203125" style="63"/>
    <col min="17" max="17" width="15.554687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51"/>
      <c r="B1" s="154" t="s">
        <v>171</v>
      </c>
      <c r="C1" s="155"/>
      <c r="D1" s="155"/>
      <c r="E1" s="155"/>
      <c r="F1" s="155"/>
      <c r="G1" s="155"/>
      <c r="H1" s="155"/>
      <c r="I1" s="155"/>
      <c r="J1" s="155"/>
      <c r="K1" s="156"/>
      <c r="L1" s="163" t="s">
        <v>209</v>
      </c>
      <c r="M1" s="163"/>
    </row>
    <row r="2" spans="1:13" s="64" customFormat="1" ht="20.100000000000001" customHeight="1" x14ac:dyDescent="0.3">
      <c r="A2" s="152"/>
      <c r="B2" s="157"/>
      <c r="C2" s="158"/>
      <c r="D2" s="158"/>
      <c r="E2" s="158"/>
      <c r="F2" s="158"/>
      <c r="G2" s="158"/>
      <c r="H2" s="158"/>
      <c r="I2" s="158"/>
      <c r="J2" s="158"/>
      <c r="K2" s="159"/>
      <c r="L2" s="163" t="s">
        <v>270</v>
      </c>
      <c r="M2" s="163"/>
    </row>
    <row r="3" spans="1:13" s="64" customFormat="1" ht="20.100000000000001" customHeight="1" x14ac:dyDescent="0.3">
      <c r="A3" s="152"/>
      <c r="B3" s="157"/>
      <c r="C3" s="158"/>
      <c r="D3" s="158"/>
      <c r="E3" s="158"/>
      <c r="F3" s="158"/>
      <c r="G3" s="158"/>
      <c r="H3" s="158"/>
      <c r="I3" s="158"/>
      <c r="J3" s="158"/>
      <c r="K3" s="159"/>
      <c r="L3" s="163" t="s">
        <v>271</v>
      </c>
      <c r="M3" s="163"/>
    </row>
    <row r="4" spans="1:13" s="64" customFormat="1" ht="20.100000000000001" customHeight="1" x14ac:dyDescent="0.3">
      <c r="A4" s="153"/>
      <c r="B4" s="160"/>
      <c r="C4" s="161"/>
      <c r="D4" s="161"/>
      <c r="E4" s="161"/>
      <c r="F4" s="161"/>
      <c r="G4" s="161"/>
      <c r="H4" s="161"/>
      <c r="I4" s="161"/>
      <c r="J4" s="161"/>
      <c r="K4" s="162"/>
      <c r="L4" s="163" t="s">
        <v>273</v>
      </c>
      <c r="M4" s="163"/>
    </row>
    <row r="5" spans="1:13" ht="20.100000000000001" customHeight="1" x14ac:dyDescent="0.3"/>
    <row r="6" spans="1:13" ht="25.2" x14ac:dyDescent="0.3">
      <c r="A6" s="174" t="s">
        <v>172</v>
      </c>
      <c r="B6" s="174"/>
      <c r="C6" s="174"/>
      <c r="D6" s="174"/>
      <c r="E6" s="174"/>
      <c r="F6" s="174"/>
      <c r="G6" s="174"/>
      <c r="H6" s="174"/>
      <c r="I6" s="174"/>
      <c r="J6" s="174"/>
      <c r="K6" s="174"/>
      <c r="L6" s="174"/>
      <c r="M6" s="174"/>
    </row>
    <row r="9" spans="1:13" ht="24.75" customHeight="1" x14ac:dyDescent="0.3">
      <c r="A9" s="175" t="s">
        <v>173</v>
      </c>
      <c r="B9" s="175"/>
      <c r="C9" s="73"/>
      <c r="D9" s="176" t="s">
        <v>182</v>
      </c>
      <c r="E9" s="176"/>
      <c r="F9" s="176"/>
      <c r="G9" s="176"/>
      <c r="H9" s="176"/>
      <c r="I9" s="176"/>
      <c r="J9" s="176"/>
      <c r="K9" s="176"/>
      <c r="L9" s="176"/>
      <c r="M9" s="176"/>
    </row>
    <row r="10" spans="1:13" ht="24.75" customHeight="1" x14ac:dyDescent="0.3">
      <c r="A10" s="175" t="s">
        <v>175</v>
      </c>
      <c r="B10" s="175"/>
      <c r="C10" s="177"/>
      <c r="D10" s="177"/>
      <c r="E10" s="178" t="s">
        <v>266</v>
      </c>
      <c r="F10" s="178"/>
      <c r="G10" s="178"/>
      <c r="H10" s="178"/>
      <c r="I10" s="178"/>
      <c r="J10" s="178"/>
      <c r="K10" s="178"/>
      <c r="L10" s="178"/>
      <c r="M10" s="178"/>
    </row>
    <row r="11" spans="1:13" ht="24.75" customHeight="1" x14ac:dyDescent="0.3">
      <c r="A11" s="175" t="s">
        <v>176</v>
      </c>
      <c r="B11" s="175"/>
      <c r="C11" s="175"/>
      <c r="D11" s="175"/>
      <c r="E11" s="177"/>
      <c r="F11" s="178" t="s">
        <v>296</v>
      </c>
      <c r="G11" s="178"/>
      <c r="H11" s="178"/>
      <c r="I11" s="178"/>
      <c r="J11" s="178"/>
      <c r="K11" s="178"/>
      <c r="L11" s="178"/>
      <c r="M11" s="178"/>
    </row>
    <row r="12" spans="1:13" ht="22.5" customHeight="1" x14ac:dyDescent="0.3"/>
    <row r="13" spans="1:13" ht="20.25" customHeight="1" x14ac:dyDescent="0.3"/>
    <row r="14" spans="1:13" ht="27.75" customHeight="1" x14ac:dyDescent="0.3">
      <c r="A14" s="164" t="s">
        <v>179</v>
      </c>
      <c r="B14" s="164"/>
      <c r="C14" s="74"/>
      <c r="D14" s="165" t="s">
        <v>180</v>
      </c>
      <c r="E14" s="165"/>
      <c r="F14" s="165"/>
      <c r="G14" s="165" t="s">
        <v>181</v>
      </c>
      <c r="H14" s="165"/>
      <c r="I14" s="165"/>
      <c r="J14" s="165"/>
      <c r="K14" s="165"/>
      <c r="L14" s="165"/>
      <c r="M14" s="165"/>
    </row>
    <row r="15" spans="1:13" ht="37.5" customHeight="1" x14ac:dyDescent="0.3">
      <c r="A15" s="164"/>
      <c r="B15" s="164"/>
      <c r="C15" s="74"/>
      <c r="D15" s="165"/>
      <c r="E15" s="165"/>
      <c r="F15" s="165"/>
      <c r="G15" s="75" t="s">
        <v>183</v>
      </c>
      <c r="H15" s="75"/>
      <c r="I15" s="165" t="s">
        <v>184</v>
      </c>
      <c r="J15" s="165"/>
      <c r="K15" s="165"/>
      <c r="L15" s="165"/>
      <c r="M15" s="165"/>
    </row>
    <row r="16" spans="1:13" ht="60" customHeight="1" x14ac:dyDescent="0.3">
      <c r="A16" s="166" t="s">
        <v>185</v>
      </c>
      <c r="B16" s="167"/>
      <c r="C16" s="79" t="s">
        <v>185</v>
      </c>
      <c r="D16" s="168" t="s">
        <v>216</v>
      </c>
      <c r="E16" s="169"/>
      <c r="F16" s="170"/>
      <c r="G16" s="80" t="s">
        <v>186</v>
      </c>
      <c r="H16" s="81" t="s">
        <v>187</v>
      </c>
      <c r="I16" s="171" t="s">
        <v>217</v>
      </c>
      <c r="J16" s="172"/>
      <c r="K16" s="172"/>
      <c r="L16" s="172"/>
      <c r="M16" s="173"/>
    </row>
    <row r="17" spans="1:13" ht="60" customHeight="1" x14ac:dyDescent="0.3">
      <c r="A17" s="166" t="s">
        <v>189</v>
      </c>
      <c r="B17" s="167"/>
      <c r="C17" s="79" t="s">
        <v>189</v>
      </c>
      <c r="D17" s="168" t="s">
        <v>218</v>
      </c>
      <c r="E17" s="169"/>
      <c r="F17" s="170"/>
      <c r="G17" s="80" t="s">
        <v>186</v>
      </c>
      <c r="H17" s="81" t="s">
        <v>186</v>
      </c>
      <c r="I17" s="171" t="s">
        <v>219</v>
      </c>
      <c r="J17" s="172"/>
      <c r="K17" s="172"/>
      <c r="L17" s="172"/>
      <c r="M17" s="173"/>
    </row>
    <row r="18" spans="1:13" ht="60" customHeight="1" x14ac:dyDescent="0.3">
      <c r="A18" s="166" t="s">
        <v>185</v>
      </c>
      <c r="B18" s="167"/>
      <c r="C18" s="79" t="s">
        <v>191</v>
      </c>
      <c r="D18" s="171" t="s">
        <v>220</v>
      </c>
      <c r="E18" s="172"/>
      <c r="F18" s="172"/>
      <c r="G18" s="80" t="s">
        <v>186</v>
      </c>
      <c r="H18" s="81"/>
      <c r="I18" s="171" t="s">
        <v>221</v>
      </c>
      <c r="J18" s="172"/>
      <c r="K18" s="172"/>
      <c r="L18" s="172"/>
      <c r="M18" s="173"/>
    </row>
    <row r="19" spans="1:13" ht="60" customHeight="1" x14ac:dyDescent="0.3">
      <c r="A19" s="166" t="s">
        <v>189</v>
      </c>
      <c r="B19" s="167"/>
      <c r="C19" s="79"/>
      <c r="D19" s="171" t="s">
        <v>222</v>
      </c>
      <c r="E19" s="172"/>
      <c r="F19" s="173"/>
      <c r="G19" s="80" t="s">
        <v>186</v>
      </c>
      <c r="H19" s="81"/>
      <c r="I19" s="171" t="s">
        <v>223</v>
      </c>
      <c r="J19" s="172"/>
      <c r="K19" s="172"/>
      <c r="L19" s="172"/>
      <c r="M19" s="173"/>
    </row>
    <row r="20" spans="1:13" ht="60" customHeight="1" x14ac:dyDescent="0.3">
      <c r="A20" s="166" t="s">
        <v>185</v>
      </c>
      <c r="B20" s="167"/>
      <c r="C20" s="79"/>
      <c r="D20" s="171" t="s">
        <v>224</v>
      </c>
      <c r="E20" s="172"/>
      <c r="F20" s="172"/>
      <c r="G20" s="80" t="s">
        <v>186</v>
      </c>
      <c r="H20" s="81"/>
      <c r="I20" s="168" t="s">
        <v>225</v>
      </c>
      <c r="J20" s="169"/>
      <c r="K20" s="169"/>
      <c r="L20" s="169"/>
      <c r="M20" s="170"/>
    </row>
    <row r="21" spans="1:13" ht="60" customHeight="1" x14ac:dyDescent="0.3">
      <c r="A21" s="166" t="s">
        <v>189</v>
      </c>
      <c r="B21" s="167"/>
      <c r="C21" s="79"/>
      <c r="D21" s="168" t="s">
        <v>226</v>
      </c>
      <c r="E21" s="169"/>
      <c r="F21" s="170"/>
      <c r="G21" s="80" t="s">
        <v>186</v>
      </c>
      <c r="H21" s="81"/>
      <c r="I21" s="168" t="s">
        <v>227</v>
      </c>
      <c r="J21" s="169"/>
      <c r="K21" s="169"/>
      <c r="L21" s="169"/>
      <c r="M21" s="170"/>
    </row>
    <row r="22" spans="1:13" ht="60" customHeight="1" x14ac:dyDescent="0.3">
      <c r="A22" s="166" t="s">
        <v>189</v>
      </c>
      <c r="B22" s="167"/>
      <c r="C22" s="82"/>
      <c r="D22" s="179" t="s">
        <v>228</v>
      </c>
      <c r="E22" s="180"/>
      <c r="F22" s="181"/>
      <c r="G22" s="83" t="s">
        <v>186</v>
      </c>
      <c r="H22" s="84"/>
      <c r="I22" s="166" t="s">
        <v>229</v>
      </c>
      <c r="J22" s="182"/>
      <c r="K22" s="182"/>
      <c r="L22" s="182"/>
      <c r="M22" s="167"/>
    </row>
    <row r="23" spans="1:13" ht="60" customHeight="1" x14ac:dyDescent="0.3">
      <c r="A23" s="166" t="s">
        <v>189</v>
      </c>
      <c r="B23" s="167"/>
      <c r="C23" s="79"/>
      <c r="D23" s="168" t="s">
        <v>230</v>
      </c>
      <c r="E23" s="169"/>
      <c r="F23" s="170"/>
      <c r="G23" s="80" t="s">
        <v>186</v>
      </c>
      <c r="H23" s="81"/>
      <c r="I23" s="171" t="s">
        <v>231</v>
      </c>
      <c r="J23" s="172"/>
      <c r="K23" s="172"/>
      <c r="L23" s="172"/>
      <c r="M23" s="173"/>
    </row>
    <row r="24" spans="1:13" ht="60" customHeight="1" x14ac:dyDescent="0.3">
      <c r="A24" s="166" t="s">
        <v>189</v>
      </c>
      <c r="B24" s="167"/>
      <c r="C24" s="79"/>
      <c r="D24" s="168" t="s">
        <v>232</v>
      </c>
      <c r="E24" s="169"/>
      <c r="F24" s="170"/>
      <c r="G24" s="80" t="s">
        <v>186</v>
      </c>
      <c r="H24" s="81"/>
      <c r="I24" s="171" t="s">
        <v>233</v>
      </c>
      <c r="J24" s="172"/>
      <c r="K24" s="172"/>
      <c r="L24" s="172"/>
      <c r="M24" s="173"/>
    </row>
    <row r="25" spans="1:13" ht="60" customHeight="1" x14ac:dyDescent="0.3">
      <c r="A25" s="166" t="s">
        <v>189</v>
      </c>
      <c r="B25" s="167"/>
      <c r="C25" s="79"/>
      <c r="D25" s="168" t="s">
        <v>234</v>
      </c>
      <c r="E25" s="169"/>
      <c r="F25" s="170"/>
      <c r="G25" s="80" t="s">
        <v>186</v>
      </c>
      <c r="H25" s="81"/>
      <c r="I25" s="171" t="s">
        <v>235</v>
      </c>
      <c r="J25" s="172"/>
      <c r="K25" s="172"/>
      <c r="L25" s="172"/>
      <c r="M25" s="173"/>
    </row>
    <row r="26" spans="1:13" ht="60" customHeight="1" x14ac:dyDescent="0.3">
      <c r="A26" s="166" t="s">
        <v>189</v>
      </c>
      <c r="B26" s="167"/>
      <c r="C26" s="79"/>
      <c r="D26" s="168" t="s">
        <v>236</v>
      </c>
      <c r="E26" s="169"/>
      <c r="F26" s="170"/>
      <c r="G26" s="80" t="s">
        <v>186</v>
      </c>
      <c r="H26" s="81"/>
      <c r="I26" s="171" t="s">
        <v>237</v>
      </c>
      <c r="J26" s="172"/>
      <c r="K26" s="172"/>
      <c r="L26" s="172"/>
      <c r="M26" s="173"/>
    </row>
    <row r="27" spans="1:13" ht="60" customHeight="1" x14ac:dyDescent="0.3">
      <c r="A27" s="166" t="s">
        <v>189</v>
      </c>
      <c r="B27" s="167"/>
      <c r="C27" s="79"/>
      <c r="D27" s="168" t="s">
        <v>238</v>
      </c>
      <c r="E27" s="169"/>
      <c r="F27" s="170"/>
      <c r="G27" s="80" t="s">
        <v>186</v>
      </c>
      <c r="H27" s="81"/>
      <c r="I27" s="171" t="s">
        <v>239</v>
      </c>
      <c r="J27" s="172"/>
      <c r="K27" s="172"/>
      <c r="L27" s="172"/>
      <c r="M27" s="173"/>
    </row>
    <row r="28" spans="1:13" ht="60" customHeight="1" x14ac:dyDescent="0.3">
      <c r="A28" s="166" t="s">
        <v>189</v>
      </c>
      <c r="B28" s="167"/>
      <c r="C28" s="79"/>
      <c r="D28" s="171" t="s">
        <v>240</v>
      </c>
      <c r="E28" s="172"/>
      <c r="F28" s="173"/>
      <c r="G28" s="80" t="s">
        <v>187</v>
      </c>
      <c r="H28" s="81"/>
      <c r="I28" s="171" t="s">
        <v>241</v>
      </c>
      <c r="J28" s="172"/>
      <c r="K28" s="172"/>
      <c r="L28" s="172"/>
      <c r="M28" s="173"/>
    </row>
    <row r="29" spans="1:13" ht="60" customHeight="1" x14ac:dyDescent="0.3">
      <c r="A29" s="166" t="s">
        <v>189</v>
      </c>
      <c r="B29" s="167"/>
      <c r="C29" s="79"/>
      <c r="D29" s="171" t="s">
        <v>242</v>
      </c>
      <c r="E29" s="172"/>
      <c r="F29" s="173"/>
      <c r="G29" s="80" t="s">
        <v>186</v>
      </c>
      <c r="H29" s="81"/>
      <c r="I29" s="171" t="s">
        <v>243</v>
      </c>
      <c r="J29" s="172"/>
      <c r="K29" s="172"/>
      <c r="L29" s="172"/>
      <c r="M29" s="173"/>
    </row>
    <row r="30" spans="1:13" ht="24.9" customHeight="1" x14ac:dyDescent="0.3">
      <c r="A30" s="183"/>
      <c r="B30" s="184"/>
      <c r="C30" s="76"/>
      <c r="D30" s="183"/>
      <c r="E30" s="185"/>
      <c r="F30" s="184"/>
      <c r="G30" s="77"/>
      <c r="H30" s="78"/>
      <c r="I30" s="183"/>
      <c r="J30" s="185"/>
      <c r="K30" s="185"/>
      <c r="L30" s="185"/>
      <c r="M30" s="184"/>
    </row>
    <row r="31" spans="1:13" ht="24.9" customHeight="1" x14ac:dyDescent="0.3">
      <c r="A31" s="183"/>
      <c r="B31" s="184"/>
      <c r="C31" s="76"/>
      <c r="D31" s="183"/>
      <c r="E31" s="185"/>
      <c r="F31" s="184"/>
      <c r="G31" s="77"/>
      <c r="H31" s="78"/>
      <c r="I31" s="183"/>
      <c r="J31" s="185"/>
      <c r="K31" s="185"/>
      <c r="L31" s="185"/>
      <c r="M31" s="184"/>
    </row>
    <row r="32" spans="1:13" ht="24.9" customHeight="1" x14ac:dyDescent="0.3">
      <c r="A32" s="183"/>
      <c r="B32" s="184"/>
      <c r="C32" s="76"/>
      <c r="D32" s="183"/>
      <c r="E32" s="185"/>
      <c r="F32" s="184"/>
      <c r="G32" s="77"/>
      <c r="H32" s="78"/>
      <c r="I32" s="183"/>
      <c r="J32" s="185"/>
      <c r="K32" s="185"/>
      <c r="L32" s="185"/>
      <c r="M32" s="184"/>
    </row>
    <row r="33" spans="1:13" ht="24.9" customHeight="1" x14ac:dyDescent="0.3">
      <c r="A33" s="183"/>
      <c r="B33" s="184"/>
      <c r="C33" s="76"/>
      <c r="D33" s="183"/>
      <c r="E33" s="185"/>
      <c r="F33" s="184"/>
      <c r="G33" s="77"/>
      <c r="H33" s="78"/>
      <c r="I33" s="183"/>
      <c r="J33" s="185"/>
      <c r="K33" s="185"/>
      <c r="L33" s="185"/>
      <c r="M33" s="184"/>
    </row>
    <row r="34" spans="1:13" ht="24.9" customHeight="1" x14ac:dyDescent="0.3">
      <c r="A34" s="183"/>
      <c r="B34" s="184"/>
      <c r="C34" s="76"/>
      <c r="D34" s="183"/>
      <c r="E34" s="185"/>
      <c r="F34" s="184"/>
      <c r="G34" s="77"/>
      <c r="H34" s="78"/>
      <c r="I34" s="183"/>
      <c r="J34" s="185"/>
      <c r="K34" s="185"/>
      <c r="L34" s="185"/>
      <c r="M34" s="184"/>
    </row>
    <row r="35" spans="1:13" ht="24.9" customHeight="1" x14ac:dyDescent="0.3">
      <c r="A35" s="183"/>
      <c r="B35" s="184"/>
      <c r="C35" s="76"/>
      <c r="D35" s="183"/>
      <c r="E35" s="185"/>
      <c r="F35" s="184"/>
      <c r="G35" s="77"/>
      <c r="H35" s="78"/>
      <c r="I35" s="183"/>
      <c r="J35" s="185"/>
      <c r="K35" s="185"/>
      <c r="L35" s="185"/>
      <c r="M35" s="184"/>
    </row>
    <row r="36" spans="1:13" ht="24.9" customHeight="1" x14ac:dyDescent="0.3">
      <c r="A36" s="183"/>
      <c r="B36" s="184"/>
      <c r="D36" s="183"/>
      <c r="E36" s="185"/>
      <c r="F36" s="184"/>
      <c r="G36" s="77"/>
      <c r="I36" s="183"/>
      <c r="J36" s="185"/>
      <c r="K36" s="185"/>
      <c r="L36" s="185"/>
      <c r="M36" s="184"/>
    </row>
    <row r="37" spans="1:13" ht="24.9" customHeight="1" x14ac:dyDescent="0.3">
      <c r="A37" s="183"/>
      <c r="B37" s="184"/>
      <c r="D37" s="183"/>
      <c r="E37" s="185"/>
      <c r="F37" s="184"/>
      <c r="G37" s="77"/>
      <c r="I37" s="183"/>
      <c r="J37" s="185"/>
      <c r="K37" s="185"/>
      <c r="L37" s="185"/>
      <c r="M37" s="184"/>
    </row>
    <row r="38" spans="1:13" ht="24.9" customHeight="1" x14ac:dyDescent="0.3">
      <c r="A38" s="183"/>
      <c r="B38" s="184"/>
      <c r="D38" s="183"/>
      <c r="E38" s="185"/>
      <c r="F38" s="184"/>
      <c r="G38" s="77"/>
      <c r="I38" s="183"/>
      <c r="J38" s="185"/>
      <c r="K38" s="185"/>
      <c r="L38" s="185"/>
      <c r="M38" s="184"/>
    </row>
    <row r="39" spans="1:13" ht="24.9" customHeight="1" x14ac:dyDescent="0.3">
      <c r="A39" s="183"/>
      <c r="B39" s="184"/>
      <c r="D39" s="183"/>
      <c r="E39" s="185"/>
      <c r="F39" s="184"/>
      <c r="G39" s="77"/>
      <c r="I39" s="183"/>
      <c r="J39" s="185"/>
      <c r="K39" s="185"/>
      <c r="L39" s="185"/>
      <c r="M39" s="184"/>
    </row>
    <row r="40" spans="1:13" ht="24.9" customHeight="1" x14ac:dyDescent="0.3">
      <c r="A40" s="183"/>
      <c r="B40" s="184"/>
      <c r="D40" s="183"/>
      <c r="E40" s="185"/>
      <c r="F40" s="184"/>
      <c r="G40" s="77"/>
      <c r="I40" s="183"/>
      <c r="J40" s="185"/>
      <c r="K40" s="185"/>
      <c r="L40" s="185"/>
      <c r="M40" s="184"/>
    </row>
    <row r="41" spans="1:13" ht="24.9" customHeight="1" x14ac:dyDescent="0.3">
      <c r="A41" s="183"/>
      <c r="B41" s="184"/>
      <c r="D41" s="183"/>
      <c r="E41" s="185"/>
      <c r="F41" s="184"/>
      <c r="G41" s="77"/>
      <c r="I41" s="183"/>
      <c r="J41" s="185"/>
      <c r="K41" s="185"/>
      <c r="L41" s="185"/>
      <c r="M41" s="184"/>
    </row>
    <row r="42" spans="1:13" ht="24.9" customHeight="1" x14ac:dyDescent="0.3">
      <c r="A42" s="183"/>
      <c r="B42" s="184"/>
      <c r="D42" s="183"/>
      <c r="E42" s="185"/>
      <c r="F42" s="184"/>
      <c r="G42" s="77"/>
      <c r="I42" s="183"/>
      <c r="J42" s="185"/>
      <c r="K42" s="185"/>
      <c r="L42" s="185"/>
      <c r="M42" s="184"/>
    </row>
    <row r="43" spans="1:13" ht="24.9" customHeight="1" x14ac:dyDescent="0.3">
      <c r="A43" s="183"/>
      <c r="B43" s="184"/>
      <c r="D43" s="183"/>
      <c r="E43" s="185"/>
      <c r="F43" s="184"/>
      <c r="G43" s="77"/>
      <c r="I43" s="183"/>
      <c r="J43" s="185"/>
      <c r="K43" s="185"/>
      <c r="L43" s="185"/>
      <c r="M43" s="184"/>
    </row>
    <row r="44" spans="1:13" ht="24.9" customHeight="1" x14ac:dyDescent="0.3">
      <c r="A44" s="183"/>
      <c r="B44" s="184"/>
      <c r="D44" s="183"/>
      <c r="E44" s="185"/>
      <c r="F44" s="184"/>
      <c r="G44" s="77"/>
      <c r="I44" s="183"/>
      <c r="J44" s="185"/>
      <c r="K44" s="185"/>
      <c r="L44" s="185"/>
      <c r="M44" s="184"/>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topLeftCell="A11" zoomScale="70" zoomScaleNormal="70" workbookViewId="0">
      <selection activeCell="D10" sqref="D10:G10"/>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554687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88"/>
      <c r="B1" s="154" t="s">
        <v>171</v>
      </c>
      <c r="C1" s="155"/>
      <c r="D1" s="155"/>
      <c r="E1" s="155"/>
      <c r="F1" s="156"/>
      <c r="G1" s="61" t="s">
        <v>209</v>
      </c>
      <c r="H1" s="62"/>
      <c r="I1" s="63"/>
      <c r="J1" s="63"/>
      <c r="K1" s="63"/>
      <c r="L1" s="63"/>
    </row>
    <row r="2" spans="1:12" s="64" customFormat="1" ht="20.100000000000001" customHeight="1" x14ac:dyDescent="0.3">
      <c r="A2" s="188"/>
      <c r="B2" s="157"/>
      <c r="C2" s="158"/>
      <c r="D2" s="158"/>
      <c r="E2" s="158"/>
      <c r="F2" s="159"/>
      <c r="G2" s="61" t="s">
        <v>270</v>
      </c>
      <c r="H2" s="62"/>
      <c r="I2" s="63"/>
      <c r="J2" s="63"/>
      <c r="K2" s="63"/>
      <c r="L2" s="63"/>
    </row>
    <row r="3" spans="1:12" s="64" customFormat="1" ht="20.100000000000001" customHeight="1" x14ac:dyDescent="0.3">
      <c r="A3" s="188"/>
      <c r="B3" s="157"/>
      <c r="C3" s="158"/>
      <c r="D3" s="158"/>
      <c r="E3" s="158"/>
      <c r="F3" s="159"/>
      <c r="G3" s="61" t="s">
        <v>271</v>
      </c>
      <c r="H3" s="62"/>
      <c r="I3" s="63"/>
      <c r="J3" s="63"/>
      <c r="K3" s="63"/>
      <c r="L3" s="63"/>
    </row>
    <row r="4" spans="1:12" s="64" customFormat="1" ht="20.100000000000001" customHeight="1" x14ac:dyDescent="0.3">
      <c r="A4" s="188"/>
      <c r="B4" s="160"/>
      <c r="C4" s="161"/>
      <c r="D4" s="161"/>
      <c r="E4" s="161"/>
      <c r="F4" s="162"/>
      <c r="G4" s="61" t="s">
        <v>272</v>
      </c>
      <c r="H4" s="62"/>
      <c r="I4" s="63"/>
      <c r="J4" s="63"/>
      <c r="K4" s="63"/>
      <c r="L4" s="63"/>
    </row>
    <row r="5" spans="1:12" s="63" customFormat="1" ht="20.100000000000001" customHeight="1" x14ac:dyDescent="0.3">
      <c r="H5" s="62"/>
    </row>
    <row r="6" spans="1:12" s="63" customFormat="1" ht="25.2" x14ac:dyDescent="0.3">
      <c r="A6" s="174" t="s">
        <v>197</v>
      </c>
      <c r="B6" s="174"/>
      <c r="C6" s="174"/>
      <c r="D6" s="174"/>
      <c r="E6" s="174"/>
      <c r="F6" s="174"/>
      <c r="G6" s="174"/>
      <c r="H6" s="62"/>
    </row>
    <row r="7" spans="1:12" s="63" customFormat="1" x14ac:dyDescent="0.3"/>
    <row r="8" spans="1:12" ht="20.25" customHeight="1" x14ac:dyDescent="0.3">
      <c r="A8" s="191" t="s">
        <v>173</v>
      </c>
      <c r="B8" s="192"/>
      <c r="C8" s="193"/>
      <c r="D8" s="194" t="s">
        <v>182</v>
      </c>
      <c r="E8" s="195"/>
      <c r="F8" s="195"/>
      <c r="G8" s="196"/>
      <c r="H8" s="62"/>
      <c r="I8" s="63"/>
    </row>
    <row r="9" spans="1:12" ht="23.4" x14ac:dyDescent="0.3">
      <c r="A9" s="189" t="s">
        <v>175</v>
      </c>
      <c r="B9" s="189"/>
      <c r="C9" s="189"/>
      <c r="D9" s="190" t="s">
        <v>266</v>
      </c>
      <c r="E9" s="190"/>
      <c r="F9" s="190"/>
      <c r="G9" s="190"/>
      <c r="H9" s="62"/>
      <c r="I9" s="63"/>
    </row>
    <row r="10" spans="1:12" ht="54.75" customHeight="1" x14ac:dyDescent="0.3">
      <c r="A10" s="197" t="s">
        <v>176</v>
      </c>
      <c r="B10" s="197"/>
      <c r="C10" s="197"/>
      <c r="D10" s="198" t="s">
        <v>296</v>
      </c>
      <c r="E10" s="198"/>
      <c r="F10" s="198"/>
      <c r="G10" s="198"/>
      <c r="H10" s="62"/>
      <c r="I10" s="63"/>
    </row>
    <row r="11" spans="1:12" s="63" customFormat="1" ht="23.4" x14ac:dyDescent="0.3">
      <c r="H11" s="62"/>
    </row>
    <row r="12" spans="1:12" s="63" customFormat="1" ht="27.75" customHeight="1" x14ac:dyDescent="0.3">
      <c r="A12" s="199" t="s">
        <v>198</v>
      </c>
      <c r="B12" s="199"/>
      <c r="C12" s="199"/>
      <c r="D12" s="199" t="s">
        <v>199</v>
      </c>
      <c r="E12" s="199"/>
      <c r="F12" s="199" t="s">
        <v>200</v>
      </c>
      <c r="G12" s="199"/>
      <c r="H12" s="66"/>
      <c r="I12" s="67"/>
    </row>
    <row r="13" spans="1:12" s="63" customFormat="1" ht="30" customHeight="1" x14ac:dyDescent="0.3">
      <c r="A13" s="186" t="s">
        <v>244</v>
      </c>
      <c r="B13" s="186"/>
      <c r="C13" s="186"/>
      <c r="D13" s="187" t="s">
        <v>244</v>
      </c>
      <c r="E13" s="187"/>
      <c r="F13" s="187" t="s">
        <v>245</v>
      </c>
      <c r="G13" s="187"/>
      <c r="H13" s="68"/>
      <c r="I13" s="69"/>
    </row>
    <row r="14" spans="1:12" s="63" customFormat="1" ht="30" customHeight="1" x14ac:dyDescent="0.3">
      <c r="A14" s="200"/>
      <c r="B14" s="200"/>
      <c r="C14" s="200"/>
      <c r="D14" s="201"/>
      <c r="E14" s="201"/>
      <c r="F14" s="201"/>
      <c r="G14" s="201"/>
      <c r="H14" s="70"/>
      <c r="I14" s="71"/>
    </row>
    <row r="15" spans="1:12" s="63" customFormat="1" ht="30" customHeight="1" x14ac:dyDescent="0.3">
      <c r="A15" s="200"/>
      <c r="B15" s="200"/>
      <c r="C15" s="200"/>
      <c r="D15" s="201"/>
      <c r="E15" s="201"/>
      <c r="F15" s="201"/>
      <c r="G15" s="201"/>
      <c r="H15" s="70"/>
      <c r="I15" s="71"/>
    </row>
    <row r="16" spans="1:12" s="63" customFormat="1" ht="30" customHeight="1" x14ac:dyDescent="0.3">
      <c r="A16" s="200"/>
      <c r="B16" s="200"/>
      <c r="C16" s="200"/>
      <c r="D16" s="201"/>
      <c r="E16" s="201"/>
      <c r="F16" s="201"/>
      <c r="G16" s="201"/>
      <c r="H16" s="70"/>
      <c r="I16" s="71"/>
    </row>
    <row r="17" spans="1:9" s="63" customFormat="1" ht="30" customHeight="1" x14ac:dyDescent="0.3">
      <c r="A17" s="200"/>
      <c r="B17" s="200"/>
      <c r="C17" s="200"/>
      <c r="D17" s="201"/>
      <c r="E17" s="201"/>
      <c r="F17" s="201"/>
      <c r="G17" s="201"/>
      <c r="H17" s="70"/>
      <c r="I17" s="71"/>
    </row>
    <row r="18" spans="1:9" s="63" customFormat="1" ht="30" customHeight="1" x14ac:dyDescent="0.3">
      <c r="A18" s="200"/>
      <c r="B18" s="200"/>
      <c r="C18" s="200"/>
      <c r="D18" s="201"/>
      <c r="E18" s="201"/>
      <c r="F18" s="201"/>
      <c r="G18" s="201"/>
      <c r="H18" s="72"/>
    </row>
    <row r="19" spans="1:9" s="63" customFormat="1" ht="30" customHeight="1" x14ac:dyDescent="0.3">
      <c r="A19" s="200"/>
      <c r="B19" s="200"/>
      <c r="C19" s="200"/>
      <c r="D19" s="201"/>
      <c r="E19" s="201"/>
      <c r="F19" s="201"/>
      <c r="G19" s="201"/>
      <c r="H19" s="72"/>
    </row>
    <row r="20" spans="1:9" s="63" customFormat="1" ht="30" customHeight="1" x14ac:dyDescent="0.3">
      <c r="A20" s="200"/>
      <c r="B20" s="200"/>
      <c r="C20" s="200"/>
      <c r="D20" s="201"/>
      <c r="E20" s="201"/>
      <c r="F20" s="201"/>
      <c r="G20" s="201"/>
    </row>
    <row r="21" spans="1:9" s="63" customFormat="1" ht="30" customHeight="1" x14ac:dyDescent="0.3">
      <c r="A21" s="200"/>
      <c r="B21" s="200"/>
      <c r="C21" s="200"/>
      <c r="D21" s="201"/>
      <c r="E21" s="201"/>
      <c r="F21" s="201"/>
      <c r="G21" s="201"/>
    </row>
    <row r="22" spans="1:9" s="63" customFormat="1" ht="30" customHeight="1" x14ac:dyDescent="0.3">
      <c r="A22" s="200"/>
      <c r="B22" s="200"/>
      <c r="C22" s="200"/>
      <c r="D22" s="201"/>
      <c r="E22" s="201"/>
      <c r="F22" s="201"/>
      <c r="G22" s="201"/>
    </row>
    <row r="23" spans="1:9" s="63" customFormat="1" ht="30" customHeight="1" x14ac:dyDescent="0.3">
      <c r="A23" s="200"/>
      <c r="B23" s="200"/>
      <c r="C23" s="200"/>
      <c r="D23" s="201"/>
      <c r="E23" s="201"/>
      <c r="F23" s="201"/>
      <c r="G23" s="201"/>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AR108"/>
  <sheetViews>
    <sheetView showGridLines="0" tabSelected="1" topLeftCell="AP23" zoomScale="70" zoomScaleNormal="70" workbookViewId="0">
      <selection activeCell="AQ24" sqref="AQ24:AQ26"/>
    </sheetView>
  </sheetViews>
  <sheetFormatPr baseColWidth="10" defaultColWidth="11.44140625" defaultRowHeight="13.8" x14ac:dyDescent="0.25"/>
  <cols>
    <col min="1" max="1" width="4" style="101" bestFit="1" customWidth="1"/>
    <col min="2" max="2" width="32.109375" style="101" customWidth="1"/>
    <col min="3" max="3" width="29.44140625" style="101" customWidth="1"/>
    <col min="4" max="4" width="31.6640625" style="101" customWidth="1"/>
    <col min="5" max="5" width="32.6640625" style="101" customWidth="1"/>
    <col min="6" max="6" width="30.88671875" style="101" customWidth="1"/>
    <col min="7" max="7" width="47.88671875" style="86" customWidth="1"/>
    <col min="8" max="8" width="50.44140625" style="86" customWidth="1"/>
    <col min="9" max="9" width="20.44140625" style="102" customWidth="1"/>
    <col min="10" max="10" width="10.5546875" style="86" customWidth="1"/>
    <col min="11" max="11" width="9.109375" style="86" customWidth="1"/>
    <col min="12" max="12" width="10.5546875" style="86" customWidth="1"/>
    <col min="13" max="13" width="9.44140625" style="86" customWidth="1"/>
    <col min="14" max="14" width="10.5546875" style="86" customWidth="1"/>
    <col min="15" max="15" width="5.88671875" style="86" customWidth="1"/>
    <col min="16" max="16" width="81.44140625" style="86" customWidth="1"/>
    <col min="17" max="17" width="15.109375" style="86" bestFit="1" customWidth="1"/>
    <col min="18" max="18" width="6.88671875" style="86" customWidth="1"/>
    <col min="19" max="19" width="5" style="86" customWidth="1"/>
    <col min="20" max="20" width="5.5546875" style="86" customWidth="1"/>
    <col min="21" max="21" width="7.109375" style="86" customWidth="1"/>
    <col min="22" max="22" width="6.6640625" style="86" customWidth="1"/>
    <col min="23" max="23" width="7.5546875" style="86" customWidth="1"/>
    <col min="24" max="24" width="48.33203125" style="86" customWidth="1"/>
    <col min="25" max="25" width="11.33203125" style="86" hidden="1" customWidth="1"/>
    <col min="26" max="26" width="8.6640625" style="86" hidden="1" customWidth="1"/>
    <col min="27" max="27" width="10.44140625" style="86" hidden="1" customWidth="1"/>
    <col min="28" max="28" width="9.33203125" style="86" hidden="1" customWidth="1"/>
    <col min="29" max="29" width="9.109375" style="86" hidden="1" customWidth="1"/>
    <col min="30" max="33" width="10.33203125" style="86" customWidth="1"/>
    <col min="34" max="34" width="11.6640625" style="86" customWidth="1"/>
    <col min="35" max="35" width="12.5546875" style="86" customWidth="1"/>
    <col min="36" max="36" width="35.44140625" style="86" customWidth="1"/>
    <col min="37" max="40" width="116.109375" style="86" hidden="1" customWidth="1"/>
    <col min="41" max="41" width="133.44140625" style="86" customWidth="1"/>
    <col min="42" max="42" width="109.109375" style="86" customWidth="1"/>
    <col min="43" max="43" width="133.44140625" style="86" customWidth="1"/>
    <col min="44" max="44" width="109.109375" style="86" customWidth="1"/>
    <col min="45" max="16384" width="11.44140625" style="86"/>
  </cols>
  <sheetData>
    <row r="1" spans="1:44" ht="16.5" customHeight="1" x14ac:dyDescent="0.25">
      <c r="A1" s="279"/>
      <c r="B1" s="279"/>
      <c r="C1" s="279"/>
      <c r="D1" s="280" t="s">
        <v>171</v>
      </c>
      <c r="E1" s="281"/>
      <c r="F1" s="281"/>
      <c r="G1" s="281"/>
      <c r="H1" s="281"/>
      <c r="I1" s="281"/>
      <c r="J1" s="281"/>
      <c r="K1" s="281"/>
      <c r="L1" s="281"/>
      <c r="M1" s="281"/>
      <c r="N1" s="281"/>
      <c r="O1" s="281"/>
      <c r="P1" s="281"/>
      <c r="Q1" s="281"/>
      <c r="R1" s="281"/>
      <c r="S1" s="281"/>
      <c r="T1" s="281"/>
      <c r="U1" s="281"/>
      <c r="V1" s="281"/>
      <c r="W1" s="281"/>
      <c r="X1" s="281"/>
      <c r="Y1" s="281"/>
      <c r="Z1" s="281"/>
      <c r="AA1" s="281"/>
      <c r="AB1" s="281"/>
      <c r="AC1" s="281"/>
      <c r="AD1" s="281"/>
      <c r="AE1" s="281"/>
      <c r="AF1" s="282"/>
      <c r="AG1" s="260" t="s">
        <v>208</v>
      </c>
      <c r="AH1" s="261"/>
      <c r="AI1" s="262"/>
      <c r="AJ1" s="85"/>
      <c r="AK1" s="85"/>
      <c r="AL1" s="85"/>
      <c r="AM1" s="85"/>
      <c r="AN1" s="85"/>
      <c r="AO1" s="85"/>
      <c r="AP1" s="85"/>
    </row>
    <row r="2" spans="1:44" ht="16.5" customHeight="1" x14ac:dyDescent="0.25">
      <c r="A2" s="279"/>
      <c r="B2" s="279"/>
      <c r="C2" s="279"/>
      <c r="D2" s="283"/>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5"/>
      <c r="AG2" s="260" t="s">
        <v>267</v>
      </c>
      <c r="AH2" s="261"/>
      <c r="AI2" s="262"/>
      <c r="AJ2" s="85"/>
      <c r="AK2" s="85"/>
      <c r="AL2" s="85"/>
      <c r="AM2" s="85"/>
      <c r="AN2" s="85"/>
      <c r="AO2" s="85"/>
      <c r="AP2" s="85"/>
    </row>
    <row r="3" spans="1:44" ht="16.5" customHeight="1" x14ac:dyDescent="0.25">
      <c r="A3" s="279"/>
      <c r="B3" s="279"/>
      <c r="C3" s="279"/>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5"/>
      <c r="AG3" s="260" t="s">
        <v>268</v>
      </c>
      <c r="AH3" s="261"/>
      <c r="AI3" s="262"/>
      <c r="AJ3" s="85"/>
      <c r="AK3" s="85"/>
      <c r="AL3" s="85"/>
      <c r="AM3" s="85"/>
      <c r="AN3" s="85"/>
      <c r="AO3" s="85"/>
      <c r="AP3" s="85"/>
    </row>
    <row r="4" spans="1:44" ht="16.5" customHeight="1" x14ac:dyDescent="0.25">
      <c r="A4" s="279"/>
      <c r="B4" s="279"/>
      <c r="C4" s="279"/>
      <c r="D4" s="286"/>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8"/>
      <c r="AG4" s="260" t="s">
        <v>269</v>
      </c>
      <c r="AH4" s="261"/>
      <c r="AI4" s="262"/>
      <c r="AJ4" s="85"/>
      <c r="AK4" s="85"/>
      <c r="AL4" s="85"/>
      <c r="AM4" s="85"/>
      <c r="AN4" s="85"/>
      <c r="AO4" s="85"/>
      <c r="AP4" s="85"/>
    </row>
    <row r="5" spans="1:44" x14ac:dyDescent="0.25">
      <c r="A5" s="87"/>
      <c r="B5" s="87"/>
      <c r="C5" s="87"/>
      <c r="D5" s="88"/>
      <c r="E5" s="87"/>
      <c r="F5" s="87"/>
      <c r="G5" s="85"/>
      <c r="H5" s="85"/>
      <c r="I5" s="89"/>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row>
    <row r="6" spans="1:44" ht="23.25" customHeight="1" x14ac:dyDescent="0.25">
      <c r="A6" s="289" t="s">
        <v>205</v>
      </c>
      <c r="B6" s="289"/>
      <c r="C6" s="290"/>
      <c r="D6" s="268" t="s">
        <v>182</v>
      </c>
      <c r="E6" s="269"/>
      <c r="F6" s="298" t="s">
        <v>175</v>
      </c>
      <c r="G6" s="298"/>
      <c r="H6" s="296" t="s">
        <v>526</v>
      </c>
      <c r="I6" s="297"/>
      <c r="J6" s="90"/>
      <c r="K6" s="90"/>
      <c r="L6" s="90"/>
      <c r="M6" s="90"/>
      <c r="N6" s="90"/>
      <c r="O6" s="90"/>
      <c r="P6" s="90"/>
      <c r="Q6" s="90"/>
      <c r="R6" s="85"/>
      <c r="S6" s="85"/>
      <c r="T6" s="85"/>
      <c r="U6" s="85"/>
      <c r="V6" s="85"/>
      <c r="W6" s="85"/>
      <c r="X6" s="85"/>
      <c r="Y6" s="85"/>
      <c r="Z6" s="85"/>
      <c r="AA6" s="85"/>
      <c r="AB6" s="85"/>
      <c r="AC6" s="85"/>
      <c r="AD6" s="85"/>
      <c r="AE6" s="85"/>
      <c r="AF6" s="85"/>
      <c r="AG6" s="85"/>
      <c r="AH6" s="85"/>
      <c r="AI6" s="85"/>
      <c r="AJ6" s="85"/>
      <c r="AK6" s="85"/>
      <c r="AL6" s="85"/>
      <c r="AM6" s="85"/>
      <c r="AN6" s="85"/>
      <c r="AO6" s="85"/>
      <c r="AP6" s="85"/>
    </row>
    <row r="7" spans="1:44" ht="25.5" customHeight="1" x14ac:dyDescent="0.25">
      <c r="A7" s="291"/>
      <c r="B7" s="291"/>
      <c r="C7" s="292"/>
      <c r="D7" s="270"/>
      <c r="E7" s="271"/>
      <c r="F7" s="299" t="s">
        <v>176</v>
      </c>
      <c r="G7" s="299"/>
      <c r="H7" s="296" t="s">
        <v>296</v>
      </c>
      <c r="I7" s="297"/>
      <c r="J7" s="90"/>
      <c r="K7" s="90"/>
      <c r="L7" s="90"/>
      <c r="M7" s="90"/>
      <c r="N7" s="90"/>
      <c r="O7" s="90"/>
      <c r="P7" s="90"/>
      <c r="Q7" s="90"/>
      <c r="R7" s="85"/>
      <c r="S7" s="85"/>
      <c r="T7" s="85"/>
      <c r="U7" s="85"/>
      <c r="V7" s="85"/>
      <c r="W7" s="85"/>
      <c r="X7" s="85"/>
      <c r="Y7" s="85"/>
      <c r="Z7" s="85"/>
      <c r="AA7" s="85"/>
      <c r="AB7" s="85"/>
      <c r="AC7" s="85"/>
      <c r="AD7" s="85"/>
      <c r="AE7" s="85"/>
      <c r="AF7" s="85"/>
      <c r="AG7" s="85"/>
      <c r="AH7" s="85"/>
      <c r="AI7" s="85"/>
      <c r="AJ7" s="85"/>
      <c r="AK7" s="85"/>
      <c r="AL7" s="85"/>
      <c r="AM7" s="85"/>
      <c r="AN7" s="85"/>
      <c r="AO7" s="85"/>
      <c r="AP7" s="85"/>
    </row>
    <row r="8" spans="1:44" ht="22.5" customHeight="1" x14ac:dyDescent="0.25">
      <c r="A8" s="293" t="s">
        <v>206</v>
      </c>
      <c r="B8" s="294"/>
      <c r="C8" s="295"/>
      <c r="D8" s="300" t="s">
        <v>247</v>
      </c>
      <c r="E8" s="300"/>
      <c r="F8" s="300"/>
      <c r="G8" s="300"/>
      <c r="H8" s="300"/>
      <c r="I8" s="300"/>
      <c r="J8" s="90"/>
      <c r="K8" s="90"/>
      <c r="L8" s="90"/>
      <c r="M8" s="90"/>
      <c r="N8" s="90"/>
      <c r="O8" s="90"/>
      <c r="P8" s="90"/>
      <c r="Q8" s="90"/>
      <c r="R8" s="85"/>
      <c r="S8" s="85"/>
      <c r="T8" s="85"/>
      <c r="U8" s="85"/>
      <c r="V8" s="85"/>
      <c r="W8" s="85"/>
      <c r="X8" s="85"/>
      <c r="Y8" s="85"/>
      <c r="Z8" s="85"/>
      <c r="AA8" s="85"/>
      <c r="AB8" s="85"/>
      <c r="AC8" s="85"/>
      <c r="AD8" s="85"/>
      <c r="AE8" s="85"/>
      <c r="AF8" s="85"/>
      <c r="AG8" s="85"/>
      <c r="AH8" s="85"/>
      <c r="AI8" s="85"/>
      <c r="AJ8" s="85"/>
      <c r="AK8" s="85"/>
      <c r="AL8" s="85"/>
      <c r="AM8" s="85"/>
      <c r="AN8" s="85"/>
      <c r="AO8" s="85"/>
      <c r="AP8" s="85"/>
    </row>
    <row r="9" spans="1:44" ht="22.5" customHeight="1" x14ac:dyDescent="0.25">
      <c r="A9" s="293" t="s">
        <v>207</v>
      </c>
      <c r="B9" s="294"/>
      <c r="C9" s="295"/>
      <c r="D9" s="300" t="s">
        <v>246</v>
      </c>
      <c r="E9" s="300"/>
      <c r="F9" s="300"/>
      <c r="G9" s="300"/>
      <c r="H9" s="300"/>
      <c r="I9" s="300"/>
      <c r="J9" s="90"/>
      <c r="K9" s="90"/>
      <c r="L9" s="90"/>
      <c r="M9" s="90"/>
      <c r="N9" s="90"/>
      <c r="O9" s="90"/>
      <c r="P9" s="90"/>
      <c r="Q9" s="90"/>
      <c r="R9" s="85"/>
      <c r="S9" s="85"/>
      <c r="T9" s="85"/>
      <c r="U9" s="85"/>
      <c r="V9" s="85"/>
      <c r="W9" s="85"/>
      <c r="X9" s="85"/>
      <c r="Y9" s="85"/>
      <c r="Z9" s="85"/>
      <c r="AA9" s="85"/>
      <c r="AB9" s="85"/>
      <c r="AC9" s="85"/>
      <c r="AD9" s="85"/>
      <c r="AE9" s="85"/>
      <c r="AF9" s="85"/>
      <c r="AG9" s="85"/>
      <c r="AH9" s="85"/>
      <c r="AI9" s="85"/>
      <c r="AJ9" s="85"/>
      <c r="AK9" s="85"/>
      <c r="AL9" s="85"/>
      <c r="AM9" s="85"/>
      <c r="AN9" s="85"/>
      <c r="AO9" s="85"/>
      <c r="AP9" s="85"/>
    </row>
    <row r="10" spans="1:44" ht="16.5" customHeight="1" x14ac:dyDescent="0.25">
      <c r="A10" s="86"/>
      <c r="B10" s="86"/>
      <c r="C10" s="86"/>
      <c r="D10" s="91"/>
      <c r="E10" s="91"/>
      <c r="F10" s="91"/>
      <c r="G10" s="91"/>
      <c r="H10" s="91"/>
      <c r="I10" s="91"/>
      <c r="J10" s="90"/>
      <c r="K10" s="90"/>
      <c r="L10" s="90"/>
      <c r="M10" s="90"/>
      <c r="N10" s="90"/>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row>
    <row r="11" spans="1:44" ht="21.75" customHeight="1" x14ac:dyDescent="0.25">
      <c r="A11" s="272" t="s">
        <v>201</v>
      </c>
      <c r="B11" s="274"/>
      <c r="C11" s="274"/>
      <c r="D11" s="274"/>
      <c r="E11" s="274"/>
      <c r="F11" s="274"/>
      <c r="G11" s="274"/>
      <c r="H11" s="274"/>
      <c r="I11" s="273"/>
      <c r="J11" s="275" t="s">
        <v>203</v>
      </c>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2" t="s">
        <v>204</v>
      </c>
      <c r="AJ11" s="273"/>
      <c r="AK11" s="218" t="s">
        <v>527</v>
      </c>
      <c r="AL11" s="218" t="s">
        <v>528</v>
      </c>
      <c r="AM11" s="218" t="s">
        <v>554</v>
      </c>
      <c r="AN11" s="218" t="s">
        <v>528</v>
      </c>
      <c r="AO11" s="218" t="s">
        <v>571</v>
      </c>
      <c r="AP11" s="218" t="s">
        <v>572</v>
      </c>
      <c r="AQ11" s="218" t="s">
        <v>592</v>
      </c>
      <c r="AR11" s="218" t="s">
        <v>572</v>
      </c>
    </row>
    <row r="12" spans="1:44" ht="16.5" customHeight="1" x14ac:dyDescent="0.25">
      <c r="A12" s="277" t="s">
        <v>0</v>
      </c>
      <c r="B12" s="276" t="s">
        <v>304</v>
      </c>
      <c r="C12" s="276" t="s">
        <v>122</v>
      </c>
      <c r="D12" s="258" t="s">
        <v>297</v>
      </c>
      <c r="E12" s="258" t="s">
        <v>298</v>
      </c>
      <c r="F12" s="258" t="s">
        <v>299</v>
      </c>
      <c r="G12" s="258" t="s">
        <v>286</v>
      </c>
      <c r="H12" s="258" t="s">
        <v>300</v>
      </c>
      <c r="I12" s="258" t="s">
        <v>38</v>
      </c>
      <c r="J12" s="275" t="s">
        <v>134</v>
      </c>
      <c r="K12" s="275"/>
      <c r="L12" s="275"/>
      <c r="M12" s="275"/>
      <c r="N12" s="275"/>
      <c r="O12" s="252" t="s">
        <v>202</v>
      </c>
      <c r="P12" s="252"/>
      <c r="Q12" s="252"/>
      <c r="R12" s="252"/>
      <c r="S12" s="252"/>
      <c r="T12" s="252"/>
      <c r="U12" s="252"/>
      <c r="V12" s="252"/>
      <c r="W12" s="252"/>
      <c r="X12" s="252"/>
      <c r="Y12" s="92"/>
      <c r="Z12" s="92"/>
      <c r="AA12" s="92"/>
      <c r="AB12" s="92"/>
      <c r="AC12" s="92"/>
      <c r="AD12" s="251" t="s">
        <v>135</v>
      </c>
      <c r="AE12" s="251"/>
      <c r="AF12" s="251"/>
      <c r="AG12" s="251"/>
      <c r="AH12" s="251"/>
      <c r="AI12" s="278" t="s">
        <v>27</v>
      </c>
      <c r="AJ12" s="93" t="s">
        <v>138</v>
      </c>
      <c r="AK12" s="219"/>
      <c r="AL12" s="219"/>
      <c r="AM12" s="219"/>
      <c r="AN12" s="219"/>
      <c r="AO12" s="219"/>
      <c r="AP12" s="219"/>
      <c r="AQ12" s="219"/>
      <c r="AR12" s="219"/>
    </row>
    <row r="13" spans="1:44" ht="16.5" customHeight="1" x14ac:dyDescent="0.25">
      <c r="A13" s="277"/>
      <c r="B13" s="276"/>
      <c r="C13" s="276"/>
      <c r="D13" s="265"/>
      <c r="E13" s="265"/>
      <c r="F13" s="265"/>
      <c r="G13" s="263"/>
      <c r="H13" s="265"/>
      <c r="I13" s="265"/>
      <c r="J13" s="266" t="s">
        <v>31</v>
      </c>
      <c r="K13" s="266" t="s">
        <v>3</v>
      </c>
      <c r="L13" s="266" t="s">
        <v>34</v>
      </c>
      <c r="M13" s="266" t="s">
        <v>3</v>
      </c>
      <c r="N13" s="266" t="s">
        <v>37</v>
      </c>
      <c r="O13" s="253" t="s">
        <v>9</v>
      </c>
      <c r="P13" s="258" t="s">
        <v>284</v>
      </c>
      <c r="Q13" s="258" t="s">
        <v>10</v>
      </c>
      <c r="R13" s="255" t="s">
        <v>6</v>
      </c>
      <c r="S13" s="256"/>
      <c r="T13" s="256"/>
      <c r="U13" s="256"/>
      <c r="V13" s="256"/>
      <c r="W13" s="256"/>
      <c r="X13" s="257"/>
      <c r="Y13" s="253" t="s">
        <v>110</v>
      </c>
      <c r="Z13" s="253" t="s">
        <v>136</v>
      </c>
      <c r="AA13" s="253" t="s">
        <v>3</v>
      </c>
      <c r="AB13" s="253" t="s">
        <v>137</v>
      </c>
      <c r="AC13" s="253" t="s">
        <v>3</v>
      </c>
      <c r="AD13" s="253" t="s">
        <v>35</v>
      </c>
      <c r="AE13" s="253" t="s">
        <v>3</v>
      </c>
      <c r="AF13" s="253" t="s">
        <v>36</v>
      </c>
      <c r="AG13" s="253" t="s">
        <v>3</v>
      </c>
      <c r="AH13" s="253" t="s">
        <v>215</v>
      </c>
      <c r="AI13" s="278"/>
      <c r="AJ13" s="247" t="s">
        <v>139</v>
      </c>
      <c r="AK13" s="219"/>
      <c r="AL13" s="219"/>
      <c r="AM13" s="219"/>
      <c r="AN13" s="219"/>
      <c r="AO13" s="219"/>
      <c r="AP13" s="219"/>
      <c r="AQ13" s="219"/>
      <c r="AR13" s="219"/>
    </row>
    <row r="14" spans="1:44" s="149" customFormat="1" ht="71.25" customHeight="1" x14ac:dyDescent="0.3">
      <c r="A14" s="277"/>
      <c r="B14" s="276"/>
      <c r="C14" s="276"/>
      <c r="D14" s="259"/>
      <c r="E14" s="259"/>
      <c r="F14" s="259"/>
      <c r="G14" s="264"/>
      <c r="H14" s="259"/>
      <c r="I14" s="259"/>
      <c r="J14" s="267"/>
      <c r="K14" s="267"/>
      <c r="L14" s="267"/>
      <c r="M14" s="267"/>
      <c r="N14" s="267"/>
      <c r="O14" s="254"/>
      <c r="P14" s="259"/>
      <c r="Q14" s="259"/>
      <c r="R14" s="115" t="s">
        <v>11</v>
      </c>
      <c r="S14" s="115" t="s">
        <v>15</v>
      </c>
      <c r="T14" s="115" t="s">
        <v>26</v>
      </c>
      <c r="U14" s="115" t="s">
        <v>16</v>
      </c>
      <c r="V14" s="115" t="s">
        <v>19</v>
      </c>
      <c r="W14" s="115" t="s">
        <v>22</v>
      </c>
      <c r="X14" s="116" t="s">
        <v>123</v>
      </c>
      <c r="Y14" s="254"/>
      <c r="Z14" s="254"/>
      <c r="AA14" s="254"/>
      <c r="AB14" s="254"/>
      <c r="AC14" s="254"/>
      <c r="AD14" s="254"/>
      <c r="AE14" s="254"/>
      <c r="AF14" s="254"/>
      <c r="AG14" s="254"/>
      <c r="AH14" s="254"/>
      <c r="AI14" s="278"/>
      <c r="AJ14" s="248"/>
      <c r="AK14" s="220"/>
      <c r="AL14" s="220"/>
      <c r="AM14" s="220"/>
      <c r="AN14" s="220"/>
      <c r="AO14" s="220"/>
      <c r="AP14" s="220"/>
      <c r="AQ14" s="220"/>
      <c r="AR14" s="220"/>
    </row>
    <row r="15" spans="1:44" ht="103.5" customHeight="1" x14ac:dyDescent="0.25">
      <c r="A15" s="317" t="s">
        <v>468</v>
      </c>
      <c r="B15" s="315" t="s">
        <v>305</v>
      </c>
      <c r="C15" s="315" t="s">
        <v>249</v>
      </c>
      <c r="D15" s="315" t="s">
        <v>248</v>
      </c>
      <c r="E15" s="315" t="s">
        <v>252</v>
      </c>
      <c r="F15" s="315" t="s">
        <v>253</v>
      </c>
      <c r="G15" s="318" t="s">
        <v>250</v>
      </c>
      <c r="H15" s="119" t="s">
        <v>251</v>
      </c>
      <c r="I15" s="301" t="s">
        <v>125</v>
      </c>
      <c r="J15" s="231" t="s">
        <v>4</v>
      </c>
      <c r="K15" s="229">
        <f>IF(J15="","",IF(J15="Muy Baja",0.2,IF(J15="Baja",0.4,IF(J15="Media",0.6,IF(J15="Alta",0.8,IF(J15="Muy Alta",1,))))))</f>
        <v>0.8</v>
      </c>
      <c r="L15" s="231" t="s">
        <v>66</v>
      </c>
      <c r="M15" s="229">
        <f>IF(L15="","",IF(L15="Leve",0.2,IF(L15="Menor",0.4,IF(L15="Moderado",0.6,IF(L15="Mayor",0.8,IF(L15="Catastrófico",1,))))))</f>
        <v>0.6</v>
      </c>
      <c r="N15" s="230"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97" t="s">
        <v>254</v>
      </c>
      <c r="Q15" s="27" t="str">
        <f>IF(OR(R15="Preventivo",R15="Detectivo"),"Probabilidad",IF(R15="Correctivo","Impacto",""))</f>
        <v>Probabilidad</v>
      </c>
      <c r="R15" s="117" t="s">
        <v>12</v>
      </c>
      <c r="S15" s="117" t="s">
        <v>7</v>
      </c>
      <c r="T15" s="28" t="str">
        <f>IF(AND(R15="Preventivo",S15="Automático"),"50%",IF(AND(R15="Preventivo",S15="Manual"),"40%",IF(AND(R15="Detectivo",S15="Automático"),"40%",IF(AND(R15="Detectivo",S15="Manual"),"30%",IF(AND(R15="Correctivo",S15="Automático"),"35%",IF(AND(R15="Correctivo",S15="Manual"),"25%",""))))))</f>
        <v>40%</v>
      </c>
      <c r="U15" s="117" t="s">
        <v>18</v>
      </c>
      <c r="V15" s="117" t="s">
        <v>20</v>
      </c>
      <c r="W15" s="117" t="s">
        <v>100</v>
      </c>
      <c r="X15" s="94" t="s">
        <v>255</v>
      </c>
      <c r="Y15" s="95">
        <f>IFERROR(IF(Q15="Probabilidad",(K15-(+K15*T15)),IF(Q15="Impacto",K15,"")),"")</f>
        <v>0.48</v>
      </c>
      <c r="Z15" s="129" t="str">
        <f t="shared" ref="Z15:Z59" si="0">IFERROR(IF(Y15="","",IF(Y15&lt;=0.2,"Muy Baja",IF(Y15&lt;=0.4,"Baja",IF(Y15&lt;=0.6,"Media",IF(Y15&lt;=0.8,"Alta","Muy Alta"))))),"")</f>
        <v>Media</v>
      </c>
      <c r="AA15" s="28">
        <f>+Y15</f>
        <v>0.48</v>
      </c>
      <c r="AB15" s="129" t="str">
        <f>IFERROR(IF(AC15="","",IF(AC15&lt;=0.2,"Leve",IF(AC15&lt;=0.4,"Menor",IF(AC15&lt;=0.6,"Moderado",IF(AC15&lt;=0.8,"Mayor","Catastrófico"))))),"")</f>
        <v>Moderado</v>
      </c>
      <c r="AC15" s="28">
        <f>IFERROR(IF(Q15="Impacto",(M15-(+M15*T15)),IF(Q15="Probabilidad",M15,"")),"")</f>
        <v>0.6</v>
      </c>
      <c r="AD15" s="231" t="str">
        <f t="shared" ref="AD15" si="1">IFERROR(IF(AE15=0,"",IF(AND(AE15&gt;0,AE15&lt;=0.2),"Muy Baja",IF(AE15&lt;=0.4,"Baja",IF(AE15&lt;=0.6,"Media",IF(AE15&lt;=0.8,"Alta","Muy Alta"))))),"")</f>
        <v>Muy Baja</v>
      </c>
      <c r="AE15" s="233">
        <f>MIN(Y15:Y19)</f>
        <v>0.10367999999999998</v>
      </c>
      <c r="AF15" s="231" t="str">
        <f t="shared" ref="AF15" si="2">IFERROR(IF(AG15=0,"",IF(AND(AG15&gt;0,AG15&lt;=0.2),"Leve",IF(AG15&lt;=0.4,"Menor",IF(AG15&lt;=0.6,"Moderado",IF(AG15&lt;=0.8,"Mayor","Catastrófico"))))),"")</f>
        <v>Moderado</v>
      </c>
      <c r="AG15" s="233">
        <f>MIN(AC15:AC19)</f>
        <v>0.6</v>
      </c>
      <c r="AH15" s="235" t="str">
        <f t="shared" ref="AH15" si="3">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49" t="s">
        <v>108</v>
      </c>
      <c r="AJ15" s="96"/>
      <c r="AK15" s="205" t="s">
        <v>529</v>
      </c>
      <c r="AL15" s="205" t="s">
        <v>549</v>
      </c>
      <c r="AM15" s="205" t="s">
        <v>559</v>
      </c>
      <c r="AN15" s="205" t="s">
        <v>560</v>
      </c>
      <c r="AO15" s="205" t="s">
        <v>573</v>
      </c>
      <c r="AP15" s="205" t="s">
        <v>560</v>
      </c>
      <c r="AQ15" s="205" t="s">
        <v>593</v>
      </c>
      <c r="AR15" s="205" t="s">
        <v>560</v>
      </c>
    </row>
    <row r="16" spans="1:44" ht="214.5" customHeight="1" x14ac:dyDescent="0.25">
      <c r="A16" s="317"/>
      <c r="B16" s="315"/>
      <c r="C16" s="315"/>
      <c r="D16" s="315"/>
      <c r="E16" s="315"/>
      <c r="F16" s="315"/>
      <c r="G16" s="318"/>
      <c r="H16" s="119" t="s">
        <v>256</v>
      </c>
      <c r="I16" s="302"/>
      <c r="J16" s="232"/>
      <c r="K16" s="229"/>
      <c r="L16" s="232"/>
      <c r="M16" s="229"/>
      <c r="N16" s="230"/>
      <c r="O16" s="27">
        <v>2</v>
      </c>
      <c r="P16" s="97" t="s">
        <v>257</v>
      </c>
      <c r="Q16" s="27" t="str">
        <f>IF(OR(R16="Preventivo",R16="Detectivo"),"Probabilidad",IF(R16="Correctivo","Impacto",""))</f>
        <v>Probabilidad</v>
      </c>
      <c r="R16" s="117" t="s">
        <v>12</v>
      </c>
      <c r="S16" s="117" t="s">
        <v>7</v>
      </c>
      <c r="T16" s="28" t="str">
        <f t="shared" ref="T16:T19" si="4">IF(AND(R16="Preventivo",S16="Automático"),"50%",IF(AND(R16="Preventivo",S16="Manual"),"40%",IF(AND(R16="Detectivo",S16="Automático"),"40%",IF(AND(R16="Detectivo",S16="Manual"),"30%",IF(AND(R16="Correctivo",S16="Automático"),"35%",IF(AND(R16="Correctivo",S16="Manual"),"25%",""))))))</f>
        <v>40%</v>
      </c>
      <c r="U16" s="117" t="s">
        <v>18</v>
      </c>
      <c r="V16" s="117" t="s">
        <v>20</v>
      </c>
      <c r="W16" s="117" t="s">
        <v>100</v>
      </c>
      <c r="X16" s="94" t="s">
        <v>258</v>
      </c>
      <c r="Y16" s="95">
        <f>IFERROR(IF(AND(Q15="Probabilidad",Q16="Probabilidad"),(AA15-(+AA15*T16)),IF(Q16="Probabilidad",(K15-(+K15*T16)),IF(Q16="Impacto",AA15,""))),"")</f>
        <v>0.28799999999999998</v>
      </c>
      <c r="Z16" s="129" t="str">
        <f t="shared" si="0"/>
        <v>Baja</v>
      </c>
      <c r="AA16" s="28">
        <f t="shared" ref="AA16:AA19" si="5">+Y16</f>
        <v>0.28799999999999998</v>
      </c>
      <c r="AB16" s="129" t="str">
        <f t="shared" ref="AB16:AB19" si="6">IFERROR(IF(AC16="","",IF(AC16&lt;=0.2,"Leve",IF(AC16&lt;=0.4,"Menor",IF(AC16&lt;=0.6,"Moderado",IF(AC16&lt;=0.8,"Mayor","Catastrófico"))))),"")</f>
        <v>Moderado</v>
      </c>
      <c r="AC16" s="28">
        <f>IFERROR(IF(AND(Q15="Impacto",Q16="Impacto"),(AC15-(+AC15*T16)),IF(Q16="Impacto",(#REF!-(+#REF!*T16)),IF(Q16="Probabilidad",AC15,""))),"")</f>
        <v>0.6</v>
      </c>
      <c r="AD16" s="232"/>
      <c r="AE16" s="234"/>
      <c r="AF16" s="232"/>
      <c r="AG16" s="234"/>
      <c r="AH16" s="236"/>
      <c r="AI16" s="250"/>
      <c r="AJ16" s="98"/>
      <c r="AK16" s="206"/>
      <c r="AL16" s="206"/>
      <c r="AM16" s="206"/>
      <c r="AN16" s="206"/>
      <c r="AO16" s="206"/>
      <c r="AP16" s="206"/>
      <c r="AQ16" s="206"/>
      <c r="AR16" s="206"/>
    </row>
    <row r="17" spans="1:44" ht="90.75" customHeight="1" x14ac:dyDescent="0.25">
      <c r="A17" s="317"/>
      <c r="B17" s="315"/>
      <c r="C17" s="315"/>
      <c r="D17" s="315"/>
      <c r="E17" s="315"/>
      <c r="F17" s="315"/>
      <c r="G17" s="318"/>
      <c r="H17" s="119" t="s">
        <v>259</v>
      </c>
      <c r="I17" s="302"/>
      <c r="J17" s="232"/>
      <c r="K17" s="229"/>
      <c r="L17" s="232"/>
      <c r="M17" s="229"/>
      <c r="N17" s="230"/>
      <c r="O17" s="27">
        <v>3</v>
      </c>
      <c r="P17" s="99" t="s">
        <v>260</v>
      </c>
      <c r="Q17" s="27" t="str">
        <f>IF(OR(R17="Preventivo",R17="Detectivo"),"Probabilidad",IF(R17="Correctivo","Impacto",""))</f>
        <v>Probabilidad</v>
      </c>
      <c r="R17" s="117" t="s">
        <v>12</v>
      </c>
      <c r="S17" s="117" t="s">
        <v>7</v>
      </c>
      <c r="T17" s="28" t="str">
        <f t="shared" si="4"/>
        <v>40%</v>
      </c>
      <c r="U17" s="117" t="s">
        <v>18</v>
      </c>
      <c r="V17" s="117" t="s">
        <v>21</v>
      </c>
      <c r="W17" s="117" t="s">
        <v>101</v>
      </c>
      <c r="X17" s="94" t="s">
        <v>170</v>
      </c>
      <c r="Y17" s="95">
        <f>IFERROR(IF(AND(Q16="Probabilidad",Q17="Probabilidad"),(AA16-(+AA16*T17)),IF(AND(Q16="Impacto",Q17="Probabilidad"),(AA15-(+AA15*T17)),IF(Q17="Impacto",AA16,""))),"")</f>
        <v>0.17279999999999998</v>
      </c>
      <c r="Z17" s="129" t="str">
        <f t="shared" si="0"/>
        <v>Muy Baja</v>
      </c>
      <c r="AA17" s="28">
        <f t="shared" si="5"/>
        <v>0.17279999999999998</v>
      </c>
      <c r="AB17" s="129" t="str">
        <f t="shared" si="6"/>
        <v>Moderado</v>
      </c>
      <c r="AC17" s="28">
        <f>IFERROR(IF(AND(Q16="Impacto",Q17="Impacto"),(AC16-(+AC16*T17)),IF(AND(Q16="Probabilidad",Q17="Impacto"),(AC15-(+AC15*T17)),IF(Q17="Probabilidad",AC16,""))),"")</f>
        <v>0.6</v>
      </c>
      <c r="AD17" s="232"/>
      <c r="AE17" s="234"/>
      <c r="AF17" s="232"/>
      <c r="AG17" s="234"/>
      <c r="AH17" s="236"/>
      <c r="AI17" s="250"/>
      <c r="AJ17" s="98"/>
      <c r="AK17" s="206"/>
      <c r="AL17" s="206"/>
      <c r="AM17" s="206"/>
      <c r="AN17" s="206"/>
      <c r="AO17" s="206"/>
      <c r="AP17" s="206"/>
      <c r="AQ17" s="206"/>
      <c r="AR17" s="206"/>
    </row>
    <row r="18" spans="1:44" ht="90.75" customHeight="1" x14ac:dyDescent="0.25">
      <c r="A18" s="317"/>
      <c r="B18" s="315"/>
      <c r="C18" s="315"/>
      <c r="D18" s="315"/>
      <c r="E18" s="315"/>
      <c r="F18" s="315"/>
      <c r="G18" s="318"/>
      <c r="H18" s="118" t="s">
        <v>306</v>
      </c>
      <c r="I18" s="302"/>
      <c r="J18" s="232"/>
      <c r="K18" s="229"/>
      <c r="L18" s="232"/>
      <c r="M18" s="229"/>
      <c r="N18" s="230"/>
      <c r="O18" s="27">
        <v>4</v>
      </c>
      <c r="P18" s="99" t="s">
        <v>261</v>
      </c>
      <c r="Q18" s="27"/>
      <c r="R18" s="117" t="s">
        <v>170</v>
      </c>
      <c r="S18" s="117" t="s">
        <v>170</v>
      </c>
      <c r="T18" s="28"/>
      <c r="U18" s="117" t="s">
        <v>170</v>
      </c>
      <c r="V18" s="117" t="s">
        <v>170</v>
      </c>
      <c r="W18" s="117" t="s">
        <v>170</v>
      </c>
      <c r="X18" s="94" t="s">
        <v>170</v>
      </c>
      <c r="Y18" s="95"/>
      <c r="Z18" s="129"/>
      <c r="AA18" s="28"/>
      <c r="AB18" s="129"/>
      <c r="AC18" s="28"/>
      <c r="AD18" s="232"/>
      <c r="AE18" s="234"/>
      <c r="AF18" s="232"/>
      <c r="AG18" s="234"/>
      <c r="AH18" s="236"/>
      <c r="AI18" s="250"/>
      <c r="AJ18" s="98"/>
      <c r="AK18" s="206"/>
      <c r="AL18" s="206"/>
      <c r="AM18" s="206"/>
      <c r="AN18" s="206"/>
      <c r="AO18" s="206"/>
      <c r="AP18" s="206"/>
      <c r="AQ18" s="206"/>
      <c r="AR18" s="206"/>
    </row>
    <row r="19" spans="1:44" ht="88.5" customHeight="1" x14ac:dyDescent="0.25">
      <c r="A19" s="317"/>
      <c r="B19" s="315"/>
      <c r="C19" s="315"/>
      <c r="D19" s="315"/>
      <c r="E19" s="315"/>
      <c r="F19" s="315"/>
      <c r="G19" s="318"/>
      <c r="H19" s="118" t="s">
        <v>262</v>
      </c>
      <c r="I19" s="302"/>
      <c r="J19" s="232"/>
      <c r="K19" s="229"/>
      <c r="L19" s="232"/>
      <c r="M19" s="229"/>
      <c r="N19" s="230"/>
      <c r="O19" s="27">
        <v>5</v>
      </c>
      <c r="P19" s="99" t="s">
        <v>263</v>
      </c>
      <c r="Q19" s="27" t="str">
        <f t="shared" ref="Q19:Q34" si="7">IF(OR(R19="Preventivo",R19="Detectivo"),"Probabilidad",IF(R19="Correctivo","Impacto",""))</f>
        <v>Probabilidad</v>
      </c>
      <c r="R19" s="117" t="s">
        <v>12</v>
      </c>
      <c r="S19" s="117" t="s">
        <v>7</v>
      </c>
      <c r="T19" s="28" t="str">
        <f t="shared" si="4"/>
        <v>40%</v>
      </c>
      <c r="U19" s="117" t="s">
        <v>18</v>
      </c>
      <c r="V19" s="117" t="s">
        <v>21</v>
      </c>
      <c r="W19" s="117" t="s">
        <v>100</v>
      </c>
      <c r="X19" s="94" t="s">
        <v>264</v>
      </c>
      <c r="Y19" s="95">
        <f>IFERROR(IF(AND(Q17="Probabilidad",Q19="Probabilidad"),(AA17-(+AA17*T19)),IF(AND(Q17="Impacto",Q19="Probabilidad"),(AA16-(+AA16*T19)),IF(Q19="Impacto",AA17,""))),"")</f>
        <v>0.10367999999999998</v>
      </c>
      <c r="Z19" s="129" t="str">
        <f t="shared" si="0"/>
        <v>Muy Baja</v>
      </c>
      <c r="AA19" s="28">
        <f t="shared" si="5"/>
        <v>0.10367999999999998</v>
      </c>
      <c r="AB19" s="129" t="str">
        <f t="shared" si="6"/>
        <v>Moderado</v>
      </c>
      <c r="AC19" s="28">
        <f>IFERROR(IF(AND(Q17="Impacto",Q19="Impacto"),(AC17-(+AC17*T19)),IF(AND(Q17="Probabilidad",Q19="Impacto"),(AC16-(+AC16*T19)),IF(Q19="Probabilidad",AC17,""))),"")</f>
        <v>0.6</v>
      </c>
      <c r="AD19" s="232"/>
      <c r="AE19" s="234"/>
      <c r="AF19" s="232"/>
      <c r="AG19" s="234"/>
      <c r="AH19" s="236"/>
      <c r="AI19" s="250"/>
      <c r="AJ19" s="98"/>
      <c r="AK19" s="213"/>
      <c r="AL19" s="213"/>
      <c r="AM19" s="213"/>
      <c r="AN19" s="213"/>
      <c r="AO19" s="213"/>
      <c r="AP19" s="213"/>
      <c r="AQ19" s="213"/>
      <c r="AR19" s="213"/>
    </row>
    <row r="20" spans="1:44" s="124" customFormat="1" ht="108.75" customHeight="1" x14ac:dyDescent="0.3">
      <c r="A20" s="249" t="s">
        <v>469</v>
      </c>
      <c r="B20" s="244" t="s">
        <v>307</v>
      </c>
      <c r="C20" s="320" t="s">
        <v>308</v>
      </c>
      <c r="D20" s="244" t="s">
        <v>309</v>
      </c>
      <c r="E20" s="244" t="s">
        <v>310</v>
      </c>
      <c r="F20" s="320" t="s">
        <v>311</v>
      </c>
      <c r="G20" s="320" t="s">
        <v>312</v>
      </c>
      <c r="H20" s="244" t="s">
        <v>313</v>
      </c>
      <c r="I20" s="301" t="s">
        <v>124</v>
      </c>
      <c r="J20" s="231" t="s">
        <v>4</v>
      </c>
      <c r="K20" s="324">
        <f>IF(J20="","",IF(J20="Muy Baja",0.2,IF(J20="Baja",0.4,IF(J20="Media",0.6,IF(J20="Alta",0.8,IF(J20="Muy Alta",1,))))))</f>
        <v>0.8</v>
      </c>
      <c r="L20" s="231" t="s">
        <v>5</v>
      </c>
      <c r="M20" s="324">
        <f>IF(L20="","",IF(L20="Leve",0.2,IF(L20="Menor",0.4,IF(L20="Moderado",0.6,IF(L20="Mayor",0.8,IF(L20="Catastrófico",1,))))))</f>
        <v>0.8</v>
      </c>
      <c r="N20" s="235"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7">
        <v>0</v>
      </c>
      <c r="P20" s="123" t="s">
        <v>314</v>
      </c>
      <c r="Q20" s="27" t="str">
        <f t="shared" si="7"/>
        <v>Probabilidad</v>
      </c>
      <c r="R20" s="117" t="s">
        <v>13</v>
      </c>
      <c r="S20" s="117" t="s">
        <v>7</v>
      </c>
      <c r="T20" s="28" t="str">
        <f>IF(AND(R20="Preventivo",S20="Automático"),"50%",IF(AND(R20="Preventivo",S20="Manual"),"40%",IF(AND(R20="Detectivo",S20="Automático"),"40%",IF(AND(R20="Detectivo",S20="Manual"),"30%",IF(AND(R20="Correctivo",S20="Automático"),"35%",IF(AND(R20="Correctivo",S20="Manual"),"25%",""))))))</f>
        <v>30%</v>
      </c>
      <c r="U20" s="117" t="s">
        <v>18</v>
      </c>
      <c r="V20" s="117" t="s">
        <v>21</v>
      </c>
      <c r="W20" s="117" t="s">
        <v>100</v>
      </c>
      <c r="X20" s="94" t="s">
        <v>315</v>
      </c>
      <c r="Y20" s="95">
        <f>IFERROR(IF(Q20="Probabilidad",(K20-(+K20*T20)),IF(Q20="Impacto",K20,"")),"")</f>
        <v>0.56000000000000005</v>
      </c>
      <c r="Z20" s="129" t="str">
        <f t="shared" si="0"/>
        <v>Media</v>
      </c>
      <c r="AA20" s="28">
        <f>+Y20</f>
        <v>0.56000000000000005</v>
      </c>
      <c r="AB20" s="129" t="str">
        <f>IFERROR(IF(AC20="","",IF(AC20&lt;=0.2,"Leve",IF(AC20&lt;=0.4,"Menor",IF(AC20&lt;=0.6,"Moderado",IF(AC20&lt;=0.8,"Mayor","Catastrófico"))))),"")</f>
        <v>Mayor</v>
      </c>
      <c r="AC20" s="28">
        <f>IFERROR(IF(Q20="Impacto",(M20-(+M20*T20)),IF(Q20="Probabilidad",M20,"")),"")</f>
        <v>0.8</v>
      </c>
      <c r="AD20" s="231" t="str">
        <f>IFERROR(IF(AE20=0,"",IF(AND(AE20&gt;0,AE20&lt;=0.2),"Muy Baja",IF(AE20&lt;=0.4,"Baja",IF(AE20&lt;=0.6,"Media",IF(AE20&lt;=0.8,"Alta","Muy Alta"))))),"")</f>
        <v>Baja</v>
      </c>
      <c r="AE20" s="233">
        <f>MIN(Y20:Y23)</f>
        <v>0.2016</v>
      </c>
      <c r="AF20" s="231" t="str">
        <f>IFERROR(IF(AG20=0,"",IF(AND(AG20&gt;0,AG20&lt;=0.2),"Leve",IF(AG20&lt;=0.4,"Menor",IF(AG20&lt;=0.6,"Moderado",IF(AG20&lt;=0.8,"Mayor","Catastrófico"))))),"")</f>
        <v>Moderado</v>
      </c>
      <c r="AG20" s="233">
        <f>MIN(AC20:AC23)</f>
        <v>0.60000000000000009</v>
      </c>
      <c r="AH20" s="235"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49" t="s">
        <v>108</v>
      </c>
      <c r="AJ20" s="241"/>
      <c r="AK20" s="205" t="s">
        <v>537</v>
      </c>
      <c r="AL20" s="205" t="s">
        <v>547</v>
      </c>
      <c r="AM20" s="205" t="s">
        <v>561</v>
      </c>
      <c r="AN20" s="205" t="s">
        <v>547</v>
      </c>
      <c r="AO20" s="205" t="s">
        <v>574</v>
      </c>
      <c r="AP20" s="205" t="s">
        <v>575</v>
      </c>
      <c r="AQ20" s="205" t="s">
        <v>595</v>
      </c>
      <c r="AR20" s="205" t="s">
        <v>575</v>
      </c>
    </row>
    <row r="21" spans="1:44" ht="109.5" customHeight="1" x14ac:dyDescent="0.25">
      <c r="A21" s="250"/>
      <c r="B21" s="245"/>
      <c r="C21" s="321"/>
      <c r="D21" s="245"/>
      <c r="E21" s="245"/>
      <c r="F21" s="321"/>
      <c r="G21" s="321"/>
      <c r="H21" s="245"/>
      <c r="I21" s="302"/>
      <c r="J21" s="232"/>
      <c r="K21" s="325"/>
      <c r="L21" s="232"/>
      <c r="M21" s="325"/>
      <c r="N21" s="236"/>
      <c r="O21" s="27">
        <v>1</v>
      </c>
      <c r="P21" s="125" t="s">
        <v>316</v>
      </c>
      <c r="Q21" s="27" t="str">
        <f t="shared" si="7"/>
        <v>Probabilidad</v>
      </c>
      <c r="R21" s="117" t="s">
        <v>12</v>
      </c>
      <c r="S21" s="117" t="s">
        <v>7</v>
      </c>
      <c r="T21" s="28" t="str">
        <f t="shared" ref="T21:T23" si="8">IF(AND(R21="Preventivo",S21="Automático"),"50%",IF(AND(R21="Preventivo",S21="Manual"),"40%",IF(AND(R21="Detectivo",S21="Automático"),"40%",IF(AND(R21="Detectivo",S21="Manual"),"30%",IF(AND(R21="Correctivo",S21="Automático"),"35%",IF(AND(R21="Correctivo",S21="Manual"),"25%",""))))))</f>
        <v>40%</v>
      </c>
      <c r="U21" s="117" t="s">
        <v>18</v>
      </c>
      <c r="V21" s="117" t="s">
        <v>21</v>
      </c>
      <c r="W21" s="117" t="s">
        <v>100</v>
      </c>
      <c r="X21" s="94" t="s">
        <v>317</v>
      </c>
      <c r="Y21" s="95">
        <f>IFERROR(IF(AND(Q20="Probabilidad",Q21="Probabilidad"),(AA20-(+AA20*T21)),IF(Q21="Probabilidad",(K20-(+K20*T21)),IF(Q21="Impacto",AA20,""))),"")</f>
        <v>0.33600000000000002</v>
      </c>
      <c r="Z21" s="129" t="str">
        <f t="shared" si="0"/>
        <v>Baja</v>
      </c>
      <c r="AA21" s="28">
        <f t="shared" ref="AA21:AA23" si="9">+Y21</f>
        <v>0.33600000000000002</v>
      </c>
      <c r="AB21" s="129" t="str">
        <f t="shared" ref="AB21:AB23" si="10">IFERROR(IF(AC21="","",IF(AC21&lt;=0.2,"Leve",IF(AC21&lt;=0.4,"Menor",IF(AC21&lt;=0.6,"Moderado",IF(AC21&lt;=0.8,"Mayor","Catastrófico"))))),"")</f>
        <v>Mayor</v>
      </c>
      <c r="AC21" s="28">
        <f>IFERROR(IF(AND(Q20="Impacto",Q21="Impacto"),(AC20-(+AC20*T21)),IF(Q21="Impacto",($M$15-(+$M$15*T21)),IF(Q21="Probabilidad",AC20,""))),"")</f>
        <v>0.8</v>
      </c>
      <c r="AD21" s="232"/>
      <c r="AE21" s="234"/>
      <c r="AF21" s="232"/>
      <c r="AG21" s="234"/>
      <c r="AH21" s="236"/>
      <c r="AI21" s="250"/>
      <c r="AJ21" s="242"/>
      <c r="AK21" s="206"/>
      <c r="AL21" s="206"/>
      <c r="AM21" s="206"/>
      <c r="AN21" s="206"/>
      <c r="AO21" s="206"/>
      <c r="AP21" s="206"/>
      <c r="AQ21" s="206"/>
      <c r="AR21" s="206"/>
    </row>
    <row r="22" spans="1:44" ht="138.75" customHeight="1" x14ac:dyDescent="0.25">
      <c r="A22" s="250"/>
      <c r="B22" s="245"/>
      <c r="C22" s="321"/>
      <c r="D22" s="245"/>
      <c r="E22" s="245"/>
      <c r="F22" s="321"/>
      <c r="G22" s="321"/>
      <c r="H22" s="246"/>
      <c r="I22" s="302"/>
      <c r="J22" s="232"/>
      <c r="K22" s="325"/>
      <c r="L22" s="232"/>
      <c r="M22" s="325"/>
      <c r="N22" s="236"/>
      <c r="O22" s="27"/>
      <c r="P22" s="125" t="s">
        <v>318</v>
      </c>
      <c r="Q22" s="27" t="str">
        <f t="shared" si="7"/>
        <v>Impacto</v>
      </c>
      <c r="R22" s="117" t="s">
        <v>14</v>
      </c>
      <c r="S22" s="117" t="s">
        <v>7</v>
      </c>
      <c r="T22" s="28" t="str">
        <f t="shared" si="8"/>
        <v>25%</v>
      </c>
      <c r="U22" s="117" t="s">
        <v>18</v>
      </c>
      <c r="V22" s="117" t="s">
        <v>21</v>
      </c>
      <c r="W22" s="117" t="s">
        <v>100</v>
      </c>
      <c r="X22" s="94" t="s">
        <v>319</v>
      </c>
      <c r="Y22" s="95">
        <f>IFERROR(IF(AND(Q21="Probabilidad",Q22="Probabilidad"),(AA21-(+AA21*T22)),IF(AND(Q21="Impacto",Q22="Probabilidad"),(AA20-(+AA20*T22)),IF(Q22="Impacto",AA21,""))),"")</f>
        <v>0.33600000000000002</v>
      </c>
      <c r="Z22" s="129" t="str">
        <f t="shared" si="0"/>
        <v>Baja</v>
      </c>
      <c r="AA22" s="28">
        <f t="shared" si="9"/>
        <v>0.33600000000000002</v>
      </c>
      <c r="AB22" s="129" t="str">
        <f t="shared" si="10"/>
        <v>Moderado</v>
      </c>
      <c r="AC22" s="28">
        <f>IFERROR(IF(AND(Q21="Impacto",Q22="Impacto"),(AC21-(+AC21*T22)),IF(AND(Q21="Probabilidad",Q22="Impacto"),(AC20-(+AC20*T22)),IF(Q22="Probabilidad",AC21,""))),"")</f>
        <v>0.60000000000000009</v>
      </c>
      <c r="AD22" s="232"/>
      <c r="AE22" s="234"/>
      <c r="AF22" s="232"/>
      <c r="AG22" s="234"/>
      <c r="AH22" s="236"/>
      <c r="AI22" s="250"/>
      <c r="AJ22" s="242"/>
      <c r="AK22" s="206"/>
      <c r="AL22" s="206"/>
      <c r="AM22" s="206"/>
      <c r="AN22" s="206"/>
      <c r="AO22" s="206"/>
      <c r="AP22" s="206"/>
      <c r="AQ22" s="206"/>
      <c r="AR22" s="206"/>
    </row>
    <row r="23" spans="1:44" ht="138.75" customHeight="1" x14ac:dyDescent="0.25">
      <c r="A23" s="319"/>
      <c r="B23" s="246"/>
      <c r="C23" s="327"/>
      <c r="D23" s="246"/>
      <c r="E23" s="246"/>
      <c r="F23" s="327"/>
      <c r="G23" s="327"/>
      <c r="H23" s="126" t="s">
        <v>320</v>
      </c>
      <c r="I23" s="328"/>
      <c r="J23" s="323"/>
      <c r="K23" s="326"/>
      <c r="L23" s="323"/>
      <c r="M23" s="326"/>
      <c r="N23" s="331"/>
      <c r="O23" s="27">
        <v>2</v>
      </c>
      <c r="P23" s="125" t="s">
        <v>321</v>
      </c>
      <c r="Q23" s="27" t="str">
        <f t="shared" si="7"/>
        <v>Probabilidad</v>
      </c>
      <c r="R23" s="117" t="s">
        <v>12</v>
      </c>
      <c r="S23" s="117" t="s">
        <v>7</v>
      </c>
      <c r="T23" s="28" t="str">
        <f t="shared" si="8"/>
        <v>40%</v>
      </c>
      <c r="U23" s="117" t="s">
        <v>18</v>
      </c>
      <c r="V23" s="117" t="s">
        <v>21</v>
      </c>
      <c r="W23" s="117" t="s">
        <v>100</v>
      </c>
      <c r="X23" s="94" t="s">
        <v>322</v>
      </c>
      <c r="Y23" s="95">
        <f>IFERROR(IF(AND(Q22="Probabilidad",Q23="Probabilidad"),(AA22-(+AA22*T23)),IF(AND(Q22="Impacto",Q23="Probabilidad"),(AA21-(+AA21*T23)),IF(Q23="Impacto",AA22,""))),"")</f>
        <v>0.2016</v>
      </c>
      <c r="Z23" s="129" t="str">
        <f t="shared" si="0"/>
        <v>Baja</v>
      </c>
      <c r="AA23" s="28">
        <f t="shared" si="9"/>
        <v>0.2016</v>
      </c>
      <c r="AB23" s="129" t="str">
        <f t="shared" si="10"/>
        <v>Moderado</v>
      </c>
      <c r="AC23" s="28">
        <f>IFERROR(IF(AND(Q22="Impacto",Q23="Impacto"),(AC22-(+AC22*T23)),IF(AND(Q22="Probabilidad",Q23="Impacto"),(AC21-(+AC21*T23)),IF(Q23="Probabilidad",AC22,""))),"")</f>
        <v>0.60000000000000009</v>
      </c>
      <c r="AD23" s="323"/>
      <c r="AE23" s="322"/>
      <c r="AF23" s="323"/>
      <c r="AG23" s="322"/>
      <c r="AH23" s="331"/>
      <c r="AI23" s="319"/>
      <c r="AJ23" s="243"/>
      <c r="AK23" s="213"/>
      <c r="AL23" s="213"/>
      <c r="AM23" s="213"/>
      <c r="AN23" s="213"/>
      <c r="AO23" s="213"/>
      <c r="AP23" s="213"/>
      <c r="AQ23" s="213"/>
      <c r="AR23" s="213"/>
    </row>
    <row r="24" spans="1:44" ht="267" customHeight="1" x14ac:dyDescent="0.25">
      <c r="A24" s="317" t="s">
        <v>470</v>
      </c>
      <c r="B24" s="315" t="s">
        <v>307</v>
      </c>
      <c r="C24" s="315" t="s">
        <v>308</v>
      </c>
      <c r="D24" s="301" t="s">
        <v>323</v>
      </c>
      <c r="E24" s="301" t="s">
        <v>324</v>
      </c>
      <c r="F24" s="301" t="s">
        <v>325</v>
      </c>
      <c r="G24" s="329" t="s">
        <v>326</v>
      </c>
      <c r="H24" s="119" t="s">
        <v>327</v>
      </c>
      <c r="I24" s="301" t="s">
        <v>130</v>
      </c>
      <c r="J24" s="231" t="s">
        <v>41</v>
      </c>
      <c r="K24" s="229">
        <f>IF(J24="","",IF(J24="Muy Baja",0.2,IF(J24="Baja",0.4,IF(J24="Media",0.6,IF(J24="Alta",0.8,IF(J24="Muy Alta",1,))))))</f>
        <v>0.4</v>
      </c>
      <c r="L24" s="231" t="s">
        <v>70</v>
      </c>
      <c r="M24" s="229">
        <f>IF(L24="","",IF(L24="Leve",0.2,IF(L24="Menor",0.4,IF(L24="Moderado",0.6,IF(L24="Mayor",0.8,IF(L24="Catastrófico",1,))))))</f>
        <v>1</v>
      </c>
      <c r="N24" s="230"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Extremo</v>
      </c>
      <c r="O24" s="27">
        <v>1</v>
      </c>
      <c r="P24" s="125" t="s">
        <v>328</v>
      </c>
      <c r="Q24" s="27" t="str">
        <f t="shared" si="7"/>
        <v>Probabilidad</v>
      </c>
      <c r="R24" s="117" t="s">
        <v>12</v>
      </c>
      <c r="S24" s="117" t="s">
        <v>7</v>
      </c>
      <c r="T24" s="28" t="str">
        <f>IF(AND(R24="Preventivo",S24="Automático"),"50%",IF(AND(R24="Preventivo",S24="Manual"),"40%",IF(AND(R24="Detectivo",S24="Automático"),"40%",IF(AND(R24="Detectivo",S24="Manual"),"30%",IF(AND(R24="Correctivo",S24="Automático"),"35%",IF(AND(R24="Correctivo",S24="Manual"),"25%",""))))))</f>
        <v>40%</v>
      </c>
      <c r="U24" s="117" t="s">
        <v>18</v>
      </c>
      <c r="V24" s="117" t="s">
        <v>21</v>
      </c>
      <c r="W24" s="117" t="s">
        <v>100</v>
      </c>
      <c r="X24" s="94" t="s">
        <v>329</v>
      </c>
      <c r="Y24" s="95">
        <f>IFERROR(IF(Q24="Probabilidad",(K24-(+K24*T24)),IF(Q24="Impacto",K24,"")),"")</f>
        <v>0.24</v>
      </c>
      <c r="Z24" s="129" t="str">
        <f t="shared" si="0"/>
        <v>Baja</v>
      </c>
      <c r="AA24" s="28">
        <f>+Y24</f>
        <v>0.24</v>
      </c>
      <c r="AB24" s="129" t="str">
        <f>IFERROR(IF(AC24="","",IF(AC24&lt;=0.2,"Leve",IF(AC24&lt;=0.4,"Menor",IF(AC24&lt;=0.6,"Moderado",IF(AC24&lt;=0.8,"Mayor","Catastrófico"))))),"")</f>
        <v>Catastrófico</v>
      </c>
      <c r="AC24" s="28">
        <f>IFERROR(IF(Q24="Impacto",(M24-(+M24*T24)),IF(Q24="Probabilidad",M24,"")),"")</f>
        <v>1</v>
      </c>
      <c r="AD24" s="231" t="str">
        <f>IFERROR(IF(AE24=0,"",IF(AND(AE24&gt;0,AE24&lt;=0.2),"Muy Baja",IF(AE24&lt;=0.4,"Baja",IF(AE24&lt;=0.6,"Media",IF(AE24&lt;=0.8,"Alta","Muy Alta"))))),"")</f>
        <v>Muy Baja</v>
      </c>
      <c r="AE24" s="233">
        <f>MIN(Y24:Y26)</f>
        <v>0.14399999999999999</v>
      </c>
      <c r="AF24" s="231" t="str">
        <f>IFERROR(IF(AG24=0,"",IF(AND(AG24&gt;0,AG24&lt;=0.2),"Leve",IF(AG24&lt;=0.4,"Menor",IF(AG24&lt;=0.6,"Moderado",IF(AG24&lt;=0.8,"Mayor","Catastrófico"))))),"")</f>
        <v>Mayor</v>
      </c>
      <c r="AG24" s="233">
        <f>MIN(AC24:AC26)</f>
        <v>0.75</v>
      </c>
      <c r="AH24" s="235"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Alto</v>
      </c>
      <c r="AI24" s="249" t="s">
        <v>108</v>
      </c>
      <c r="AJ24" s="244" t="s">
        <v>330</v>
      </c>
      <c r="AK24" s="212" t="s">
        <v>538</v>
      </c>
      <c r="AL24" s="212" t="s">
        <v>550</v>
      </c>
      <c r="AM24" s="212" t="s">
        <v>562</v>
      </c>
      <c r="AN24" s="212" t="s">
        <v>563</v>
      </c>
      <c r="AO24" s="212" t="s">
        <v>576</v>
      </c>
      <c r="AP24" s="212" t="s">
        <v>563</v>
      </c>
      <c r="AQ24" s="212" t="s">
        <v>596</v>
      </c>
      <c r="AR24" s="212" t="s">
        <v>563</v>
      </c>
    </row>
    <row r="25" spans="1:44" ht="267" customHeight="1" x14ac:dyDescent="0.25">
      <c r="A25" s="317"/>
      <c r="B25" s="315"/>
      <c r="C25" s="315"/>
      <c r="D25" s="302"/>
      <c r="E25" s="302"/>
      <c r="F25" s="302"/>
      <c r="G25" s="330"/>
      <c r="H25" s="119" t="s">
        <v>331</v>
      </c>
      <c r="I25" s="302"/>
      <c r="J25" s="232"/>
      <c r="K25" s="229"/>
      <c r="L25" s="232"/>
      <c r="M25" s="229"/>
      <c r="N25" s="230"/>
      <c r="O25" s="27">
        <v>2</v>
      </c>
      <c r="P25" s="125" t="s">
        <v>332</v>
      </c>
      <c r="Q25" s="27" t="str">
        <f t="shared" si="7"/>
        <v>Probabilidad</v>
      </c>
      <c r="R25" s="117" t="s">
        <v>12</v>
      </c>
      <c r="S25" s="117" t="s">
        <v>7</v>
      </c>
      <c r="T25" s="28" t="str">
        <f t="shared" ref="T25:T26" si="11">IF(AND(R25="Preventivo",S25="Automático"),"50%",IF(AND(R25="Preventivo",S25="Manual"),"40%",IF(AND(R25="Detectivo",S25="Automático"),"40%",IF(AND(R25="Detectivo",S25="Manual"),"30%",IF(AND(R25="Correctivo",S25="Automático"),"35%",IF(AND(R25="Correctivo",S25="Manual"),"25%",""))))))</f>
        <v>40%</v>
      </c>
      <c r="U25" s="117" t="s">
        <v>18</v>
      </c>
      <c r="V25" s="117" t="s">
        <v>20</v>
      </c>
      <c r="W25" s="117" t="s">
        <v>100</v>
      </c>
      <c r="X25" s="94" t="s">
        <v>333</v>
      </c>
      <c r="Y25" s="95">
        <f>IFERROR(IF(AND(Q24="Probabilidad",Q25="Probabilidad"),(AA24-(+AA24*T25)),IF(Q25="Probabilidad",(K24-(+K24*T25)),IF(Q25="Impacto",AA24,""))),"")</f>
        <v>0.14399999999999999</v>
      </c>
      <c r="Z25" s="129" t="str">
        <f t="shared" si="0"/>
        <v>Muy Baja</v>
      </c>
      <c r="AA25" s="28">
        <f t="shared" ref="AA25:AA26" si="12">+Y25</f>
        <v>0.14399999999999999</v>
      </c>
      <c r="AB25" s="129" t="str">
        <f t="shared" ref="AB25:AB26" si="13">IFERROR(IF(AC25="","",IF(AC25&lt;=0.2,"Leve",IF(AC25&lt;=0.4,"Menor",IF(AC25&lt;=0.6,"Moderado",IF(AC25&lt;=0.8,"Mayor","Catastrófico"))))),"")</f>
        <v>Catastrófico</v>
      </c>
      <c r="AC25" s="28">
        <f>IFERROR(IF(AND(Q24="Impacto",Q25="Impacto"),(AC24-(+AC24*T25)),IF(Q25="Impacto",($M$15-(+$M$15*T25)),IF(Q25="Probabilidad",AC24,""))),"")</f>
        <v>1</v>
      </c>
      <c r="AD25" s="232"/>
      <c r="AE25" s="234"/>
      <c r="AF25" s="232"/>
      <c r="AG25" s="234"/>
      <c r="AH25" s="236"/>
      <c r="AI25" s="250"/>
      <c r="AJ25" s="245"/>
      <c r="AK25" s="217"/>
      <c r="AL25" s="217"/>
      <c r="AM25" s="217"/>
      <c r="AN25" s="217"/>
      <c r="AO25" s="217"/>
      <c r="AP25" s="217"/>
      <c r="AQ25" s="217"/>
      <c r="AR25" s="217"/>
    </row>
    <row r="26" spans="1:44" ht="90.6" customHeight="1" x14ac:dyDescent="0.25">
      <c r="A26" s="317"/>
      <c r="B26" s="315"/>
      <c r="C26" s="315"/>
      <c r="D26" s="302"/>
      <c r="E26" s="302"/>
      <c r="F26" s="302"/>
      <c r="G26" s="330"/>
      <c r="H26" s="119" t="s">
        <v>334</v>
      </c>
      <c r="I26" s="302"/>
      <c r="J26" s="232"/>
      <c r="K26" s="229"/>
      <c r="L26" s="232"/>
      <c r="M26" s="229"/>
      <c r="N26" s="230"/>
      <c r="O26" s="27">
        <v>3</v>
      </c>
      <c r="P26" s="125" t="s">
        <v>335</v>
      </c>
      <c r="Q26" s="27" t="str">
        <f t="shared" si="7"/>
        <v>Impacto</v>
      </c>
      <c r="R26" s="117" t="s">
        <v>14</v>
      </c>
      <c r="S26" s="117" t="s">
        <v>7</v>
      </c>
      <c r="T26" s="28" t="str">
        <f t="shared" si="11"/>
        <v>25%</v>
      </c>
      <c r="U26" s="117" t="s">
        <v>17</v>
      </c>
      <c r="V26" s="117" t="s">
        <v>21</v>
      </c>
      <c r="W26" s="117" t="s">
        <v>100</v>
      </c>
      <c r="X26" s="118" t="s">
        <v>336</v>
      </c>
      <c r="Y26" s="95">
        <f>IFERROR(IF(AND(Q25="Probabilidad",Q26="Probabilidad"),(AA25-(+AA25*T26)),IF(AND(Q25="Impacto",Q26="Probabilidad"),(AA24-(+AA24*T26)),IF(Q26="Impacto",AA25,""))),"")</f>
        <v>0.14399999999999999</v>
      </c>
      <c r="Z26" s="129" t="str">
        <f t="shared" si="0"/>
        <v>Muy Baja</v>
      </c>
      <c r="AA26" s="28">
        <f t="shared" si="12"/>
        <v>0.14399999999999999</v>
      </c>
      <c r="AB26" s="129" t="str">
        <f t="shared" si="13"/>
        <v>Mayor</v>
      </c>
      <c r="AC26" s="28">
        <f>IFERROR(IF(AND(Q25="Impacto",Q26="Impacto"),(AC25-(+AC25*T26)),IF(AND(Q25="Probabilidad",Q26="Impacto"),(AC24-(+AC24*T26)),IF(Q26="Probabilidad",AC25,""))),"")</f>
        <v>0.75</v>
      </c>
      <c r="AD26" s="232"/>
      <c r="AE26" s="234"/>
      <c r="AF26" s="232"/>
      <c r="AG26" s="234"/>
      <c r="AH26" s="236"/>
      <c r="AI26" s="250"/>
      <c r="AJ26" s="246"/>
      <c r="AK26" s="217"/>
      <c r="AL26" s="217"/>
      <c r="AM26" s="217"/>
      <c r="AN26" s="217"/>
      <c r="AO26" s="217"/>
      <c r="AP26" s="217"/>
      <c r="AQ26" s="217"/>
      <c r="AR26" s="217"/>
    </row>
    <row r="27" spans="1:44" ht="144" customHeight="1" x14ac:dyDescent="0.25">
      <c r="A27" s="317" t="s">
        <v>471</v>
      </c>
      <c r="B27" s="315" t="s">
        <v>307</v>
      </c>
      <c r="C27" s="315" t="s">
        <v>308</v>
      </c>
      <c r="D27" s="315" t="s">
        <v>337</v>
      </c>
      <c r="E27" s="315" t="s">
        <v>338</v>
      </c>
      <c r="F27" s="315" t="s">
        <v>339</v>
      </c>
      <c r="G27" s="318" t="s">
        <v>340</v>
      </c>
      <c r="H27" s="119"/>
      <c r="I27" s="301" t="s">
        <v>341</v>
      </c>
      <c r="J27" s="231" t="s">
        <v>4</v>
      </c>
      <c r="K27" s="229">
        <f>IF(J27="","",IF(J27="Muy Baja",0.2,IF(J27="Baja",0.4,IF(J27="Media",0.6,IF(J27="Alta",0.8,IF(J27="Muy Alta",1,))))))</f>
        <v>0.8</v>
      </c>
      <c r="L27" s="231" t="s">
        <v>66</v>
      </c>
      <c r="M27" s="229">
        <f>IF(L27="","",IF(L27="Leve",0.2,IF(L27="Menor",0.4,IF(L27="Moderado",0.6,IF(L27="Mayor",0.8,IF(L27="Catastrófico",1,))))))</f>
        <v>0.6</v>
      </c>
      <c r="N27" s="230"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c r="P27" s="125" t="s">
        <v>342</v>
      </c>
      <c r="Q27" s="27" t="str">
        <f t="shared" si="7"/>
        <v>Impacto</v>
      </c>
      <c r="R27" s="117" t="s">
        <v>14</v>
      </c>
      <c r="S27" s="117" t="s">
        <v>7</v>
      </c>
      <c r="T27" s="28" t="str">
        <f>IF(AND(R27="Preventivo",S27="Automático"),"50%",IF(AND(R27="Preventivo",S27="Manual"),"40%",IF(AND(R27="Detectivo",S27="Automático"),"40%",IF(AND(R27="Detectivo",S27="Manual"),"30%",IF(AND(R27="Correctivo",S27="Automático"),"35%",IF(AND(R27="Correctivo",S27="Manual"),"25%",""))))))</f>
        <v>25%</v>
      </c>
      <c r="U27" s="117" t="s">
        <v>18</v>
      </c>
      <c r="V27" s="117" t="s">
        <v>21</v>
      </c>
      <c r="W27" s="117" t="s">
        <v>100</v>
      </c>
      <c r="X27" s="94" t="s">
        <v>343</v>
      </c>
      <c r="Y27" s="95">
        <f>IFERROR(IF(Q27="Probabilidad",(K27-(+K27*T27)),IF(Q27="Impacto",K27,"")),"")</f>
        <v>0.8</v>
      </c>
      <c r="Z27" s="129" t="str">
        <f t="shared" si="0"/>
        <v>Alta</v>
      </c>
      <c r="AA27" s="28">
        <f>+Y27</f>
        <v>0.8</v>
      </c>
      <c r="AB27" s="129" t="str">
        <f>IFERROR(IF(AC27="","",IF(AC27&lt;=0.2,"Leve",IF(AC27&lt;=0.4,"Menor",IF(AC27&lt;=0.6,"Moderado",IF(AC27&lt;=0.8,"Mayor","Catastrófico"))))),"")</f>
        <v>Moderado</v>
      </c>
      <c r="AC27" s="28">
        <f>IFERROR(IF(Q27="Impacto",(M27-(+M27*T27)),IF(Q27="Probabilidad",M27,"")),"")</f>
        <v>0.44999999999999996</v>
      </c>
      <c r="AD27" s="231" t="str">
        <f t="shared" ref="AD27" si="14">IFERROR(IF(AE27=0,"",IF(AND(AE27&gt;0,AE27&lt;=0.2),"Muy Baja",IF(AE27&lt;=0.4,"Baja",IF(AE27&lt;=0.6,"Media",IF(AE27&lt;=0.8,"Alta","Muy Alta"))))),"")</f>
        <v>Baja</v>
      </c>
      <c r="AE27" s="233">
        <f>MIN(Y27:Y29)</f>
        <v>0.28799999999999998</v>
      </c>
      <c r="AF27" s="231" t="str">
        <f t="shared" ref="AF27" si="15">IFERROR(IF(AG27=0,"",IF(AND(AG27&gt;0,AG27&lt;=0.2),"Leve",IF(AG27&lt;=0.4,"Menor",IF(AG27&lt;=0.6,"Moderado",IF(AG27&lt;=0.8,"Mayor","Catastrófico"))))),"")</f>
        <v>Moderado</v>
      </c>
      <c r="AG27" s="233">
        <f>MIN(AC27:AC29)</f>
        <v>0.44999999999999996</v>
      </c>
      <c r="AH27" s="235" t="str">
        <f t="shared" ref="AH27" si="16">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49" t="s">
        <v>108</v>
      </c>
      <c r="AJ27" s="96"/>
      <c r="AK27" s="205" t="s">
        <v>539</v>
      </c>
      <c r="AL27" s="205" t="s">
        <v>548</v>
      </c>
      <c r="AM27" s="205" t="s">
        <v>564</v>
      </c>
      <c r="AN27" s="205" t="s">
        <v>548</v>
      </c>
      <c r="AO27" s="205" t="s">
        <v>577</v>
      </c>
      <c r="AP27" s="205" t="s">
        <v>548</v>
      </c>
      <c r="AQ27" s="205" t="s">
        <v>597</v>
      </c>
      <c r="AR27" s="205" t="s">
        <v>548</v>
      </c>
    </row>
    <row r="28" spans="1:44" ht="121.65" customHeight="1" x14ac:dyDescent="0.25">
      <c r="A28" s="317"/>
      <c r="B28" s="315"/>
      <c r="C28" s="315"/>
      <c r="D28" s="315"/>
      <c r="E28" s="315"/>
      <c r="F28" s="315"/>
      <c r="G28" s="318"/>
      <c r="H28" s="119" t="s">
        <v>344</v>
      </c>
      <c r="I28" s="302"/>
      <c r="J28" s="232"/>
      <c r="K28" s="229"/>
      <c r="L28" s="232"/>
      <c r="M28" s="229"/>
      <c r="N28" s="230"/>
      <c r="O28" s="27">
        <v>1</v>
      </c>
      <c r="P28" s="127" t="s">
        <v>345</v>
      </c>
      <c r="Q28" s="27" t="str">
        <f t="shared" si="7"/>
        <v>Probabilidad</v>
      </c>
      <c r="R28" s="117" t="s">
        <v>12</v>
      </c>
      <c r="S28" s="117" t="s">
        <v>7</v>
      </c>
      <c r="T28" s="28" t="str">
        <f t="shared" ref="T28:T29" si="17">IF(AND(R28="Preventivo",S28="Automático"),"50%",IF(AND(R28="Preventivo",S28="Manual"),"40%",IF(AND(R28="Detectivo",S28="Automático"),"40%",IF(AND(R28="Detectivo",S28="Manual"),"30%",IF(AND(R28="Correctivo",S28="Automático"),"35%",IF(AND(R28="Correctivo",S28="Manual"),"25%",""))))))</f>
        <v>40%</v>
      </c>
      <c r="U28" s="117" t="s">
        <v>18</v>
      </c>
      <c r="V28" s="117" t="s">
        <v>20</v>
      </c>
      <c r="W28" s="117" t="s">
        <v>100</v>
      </c>
      <c r="X28" s="94" t="s">
        <v>346</v>
      </c>
      <c r="Y28" s="95">
        <f>IFERROR(IF(AND(Q27="Probabilidad",Q28="Probabilidad"),(AA27-(+AA27*T28)),IF(Q28="Probabilidad",(K27-(+K27*T28)),IF(Q28="Impacto",AA27,""))),"")</f>
        <v>0.48</v>
      </c>
      <c r="Z28" s="129" t="str">
        <f t="shared" si="0"/>
        <v>Media</v>
      </c>
      <c r="AA28" s="28">
        <f t="shared" ref="AA28:AA29" si="18">+Y28</f>
        <v>0.48</v>
      </c>
      <c r="AB28" s="129" t="str">
        <f t="shared" ref="AB28:AB29" si="19">IFERROR(IF(AC28="","",IF(AC28&lt;=0.2,"Leve",IF(AC28&lt;=0.4,"Menor",IF(AC28&lt;=0.6,"Moderado",IF(AC28&lt;=0.8,"Mayor","Catastrófico"))))),"")</f>
        <v>Moderado</v>
      </c>
      <c r="AC28" s="28">
        <f>IFERROR(IF(AND(Q27="Impacto",Q28="Impacto"),(AC27-(+AC27*T28)),IF(Q28="Impacto",($M$15-(+$M$15*T28)),IF(Q28="Probabilidad",AC27,""))),"")</f>
        <v>0.44999999999999996</v>
      </c>
      <c r="AD28" s="232"/>
      <c r="AE28" s="234"/>
      <c r="AF28" s="232"/>
      <c r="AG28" s="234"/>
      <c r="AH28" s="236"/>
      <c r="AI28" s="250"/>
      <c r="AJ28" s="94" t="s">
        <v>347</v>
      </c>
      <c r="AK28" s="206"/>
      <c r="AL28" s="206"/>
      <c r="AM28" s="206"/>
      <c r="AN28" s="206"/>
      <c r="AO28" s="206"/>
      <c r="AP28" s="206"/>
      <c r="AQ28" s="206"/>
      <c r="AR28" s="206"/>
    </row>
    <row r="29" spans="1:44" ht="177.75" customHeight="1" x14ac:dyDescent="0.25">
      <c r="A29" s="317"/>
      <c r="B29" s="315"/>
      <c r="C29" s="315"/>
      <c r="D29" s="315"/>
      <c r="E29" s="315"/>
      <c r="F29" s="315"/>
      <c r="G29" s="318"/>
      <c r="H29" s="119" t="s">
        <v>348</v>
      </c>
      <c r="I29" s="302"/>
      <c r="J29" s="232"/>
      <c r="K29" s="229"/>
      <c r="L29" s="232"/>
      <c r="M29" s="229"/>
      <c r="N29" s="230"/>
      <c r="O29" s="27">
        <v>2</v>
      </c>
      <c r="P29" s="125" t="s">
        <v>349</v>
      </c>
      <c r="Q29" s="27" t="str">
        <f t="shared" si="7"/>
        <v>Probabilidad</v>
      </c>
      <c r="R29" s="117" t="s">
        <v>12</v>
      </c>
      <c r="S29" s="117" t="s">
        <v>7</v>
      </c>
      <c r="T29" s="28" t="str">
        <f t="shared" si="17"/>
        <v>40%</v>
      </c>
      <c r="U29" s="117" t="s">
        <v>18</v>
      </c>
      <c r="V29" s="117" t="s">
        <v>20</v>
      </c>
      <c r="W29" s="117" t="s">
        <v>100</v>
      </c>
      <c r="X29" s="94" t="s">
        <v>350</v>
      </c>
      <c r="Y29" s="95">
        <f>IFERROR(IF(AND(Q28="Probabilidad",Q29="Probabilidad"),(AA28-(+AA28*T29)),IF(AND(Q28="Impacto",Q29="Probabilidad"),(AA27-(+AA27*T29)),IF(Q29="Impacto",AA28,""))),"")</f>
        <v>0.28799999999999998</v>
      </c>
      <c r="Z29" s="129" t="str">
        <f t="shared" si="0"/>
        <v>Baja</v>
      </c>
      <c r="AA29" s="28">
        <f t="shared" si="18"/>
        <v>0.28799999999999998</v>
      </c>
      <c r="AB29" s="129" t="str">
        <f t="shared" si="19"/>
        <v>Moderado</v>
      </c>
      <c r="AC29" s="28">
        <f>IFERROR(IF(AND(Q28="Impacto",Q29="Impacto"),(AC28-(+AC28*T29)),IF(AND(Q28="Probabilidad",Q29="Impacto"),(AC27-(+AC27*T29)),IF(Q29="Probabilidad",AC28,""))),"")</f>
        <v>0.44999999999999996</v>
      </c>
      <c r="AD29" s="232"/>
      <c r="AE29" s="234"/>
      <c r="AF29" s="232"/>
      <c r="AG29" s="234"/>
      <c r="AH29" s="236"/>
      <c r="AI29" s="250"/>
      <c r="AJ29" s="94" t="s">
        <v>351</v>
      </c>
      <c r="AK29" s="213"/>
      <c r="AL29" s="213"/>
      <c r="AM29" s="213"/>
      <c r="AN29" s="213"/>
      <c r="AO29" s="213"/>
      <c r="AP29" s="213"/>
      <c r="AQ29" s="213"/>
      <c r="AR29" s="213"/>
    </row>
    <row r="30" spans="1:44" s="124" customFormat="1" ht="96.6" customHeight="1" x14ac:dyDescent="0.3">
      <c r="A30" s="317" t="s">
        <v>472</v>
      </c>
      <c r="B30" s="244" t="s">
        <v>307</v>
      </c>
      <c r="C30" s="320" t="s">
        <v>308</v>
      </c>
      <c r="D30" s="244" t="s">
        <v>352</v>
      </c>
      <c r="E30" s="244" t="s">
        <v>353</v>
      </c>
      <c r="F30" s="320" t="s">
        <v>354</v>
      </c>
      <c r="G30" s="244" t="s">
        <v>355</v>
      </c>
      <c r="H30" s="132" t="s">
        <v>356</v>
      </c>
      <c r="I30" s="301" t="s">
        <v>125</v>
      </c>
      <c r="J30" s="231" t="s">
        <v>88</v>
      </c>
      <c r="K30" s="324">
        <f t="shared" ref="K30" si="20">IF(J30="","",IF(J30="Muy Baja",0.2,IF(J30="Baja",0.4,IF(J30="Media",0.6,IF(J30="Alta",0.8,IF(J30="Muy Alta",1,))))))</f>
        <v>0.6</v>
      </c>
      <c r="L30" s="231" t="s">
        <v>5</v>
      </c>
      <c r="M30" s="324">
        <f t="shared" ref="M30" si="21">IF(L30="","",IF(L30="Leve",0.2,IF(L30="Menor",0.4,IF(L30="Moderado",0.6,IF(L30="Mayor",0.8,IF(L30="Catastrófico",1,))))))</f>
        <v>0.8</v>
      </c>
      <c r="N30" s="235" t="str">
        <f t="shared" ref="N30" si="22">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v>1</v>
      </c>
      <c r="P30" s="133" t="s">
        <v>357</v>
      </c>
      <c r="Q30" s="27" t="str">
        <f t="shared" si="7"/>
        <v>Impacto</v>
      </c>
      <c r="R30" s="117" t="s">
        <v>14</v>
      </c>
      <c r="S30" s="117" t="s">
        <v>7</v>
      </c>
      <c r="T30" s="28" t="str">
        <f>IF(AND(R30="Preventivo",S30="Automático"),"50%",IF(AND(R30="Preventivo",S30="Manual"),"40%",IF(AND(R30="Detectivo",S30="Automático"),"40%",IF(AND(R30="Detectivo",S30="Manual"),"30%",IF(AND(R30="Correctivo",S30="Automático"),"35%",IF(AND(R30="Correctivo",S30="Manual"),"25%",""))))))</f>
        <v>25%</v>
      </c>
      <c r="U30" s="117" t="s">
        <v>18</v>
      </c>
      <c r="V30" s="117" t="s">
        <v>21</v>
      </c>
      <c r="W30" s="117" t="s">
        <v>100</v>
      </c>
      <c r="X30" s="133" t="s">
        <v>358</v>
      </c>
      <c r="Y30" s="95">
        <f>IFERROR(IF(Q30="Probabilidad",(K30-(+K30*T30)),IF(Q30="Impacto",K30,"")),"")</f>
        <v>0.6</v>
      </c>
      <c r="Z30" s="129" t="str">
        <f t="shared" si="0"/>
        <v>Media</v>
      </c>
      <c r="AA30" s="28">
        <f>+Y30</f>
        <v>0.6</v>
      </c>
      <c r="AB30" s="129" t="str">
        <f>IFERROR(IF(AC30="","",IF(AC30&lt;=0.2,"Leve",IF(AC30&lt;=0.4,"Menor",IF(AC30&lt;=0.6,"Moderado",IF(AC30&lt;=0.8,"Mayor","Catastrófico"))))),"")</f>
        <v>Moderado</v>
      </c>
      <c r="AC30" s="28">
        <f>IFERROR(IF(Q30="Impacto",(M30-(+M30*T30)),IF(Q30="Probabilidad",M30,"")),"")</f>
        <v>0.60000000000000009</v>
      </c>
      <c r="AD30" s="231" t="str">
        <f>IFERROR(IF(AE30=0,"",IF(AND(AE30&gt;0,AE30&lt;=0.2),"Muy Baja",IF(AE30&lt;=0.4,"Baja",IF(AE30&lt;=0.6,"Media",IF(AE30&lt;=0.8,"Alta","Muy Alta"))))),"")</f>
        <v>Baja</v>
      </c>
      <c r="AE30" s="233">
        <f>MIN(Y30:Y32)</f>
        <v>0.36</v>
      </c>
      <c r="AF30" s="231" t="str">
        <f>IFERROR(IF(AG30=0,"",IF(AND(AG30&gt;0,AG30&lt;=0.2),"Leve",IF(AG30&lt;=0.4,"Menor",IF(AG30&lt;=0.6,"Moderado",IF(AG30&lt;=0.8,"Mayor","Catastrófico"))))),"")</f>
        <v>Moderado</v>
      </c>
      <c r="AG30" s="233">
        <f>MIN(AC30:AC32)</f>
        <v>0.45000000000000007</v>
      </c>
      <c r="AH30" s="235"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49"/>
      <c r="AJ30" s="94"/>
      <c r="AK30" s="205" t="s">
        <v>540</v>
      </c>
      <c r="AL30" s="205" t="s">
        <v>547</v>
      </c>
      <c r="AM30" s="205" t="s">
        <v>565</v>
      </c>
      <c r="AN30" s="205" t="s">
        <v>547</v>
      </c>
      <c r="AO30" s="205" t="s">
        <v>578</v>
      </c>
      <c r="AP30" s="205" t="s">
        <v>575</v>
      </c>
      <c r="AQ30" s="205" t="s">
        <v>598</v>
      </c>
      <c r="AR30" s="205" t="s">
        <v>575</v>
      </c>
    </row>
    <row r="31" spans="1:44" ht="96.6" customHeight="1" x14ac:dyDescent="0.25">
      <c r="A31" s="317"/>
      <c r="B31" s="245"/>
      <c r="C31" s="321"/>
      <c r="D31" s="245"/>
      <c r="E31" s="245"/>
      <c r="F31" s="321"/>
      <c r="G31" s="245"/>
      <c r="H31" s="132" t="s">
        <v>359</v>
      </c>
      <c r="I31" s="302"/>
      <c r="J31" s="232"/>
      <c r="K31" s="325"/>
      <c r="L31" s="232"/>
      <c r="M31" s="325"/>
      <c r="N31" s="236"/>
      <c r="O31" s="27">
        <v>2</v>
      </c>
      <c r="P31" s="133" t="s">
        <v>360</v>
      </c>
      <c r="Q31" s="27" t="str">
        <f t="shared" si="7"/>
        <v>Probabilidad</v>
      </c>
      <c r="R31" s="117" t="s">
        <v>12</v>
      </c>
      <c r="S31" s="117" t="s">
        <v>7</v>
      </c>
      <c r="T31" s="28" t="str">
        <f t="shared" ref="T31:T35" si="23">IF(AND(R31="Preventivo",S31="Automático"),"50%",IF(AND(R31="Preventivo",S31="Manual"),"40%",IF(AND(R31="Detectivo",S31="Automático"),"40%",IF(AND(R31="Detectivo",S31="Manual"),"30%",IF(AND(R31="Correctivo",S31="Automático"),"35%",IF(AND(R31="Correctivo",S31="Manual"),"25%",""))))))</f>
        <v>40%</v>
      </c>
      <c r="U31" s="117" t="s">
        <v>18</v>
      </c>
      <c r="V31" s="117" t="s">
        <v>21</v>
      </c>
      <c r="W31" s="117" t="s">
        <v>100</v>
      </c>
      <c r="X31" s="94" t="s">
        <v>361</v>
      </c>
      <c r="Y31" s="95">
        <f>IFERROR(IF(AND(Q30="Probabilidad",Q31="Probabilidad"),(AA30-(+AA30*T31)),IF(Q31="Probabilidad",(K30-(+K30*T31)),IF(Q31="Impacto",AA30,""))),"")</f>
        <v>0.36</v>
      </c>
      <c r="Z31" s="129" t="str">
        <f t="shared" si="0"/>
        <v>Baja</v>
      </c>
      <c r="AA31" s="28">
        <f t="shared" ref="AA31:AA32" si="24">+Y31</f>
        <v>0.36</v>
      </c>
      <c r="AB31" s="129" t="str">
        <f t="shared" ref="AB31:AB32" si="25">IFERROR(IF(AC31="","",IF(AC31&lt;=0.2,"Leve",IF(AC31&lt;=0.4,"Menor",IF(AC31&lt;=0.6,"Moderado",IF(AC31&lt;=0.8,"Mayor","Catastrófico"))))),"")</f>
        <v>Moderado</v>
      </c>
      <c r="AC31" s="28">
        <f>IFERROR(IF(AND(Q30="Impacto",Q31="Impacto"),(AC30-(+AC30*T31)),IF(Q31="Impacto",($M$15-(+$M$15*T31)),IF(Q31="Probabilidad",AC30,""))),"")</f>
        <v>0.60000000000000009</v>
      </c>
      <c r="AD31" s="232"/>
      <c r="AE31" s="234"/>
      <c r="AF31" s="232"/>
      <c r="AG31" s="234"/>
      <c r="AH31" s="236"/>
      <c r="AI31" s="250"/>
      <c r="AJ31" s="94"/>
      <c r="AK31" s="206"/>
      <c r="AL31" s="206"/>
      <c r="AM31" s="206"/>
      <c r="AN31" s="206"/>
      <c r="AO31" s="206"/>
      <c r="AP31" s="206"/>
      <c r="AQ31" s="206"/>
      <c r="AR31" s="206"/>
    </row>
    <row r="32" spans="1:44" ht="112.95" customHeight="1" x14ac:dyDescent="0.25">
      <c r="A32" s="317"/>
      <c r="B32" s="245"/>
      <c r="C32" s="321"/>
      <c r="D32" s="245"/>
      <c r="E32" s="245"/>
      <c r="F32" s="321"/>
      <c r="G32" s="245"/>
      <c r="H32" s="133" t="s">
        <v>362</v>
      </c>
      <c r="I32" s="302"/>
      <c r="J32" s="232"/>
      <c r="K32" s="325"/>
      <c r="L32" s="232"/>
      <c r="M32" s="325"/>
      <c r="N32" s="236"/>
      <c r="O32" s="27">
        <v>3</v>
      </c>
      <c r="P32" s="133" t="s">
        <v>363</v>
      </c>
      <c r="Q32" s="27" t="str">
        <f t="shared" si="7"/>
        <v>Impacto</v>
      </c>
      <c r="R32" s="117" t="s">
        <v>14</v>
      </c>
      <c r="S32" s="117" t="s">
        <v>7</v>
      </c>
      <c r="T32" s="28" t="str">
        <f t="shared" si="23"/>
        <v>25%</v>
      </c>
      <c r="U32" s="117" t="s">
        <v>18</v>
      </c>
      <c r="V32" s="117" t="s">
        <v>21</v>
      </c>
      <c r="W32" s="117" t="s">
        <v>100</v>
      </c>
      <c r="X32" s="126" t="s">
        <v>364</v>
      </c>
      <c r="Y32" s="95">
        <f>IFERROR(IF(AND(Q31="Probabilidad",Q32="Probabilidad"),(AA31-(+AA31*T32)),IF(AND(Q31="Impacto",Q32="Probabilidad"),(AA30-(+AA30*T32)),IF(Q32="Impacto",AA31,""))),"")</f>
        <v>0.36</v>
      </c>
      <c r="Z32" s="129" t="str">
        <f t="shared" si="0"/>
        <v>Baja</v>
      </c>
      <c r="AA32" s="28">
        <f t="shared" si="24"/>
        <v>0.36</v>
      </c>
      <c r="AB32" s="129" t="str">
        <f t="shared" si="25"/>
        <v>Moderado</v>
      </c>
      <c r="AC32" s="28">
        <f>IFERROR(IF(AND(Q31="Impacto",Q32="Impacto"),(AC31-(+AC31*T32)),IF(AND(Q31="Probabilidad",Q32="Impacto"),(AC30-(+AC30*T32)),IF(Q32="Probabilidad",AC31,""))),"")</f>
        <v>0.45000000000000007</v>
      </c>
      <c r="AD32" s="232"/>
      <c r="AE32" s="234"/>
      <c r="AF32" s="232"/>
      <c r="AG32" s="234"/>
      <c r="AH32" s="236"/>
      <c r="AI32" s="250"/>
      <c r="AJ32" s="94" t="s">
        <v>365</v>
      </c>
      <c r="AK32" s="206"/>
      <c r="AL32" s="206"/>
      <c r="AM32" s="206"/>
      <c r="AN32" s="206"/>
      <c r="AO32" s="206"/>
      <c r="AP32" s="206"/>
      <c r="AQ32" s="206"/>
      <c r="AR32" s="206"/>
    </row>
    <row r="33" spans="1:44" s="124" customFormat="1" ht="279" customHeight="1" x14ac:dyDescent="0.3">
      <c r="A33" s="113" t="s">
        <v>473</v>
      </c>
      <c r="B33" s="122" t="s">
        <v>366</v>
      </c>
      <c r="C33" s="130" t="s">
        <v>308</v>
      </c>
      <c r="D33" s="122" t="s">
        <v>367</v>
      </c>
      <c r="E33" s="122" t="s">
        <v>383</v>
      </c>
      <c r="F33" s="130" t="s">
        <v>368</v>
      </c>
      <c r="G33" s="122" t="s">
        <v>369</v>
      </c>
      <c r="H33" s="125" t="s">
        <v>370</v>
      </c>
      <c r="I33" s="120" t="s">
        <v>124</v>
      </c>
      <c r="J33" s="110" t="s">
        <v>4</v>
      </c>
      <c r="K33" s="128">
        <f t="shared" ref="K33:K34" si="26">IF(J33="","",IF(J33="Muy Baja",0.2,IF(J33="Baja",0.4,IF(J33="Media",0.6,IF(J33="Alta",0.8,IF(J33="Muy Alta",1,))))))</f>
        <v>0.8</v>
      </c>
      <c r="L33" s="110" t="s">
        <v>5</v>
      </c>
      <c r="M33" s="128">
        <f t="shared" ref="M33:M34" si="27">IF(L33="","",IF(L33="Leve",0.2,IF(L33="Menor",0.4,IF(L33="Moderado",0.6,IF(L33="Mayor",0.8,IF(L33="Catastrófico",1,))))))</f>
        <v>0.8</v>
      </c>
      <c r="N33" s="112" t="str">
        <f t="shared" ref="N33:N34" si="28">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Alto</v>
      </c>
      <c r="O33" s="27">
        <v>1</v>
      </c>
      <c r="P33" s="133" t="s">
        <v>371</v>
      </c>
      <c r="Q33" s="27" t="str">
        <f t="shared" si="7"/>
        <v>Impacto</v>
      </c>
      <c r="R33" s="117" t="s">
        <v>14</v>
      </c>
      <c r="S33" s="117" t="s">
        <v>7</v>
      </c>
      <c r="T33" s="28" t="str">
        <f t="shared" si="23"/>
        <v>25%</v>
      </c>
      <c r="U33" s="117" t="s">
        <v>18</v>
      </c>
      <c r="V33" s="117" t="s">
        <v>21</v>
      </c>
      <c r="W33" s="117" t="s">
        <v>100</v>
      </c>
      <c r="X33" s="133" t="s">
        <v>372</v>
      </c>
      <c r="Y33" s="95">
        <f>IFERROR(IF(Q33="Probabilidad",(K33-(+K33*T33)),IF(Q33="Impacto",K33,"")),"")</f>
        <v>0.8</v>
      </c>
      <c r="Z33" s="129" t="str">
        <f t="shared" si="0"/>
        <v>Alta</v>
      </c>
      <c r="AA33" s="28">
        <f>+Y33</f>
        <v>0.8</v>
      </c>
      <c r="AB33" s="129" t="str">
        <f>IFERROR(IF(AC33="","",IF(AC33&lt;=0.2,"Leve",IF(AC33&lt;=0.4,"Menor",IF(AC33&lt;=0.6,"Moderado",IF(AC33&lt;=0.8,"Mayor","Catastrófico"))))),"")</f>
        <v>Moderado</v>
      </c>
      <c r="AC33" s="28">
        <f>IFERROR(IF(Q33="Impacto",(M33-(+M33*T33)),IF(Q33="Probabilidad",M33,"")),"")</f>
        <v>0.60000000000000009</v>
      </c>
      <c r="AD33" s="110" t="str">
        <f>IFERROR(IF(AE33=0,"",IF(AND(AE33&gt;0,AE33&lt;=0.2),"Muy Baja",IF(AE33&lt;=0.4,"Baja",IF(AE33&lt;=0.6,"Media",IF(AE33&lt;=0.8,"Alta","Muy Alta"))))),"")</f>
        <v>Alta</v>
      </c>
      <c r="AE33" s="111">
        <f>MIN(Y33:Y33)</f>
        <v>0.8</v>
      </c>
      <c r="AF33" s="110" t="str">
        <f>IFERROR(IF(AG33=0,"",IF(AND(AG33&gt;0,AG33&lt;=0.2),"Leve",IF(AG33&lt;=0.4,"Menor",IF(AG33&lt;=0.6,"Moderado",IF(AG33&lt;=0.8,"Mayor","Catastrófico"))))),"")</f>
        <v>Moderado</v>
      </c>
      <c r="AG33" s="111">
        <f>MIN(AC33:AC33)</f>
        <v>0.60000000000000009</v>
      </c>
      <c r="AH33" s="112"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Alto</v>
      </c>
      <c r="AI33" s="113"/>
      <c r="AJ33" s="94"/>
      <c r="AK33" s="137" t="s">
        <v>535</v>
      </c>
      <c r="AL33" s="137" t="s">
        <v>547</v>
      </c>
      <c r="AM33" s="137" t="s">
        <v>566</v>
      </c>
      <c r="AN33" s="137" t="s">
        <v>547</v>
      </c>
      <c r="AO33" s="137" t="s">
        <v>579</v>
      </c>
      <c r="AP33" s="137" t="s">
        <v>547</v>
      </c>
      <c r="AQ33" s="137" t="s">
        <v>599</v>
      </c>
      <c r="AR33" s="137" t="s">
        <v>547</v>
      </c>
    </row>
    <row r="34" spans="1:44" s="124" customFormat="1" ht="142.19999999999999" customHeight="1" x14ac:dyDescent="0.3">
      <c r="A34" s="317" t="s">
        <v>474</v>
      </c>
      <c r="B34" s="333" t="s">
        <v>307</v>
      </c>
      <c r="C34" s="334" t="s">
        <v>308</v>
      </c>
      <c r="D34" s="333" t="s">
        <v>373</v>
      </c>
      <c r="E34" s="333" t="s">
        <v>374</v>
      </c>
      <c r="F34" s="334" t="s">
        <v>375</v>
      </c>
      <c r="G34" s="333" t="s">
        <v>376</v>
      </c>
      <c r="H34" s="133" t="s">
        <v>377</v>
      </c>
      <c r="I34" s="315" t="s">
        <v>341</v>
      </c>
      <c r="J34" s="332" t="s">
        <v>4</v>
      </c>
      <c r="K34" s="229">
        <f t="shared" si="26"/>
        <v>0.8</v>
      </c>
      <c r="L34" s="332" t="s">
        <v>5</v>
      </c>
      <c r="M34" s="229">
        <f t="shared" si="27"/>
        <v>0.8</v>
      </c>
      <c r="N34" s="230" t="str">
        <f t="shared" si="28"/>
        <v>Alto</v>
      </c>
      <c r="O34" s="27">
        <v>1</v>
      </c>
      <c r="P34" s="133" t="s">
        <v>378</v>
      </c>
      <c r="Q34" s="27" t="str">
        <f t="shared" si="7"/>
        <v>Probabilidad</v>
      </c>
      <c r="R34" s="117" t="s">
        <v>12</v>
      </c>
      <c r="S34" s="117" t="s">
        <v>7</v>
      </c>
      <c r="T34" s="28" t="str">
        <f t="shared" si="23"/>
        <v>40%</v>
      </c>
      <c r="U34" s="117" t="s">
        <v>18</v>
      </c>
      <c r="V34" s="117" t="s">
        <v>21</v>
      </c>
      <c r="W34" s="117" t="s">
        <v>100</v>
      </c>
      <c r="X34" s="133" t="s">
        <v>379</v>
      </c>
      <c r="Y34" s="95">
        <f>IFERROR(IF(Q34="Probabilidad",(K34-(+K34*T34)),IF(Q34="Impacto",K34,"")),"")</f>
        <v>0.48</v>
      </c>
      <c r="Z34" s="129" t="str">
        <f t="shared" si="0"/>
        <v>Media</v>
      </c>
      <c r="AA34" s="28">
        <f>+Y34</f>
        <v>0.48</v>
      </c>
      <c r="AB34" s="129" t="str">
        <f>IFERROR(IF(AC34="","",IF(AC34&lt;=0.2,"Leve",IF(AC34&lt;=0.4,"Menor",IF(AC34&lt;=0.6,"Moderado",IF(AC34&lt;=0.8,"Mayor","Catastrófico"))))),"")</f>
        <v>Mayor</v>
      </c>
      <c r="AC34" s="28">
        <f>IFERROR(IF(Q34="Impacto",(M34-(+M34*T34)),IF(Q34="Probabilidad",M34,"")),"")</f>
        <v>0.8</v>
      </c>
      <c r="AD34" s="231" t="str">
        <f>IFERROR(IF(AE34=0,"",IF(AND(AE34&gt;0,AE34&lt;=0.2),"Muy Baja",IF(AE34&lt;=0.4,"Baja",IF(AE34&lt;=0.6,"Media",IF(AE34&lt;=0.8,"Alta","Muy Alta"))))),"")</f>
        <v>Media</v>
      </c>
      <c r="AE34" s="233">
        <f>MIN(Y34:Y35)</f>
        <v>0.48</v>
      </c>
      <c r="AF34" s="231" t="str">
        <f>IFERROR(IF(AG34=0,"",IF(AND(AG34&gt;0,AG34&lt;=0.2),"Leve",IF(AG34&lt;=0.4,"Menor",IF(AG34&lt;=0.6,"Moderado",IF(AG34&lt;=0.8,"Mayor","Catastrófico"))))),"")</f>
        <v>Moderado</v>
      </c>
      <c r="AG34" s="233">
        <f>MIN(AC34:AC35)</f>
        <v>0.44999999999999996</v>
      </c>
      <c r="AH34" s="235" t="str">
        <f>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249"/>
      <c r="AJ34" s="94"/>
      <c r="AK34" s="205" t="s">
        <v>536</v>
      </c>
      <c r="AL34" s="205" t="s">
        <v>547</v>
      </c>
      <c r="AM34" s="205" t="s">
        <v>567</v>
      </c>
      <c r="AN34" s="205" t="s">
        <v>547</v>
      </c>
      <c r="AO34" s="338" t="s">
        <v>608</v>
      </c>
      <c r="AP34" s="205" t="s">
        <v>547</v>
      </c>
      <c r="AQ34" s="205" t="s">
        <v>607</v>
      </c>
      <c r="AR34" s="205" t="s">
        <v>396</v>
      </c>
    </row>
    <row r="35" spans="1:44" ht="148.19999999999999" customHeight="1" x14ac:dyDescent="0.25">
      <c r="A35" s="317"/>
      <c r="B35" s="333"/>
      <c r="C35" s="334"/>
      <c r="D35" s="333"/>
      <c r="E35" s="333"/>
      <c r="F35" s="334"/>
      <c r="G35" s="333"/>
      <c r="H35" s="125" t="s">
        <v>380</v>
      </c>
      <c r="I35" s="315"/>
      <c r="J35" s="332"/>
      <c r="K35" s="229"/>
      <c r="L35" s="332"/>
      <c r="M35" s="229"/>
      <c r="N35" s="230"/>
      <c r="O35" s="27">
        <v>2</v>
      </c>
      <c r="P35" s="133" t="s">
        <v>381</v>
      </c>
      <c r="Q35" s="27" t="str">
        <f>IF(OR(R35="Preventivo",R35="Detectivo"),"Probabilidad",IF(R35="Correctivo","Impacto",""))</f>
        <v>Impacto</v>
      </c>
      <c r="R35" s="117" t="s">
        <v>14</v>
      </c>
      <c r="S35" s="117" t="s">
        <v>7</v>
      </c>
      <c r="T35" s="28" t="str">
        <f t="shared" si="23"/>
        <v>25%</v>
      </c>
      <c r="U35" s="117" t="s">
        <v>18</v>
      </c>
      <c r="V35" s="117" t="s">
        <v>21</v>
      </c>
      <c r="W35" s="117" t="s">
        <v>100</v>
      </c>
      <c r="X35" s="126" t="s">
        <v>382</v>
      </c>
      <c r="Y35" s="95">
        <f>IFERROR(IF(AND(Q34="Probabilidad",Q35="Probabilidad"),(AA34-(+AA34*T35)),IF(Q35="Probabilidad",(K34-(+K34*T35)),IF(Q35="Impacto",AA34,""))),"")</f>
        <v>0.48</v>
      </c>
      <c r="Z35" s="129" t="str">
        <f t="shared" si="0"/>
        <v>Media</v>
      </c>
      <c r="AA35" s="28">
        <f t="shared" ref="AA35" si="29">+Y35</f>
        <v>0.48</v>
      </c>
      <c r="AB35" s="129" t="str">
        <f t="shared" ref="AB35" si="30">IFERROR(IF(AC35="","",IF(AC35&lt;=0.2,"Leve",IF(AC35&lt;=0.4,"Menor",IF(AC35&lt;=0.6,"Moderado",IF(AC35&lt;=0.8,"Mayor","Catastrófico"))))),"")</f>
        <v>Moderado</v>
      </c>
      <c r="AC35" s="28">
        <f>IFERROR(IF(AND(Q34="Impacto",Q35="Impacto"),(AC34-(+AC34*T35)),IF(Q35="Impacto",($M$15-(+$M$15*T35)),IF(Q35="Probabilidad",AC34,""))),"")</f>
        <v>0.44999999999999996</v>
      </c>
      <c r="AD35" s="232"/>
      <c r="AE35" s="234"/>
      <c r="AF35" s="232"/>
      <c r="AG35" s="234"/>
      <c r="AH35" s="236"/>
      <c r="AI35" s="250"/>
      <c r="AJ35" s="94"/>
      <c r="AK35" s="206"/>
      <c r="AL35" s="213"/>
      <c r="AM35" s="206"/>
      <c r="AN35" s="213"/>
      <c r="AO35" s="339"/>
      <c r="AP35" s="213"/>
      <c r="AQ35" s="206"/>
      <c r="AR35" s="213"/>
    </row>
    <row r="36" spans="1:44" ht="112.95" customHeight="1" x14ac:dyDescent="0.25">
      <c r="A36" s="317" t="s">
        <v>475</v>
      </c>
      <c r="B36" s="244" t="s">
        <v>384</v>
      </c>
      <c r="C36" s="320" t="s">
        <v>385</v>
      </c>
      <c r="D36" s="244" t="s">
        <v>386</v>
      </c>
      <c r="E36" s="244" t="s">
        <v>387</v>
      </c>
      <c r="F36" s="244" t="s">
        <v>476</v>
      </c>
      <c r="G36" s="244" t="s">
        <v>477</v>
      </c>
      <c r="H36" s="125" t="s">
        <v>388</v>
      </c>
      <c r="I36" s="301" t="s">
        <v>128</v>
      </c>
      <c r="J36" s="231" t="s">
        <v>41</v>
      </c>
      <c r="K36" s="229">
        <f>IF(J36="","",IF(J36="Muy Baja",0.2,IF(J36="Baja",0.4,IF(J36="Media",0.6,IF(J36="Alta",0.8,IF(J36="Muy Alta",1,))))))</f>
        <v>0.4</v>
      </c>
      <c r="L36" s="231" t="s">
        <v>5</v>
      </c>
      <c r="M36" s="229">
        <f>IF(L36="","",IF(L36="Leve",0.2,IF(L36="Menor",0.4,IF(L36="Moderado",0.6,IF(L36="Mayor",0.8,IF(L36="Catastrófico",1,))))))</f>
        <v>0.8</v>
      </c>
      <c r="N36" s="230" t="str">
        <f>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133" t="s">
        <v>389</v>
      </c>
      <c r="Q36" s="27" t="str">
        <f>IF(OR(R36="Preventivo",R36="Detectivo"),"Probabilidad",IF(R36="Correctivo","Impacto",""))</f>
        <v>Probabilidad</v>
      </c>
      <c r="R36" s="117" t="s">
        <v>12</v>
      </c>
      <c r="S36" s="117" t="s">
        <v>7</v>
      </c>
      <c r="T36" s="28" t="str">
        <f>IF(AND(R36="Preventivo",S36="Automático"),"50%",IF(AND(R36="Preventivo",S36="Manual"),"40%",IF(AND(R36="Detectivo",S36="Automático"),"40%",IF(AND(R36="Detectivo",S36="Manual"),"30%",IF(AND(R36="Correctivo",S36="Automático"),"35%",IF(AND(R36="Correctivo",S36="Manual"),"25%",""))))))</f>
        <v>40%</v>
      </c>
      <c r="U36" s="117" t="s">
        <v>18</v>
      </c>
      <c r="V36" s="117" t="s">
        <v>21</v>
      </c>
      <c r="W36" s="117" t="s">
        <v>100</v>
      </c>
      <c r="X36" s="118" t="s">
        <v>390</v>
      </c>
      <c r="Y36" s="95">
        <f>IFERROR(IF(Q36="Probabilidad",(K36-(+K36*T36)),IF(Q36="Impacto",K36,"")),"")</f>
        <v>0.24</v>
      </c>
      <c r="Z36" s="129" t="str">
        <f t="shared" si="0"/>
        <v>Baja</v>
      </c>
      <c r="AA36" s="28">
        <f>+Y36</f>
        <v>0.24</v>
      </c>
      <c r="AB36" s="129" t="str">
        <f>IFERROR(IF(AC36="","",IF(AC36&lt;=0.2,"Leve",IF(AC36&lt;=0.4,"Menor",IF(AC36&lt;=0.6,"Moderado",IF(AC36&lt;=0.8,"Mayor","Catastrófico"))))),"")</f>
        <v>Mayor</v>
      </c>
      <c r="AC36" s="28">
        <f>IFERROR(IF(Q36="Impacto",(M36-(+M36*T36)),IF(Q36="Probabilidad",M36,"")),"")</f>
        <v>0.8</v>
      </c>
      <c r="AD36" s="231" t="str">
        <f>IFERROR(IF(AE36=0,"",IF(AND(AE36&gt;0,AE36&lt;=0.2),"Muy Baja",IF(AE36&lt;=0.4,"Baja",IF(AE36&lt;=0.6,"Media",IF(AE36&lt;=0.8,"Alta","Muy Alta"))))),"")</f>
        <v>Muy Baja</v>
      </c>
      <c r="AE36" s="233">
        <f>MIN(Y36:Y38)</f>
        <v>0.14399999999999999</v>
      </c>
      <c r="AF36" s="231" t="str">
        <f>IFERROR(IF(AG36=0,"",IF(AND(AG36&gt;0,AG36&lt;=0.2),"Leve",IF(AG36&lt;=0.4,"Menor",IF(AG36&lt;=0.6,"Moderado",IF(AG36&lt;=0.8,"Mayor","Catastrófico"))))),"")</f>
        <v>Moderado</v>
      </c>
      <c r="AG36" s="233">
        <f>MIN(AC36:AC38)</f>
        <v>0.60000000000000009</v>
      </c>
      <c r="AH36" s="235"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49" t="s">
        <v>108</v>
      </c>
      <c r="AJ36" s="94" t="s">
        <v>391</v>
      </c>
      <c r="AK36" s="205" t="s">
        <v>542</v>
      </c>
      <c r="AL36" s="205" t="s">
        <v>553</v>
      </c>
      <c r="AM36" s="205" t="s">
        <v>542</v>
      </c>
      <c r="AN36" s="205" t="s">
        <v>553</v>
      </c>
      <c r="AO36" s="205" t="s">
        <v>580</v>
      </c>
      <c r="AP36" s="205" t="s">
        <v>581</v>
      </c>
      <c r="AQ36" s="214" t="s">
        <v>600</v>
      </c>
      <c r="AR36" s="205" t="s">
        <v>581</v>
      </c>
    </row>
    <row r="37" spans="1:44" ht="157.19999999999999" customHeight="1" x14ac:dyDescent="0.25">
      <c r="A37" s="317"/>
      <c r="B37" s="245"/>
      <c r="C37" s="321"/>
      <c r="D37" s="245"/>
      <c r="E37" s="245"/>
      <c r="F37" s="245"/>
      <c r="G37" s="245"/>
      <c r="H37" s="125" t="s">
        <v>392</v>
      </c>
      <c r="I37" s="302"/>
      <c r="J37" s="232"/>
      <c r="K37" s="229"/>
      <c r="L37" s="232"/>
      <c r="M37" s="229"/>
      <c r="N37" s="230"/>
      <c r="O37" s="27">
        <v>2</v>
      </c>
      <c r="P37" s="133" t="s">
        <v>393</v>
      </c>
      <c r="Q37" s="27" t="str">
        <f t="shared" ref="Q37:Q38" si="31">IF(OR(R37="Preventivo",R37="Detectivo"),"Probabilidad",IF(R37="Correctivo","Impacto",""))</f>
        <v>Probabilidad</v>
      </c>
      <c r="R37" s="117" t="s">
        <v>12</v>
      </c>
      <c r="S37" s="117" t="s">
        <v>7</v>
      </c>
      <c r="T37" s="28" t="str">
        <f t="shared" ref="T37:T38" si="32">IF(AND(R37="Preventivo",S37="Automático"),"50%",IF(AND(R37="Preventivo",S37="Manual"),"40%",IF(AND(R37="Detectivo",S37="Automático"),"40%",IF(AND(R37="Detectivo",S37="Manual"),"30%",IF(AND(R37="Correctivo",S37="Automático"),"35%",IF(AND(R37="Correctivo",S37="Manual"),"25%",""))))))</f>
        <v>40%</v>
      </c>
      <c r="U37" s="117" t="s">
        <v>18</v>
      </c>
      <c r="V37" s="117" t="s">
        <v>21</v>
      </c>
      <c r="W37" s="117" t="s">
        <v>100</v>
      </c>
      <c r="X37" s="94" t="s">
        <v>394</v>
      </c>
      <c r="Y37" s="95">
        <f>IFERROR(IF(AND(Q36="Probabilidad",Q37="Probabilidad"),(AA36-(+AA36*T37)),IF(Q37="Probabilidad",(K36-(+K36*T37)),IF(Q37="Impacto",AA36,""))),"")</f>
        <v>0.14399999999999999</v>
      </c>
      <c r="Z37" s="129" t="str">
        <f t="shared" si="0"/>
        <v>Muy Baja</v>
      </c>
      <c r="AA37" s="28">
        <f t="shared" ref="AA37:AA38" si="33">+Y37</f>
        <v>0.14399999999999999</v>
      </c>
      <c r="AB37" s="129" t="str">
        <f t="shared" ref="AB37:AB38" si="34">IFERROR(IF(AC37="","",IF(AC37&lt;=0.2,"Leve",IF(AC37&lt;=0.4,"Menor",IF(AC37&lt;=0.6,"Moderado",IF(AC37&lt;=0.8,"Mayor","Catastrófico"))))),"")</f>
        <v>Mayor</v>
      </c>
      <c r="AC37" s="28">
        <f>IFERROR(IF(AND(Q36="Impacto",Q37="Impacto"),(AC36-(+AC36*T37)),IF(Q37="Impacto",(#REF!-(+#REF!*T37)),IF(Q37="Probabilidad",AC36,""))),"")</f>
        <v>0.8</v>
      </c>
      <c r="AD37" s="232"/>
      <c r="AE37" s="234"/>
      <c r="AF37" s="232"/>
      <c r="AG37" s="234"/>
      <c r="AH37" s="236"/>
      <c r="AI37" s="250"/>
      <c r="AJ37" s="94" t="s">
        <v>395</v>
      </c>
      <c r="AK37" s="206"/>
      <c r="AL37" s="206"/>
      <c r="AM37" s="206"/>
      <c r="AN37" s="206"/>
      <c r="AO37" s="206"/>
      <c r="AP37" s="206"/>
      <c r="AQ37" s="215"/>
      <c r="AR37" s="206"/>
    </row>
    <row r="38" spans="1:44" ht="157.19999999999999" customHeight="1" x14ac:dyDescent="0.25">
      <c r="A38" s="317"/>
      <c r="B38" s="245"/>
      <c r="C38" s="321"/>
      <c r="D38" s="245"/>
      <c r="E38" s="245"/>
      <c r="F38" s="245"/>
      <c r="G38" s="245"/>
      <c r="H38" s="101" t="s">
        <v>396</v>
      </c>
      <c r="I38" s="302"/>
      <c r="J38" s="232"/>
      <c r="K38" s="229"/>
      <c r="L38" s="232"/>
      <c r="M38" s="229"/>
      <c r="N38" s="230"/>
      <c r="O38" s="27">
        <v>3</v>
      </c>
      <c r="P38" s="125" t="s">
        <v>397</v>
      </c>
      <c r="Q38" s="27" t="str">
        <f t="shared" si="31"/>
        <v>Impacto</v>
      </c>
      <c r="R38" s="117" t="s">
        <v>14</v>
      </c>
      <c r="S38" s="117" t="s">
        <v>7</v>
      </c>
      <c r="T38" s="28" t="str">
        <f t="shared" si="32"/>
        <v>25%</v>
      </c>
      <c r="U38" s="117" t="s">
        <v>17</v>
      </c>
      <c r="V38" s="117" t="s">
        <v>21</v>
      </c>
      <c r="W38" s="117" t="s">
        <v>100</v>
      </c>
      <c r="X38" s="27" t="s">
        <v>398</v>
      </c>
      <c r="Y38" s="95">
        <f>IFERROR(IF(AND(Q37="Probabilidad",Q38="Probabilidad"),(AA37-(+AA37*T38)),IF(AND(Q37="Impacto",Q38="Probabilidad"),(AA36-(+AA36*T38)),IF(Q38="Impacto",AA37,""))),"")</f>
        <v>0.14399999999999999</v>
      </c>
      <c r="Z38" s="129" t="str">
        <f t="shared" si="0"/>
        <v>Muy Baja</v>
      </c>
      <c r="AA38" s="28">
        <f t="shared" si="33"/>
        <v>0.14399999999999999</v>
      </c>
      <c r="AB38" s="129" t="str">
        <f t="shared" si="34"/>
        <v>Moderado</v>
      </c>
      <c r="AC38" s="28">
        <f>IFERROR(IF(AND(Q37="Impacto",Q38="Impacto"),(AC37-(+AC37*T38)),IF(AND(Q37="Probabilidad",Q38="Impacto"),(AC36-(+AC36*T38)),IF(Q38="Probabilidad",AC37,""))),"")</f>
        <v>0.60000000000000009</v>
      </c>
      <c r="AD38" s="232"/>
      <c r="AE38" s="234"/>
      <c r="AF38" s="232"/>
      <c r="AG38" s="234"/>
      <c r="AH38" s="236"/>
      <c r="AI38" s="250"/>
      <c r="AJ38" s="133"/>
      <c r="AK38" s="213"/>
      <c r="AL38" s="213"/>
      <c r="AM38" s="213"/>
      <c r="AN38" s="213"/>
      <c r="AO38" s="213"/>
      <c r="AP38" s="213"/>
      <c r="AQ38" s="216"/>
      <c r="AR38" s="213"/>
    </row>
    <row r="39" spans="1:44" ht="303.60000000000002" customHeight="1" x14ac:dyDescent="0.25">
      <c r="A39" s="117" t="s">
        <v>478</v>
      </c>
      <c r="B39" s="122" t="s">
        <v>384</v>
      </c>
      <c r="C39" s="130" t="s">
        <v>385</v>
      </c>
      <c r="D39" s="122" t="s">
        <v>386</v>
      </c>
      <c r="E39" s="122" t="s">
        <v>399</v>
      </c>
      <c r="F39" s="122" t="s">
        <v>400</v>
      </c>
      <c r="G39" s="122" t="s">
        <v>401</v>
      </c>
      <c r="H39" s="125" t="s">
        <v>402</v>
      </c>
      <c r="I39" s="120" t="s">
        <v>128</v>
      </c>
      <c r="J39" s="110" t="s">
        <v>41</v>
      </c>
      <c r="K39" s="108">
        <f t="shared" ref="K39" si="35">IF(J39="","",IF(J39="Muy Baja",0.2,IF(J39="Baja",0.4,IF(J39="Media",0.6,IF(J39="Alta",0.8,IF(J39="Muy Alta",1,))))))</f>
        <v>0.4</v>
      </c>
      <c r="L39" s="110" t="s">
        <v>5</v>
      </c>
      <c r="M39" s="108">
        <f t="shared" ref="M39" si="36">IF(L39="","",IF(L39="Leve",0.2,IF(L39="Menor",0.4,IF(L39="Moderado",0.6,IF(L39="Mayor",0.8,IF(L39="Catastrófico",1,))))))</f>
        <v>0.8</v>
      </c>
      <c r="N39" s="109" t="str">
        <f t="shared" ref="N39" si="37">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27">
        <v>1</v>
      </c>
      <c r="P39" s="133" t="s">
        <v>403</v>
      </c>
      <c r="Q39" s="27" t="str">
        <f>IF(OR(R39="Preventivo",R39="Detectivo"),"Probabilidad",IF(R39="Correctivo","Impacto",""))</f>
        <v>Impacto</v>
      </c>
      <c r="R39" s="117" t="s">
        <v>14</v>
      </c>
      <c r="S39" s="117" t="s">
        <v>404</v>
      </c>
      <c r="T39" s="28" t="str">
        <f>IF(AND(R39="Preventivo",S39="Automático"),"50%",IF(AND(R39="Preventivo",S39="Manual"),"40%",IF(AND(R39="Detectivo",S39="Automático"),"40%",IF(AND(R39="Detectivo",S39="Manual"),"30%",IF(AND(R39="Correctivo",S39="Automático"),"35%",IF(AND(R39="Correctivo",S39="Manual"),"25%",""))))))</f>
        <v>25%</v>
      </c>
      <c r="U39" s="117" t="s">
        <v>18</v>
      </c>
      <c r="V39" s="117" t="s">
        <v>21</v>
      </c>
      <c r="W39" s="117" t="s">
        <v>100</v>
      </c>
      <c r="X39" s="118" t="s">
        <v>405</v>
      </c>
      <c r="Y39" s="95">
        <f>IFERROR(IF(Q39="Probabilidad",(K39-(+K39*T39)),IF(Q39="Impacto",K39,"")),"")</f>
        <v>0.4</v>
      </c>
      <c r="Z39" s="129" t="str">
        <f t="shared" si="0"/>
        <v>Baja</v>
      </c>
      <c r="AA39" s="28">
        <f>+Y39</f>
        <v>0.4</v>
      </c>
      <c r="AB39" s="129" t="str">
        <f>IFERROR(IF(AC39="","",IF(AC39&lt;=0.2,"Leve",IF(AC39&lt;=0.4,"Menor",IF(AC39&lt;=0.6,"Moderado",IF(AC39&lt;=0.8,"Mayor","Catastrófico"))))),"")</f>
        <v>Moderado</v>
      </c>
      <c r="AC39" s="28">
        <f>IFERROR(IF(Q39="Impacto",(M39-(+M39*T39)),IF(Q39="Probabilidad",M39,"")),"")</f>
        <v>0.60000000000000009</v>
      </c>
      <c r="AD39" s="110" t="str">
        <f>IFERROR(IF(AE39=0,"",IF(AND(AE39&gt;0,AE39&lt;=0.2),"Muy Baja",IF(AE39&lt;=0.4,"Baja",IF(AE39&lt;=0.6,"Media",IF(AE39&lt;=0.8,"Alta","Muy Alta"))))),"")</f>
        <v>Baja</v>
      </c>
      <c r="AE39" s="111">
        <f>MIN(Y39:Y39)</f>
        <v>0.4</v>
      </c>
      <c r="AF39" s="110" t="str">
        <f>IFERROR(IF(AG39=0,"",IF(AND(AG39&gt;0,AG39&lt;=0.2),"Leve",IF(AG39&lt;=0.4,"Menor",IF(AG39&lt;=0.6,"Moderado",IF(AG39&lt;=0.8,"Mayor","Catastrófico"))))),"")</f>
        <v>Moderado</v>
      </c>
      <c r="AG39" s="111">
        <f>MIN(AC39:AC39)</f>
        <v>0.60000000000000009</v>
      </c>
      <c r="AH39" s="112"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113" t="s">
        <v>29</v>
      </c>
      <c r="AJ39" s="94"/>
      <c r="AK39" s="136" t="s">
        <v>543</v>
      </c>
      <c r="AL39" s="136" t="s">
        <v>553</v>
      </c>
      <c r="AM39" s="136" t="s">
        <v>568</v>
      </c>
      <c r="AN39" s="136" t="s">
        <v>553</v>
      </c>
      <c r="AO39" s="136" t="s">
        <v>582</v>
      </c>
      <c r="AP39" s="136" t="s">
        <v>581</v>
      </c>
      <c r="AQ39" s="150" t="s">
        <v>601</v>
      </c>
      <c r="AR39" s="136" t="s">
        <v>581</v>
      </c>
    </row>
    <row r="40" spans="1:44" ht="144.6" customHeight="1" x14ac:dyDescent="0.25">
      <c r="A40" s="317" t="s">
        <v>282</v>
      </c>
      <c r="B40" s="244" t="s">
        <v>384</v>
      </c>
      <c r="C40" s="320" t="s">
        <v>385</v>
      </c>
      <c r="D40" s="244" t="s">
        <v>406</v>
      </c>
      <c r="E40" s="244" t="s">
        <v>407</v>
      </c>
      <c r="F40" s="244" t="s">
        <v>408</v>
      </c>
      <c r="G40" s="244" t="s">
        <v>409</v>
      </c>
      <c r="H40" s="125" t="s">
        <v>410</v>
      </c>
      <c r="I40" s="301" t="s">
        <v>125</v>
      </c>
      <c r="J40" s="231" t="s">
        <v>41</v>
      </c>
      <c r="K40" s="229">
        <f>IF(J40="","",IF(J40="Muy Baja",0.2,IF(J40="Baja",0.4,IF(J40="Media",0.6,IF(J40="Alta",0.8,IF(J40="Muy Alta",1,))))))</f>
        <v>0.4</v>
      </c>
      <c r="L40" s="231" t="s">
        <v>5</v>
      </c>
      <c r="M40" s="229">
        <f>IF(L40="","",IF(L40="Leve",0.2,IF(L40="Menor",0.4,IF(L40="Moderado",0.6,IF(L40="Mayor",0.8,IF(L40="Catastrófico",1,))))))</f>
        <v>0.8</v>
      </c>
      <c r="N40" s="230"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7">
        <v>1</v>
      </c>
      <c r="P40" s="134" t="s">
        <v>411</v>
      </c>
      <c r="Q40" s="27" t="str">
        <f>IF(OR(R40="Preventivo",R40="Detectivo"),"Probabilidad",IF(R40="Correctivo","Impacto",""))</f>
        <v>Impacto</v>
      </c>
      <c r="R40" s="117" t="s">
        <v>14</v>
      </c>
      <c r="S40" s="117" t="s">
        <v>7</v>
      </c>
      <c r="T40" s="28" t="str">
        <f>IF(AND(R40="Preventivo",S40="Automático"),"50%",IF(AND(R40="Preventivo",S40="Manual"),"40%",IF(AND(R40="Detectivo",S40="Automático"),"40%",IF(AND(R40="Detectivo",S40="Manual"),"30%",IF(AND(R40="Correctivo",S40="Automático"),"35%",IF(AND(R40="Correctivo",S40="Manual"),"25%",""))))))</f>
        <v>25%</v>
      </c>
      <c r="U40" s="117" t="s">
        <v>18</v>
      </c>
      <c r="V40" s="117" t="s">
        <v>21</v>
      </c>
      <c r="W40" s="117" t="s">
        <v>100</v>
      </c>
      <c r="X40" s="133" t="s">
        <v>412</v>
      </c>
      <c r="Y40" s="95">
        <f>IFERROR(IF(Q40="Probabilidad",(K40-(+K40*T40)),IF(Q40="Impacto",K40,"")),"")</f>
        <v>0.4</v>
      </c>
      <c r="Z40" s="129" t="str">
        <f t="shared" si="0"/>
        <v>Baja</v>
      </c>
      <c r="AA40" s="28">
        <f>+Y40</f>
        <v>0.4</v>
      </c>
      <c r="AB40" s="129" t="str">
        <f>IFERROR(IF(AC40="","",IF(AC40&lt;=0.2,"Leve",IF(AC40&lt;=0.4,"Menor",IF(AC40&lt;=0.6,"Moderado",IF(AC40&lt;=0.8,"Mayor","Catastrófico"))))),"")</f>
        <v>Moderado</v>
      </c>
      <c r="AC40" s="28">
        <f>IFERROR(IF(Q40="Impacto",(M40-(+M40*T40)),IF(Q40="Probabilidad",M40,"")),"")</f>
        <v>0.60000000000000009</v>
      </c>
      <c r="AD40" s="231" t="str">
        <f>IFERROR(IF(AE40=0,"",IF(AND(AE40&gt;0,AE40&lt;=0.2),"Muy Baja",IF(AE40&lt;=0.4,"Baja",IF(AE40&lt;=0.6,"Media",IF(AE40&lt;=0.8,"Alta","Muy Alta"))))),"")</f>
        <v>Baja</v>
      </c>
      <c r="AE40" s="233">
        <f>MIN(Y40:Y41)</f>
        <v>0.4</v>
      </c>
      <c r="AF40" s="231" t="str">
        <f>IFERROR(IF(AG40=0,"",IF(AND(AG40&gt;0,AG40&lt;=0.2),"Leve",IF(AG40&lt;=0.4,"Menor",IF(AG40&lt;=0.6,"Moderado",IF(AG40&lt;=0.8,"Mayor","Catastrófico"))))),"")</f>
        <v>Moderado</v>
      </c>
      <c r="AG40" s="233">
        <f>MIN(AC40:AC41)</f>
        <v>0.45000000000000007</v>
      </c>
      <c r="AH40" s="235" t="str">
        <f>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Moderado</v>
      </c>
      <c r="AI40" s="249" t="s">
        <v>108</v>
      </c>
      <c r="AJ40" s="94"/>
      <c r="AK40" s="212" t="s">
        <v>544</v>
      </c>
      <c r="AL40" s="212" t="s">
        <v>553</v>
      </c>
      <c r="AM40" s="212" t="s">
        <v>544</v>
      </c>
      <c r="AN40" s="212" t="s">
        <v>553</v>
      </c>
      <c r="AO40" s="202" t="s">
        <v>583</v>
      </c>
      <c r="AP40" s="212" t="s">
        <v>581</v>
      </c>
      <c r="AQ40" s="214" t="s">
        <v>602</v>
      </c>
      <c r="AR40" s="212" t="s">
        <v>588</v>
      </c>
    </row>
    <row r="41" spans="1:44" ht="137.4" customHeight="1" x14ac:dyDescent="0.25">
      <c r="A41" s="317"/>
      <c r="B41" s="245"/>
      <c r="C41" s="321"/>
      <c r="D41" s="245"/>
      <c r="E41" s="245"/>
      <c r="F41" s="245"/>
      <c r="G41" s="245"/>
      <c r="H41" s="132" t="s">
        <v>413</v>
      </c>
      <c r="I41" s="302"/>
      <c r="J41" s="232"/>
      <c r="K41" s="229"/>
      <c r="L41" s="232"/>
      <c r="M41" s="229"/>
      <c r="N41" s="230"/>
      <c r="O41" s="27">
        <v>2</v>
      </c>
      <c r="P41" s="133" t="s">
        <v>414</v>
      </c>
      <c r="Q41" s="27" t="str">
        <f>IF(OR(R41="Preventivo",R41="Detectivo"),"Probabilidad",IF(R41="Correctivo","Impacto",""))</f>
        <v>Impacto</v>
      </c>
      <c r="R41" s="117" t="s">
        <v>14</v>
      </c>
      <c r="S41" s="117" t="s">
        <v>7</v>
      </c>
      <c r="T41" s="28" t="str">
        <f t="shared" ref="T41" si="38">IF(AND(R41="Preventivo",S41="Automático"),"50%",IF(AND(R41="Preventivo",S41="Manual"),"40%",IF(AND(R41="Detectivo",S41="Automático"),"40%",IF(AND(R41="Detectivo",S41="Manual"),"30%",IF(AND(R41="Correctivo",S41="Automático"),"35%",IF(AND(R41="Correctivo",S41="Manual"),"25%",""))))))</f>
        <v>25%</v>
      </c>
      <c r="U41" s="117" t="s">
        <v>18</v>
      </c>
      <c r="V41" s="117" t="s">
        <v>21</v>
      </c>
      <c r="W41" s="117" t="s">
        <v>100</v>
      </c>
      <c r="X41" s="135" t="s">
        <v>415</v>
      </c>
      <c r="Y41" s="95">
        <f>IFERROR(IF(AND(Q40="Probabilidad",Q41="Probabilidad"),(AA40-(+AA40*T41)),IF(Q41="Probabilidad",(K40-(+K40*T41)),IF(Q41="Impacto",AA40,""))),"")</f>
        <v>0.4</v>
      </c>
      <c r="Z41" s="129" t="str">
        <f t="shared" si="0"/>
        <v>Baja</v>
      </c>
      <c r="AA41" s="28">
        <f t="shared" ref="AA41" si="39">+Y41</f>
        <v>0.4</v>
      </c>
      <c r="AB41" s="129" t="str">
        <f t="shared" ref="AB41" si="40">IFERROR(IF(AC41="","",IF(AC41&lt;=0.2,"Leve",IF(AC41&lt;=0.4,"Menor",IF(AC41&lt;=0.6,"Moderado",IF(AC41&lt;=0.8,"Mayor","Catastrófico"))))),"")</f>
        <v>Moderado</v>
      </c>
      <c r="AC41" s="28">
        <f>IFERROR(IF(AND(Q40="Impacto",Q41="Impacto"),(AC40-(+AC40*T41)),IF(Q41="Impacto",(#REF!-(+#REF!*T41)),IF(Q41="Probabilidad",AC40,""))),"")</f>
        <v>0.45000000000000007</v>
      </c>
      <c r="AD41" s="232"/>
      <c r="AE41" s="234"/>
      <c r="AF41" s="232"/>
      <c r="AG41" s="234"/>
      <c r="AH41" s="236"/>
      <c r="AI41" s="250"/>
      <c r="AJ41" s="94"/>
      <c r="AK41" s="217"/>
      <c r="AL41" s="217"/>
      <c r="AM41" s="217"/>
      <c r="AN41" s="217"/>
      <c r="AO41" s="213"/>
      <c r="AP41" s="217"/>
      <c r="AQ41" s="216"/>
      <c r="AR41" s="217"/>
    </row>
    <row r="42" spans="1:44" s="145" customFormat="1" ht="78.599999999999994" customHeight="1" x14ac:dyDescent="0.25">
      <c r="A42" s="222" t="s">
        <v>522</v>
      </c>
      <c r="B42" s="223" t="s">
        <v>459</v>
      </c>
      <c r="C42" s="223" t="s">
        <v>385</v>
      </c>
      <c r="D42" s="225" t="s">
        <v>460</v>
      </c>
      <c r="E42" s="225" t="s">
        <v>495</v>
      </c>
      <c r="F42" s="225" t="s">
        <v>496</v>
      </c>
      <c r="G42" s="335" t="s">
        <v>497</v>
      </c>
      <c r="H42" s="139" t="s">
        <v>498</v>
      </c>
      <c r="I42" s="225" t="s">
        <v>341</v>
      </c>
      <c r="J42" s="227" t="s">
        <v>41</v>
      </c>
      <c r="K42" s="229">
        <f>IF(J42="","",IF(J42="Muy Baja",0.2,IF(J42="Baja",0.4,IF(J42="Media",0.6,IF(J42="Alta",0.8,IF(J42="Muy Alta",1,))))))</f>
        <v>0.4</v>
      </c>
      <c r="L42" s="227" t="s">
        <v>66</v>
      </c>
      <c r="M42" s="229">
        <f>IF(L42="","",IF(L42="Leve",0.2,IF(L42="Menor",0.4,IF(L42="Moderado",0.6,IF(L42="Mayor",0.8,IF(L42="Catastrófico",1,))))))</f>
        <v>0.6</v>
      </c>
      <c r="N42" s="230"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40">
        <v>1</v>
      </c>
      <c r="P42" s="141" t="s">
        <v>499</v>
      </c>
      <c r="Q42" s="27" t="str">
        <f>IF(OR(R42="Preventivo",R42="Detectivo"),"Probabilidad",IF(R42="Correctivo","Impacto",""))</f>
        <v>Probabilidad</v>
      </c>
      <c r="R42" s="142" t="s">
        <v>12</v>
      </c>
      <c r="S42" s="142" t="s">
        <v>7</v>
      </c>
      <c r="T42" s="28" t="str">
        <f>IF(AND(R42="Preventivo",S42="Automático"),"50%",IF(AND(R42="Preventivo",S42="Manual"),"40%",IF(AND(R42="Detectivo",S42="Automático"),"40%",IF(AND(R42="Detectivo",S42="Manual"),"30%",IF(AND(R42="Correctivo",S42="Automático"),"35%",IF(AND(R42="Correctivo",S42="Manual"),"25%",""))))))</f>
        <v>40%</v>
      </c>
      <c r="U42" s="142"/>
      <c r="V42" s="142"/>
      <c r="W42" s="142"/>
      <c r="X42" s="138" t="s">
        <v>500</v>
      </c>
      <c r="Y42" s="143">
        <f>IFERROR(IF(Q42="Probabilidad",(K42-(+K42*T42)),IF(Q42="Impacto",K42,"")),"")</f>
        <v>0.24</v>
      </c>
      <c r="Z42" s="129" t="str">
        <f t="shared" si="0"/>
        <v>Baja</v>
      </c>
      <c r="AA42" s="28">
        <f>+Y42</f>
        <v>0.24</v>
      </c>
      <c r="AB42" s="129" t="str">
        <f>IFERROR(IF(AC42="","",IF(AC42&lt;=0.2,"Leve",IF(AC42&lt;=0.4,"Menor",IF(AC42&lt;=0.6,"Moderado",IF(AC42&lt;=0.8,"Mayor","Catastrófico"))))),"")</f>
        <v>Moderado</v>
      </c>
      <c r="AC42" s="28">
        <f>IFERROR(IF(Q42="Impacto",(M42-(+M42*T42)),IF(Q42="Probabilidad",M42,"")),"")</f>
        <v>0.6</v>
      </c>
      <c r="AD42" s="231" t="str">
        <f>IFERROR(IF(AE42=0,"",IF(AND(AE42&gt;0,AE42&lt;=0.2),"Muy Baja",IF(AE42&lt;=0.4,"Baja",IF(AE42&lt;=0.6,"Media",IF(AE42&lt;=0.8,"Alta","Muy Alta"))))),"")</f>
        <v>Muy Baja</v>
      </c>
      <c r="AE42" s="233">
        <f>MIN(Y42:Y45)</f>
        <v>8.6399999999999991E-2</v>
      </c>
      <c r="AF42" s="231" t="str">
        <f>IFERROR(IF(AG42=0,"",IF(AND(AG42&gt;0,AG42&lt;=0.2),"Leve",IF(AG42&lt;=0.4,"Menor",IF(AG42&lt;=0.6,"Moderado",IF(AG42&lt;=0.8,"Mayor","Catastrófico"))))),"")</f>
        <v>Moderado</v>
      </c>
      <c r="AG42" s="233">
        <f>MIN(AC42:AC45)</f>
        <v>0.44999999999999996</v>
      </c>
      <c r="AH42" s="235"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237" t="s">
        <v>108</v>
      </c>
      <c r="AJ42" s="144"/>
      <c r="AK42" s="239" t="s">
        <v>545</v>
      </c>
      <c r="AL42" s="205" t="s">
        <v>553</v>
      </c>
      <c r="AM42" s="205" t="s">
        <v>545</v>
      </c>
      <c r="AN42" s="205" t="s">
        <v>553</v>
      </c>
      <c r="AO42" s="202" t="s">
        <v>584</v>
      </c>
      <c r="AP42" s="205" t="s">
        <v>581</v>
      </c>
      <c r="AQ42" s="205" t="s">
        <v>603</v>
      </c>
      <c r="AR42" s="205" t="s">
        <v>581</v>
      </c>
    </row>
    <row r="43" spans="1:44" s="145" customFormat="1" ht="72.599999999999994" customHeight="1" x14ac:dyDescent="0.25">
      <c r="A43" s="222"/>
      <c r="B43" s="223"/>
      <c r="C43" s="223"/>
      <c r="D43" s="226"/>
      <c r="E43" s="226"/>
      <c r="F43" s="226"/>
      <c r="G43" s="336"/>
      <c r="H43" s="139" t="s">
        <v>501</v>
      </c>
      <c r="I43" s="226"/>
      <c r="J43" s="228"/>
      <c r="K43" s="229"/>
      <c r="L43" s="228"/>
      <c r="M43" s="229"/>
      <c r="N43" s="230"/>
      <c r="O43" s="140">
        <v>2</v>
      </c>
      <c r="P43" s="141" t="s">
        <v>502</v>
      </c>
      <c r="Q43" s="27" t="str">
        <f>IF(OR(R43="Preventivo",R43="Detectivo"),"Probabilidad",IF(R43="Correctivo","Impacto",""))</f>
        <v>Probabilidad</v>
      </c>
      <c r="R43" s="142" t="s">
        <v>12</v>
      </c>
      <c r="S43" s="142" t="s">
        <v>7</v>
      </c>
      <c r="T43" s="28" t="str">
        <f t="shared" ref="T43:T48" si="41">IF(AND(R43="Preventivo",S43="Automático"),"50%",IF(AND(R43="Preventivo",S43="Manual"),"40%",IF(AND(R43="Detectivo",S43="Automático"),"40%",IF(AND(R43="Detectivo",S43="Manual"),"30%",IF(AND(R43="Correctivo",S43="Automático"),"35%",IF(AND(R43="Correctivo",S43="Manual"),"25%",""))))))</f>
        <v>40%</v>
      </c>
      <c r="U43" s="142" t="s">
        <v>17</v>
      </c>
      <c r="V43" s="142" t="s">
        <v>21</v>
      </c>
      <c r="W43" s="142" t="s">
        <v>100</v>
      </c>
      <c r="X43" s="140" t="s">
        <v>503</v>
      </c>
      <c r="Y43" s="143">
        <f>IFERROR(IF(AND(Q42="Probabilidad",Q43="Probabilidad"),(AA42-(+AA42*T43)),IF(Q43="Probabilidad",(K42-(+K42*T43)),IF(Q43="Impacto",AA42,""))),"")</f>
        <v>0.14399999999999999</v>
      </c>
      <c r="Z43" s="129" t="str">
        <f t="shared" si="0"/>
        <v>Muy Baja</v>
      </c>
      <c r="AA43" s="28">
        <f t="shared" ref="AA43:AA45" si="42">+Y43</f>
        <v>0.14399999999999999</v>
      </c>
      <c r="AB43" s="129" t="str">
        <f t="shared" ref="AB43:AB45" si="43">IFERROR(IF(AC43="","",IF(AC43&lt;=0.2,"Leve",IF(AC43&lt;=0.4,"Menor",IF(AC43&lt;=0.6,"Moderado",IF(AC43&lt;=0.8,"Mayor","Catastrófico"))))),"")</f>
        <v>Moderado</v>
      </c>
      <c r="AC43" s="28">
        <f>IFERROR(IF(AND(Q42="Impacto",Q43="Impacto"),(AC42-(+AC42*T43)),IF(Q43="Impacto",(#REF!-(+#REF!*T43)),IF(Q43="Probabilidad",AC42,""))),"")</f>
        <v>0.6</v>
      </c>
      <c r="AD43" s="232"/>
      <c r="AE43" s="234"/>
      <c r="AF43" s="232"/>
      <c r="AG43" s="234"/>
      <c r="AH43" s="236"/>
      <c r="AI43" s="238"/>
      <c r="AJ43" s="146"/>
      <c r="AK43" s="240"/>
      <c r="AL43" s="206"/>
      <c r="AM43" s="206"/>
      <c r="AN43" s="206"/>
      <c r="AO43" s="203"/>
      <c r="AP43" s="206"/>
      <c r="AQ43" s="206"/>
      <c r="AR43" s="206"/>
    </row>
    <row r="44" spans="1:44" s="145" customFormat="1" ht="72" customHeight="1" x14ac:dyDescent="0.25">
      <c r="A44" s="222"/>
      <c r="B44" s="223"/>
      <c r="C44" s="223"/>
      <c r="D44" s="226"/>
      <c r="E44" s="226"/>
      <c r="F44" s="226"/>
      <c r="G44" s="336"/>
      <c r="H44" s="139" t="s">
        <v>504</v>
      </c>
      <c r="I44" s="226"/>
      <c r="J44" s="228"/>
      <c r="K44" s="229"/>
      <c r="L44" s="228"/>
      <c r="M44" s="229"/>
      <c r="N44" s="230"/>
      <c r="O44" s="140">
        <v>3</v>
      </c>
      <c r="P44" s="141" t="s">
        <v>505</v>
      </c>
      <c r="Q44" s="27" t="str">
        <f t="shared" ref="Q44:Q45" si="44">IF(OR(R44="Preventivo",R44="Detectivo"),"Probabilidad",IF(R44="Correctivo","Impacto",""))</f>
        <v>Probabilidad</v>
      </c>
      <c r="R44" s="142" t="s">
        <v>12</v>
      </c>
      <c r="S44" s="142" t="s">
        <v>7</v>
      </c>
      <c r="T44" s="28" t="str">
        <f t="shared" si="41"/>
        <v>40%</v>
      </c>
      <c r="U44" s="142" t="s">
        <v>18</v>
      </c>
      <c r="V44" s="142" t="s">
        <v>21</v>
      </c>
      <c r="W44" s="142" t="s">
        <v>100</v>
      </c>
      <c r="X44" s="138" t="s">
        <v>506</v>
      </c>
      <c r="Y44" s="143">
        <f>IFERROR(IF(AND(Q43="Probabilidad",Q44="Probabilidad"),(AA43-(+AA43*T44)),IF(AND(Q43="Impacto",Q44="Probabilidad"),(AA42-(+AA42*T44)),IF(Q44="Impacto",AA43,""))),"")</f>
        <v>8.6399999999999991E-2</v>
      </c>
      <c r="Z44" s="129" t="str">
        <f t="shared" si="0"/>
        <v>Muy Baja</v>
      </c>
      <c r="AA44" s="28">
        <f t="shared" si="42"/>
        <v>8.6399999999999991E-2</v>
      </c>
      <c r="AB44" s="129" t="str">
        <f t="shared" si="43"/>
        <v>Moderado</v>
      </c>
      <c r="AC44" s="28">
        <f>IFERROR(IF(AND(Q43="Impacto",Q44="Impacto"),(AC43-(+AC43*T44)),IF(AND(Q43="Probabilidad",Q44="Impacto"),(AC42-(+AC42*T44)),IF(Q44="Probabilidad",AC43,""))),"")</f>
        <v>0.6</v>
      </c>
      <c r="AD44" s="232"/>
      <c r="AE44" s="234"/>
      <c r="AF44" s="232"/>
      <c r="AG44" s="234"/>
      <c r="AH44" s="236"/>
      <c r="AI44" s="238"/>
      <c r="AJ44" s="146"/>
      <c r="AK44" s="240"/>
      <c r="AL44" s="206"/>
      <c r="AM44" s="206"/>
      <c r="AN44" s="206"/>
      <c r="AO44" s="203"/>
      <c r="AP44" s="206"/>
      <c r="AQ44" s="206"/>
      <c r="AR44" s="206"/>
    </row>
    <row r="45" spans="1:44" s="145" customFormat="1" ht="60" customHeight="1" x14ac:dyDescent="0.25">
      <c r="A45" s="222"/>
      <c r="B45" s="223"/>
      <c r="C45" s="223"/>
      <c r="D45" s="226"/>
      <c r="E45" s="226"/>
      <c r="F45" s="226"/>
      <c r="G45" s="336"/>
      <c r="H45" s="139"/>
      <c r="I45" s="226"/>
      <c r="J45" s="228"/>
      <c r="K45" s="229"/>
      <c r="L45" s="228"/>
      <c r="M45" s="229"/>
      <c r="N45" s="230"/>
      <c r="O45" s="140">
        <v>4</v>
      </c>
      <c r="P45" s="141" t="s">
        <v>507</v>
      </c>
      <c r="Q45" s="27" t="str">
        <f t="shared" si="44"/>
        <v>Impacto</v>
      </c>
      <c r="R45" s="142" t="s">
        <v>14</v>
      </c>
      <c r="S45" s="142" t="s">
        <v>7</v>
      </c>
      <c r="T45" s="28" t="str">
        <f t="shared" si="41"/>
        <v>25%</v>
      </c>
      <c r="U45" s="142" t="s">
        <v>17</v>
      </c>
      <c r="V45" s="142" t="s">
        <v>21</v>
      </c>
      <c r="W45" s="142" t="s">
        <v>100</v>
      </c>
      <c r="X45" s="140" t="s">
        <v>508</v>
      </c>
      <c r="Y45" s="143">
        <f>IFERROR(IF(AND(Q44="Probabilidad",Q45="Probabilidad"),(AA44-(+AA44*T45)),IF(AND(Q44="Impacto",Q45="Probabilidad"),(AA43-(+AA43*T45)),IF(Q45="Impacto",AA44,""))),"")</f>
        <v>8.6399999999999991E-2</v>
      </c>
      <c r="Z45" s="129" t="str">
        <f t="shared" si="0"/>
        <v>Muy Baja</v>
      </c>
      <c r="AA45" s="28">
        <f t="shared" si="42"/>
        <v>8.6399999999999991E-2</v>
      </c>
      <c r="AB45" s="129" t="str">
        <f t="shared" si="43"/>
        <v>Moderado</v>
      </c>
      <c r="AC45" s="28">
        <f>IFERROR(IF(AND(Q44="Impacto",Q45="Impacto"),(AC44-(+AC44*T45)),IF(AND(Q44="Probabilidad",Q45="Impacto"),(AC43-(+AC43*T45)),IF(Q45="Probabilidad",AC44,""))),"")</f>
        <v>0.44999999999999996</v>
      </c>
      <c r="AD45" s="232"/>
      <c r="AE45" s="234"/>
      <c r="AF45" s="232"/>
      <c r="AG45" s="234"/>
      <c r="AH45" s="236"/>
      <c r="AI45" s="238"/>
      <c r="AJ45" s="146"/>
      <c r="AK45" s="240"/>
      <c r="AL45" s="206"/>
      <c r="AM45" s="206"/>
      <c r="AN45" s="206"/>
      <c r="AO45" s="204"/>
      <c r="AP45" s="206"/>
      <c r="AQ45" s="213"/>
      <c r="AR45" s="206"/>
    </row>
    <row r="46" spans="1:44" s="145" customFormat="1" ht="82.2" customHeight="1" x14ac:dyDescent="0.25">
      <c r="A46" s="222" t="s">
        <v>523</v>
      </c>
      <c r="B46" s="223" t="s">
        <v>459</v>
      </c>
      <c r="C46" s="223" t="s">
        <v>385</v>
      </c>
      <c r="D46" s="223" t="s">
        <v>460</v>
      </c>
      <c r="E46" s="223" t="s">
        <v>509</v>
      </c>
      <c r="F46" s="223" t="s">
        <v>510</v>
      </c>
      <c r="G46" s="224" t="s">
        <v>511</v>
      </c>
      <c r="H46" s="139" t="s">
        <v>512</v>
      </c>
      <c r="I46" s="225" t="s">
        <v>341</v>
      </c>
      <c r="J46" s="227" t="s">
        <v>41</v>
      </c>
      <c r="K46" s="229">
        <f t="shared" ref="K46" si="45">IF(J46="","",IF(J46="Muy Baja",0.2,IF(J46="Baja",0.4,IF(J46="Media",0.6,IF(J46="Alta",0.8,IF(J46="Muy Alta",1,))))))</f>
        <v>0.4</v>
      </c>
      <c r="L46" s="227" t="s">
        <v>5</v>
      </c>
      <c r="M46" s="229">
        <f t="shared" ref="M46" si="46">IF(L46="","",IF(L46="Leve",0.2,IF(L46="Menor",0.4,IF(L46="Moderado",0.6,IF(L46="Mayor",0.8,IF(L46="Catastrófico",1,))))))</f>
        <v>0.8</v>
      </c>
      <c r="N46" s="230" t="str">
        <f t="shared" ref="N46" si="47">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Alto</v>
      </c>
      <c r="O46" s="140">
        <v>1</v>
      </c>
      <c r="P46" s="141" t="s">
        <v>513</v>
      </c>
      <c r="Q46" s="27" t="str">
        <f>IF(OR(R46="Preventivo",R46="Detectivo"),"Probabilidad",IF(R46="Correctivo","Impacto",""))</f>
        <v>Impacto</v>
      </c>
      <c r="R46" s="142" t="s">
        <v>14</v>
      </c>
      <c r="S46" s="142" t="s">
        <v>7</v>
      </c>
      <c r="T46" s="28" t="str">
        <f t="shared" si="41"/>
        <v>25%</v>
      </c>
      <c r="U46" s="142" t="s">
        <v>18</v>
      </c>
      <c r="V46" s="142" t="s">
        <v>21</v>
      </c>
      <c r="W46" s="142" t="s">
        <v>100</v>
      </c>
      <c r="X46" s="138" t="s">
        <v>514</v>
      </c>
      <c r="Y46" s="143">
        <f>IFERROR(IF(Q46="Probabilidad",(K46-(+K46*T46)),IF(Q46="Impacto",K46,"")),"")</f>
        <v>0.4</v>
      </c>
      <c r="Z46" s="129" t="str">
        <f t="shared" si="0"/>
        <v>Baja</v>
      </c>
      <c r="AA46" s="28">
        <f>+Y46</f>
        <v>0.4</v>
      </c>
      <c r="AB46" s="129" t="str">
        <f>IFERROR(IF(AC46="","",IF(AC46&lt;=0.2,"Leve",IF(AC46&lt;=0.4,"Menor",IF(AC46&lt;=0.6,"Moderado",IF(AC46&lt;=0.8,"Mayor","Catastrófico"))))),"")</f>
        <v>Moderado</v>
      </c>
      <c r="AC46" s="28">
        <f>IFERROR(IF(Q46="Impacto",(M46-(+M46*T46)),IF(Q46="Probabilidad",M46,"")),"")</f>
        <v>0.60000000000000009</v>
      </c>
      <c r="AD46" s="231" t="str">
        <f t="shared" ref="AD46" si="48">IFERROR(IF(AE46=0,"",IF(AND(AE46&gt;0,AE46&lt;=0.2),"Muy Baja",IF(AE46&lt;=0.4,"Baja",IF(AE46&lt;=0.6,"Media",IF(AE46&lt;=0.8,"Alta","Muy Alta"))))),"")</f>
        <v>Baja</v>
      </c>
      <c r="AE46" s="233">
        <f>MIN(Y46:Y48)</f>
        <v>0.4</v>
      </c>
      <c r="AF46" s="231" t="str">
        <f t="shared" ref="AF46" si="49">IFERROR(IF(AG46=0,"",IF(AND(AG46&gt;0,AG46&lt;=0.2),"Leve",IF(AG46&lt;=0.4,"Menor",IF(AG46&lt;=0.6,"Moderado",IF(AG46&lt;=0.8,"Mayor","Catastrófico"))))),"")</f>
        <v>Menor</v>
      </c>
      <c r="AG46" s="233">
        <f>MIN(AC46:AC48)</f>
        <v>0.33750000000000002</v>
      </c>
      <c r="AH46" s="235" t="str">
        <f t="shared" ref="AH46" si="50">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237"/>
      <c r="AJ46" s="147" t="s">
        <v>515</v>
      </c>
      <c r="AK46" s="239" t="s">
        <v>546</v>
      </c>
      <c r="AL46" s="205" t="s">
        <v>553</v>
      </c>
      <c r="AM46" s="205" t="s">
        <v>546</v>
      </c>
      <c r="AN46" s="205" t="s">
        <v>553</v>
      </c>
      <c r="AO46" s="202" t="s">
        <v>585</v>
      </c>
      <c r="AP46" s="205" t="s">
        <v>581</v>
      </c>
      <c r="AQ46" s="202" t="s">
        <v>585</v>
      </c>
      <c r="AR46" s="205" t="s">
        <v>581</v>
      </c>
    </row>
    <row r="47" spans="1:44" s="145" customFormat="1" ht="78.599999999999994" customHeight="1" x14ac:dyDescent="0.25">
      <c r="A47" s="222"/>
      <c r="B47" s="223"/>
      <c r="C47" s="223"/>
      <c r="D47" s="223"/>
      <c r="E47" s="223"/>
      <c r="F47" s="223"/>
      <c r="G47" s="224"/>
      <c r="H47" s="139" t="s">
        <v>516</v>
      </c>
      <c r="I47" s="226"/>
      <c r="J47" s="228"/>
      <c r="K47" s="229"/>
      <c r="L47" s="228"/>
      <c r="M47" s="229"/>
      <c r="N47" s="230"/>
      <c r="O47" s="140">
        <v>2</v>
      </c>
      <c r="P47" s="141" t="s">
        <v>517</v>
      </c>
      <c r="Q47" s="27" t="str">
        <f>IF(OR(R47="Preventivo",R47="Detectivo"),"Probabilidad",IF(R47="Correctivo","Impacto",""))</f>
        <v>Impacto</v>
      </c>
      <c r="R47" s="142" t="s">
        <v>14</v>
      </c>
      <c r="S47" s="142" t="s">
        <v>7</v>
      </c>
      <c r="T47" s="28" t="str">
        <f t="shared" si="41"/>
        <v>25%</v>
      </c>
      <c r="U47" s="142" t="s">
        <v>18</v>
      </c>
      <c r="V47" s="142" t="s">
        <v>21</v>
      </c>
      <c r="W47" s="142" t="s">
        <v>100</v>
      </c>
      <c r="X47" s="138" t="s">
        <v>518</v>
      </c>
      <c r="Y47" s="143">
        <f>IFERROR(IF(AND(Q46="Probabilidad",Q47="Probabilidad"),(AA46-(+AA46*T47)),IF(Q47="Probabilidad",(K46-(+K46*T47)),IF(Q47="Impacto",AA46,""))),"")</f>
        <v>0.4</v>
      </c>
      <c r="Z47" s="129" t="str">
        <f t="shared" si="0"/>
        <v>Baja</v>
      </c>
      <c r="AA47" s="28">
        <f t="shared" ref="AA47:AA48" si="51">+Y47</f>
        <v>0.4</v>
      </c>
      <c r="AB47" s="129" t="str">
        <f t="shared" ref="AB47:AB48" si="52">IFERROR(IF(AC47="","",IF(AC47&lt;=0.2,"Leve",IF(AC47&lt;=0.4,"Menor",IF(AC47&lt;=0.6,"Moderado",IF(AC47&lt;=0.8,"Mayor","Catastrófico"))))),"")</f>
        <v>Moderado</v>
      </c>
      <c r="AC47" s="28">
        <f>IFERROR(IF(AND(Q46="Impacto",Q47="Impacto"),(AC46-(+AC46*T47)),IF(Q47="Impacto",(#REF!-(+#REF!*T47)),IF(Q47="Probabilidad",AC46,""))),"")</f>
        <v>0.45000000000000007</v>
      </c>
      <c r="AD47" s="232"/>
      <c r="AE47" s="234"/>
      <c r="AF47" s="232"/>
      <c r="AG47" s="234"/>
      <c r="AH47" s="236"/>
      <c r="AI47" s="238"/>
      <c r="AJ47" s="146"/>
      <c r="AK47" s="240"/>
      <c r="AL47" s="206"/>
      <c r="AM47" s="206"/>
      <c r="AN47" s="206"/>
      <c r="AO47" s="203"/>
      <c r="AP47" s="206"/>
      <c r="AQ47" s="203"/>
      <c r="AR47" s="206"/>
    </row>
    <row r="48" spans="1:44" s="145" customFormat="1" ht="103.2" customHeight="1" x14ac:dyDescent="0.25">
      <c r="A48" s="222"/>
      <c r="B48" s="223"/>
      <c r="C48" s="223"/>
      <c r="D48" s="223"/>
      <c r="E48" s="223"/>
      <c r="F48" s="223"/>
      <c r="G48" s="224"/>
      <c r="H48" s="139" t="s">
        <v>519</v>
      </c>
      <c r="I48" s="226"/>
      <c r="J48" s="228"/>
      <c r="K48" s="229"/>
      <c r="L48" s="228"/>
      <c r="M48" s="229"/>
      <c r="N48" s="230"/>
      <c r="O48" s="140">
        <v>3</v>
      </c>
      <c r="P48" s="148" t="s">
        <v>520</v>
      </c>
      <c r="Q48" s="27" t="str">
        <f>IF(OR(R48="Preventivo",R48="Detectivo"),"Probabilidad",IF(R48="Correctivo","Impacto",""))</f>
        <v>Impacto</v>
      </c>
      <c r="R48" s="142" t="s">
        <v>14</v>
      </c>
      <c r="S48" s="142" t="s">
        <v>7</v>
      </c>
      <c r="T48" s="28" t="str">
        <f t="shared" si="41"/>
        <v>25%</v>
      </c>
      <c r="U48" s="142" t="s">
        <v>18</v>
      </c>
      <c r="V48" s="142" t="s">
        <v>21</v>
      </c>
      <c r="W48" s="142" t="s">
        <v>100</v>
      </c>
      <c r="X48" s="138" t="s">
        <v>521</v>
      </c>
      <c r="Y48" s="143">
        <f>IFERROR(IF(AND(Q47="Probabilidad",Q48="Probabilidad"),(AA47-(+AA47*T48)),IF(AND(Q47="Impacto",Q48="Probabilidad"),(AA46-(+AA46*T48)),IF(Q48="Impacto",AA47,""))),"")</f>
        <v>0.4</v>
      </c>
      <c r="Z48" s="129" t="str">
        <f t="shared" si="0"/>
        <v>Baja</v>
      </c>
      <c r="AA48" s="28">
        <f t="shared" si="51"/>
        <v>0.4</v>
      </c>
      <c r="AB48" s="129" t="str">
        <f t="shared" si="52"/>
        <v>Menor</v>
      </c>
      <c r="AC48" s="28">
        <f>IFERROR(IF(AND(Q47="Impacto",Q48="Impacto"),(AC47-(+AC47*T48)),IF(AND(Q47="Probabilidad",Q48="Impacto"),(AC46-(+AC46*T48)),IF(Q48="Probabilidad",AC47,""))),"")</f>
        <v>0.33750000000000002</v>
      </c>
      <c r="AD48" s="232"/>
      <c r="AE48" s="234"/>
      <c r="AF48" s="232"/>
      <c r="AG48" s="234"/>
      <c r="AH48" s="236"/>
      <c r="AI48" s="238"/>
      <c r="AJ48" s="146"/>
      <c r="AK48" s="240"/>
      <c r="AL48" s="206"/>
      <c r="AM48" s="206"/>
      <c r="AN48" s="206"/>
      <c r="AO48" s="204"/>
      <c r="AP48" s="206"/>
      <c r="AQ48" s="204"/>
      <c r="AR48" s="206"/>
    </row>
    <row r="49" spans="1:44" s="124" customFormat="1" ht="138" customHeight="1" x14ac:dyDescent="0.3">
      <c r="A49" s="317" t="s">
        <v>283</v>
      </c>
      <c r="B49" s="301" t="s">
        <v>384</v>
      </c>
      <c r="C49" s="320" t="s">
        <v>416</v>
      </c>
      <c r="D49" s="244" t="s">
        <v>337</v>
      </c>
      <c r="E49" s="244" t="s">
        <v>417</v>
      </c>
      <c r="F49" s="244" t="s">
        <v>418</v>
      </c>
      <c r="G49" s="244" t="s">
        <v>419</v>
      </c>
      <c r="H49" s="244" t="s">
        <v>420</v>
      </c>
      <c r="I49" s="301" t="s">
        <v>128</v>
      </c>
      <c r="J49" s="231" t="s">
        <v>88</v>
      </c>
      <c r="K49" s="229">
        <f>IF(J49="","",IF(J49="Muy Baja",0.2,IF(J49="Baja",0.4,IF(J49="Media",0.6,IF(J49="Alta",0.8,IF(J49="Muy Alta",1,))))))</f>
        <v>0.6</v>
      </c>
      <c r="L49" s="231" t="s">
        <v>5</v>
      </c>
      <c r="M49" s="229">
        <f>IF(L49="","",IF(L49="Leve",0.2,IF(L49="Menor",0.4,IF(L49="Moderado",0.6,IF(L49="Mayor",0.8,IF(L49="Catastrófico",1,))))))</f>
        <v>0.8</v>
      </c>
      <c r="N49" s="230"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27">
        <v>1</v>
      </c>
      <c r="P49" s="97" t="s">
        <v>421</v>
      </c>
      <c r="Q49" s="27" t="str">
        <f>IF(OR(R49="Preventivo",R49="Detectivo"),"Probabilidad",IF(R49="Correctivo","Impacto",""))</f>
        <v>Probabilidad</v>
      </c>
      <c r="R49" s="117" t="s">
        <v>13</v>
      </c>
      <c r="S49" s="117" t="s">
        <v>7</v>
      </c>
      <c r="T49" s="28" t="str">
        <f>IF(AND(R49="Preventivo",S49="Automático"),"50%",IF(AND(R49="Preventivo",S49="Manual"),"40%",IF(AND(R49="Detectivo",S49="Automático"),"40%",IF(AND(R49="Detectivo",S49="Manual"),"30%",IF(AND(R49="Correctivo",S49="Automático"),"35%",IF(AND(R49="Correctivo",S49="Manual"),"25%",""))))))</f>
        <v>30%</v>
      </c>
      <c r="U49" s="117" t="s">
        <v>17</v>
      </c>
      <c r="V49" s="117" t="s">
        <v>20</v>
      </c>
      <c r="W49" s="117" t="s">
        <v>100</v>
      </c>
      <c r="X49" s="118" t="s">
        <v>422</v>
      </c>
      <c r="Y49" s="95">
        <f>IFERROR(IF(Q49="Probabilidad",(K49-(+K49*T49)),IF(Q49="Impacto",K49,"")),"")</f>
        <v>0.42</v>
      </c>
      <c r="Z49" s="129" t="str">
        <f t="shared" si="0"/>
        <v>Media</v>
      </c>
      <c r="AA49" s="28">
        <f>+Y49</f>
        <v>0.42</v>
      </c>
      <c r="AB49" s="129" t="str">
        <f>IFERROR(IF(AC49="","",IF(AC49&lt;=0.2,"Leve",IF(AC49&lt;=0.4,"Menor",IF(AC49&lt;=0.6,"Moderado",IF(AC49&lt;=0.8,"Mayor","Catastrófico"))))),"")</f>
        <v>Mayor</v>
      </c>
      <c r="AC49" s="28">
        <f>IFERROR(IF(Q49="Impacto",(M49-(+M49*T49)),IF(Q49="Probabilidad",M49,"")),"")</f>
        <v>0.8</v>
      </c>
      <c r="AD49" s="231" t="str">
        <f>IFERROR(IF(AE49=0,"",IF(AND(AE49&gt;0,AE49&lt;=0.2),"Muy Baja",IF(AE49&lt;=0.4,"Baja",IF(AE49&lt;=0.6,"Media",IF(AE49&lt;=0.8,"Alta","Muy Alta"))))),"")</f>
        <v>Baja</v>
      </c>
      <c r="AE49" s="233">
        <f>MIN(Y49:Y50)</f>
        <v>0.29399999999999998</v>
      </c>
      <c r="AF49" s="231" t="str">
        <f>IFERROR(IF(AG49=0,"",IF(AND(AG49&gt;0,AG49&lt;=0.2),"Leve",IF(AG49&lt;=0.4,"Menor",IF(AG49&lt;=0.6,"Moderado",IF(AG49&lt;=0.8,"Mayor","Catastrófico"))))),"")</f>
        <v>Mayor</v>
      </c>
      <c r="AG49" s="233">
        <f>MIN(AC49:AC50)</f>
        <v>0.8</v>
      </c>
      <c r="AH49" s="235"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Alto</v>
      </c>
      <c r="AI49" s="249" t="s">
        <v>108</v>
      </c>
      <c r="AJ49" s="94"/>
      <c r="AK49" s="212" t="s">
        <v>551</v>
      </c>
      <c r="AL49" s="212" t="s">
        <v>552</v>
      </c>
      <c r="AM49" s="212" t="s">
        <v>569</v>
      </c>
      <c r="AN49" s="205" t="s">
        <v>570</v>
      </c>
      <c r="AO49" s="212" t="s">
        <v>590</v>
      </c>
      <c r="AP49" s="340" t="s">
        <v>591</v>
      </c>
      <c r="AQ49" s="207" t="s">
        <v>594</v>
      </c>
      <c r="AR49" s="209" t="s">
        <v>591</v>
      </c>
    </row>
    <row r="50" spans="1:44" s="124" customFormat="1" ht="228" customHeight="1" x14ac:dyDescent="0.3">
      <c r="A50" s="317"/>
      <c r="B50" s="328"/>
      <c r="C50" s="321"/>
      <c r="D50" s="245"/>
      <c r="E50" s="245"/>
      <c r="F50" s="245"/>
      <c r="G50" s="245"/>
      <c r="H50" s="246"/>
      <c r="I50" s="328"/>
      <c r="J50" s="232"/>
      <c r="K50" s="229"/>
      <c r="L50" s="232"/>
      <c r="M50" s="229"/>
      <c r="N50" s="230"/>
      <c r="O50" s="27">
        <v>2</v>
      </c>
      <c r="P50" s="97" t="s">
        <v>423</v>
      </c>
      <c r="Q50" s="27" t="str">
        <f>IF(OR(R50="Preventivo",R50="Detectivo"),"Probabilidad",IF(R50="Correctivo","Impacto",""))</f>
        <v>Probabilidad</v>
      </c>
      <c r="R50" s="117" t="s">
        <v>13</v>
      </c>
      <c r="S50" s="117" t="s">
        <v>7</v>
      </c>
      <c r="T50" s="28" t="str">
        <f t="shared" ref="T50:T59" si="53">IF(AND(R50="Preventivo",S50="Automático"),"50%",IF(AND(R50="Preventivo",S50="Manual"),"40%",IF(AND(R50="Detectivo",S50="Automático"),"40%",IF(AND(R50="Detectivo",S50="Manual"),"30%",IF(AND(R50="Correctivo",S50="Automático"),"35%",IF(AND(R50="Correctivo",S50="Manual"),"25%",""))))))</f>
        <v>30%</v>
      </c>
      <c r="U50" s="117" t="s">
        <v>18</v>
      </c>
      <c r="V50" s="117" t="s">
        <v>20</v>
      </c>
      <c r="W50" s="117" t="s">
        <v>100</v>
      </c>
      <c r="X50" s="27" t="s">
        <v>424</v>
      </c>
      <c r="Y50" s="95">
        <f>IFERROR(IF(AND(Q49="Probabilidad",Q50="Probabilidad"),(AA49-(+AA49*T50)),IF(Q50="Probabilidad",(K49-(+K49*T50)),IF(Q50="Impacto",AA49,""))),"")</f>
        <v>0.29399999999999998</v>
      </c>
      <c r="Z50" s="129" t="str">
        <f t="shared" si="0"/>
        <v>Baja</v>
      </c>
      <c r="AA50" s="28">
        <f t="shared" ref="AA50" si="54">+Y50</f>
        <v>0.29399999999999998</v>
      </c>
      <c r="AB50" s="129" t="str">
        <f t="shared" ref="AB50" si="55">IFERROR(IF(AC50="","",IF(AC50&lt;=0.2,"Leve",IF(AC50&lt;=0.4,"Menor",IF(AC50&lt;=0.6,"Moderado",IF(AC50&lt;=0.8,"Mayor","Catastrófico"))))),"")</f>
        <v>Mayor</v>
      </c>
      <c r="AC50" s="28">
        <f>IFERROR(IF(AND(Q49="Impacto",Q50="Impacto"),(AC49-(+AC49*T50)),IF(Q50="Impacto",(#REF!-(+#REF!*T50)),IF(Q50="Probabilidad",AC49,""))),"")</f>
        <v>0.8</v>
      </c>
      <c r="AD50" s="232"/>
      <c r="AE50" s="234"/>
      <c r="AF50" s="232"/>
      <c r="AG50" s="234"/>
      <c r="AH50" s="236"/>
      <c r="AI50" s="250"/>
      <c r="AJ50" s="94"/>
      <c r="AK50" s="217"/>
      <c r="AL50" s="217"/>
      <c r="AM50" s="217"/>
      <c r="AN50" s="213"/>
      <c r="AO50" s="217"/>
      <c r="AP50" s="340"/>
      <c r="AQ50" s="208"/>
      <c r="AR50" s="209"/>
    </row>
    <row r="51" spans="1:44" ht="210.75" customHeight="1" x14ac:dyDescent="0.25">
      <c r="A51" s="249" t="s">
        <v>479</v>
      </c>
      <c r="B51" s="301" t="s">
        <v>425</v>
      </c>
      <c r="C51" s="301" t="s">
        <v>426</v>
      </c>
      <c r="D51" s="301" t="s">
        <v>427</v>
      </c>
      <c r="E51" s="301" t="s">
        <v>428</v>
      </c>
      <c r="F51" s="301" t="s">
        <v>429</v>
      </c>
      <c r="G51" s="301" t="s">
        <v>430</v>
      </c>
      <c r="H51" s="119" t="s">
        <v>431</v>
      </c>
      <c r="I51" s="302" t="s">
        <v>126</v>
      </c>
      <c r="J51" s="231" t="s">
        <v>39</v>
      </c>
      <c r="K51" s="229">
        <f>IF(J51="","",IF(J51="Muy Baja",0.2,IF(J51="Baja",0.4,IF(J51="Media",0.6,IF(J51="Alta",0.8,IF(J51="Muy Alta",1,))))))</f>
        <v>0.2</v>
      </c>
      <c r="L51" s="231" t="s">
        <v>432</v>
      </c>
      <c r="M51" s="229">
        <f>IF(L51="","",IF(L51="Leve",0.2,IF(L51="Menor",0.4,IF(L51="Moderado",0.6,IF(L51="Mayor",0.8,IF(L51="Catastrófico",1,))))))</f>
        <v>0.8</v>
      </c>
      <c r="N51" s="230" t="str">
        <f>IF(OR(AND(J51="Muy Baja",L51="Leve"),AND(J51="Muy Baja",L51="Menor"),AND(J51="Baja",L51="Leve")),"Bajo",IF(OR(AND(J51="Muy baja",L51="Moderado"),AND(J51="Baja",L51="Menor"),AND(J51="Baja",L51="Moderado"),AND(J51="Media",L51="Leve"),AND(J51="Media",L51="Menor"),AND(J51="Media",L51="Moderado"),AND(J51="Alta",L51="Leve"),AND(J51="Alta",L51="Menor")),"Moderado",IF(OR(AND(J51="Muy Baja",L51="Mayor"),AND(J51="Baja",L51="Mayor"),AND(J51="Media",L51="Mayor"),AND(J51="Alta",L51="Moderado"),AND(J51="Alta",L51="Mayor"),AND(J51="Muy Alta",L51="Leve"),AND(J51="Muy Alta",L51="Menor"),AND(J51="Muy Alta",L51="Moderado"),AND(J51="Muy Alta",L51="Mayor")),"Alto",IF(OR(AND(J51="Muy Baja",L51="Catastrófico"),AND(J51="Baja",L51="Catastrófico"),AND(J51="Media",L51="Catastrófico"),AND(J51="Alta",L51="Catastrófico"),AND(J51="Muy Alta",L51="Catastrófico")),"Extremo",""))))</f>
        <v>Alto</v>
      </c>
      <c r="O51" s="27">
        <v>1</v>
      </c>
      <c r="P51" s="125" t="s">
        <v>433</v>
      </c>
      <c r="Q51" s="27" t="str">
        <f t="shared" ref="Q51:Q52" si="56">IF(OR(R51="Preventivo",R51="Detectivo"),"Probabilidad",IF(R51="Correctivo","Impacto",""))</f>
        <v>Probabilidad</v>
      </c>
      <c r="R51" s="117" t="s">
        <v>12</v>
      </c>
      <c r="S51" s="117" t="s">
        <v>7</v>
      </c>
      <c r="T51" s="28" t="str">
        <f t="shared" si="53"/>
        <v>40%</v>
      </c>
      <c r="U51" s="117" t="s">
        <v>18</v>
      </c>
      <c r="V51" s="117" t="s">
        <v>21</v>
      </c>
      <c r="W51" s="117" t="s">
        <v>100</v>
      </c>
      <c r="X51" s="94" t="s">
        <v>434</v>
      </c>
      <c r="Y51" s="95">
        <f>IFERROR(IF(Q51="Probabilidad",(K51-(+K51*T51)),IF(Q51="Impacto",K51,"")),"")</f>
        <v>0.12</v>
      </c>
      <c r="Z51" s="129" t="str">
        <f t="shared" si="0"/>
        <v>Muy Baja</v>
      </c>
      <c r="AA51" s="28">
        <f>+Y51</f>
        <v>0.12</v>
      </c>
      <c r="AB51" s="129" t="str">
        <f>IFERROR(IF(AC51="","",IF(AC51&lt;=0.2,"Leve",IF(AC51&lt;=0.4,"Menor",IF(AC51&lt;=0.6,"Moderado",IF(AC51&lt;=0.8,"Mayor","Catastrófico"))))),"")</f>
        <v>Mayor</v>
      </c>
      <c r="AC51" s="28">
        <f>IFERROR(IF(Q51="Impacto",(M51-(+M51*T51)),IF(Q51="Probabilidad",M51,"")),"")</f>
        <v>0.8</v>
      </c>
      <c r="AD51" s="231" t="str">
        <f t="shared" ref="AD51" si="57">IFERROR(IF(AE51=0,"",IF(AND(AE51&gt;0,AE51&lt;=0.2),"Muy Baja",IF(AE51&lt;=0.4,"Baja",IF(AE51&lt;=0.6,"Media",IF(AE51&lt;=0.8,"Alta","Muy Alta"))))),"")</f>
        <v>Muy Baja</v>
      </c>
      <c r="AE51" s="233">
        <f>MIN(Y51:Y52)</f>
        <v>0.12</v>
      </c>
      <c r="AF51" s="231" t="str">
        <f t="shared" ref="AF51" si="58">IFERROR(IF(AG51=0,"",IF(AND(AG51&gt;0,AG51&lt;=0.2),"Leve",IF(AG51&lt;=0.4,"Menor",IF(AG51&lt;=0.6,"Moderado",IF(AG51&lt;=0.8,"Mayor","Catastrófico"))))),"")</f>
        <v>Moderado</v>
      </c>
      <c r="AG51" s="233">
        <f>MIN(AC51:AC52)</f>
        <v>0.44999999999999996</v>
      </c>
      <c r="AH51" s="235" t="str">
        <f t="shared" ref="AH51" si="59">IFERROR(IF(OR(AND(AD51="Muy Baja",AF51="Leve"),AND(AD51="Muy Baja",AF51="Menor"),AND(AD51="Baja",AF51="Leve")),"Bajo",IF(OR(AND(AD51="Muy Baja",AF51="Moderado"),AND(AD51="Baja",AF51="Menor"),AND(AD51="Baja",AF51="Moderado"),AND(AD51="Media",AF51="Leve"),AND(AD51="Media",AF51="Menor"),AND(AD51="Media",AF51="Moderado"),AND(AD51="Alta",AF51="Leve"),AND(AD51="Alta",AF51="Menor")),"Moderado",IF(OR(AND(AD51="Muy Baja",AF51="Mayor"),AND(AD51="Baja",AF51="Mayor"),AND(AD51="Media",AF51="Mayor"),AND(AD51="Alta",AF51="Moderado"),AND(AD51="Alta",AF51="Mayor"),AND(AD51="Muy Alta",AF51="Leve"),AND(AD51="Muy Alta",AF51="Menor"),AND(AD51="Muy Alta",AF51="Moderado"),AND(AD51="Muy Alta",AF51="Mayor")),"Alto",IF(OR(AND(AD51="Muy Baja",AF51="Catastrófico"),AND(AD51="Baja",AF51="Catastrófico"),AND(AD51="Media",AF51="Catastrófico"),AND(AD51="Alta",AF51="Catastrófico"),AND(AD51="Muy Alta",AF51="Catastrófico")),"Extremo","")))),"")</f>
        <v>Moderado</v>
      </c>
      <c r="AI51" s="114"/>
      <c r="AJ51" s="131"/>
      <c r="AK51" s="205" t="s">
        <v>531</v>
      </c>
      <c r="AL51" s="205" t="s">
        <v>541</v>
      </c>
      <c r="AM51" s="205" t="s">
        <v>531</v>
      </c>
      <c r="AN51" s="205" t="s">
        <v>555</v>
      </c>
      <c r="AO51" s="205" t="s">
        <v>586</v>
      </c>
      <c r="AP51" s="205" t="s">
        <v>588</v>
      </c>
      <c r="AQ51" s="205" t="s">
        <v>604</v>
      </c>
      <c r="AR51" s="205" t="s">
        <v>396</v>
      </c>
    </row>
    <row r="52" spans="1:44" ht="159.15" customHeight="1" x14ac:dyDescent="0.25">
      <c r="A52" s="319"/>
      <c r="B52" s="328"/>
      <c r="C52" s="328"/>
      <c r="D52" s="328"/>
      <c r="E52" s="328"/>
      <c r="F52" s="328"/>
      <c r="G52" s="328"/>
      <c r="H52" s="119" t="s">
        <v>435</v>
      </c>
      <c r="I52" s="328"/>
      <c r="J52" s="232"/>
      <c r="K52" s="229"/>
      <c r="L52" s="232"/>
      <c r="M52" s="229"/>
      <c r="N52" s="230"/>
      <c r="O52" s="27" t="s">
        <v>436</v>
      </c>
      <c r="P52" s="125" t="s">
        <v>437</v>
      </c>
      <c r="Q52" s="27" t="str">
        <f t="shared" si="56"/>
        <v>Impacto</v>
      </c>
      <c r="R52" s="117" t="s">
        <v>14</v>
      </c>
      <c r="S52" s="117" t="s">
        <v>7</v>
      </c>
      <c r="T52" s="28" t="str">
        <f t="shared" si="53"/>
        <v>25%</v>
      </c>
      <c r="U52" s="117" t="s">
        <v>18</v>
      </c>
      <c r="V52" s="117" t="s">
        <v>21</v>
      </c>
      <c r="W52" s="117" t="s">
        <v>100</v>
      </c>
      <c r="X52" s="94" t="s">
        <v>438</v>
      </c>
      <c r="Y52" s="95">
        <f>IFERROR(IF(AND(Q51="Probabilidad",Q52="Probabilidad"),(AA51-(+AA51*T52)),IF(Q52="Probabilidad",(K51-(+K51*T52)),IF(Q52="Impacto",AA51,""))),"")</f>
        <v>0.12</v>
      </c>
      <c r="Z52" s="129" t="str">
        <f t="shared" si="0"/>
        <v>Muy Baja</v>
      </c>
      <c r="AA52" s="28">
        <f t="shared" ref="AA52" si="60">+Y52</f>
        <v>0.12</v>
      </c>
      <c r="AB52" s="129" t="str">
        <f t="shared" ref="AB52" si="61">IFERROR(IF(AC52="","",IF(AC52&lt;=0.2,"Leve",IF(AC52&lt;=0.4,"Menor",IF(AC52&lt;=0.6,"Moderado",IF(AC52&lt;=0.8,"Mayor","Catastrófico"))))),"")</f>
        <v>Moderado</v>
      </c>
      <c r="AC52" s="28">
        <f>IFERROR(IF(AND(Q51="Impacto",Q52="Impacto"),(AC51-(+AC51*T52)),IF(Q52="Impacto",($M$15-(+$M$15*T52)),IF(Q52="Probabilidad",AC51,""))),"")</f>
        <v>0.44999999999999996</v>
      </c>
      <c r="AD52" s="232"/>
      <c r="AE52" s="234"/>
      <c r="AF52" s="232"/>
      <c r="AG52" s="234"/>
      <c r="AH52" s="236"/>
      <c r="AI52" s="114"/>
      <c r="AJ52" s="131"/>
      <c r="AK52" s="210"/>
      <c r="AL52" s="210"/>
      <c r="AM52" s="210"/>
      <c r="AN52" s="210"/>
      <c r="AO52" s="210"/>
      <c r="AP52" s="210"/>
      <c r="AQ52" s="210"/>
      <c r="AR52" s="210"/>
    </row>
    <row r="53" spans="1:44" ht="69" customHeight="1" x14ac:dyDescent="0.25">
      <c r="A53" s="317" t="s">
        <v>480</v>
      </c>
      <c r="B53" s="315" t="s">
        <v>439</v>
      </c>
      <c r="C53" s="315" t="s">
        <v>426</v>
      </c>
      <c r="D53" s="301" t="s">
        <v>248</v>
      </c>
      <c r="E53" s="301" t="s">
        <v>440</v>
      </c>
      <c r="F53" s="301" t="s">
        <v>441</v>
      </c>
      <c r="G53" s="329" t="s">
        <v>442</v>
      </c>
      <c r="H53" s="119" t="s">
        <v>443</v>
      </c>
      <c r="I53" s="315" t="s">
        <v>124</v>
      </c>
      <c r="J53" s="231" t="s">
        <v>444</v>
      </c>
      <c r="K53" s="229">
        <f>IF(J53="","",IF(J53="Muy Baja",0.2,IF(J53="Baja",0.4,IF(J53="Media",0.6,IF(J53="Alta",0.8,IF(J53="Muy Alta",1,))))))</f>
        <v>0.8</v>
      </c>
      <c r="L53" s="231" t="s">
        <v>432</v>
      </c>
      <c r="M53" s="229">
        <f>IF(L53="","",IF(L53="Leve",0.2,IF(L53="Menor",0.4,IF(L53="Moderado",0.6,IF(L53="Mayor",0.8,IF(L53="Catastrófico",1,))))))</f>
        <v>0.8</v>
      </c>
      <c r="N53" s="230"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Alto</v>
      </c>
      <c r="O53" s="27">
        <v>1</v>
      </c>
      <c r="P53" s="97" t="s">
        <v>445</v>
      </c>
      <c r="Q53" s="27" t="str">
        <f>IF(OR(R53="Preventivo",R53="Detectivo"),"Probabilidad",IF(R53="Correctivo","Impacto",""))</f>
        <v>Probabilidad</v>
      </c>
      <c r="R53" s="117" t="s">
        <v>12</v>
      </c>
      <c r="S53" s="117" t="s">
        <v>7</v>
      </c>
      <c r="T53" s="28" t="str">
        <f t="shared" si="53"/>
        <v>40%</v>
      </c>
      <c r="U53" s="117" t="s">
        <v>17</v>
      </c>
      <c r="V53" s="117" t="s">
        <v>21</v>
      </c>
      <c r="W53" s="117" t="s">
        <v>100</v>
      </c>
      <c r="X53" s="118" t="s">
        <v>446</v>
      </c>
      <c r="Y53" s="95">
        <f>IFERROR(IF(Q53="Probabilidad",(K53-(+K53*T53)),IF(Q53="Impacto",K53,"")),"")</f>
        <v>0.48</v>
      </c>
      <c r="Z53" s="129" t="str">
        <f t="shared" si="0"/>
        <v>Media</v>
      </c>
      <c r="AA53" s="28">
        <f>+Y53</f>
        <v>0.48</v>
      </c>
      <c r="AB53" s="129" t="str">
        <f>IFERROR(IF(AC53="","",IF(AC53&lt;=0.2,"Leve",IF(AC53&lt;=0.4,"Menor",IF(AC53&lt;=0.6,"Moderado",IF(AC53&lt;=0.8,"Mayor","Catastrófico"))))),"")</f>
        <v>Mayor</v>
      </c>
      <c r="AC53" s="28">
        <f>IFERROR(IF(Q53="Impacto",(M53-(+M53*T53)),IF(Q53="Probabilidad",M53,"")),"")</f>
        <v>0.8</v>
      </c>
      <c r="AD53" s="231" t="str">
        <f>IFERROR(IF(AE53=0,"",IF(AND(AE53&gt;0,AE53&lt;=0.2),"Muy Baja",IF(AE53&lt;=0.4,"Baja",IF(AE53&lt;=0.6,"Media",IF(AE53&lt;=0.8,"Alta","Muy Alta"))))),"")</f>
        <v>Baja</v>
      </c>
      <c r="AE53" s="233">
        <f>MIN(Y53:Y57)</f>
        <v>0.23519999999999996</v>
      </c>
      <c r="AF53" s="231" t="str">
        <f>IFERROR(IF(AG53=0,"",IF(AND(AG53&gt;0,AG53&lt;=0.2),"Leve",IF(AG53&lt;=0.4,"Menor",IF(AG53&lt;=0.6,"Moderado",IF(AG53&lt;=0.8,"Mayor","Catastrófico"))))),"")</f>
        <v>Moderado</v>
      </c>
      <c r="AG53" s="233">
        <f>MIN(AC53:AC57)</f>
        <v>0.45000000000000007</v>
      </c>
      <c r="AH53" s="235"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Moderado</v>
      </c>
      <c r="AI53" s="249" t="s">
        <v>108</v>
      </c>
      <c r="AJ53" s="96"/>
      <c r="AK53" s="205" t="s">
        <v>532</v>
      </c>
      <c r="AL53" s="205" t="s">
        <v>533</v>
      </c>
      <c r="AM53" s="205" t="s">
        <v>556</v>
      </c>
      <c r="AN53" s="205" t="s">
        <v>533</v>
      </c>
      <c r="AO53" s="205" t="s">
        <v>587</v>
      </c>
      <c r="AP53" s="205" t="s">
        <v>396</v>
      </c>
      <c r="AQ53" s="205" t="s">
        <v>605</v>
      </c>
      <c r="AR53" s="205" t="s">
        <v>396</v>
      </c>
    </row>
    <row r="54" spans="1:44" ht="76.2" customHeight="1" x14ac:dyDescent="0.25">
      <c r="A54" s="317"/>
      <c r="B54" s="315"/>
      <c r="C54" s="315"/>
      <c r="D54" s="302"/>
      <c r="E54" s="302"/>
      <c r="F54" s="302"/>
      <c r="G54" s="330"/>
      <c r="H54" s="119" t="s">
        <v>447</v>
      </c>
      <c r="I54" s="315"/>
      <c r="J54" s="232"/>
      <c r="K54" s="229"/>
      <c r="L54" s="232"/>
      <c r="M54" s="229"/>
      <c r="N54" s="230"/>
      <c r="O54" s="27">
        <v>2</v>
      </c>
      <c r="P54" s="97" t="s">
        <v>448</v>
      </c>
      <c r="Q54" s="27" t="str">
        <f>IF(OR(R54="Preventivo",R54="Detectivo"),"Probabilidad",IF(R54="Correctivo","Impacto",""))</f>
        <v>Probabilidad</v>
      </c>
      <c r="R54" s="117" t="s">
        <v>13</v>
      </c>
      <c r="S54" s="117" t="s">
        <v>7</v>
      </c>
      <c r="T54" s="28" t="str">
        <f t="shared" si="53"/>
        <v>30%</v>
      </c>
      <c r="U54" s="117" t="s">
        <v>18</v>
      </c>
      <c r="V54" s="117" t="s">
        <v>21</v>
      </c>
      <c r="W54" s="117" t="s">
        <v>100</v>
      </c>
      <c r="X54" s="118" t="s">
        <v>449</v>
      </c>
      <c r="Y54" s="95">
        <f>IFERROR(IF(AND(Q53="Probabilidad",Q54="Probabilidad"),(AA53-(+AA53*T54)),IF(Q54="Probabilidad",(K53-(+K53*T54)),IF(Q54="Impacto",AA53,""))),"")</f>
        <v>0.33599999999999997</v>
      </c>
      <c r="Z54" s="129" t="str">
        <f t="shared" si="0"/>
        <v>Baja</v>
      </c>
      <c r="AA54" s="28">
        <f t="shared" ref="AA54:AA57" si="62">+Y54</f>
        <v>0.33599999999999997</v>
      </c>
      <c r="AB54" s="129" t="str">
        <f t="shared" ref="AB54:AB57" si="63">IFERROR(IF(AC54="","",IF(AC54&lt;=0.2,"Leve",IF(AC54&lt;=0.4,"Menor",IF(AC54&lt;=0.6,"Moderado",IF(AC54&lt;=0.8,"Mayor","Catastrófico"))))),"")</f>
        <v>Mayor</v>
      </c>
      <c r="AC54" s="28">
        <f>IFERROR(IF(AND(Q53="Impacto",Q54="Impacto"),(AC53-(+AC53*T54)),IF(Q54="Impacto",($M$15-(+$M$15*T54)),IF(Q54="Probabilidad",AC53,""))),"")</f>
        <v>0.8</v>
      </c>
      <c r="AD54" s="232"/>
      <c r="AE54" s="234"/>
      <c r="AF54" s="232"/>
      <c r="AG54" s="234"/>
      <c r="AH54" s="236"/>
      <c r="AI54" s="250"/>
      <c r="AJ54" s="98"/>
      <c r="AK54" s="206"/>
      <c r="AL54" s="206"/>
      <c r="AM54" s="206"/>
      <c r="AN54" s="206"/>
      <c r="AO54" s="206"/>
      <c r="AP54" s="206"/>
      <c r="AQ54" s="206"/>
      <c r="AR54" s="206"/>
    </row>
    <row r="55" spans="1:44" ht="78.599999999999994" customHeight="1" x14ac:dyDescent="0.25">
      <c r="A55" s="317"/>
      <c r="B55" s="315"/>
      <c r="C55" s="315"/>
      <c r="D55" s="302"/>
      <c r="E55" s="302"/>
      <c r="F55" s="302"/>
      <c r="G55" s="330"/>
      <c r="H55" s="329" t="s">
        <v>450</v>
      </c>
      <c r="I55" s="315"/>
      <c r="J55" s="232"/>
      <c r="K55" s="229"/>
      <c r="L55" s="232"/>
      <c r="M55" s="229"/>
      <c r="N55" s="230"/>
      <c r="O55" s="27" t="s">
        <v>451</v>
      </c>
      <c r="P55" s="99" t="s">
        <v>452</v>
      </c>
      <c r="Q55" s="27" t="str">
        <f t="shared" ref="Q55:Q57" si="64">IF(OR(R55="Preventivo",R55="Detectivo"),"Probabilidad",IF(R55="Correctivo","Impacto",""))</f>
        <v>Probabilidad</v>
      </c>
      <c r="R55" s="117" t="s">
        <v>13</v>
      </c>
      <c r="S55" s="117" t="s">
        <v>7</v>
      </c>
      <c r="T55" s="28" t="str">
        <f t="shared" si="53"/>
        <v>30%</v>
      </c>
      <c r="U55" s="117" t="s">
        <v>18</v>
      </c>
      <c r="V55" s="117" t="s">
        <v>21</v>
      </c>
      <c r="W55" s="117" t="s">
        <v>100</v>
      </c>
      <c r="X55" s="118" t="s">
        <v>453</v>
      </c>
      <c r="Y55" s="95">
        <f>IFERROR(IF(AND(Q54="Probabilidad",Q55="Probabilidad"),(AA54-(+AA54*T55)),IF(AND(Q54="Impacto",Q55="Probabilidad"),(AA53-(+AA53*T55)),IF(Q55="Impacto",AA54,""))),"")</f>
        <v>0.23519999999999996</v>
      </c>
      <c r="Z55" s="129" t="str">
        <f t="shared" si="0"/>
        <v>Baja</v>
      </c>
      <c r="AA55" s="28">
        <f t="shared" si="62"/>
        <v>0.23519999999999996</v>
      </c>
      <c r="AB55" s="129" t="str">
        <f t="shared" si="63"/>
        <v>Mayor</v>
      </c>
      <c r="AC55" s="28">
        <f>IFERROR(IF(AND(Q54="Impacto",Q55="Impacto"),(AC54-(+AC54*T55)),IF(AND(Q54="Probabilidad",Q55="Impacto"),(AC53-(+AC53*T55)),IF(Q55="Probabilidad",AC54,""))),"")</f>
        <v>0.8</v>
      </c>
      <c r="AD55" s="232"/>
      <c r="AE55" s="234"/>
      <c r="AF55" s="232"/>
      <c r="AG55" s="234"/>
      <c r="AH55" s="236"/>
      <c r="AI55" s="250"/>
      <c r="AJ55" s="98"/>
      <c r="AK55" s="206"/>
      <c r="AL55" s="206"/>
      <c r="AM55" s="206"/>
      <c r="AN55" s="206"/>
      <c r="AO55" s="206"/>
      <c r="AP55" s="206"/>
      <c r="AQ55" s="206"/>
      <c r="AR55" s="206"/>
    </row>
    <row r="56" spans="1:44" ht="53.4" customHeight="1" x14ac:dyDescent="0.25">
      <c r="A56" s="317"/>
      <c r="B56" s="315"/>
      <c r="C56" s="315"/>
      <c r="D56" s="302"/>
      <c r="E56" s="302"/>
      <c r="F56" s="302"/>
      <c r="G56" s="330"/>
      <c r="H56" s="337"/>
      <c r="I56" s="315"/>
      <c r="J56" s="232"/>
      <c r="K56" s="229"/>
      <c r="L56" s="232"/>
      <c r="M56" s="229"/>
      <c r="N56" s="230"/>
      <c r="O56" s="27" t="s">
        <v>454</v>
      </c>
      <c r="P56" s="97" t="s">
        <v>455</v>
      </c>
      <c r="Q56" s="27" t="str">
        <f t="shared" si="64"/>
        <v>Impacto</v>
      </c>
      <c r="R56" s="117" t="s">
        <v>14</v>
      </c>
      <c r="S56" s="117" t="s">
        <v>404</v>
      </c>
      <c r="T56" s="28" t="str">
        <f t="shared" si="53"/>
        <v>25%</v>
      </c>
      <c r="U56" s="117" t="s">
        <v>17</v>
      </c>
      <c r="V56" s="117" t="s">
        <v>21</v>
      </c>
      <c r="W56" s="117" t="s">
        <v>100</v>
      </c>
      <c r="X56" s="118" t="s">
        <v>456</v>
      </c>
      <c r="Y56" s="95">
        <f>IFERROR(IF(AND(Q55="Probabilidad",Q56="Probabilidad"),(AA55-(+AA55*T56)),IF(AND(Q55="Impacto",Q56="Probabilidad"),(AA54-(+AA54*T56)),IF(Q56="Impacto",AA55,""))),"")</f>
        <v>0.23519999999999996</v>
      </c>
      <c r="Z56" s="129" t="str">
        <f t="shared" si="0"/>
        <v>Baja</v>
      </c>
      <c r="AA56" s="28">
        <f t="shared" si="62"/>
        <v>0.23519999999999996</v>
      </c>
      <c r="AB56" s="129" t="str">
        <f t="shared" si="63"/>
        <v>Moderado</v>
      </c>
      <c r="AC56" s="28">
        <f>IFERROR(IF(AND(Q55="Impacto",Q56="Impacto"),(AC55-(+AC55*T56)),IF(AND(Q55="Probabilidad",Q56="Impacto"),(AC54-(+AC54*T56)),IF(Q56="Probabilidad",AC55,""))),"")</f>
        <v>0.60000000000000009</v>
      </c>
      <c r="AD56" s="232"/>
      <c r="AE56" s="234"/>
      <c r="AF56" s="232"/>
      <c r="AG56" s="234"/>
      <c r="AH56" s="236"/>
      <c r="AI56" s="250"/>
      <c r="AJ56" s="98"/>
      <c r="AK56" s="206"/>
      <c r="AL56" s="206"/>
      <c r="AM56" s="206"/>
      <c r="AN56" s="206"/>
      <c r="AO56" s="206"/>
      <c r="AP56" s="206"/>
      <c r="AQ56" s="206"/>
      <c r="AR56" s="206"/>
    </row>
    <row r="57" spans="1:44" ht="176.25" customHeight="1" x14ac:dyDescent="0.25">
      <c r="A57" s="317"/>
      <c r="B57" s="315"/>
      <c r="C57" s="315"/>
      <c r="D57" s="302"/>
      <c r="E57" s="302"/>
      <c r="F57" s="302"/>
      <c r="G57" s="330"/>
      <c r="H57" s="119"/>
      <c r="I57" s="315"/>
      <c r="J57" s="232"/>
      <c r="K57" s="229"/>
      <c r="L57" s="232"/>
      <c r="M57" s="229"/>
      <c r="N57" s="230"/>
      <c r="O57" s="27"/>
      <c r="P57" s="97" t="s">
        <v>457</v>
      </c>
      <c r="Q57" s="27" t="str">
        <f t="shared" si="64"/>
        <v>Impacto</v>
      </c>
      <c r="R57" s="117" t="s">
        <v>14</v>
      </c>
      <c r="S57" s="117" t="s">
        <v>404</v>
      </c>
      <c r="T57" s="28" t="str">
        <f t="shared" si="53"/>
        <v>25%</v>
      </c>
      <c r="U57" s="117" t="s">
        <v>17</v>
      </c>
      <c r="V57" s="117" t="s">
        <v>21</v>
      </c>
      <c r="W57" s="117" t="s">
        <v>100</v>
      </c>
      <c r="X57" s="118" t="s">
        <v>458</v>
      </c>
      <c r="Y57" s="95">
        <f>IFERROR(IF(AND(Q56="Probabilidad",Q57="Probabilidad"),(AA56-(+AA56*T57)),IF(AND(Q56="Impacto",Q57="Probabilidad"),(AA55-(+AA55*T57)),IF(Q57="Impacto",AA56,""))),"")</f>
        <v>0.23519999999999996</v>
      </c>
      <c r="Z57" s="129" t="str">
        <f t="shared" si="0"/>
        <v>Baja</v>
      </c>
      <c r="AA57" s="28">
        <f t="shared" si="62"/>
        <v>0.23519999999999996</v>
      </c>
      <c r="AB57" s="129" t="str">
        <f t="shared" si="63"/>
        <v>Moderado</v>
      </c>
      <c r="AC57" s="28">
        <f>IFERROR(IF(AND(Q56="Impacto",Q57="Impacto"),(AC56-(+AC56*T57)),IF(AND(Q56="Probabilidad",Q57="Impacto"),(AC55-(+AC55*T57)),IF(Q57="Probabilidad",AC56,""))),"")</f>
        <v>0.45000000000000007</v>
      </c>
      <c r="AD57" s="232"/>
      <c r="AE57" s="234"/>
      <c r="AF57" s="232"/>
      <c r="AG57" s="234"/>
      <c r="AH57" s="236"/>
      <c r="AI57" s="250"/>
      <c r="AJ57" s="98"/>
      <c r="AK57" s="206"/>
      <c r="AL57" s="206"/>
      <c r="AM57" s="206"/>
      <c r="AN57" s="206"/>
      <c r="AO57" s="206"/>
      <c r="AP57" s="206"/>
      <c r="AQ57" s="206"/>
      <c r="AR57" s="206"/>
    </row>
    <row r="58" spans="1:44" ht="93" customHeight="1" x14ac:dyDescent="0.25">
      <c r="A58" s="317" t="s">
        <v>481</v>
      </c>
      <c r="B58" s="315" t="s">
        <v>459</v>
      </c>
      <c r="C58" s="315" t="s">
        <v>426</v>
      </c>
      <c r="D58" s="301" t="s">
        <v>460</v>
      </c>
      <c r="E58" s="301" t="s">
        <v>461</v>
      </c>
      <c r="F58" s="301" t="s">
        <v>462</v>
      </c>
      <c r="G58" s="329" t="s">
        <v>463</v>
      </c>
      <c r="H58" s="119" t="s">
        <v>464</v>
      </c>
      <c r="I58" s="301" t="s">
        <v>341</v>
      </c>
      <c r="J58" s="231" t="s">
        <v>465</v>
      </c>
      <c r="K58" s="229">
        <f>IF(J58="","",IF(J58="Muy Baja",0.2,IF(J58="Baja",0.4,IF(J58="Media",0.6,IF(J58="Alta",0.8,IF(J58="Muy Alta",1,))))))</f>
        <v>0.6</v>
      </c>
      <c r="L58" s="231" t="s">
        <v>432</v>
      </c>
      <c r="M58" s="229">
        <f>IF(L58="","",IF(L58="Leve",0.2,IF(L58="Menor",0.4,IF(L58="Moderado",0.6,IF(L58="Mayor",0.8,IF(L58="Catastrófico",1,))))))</f>
        <v>0.8</v>
      </c>
      <c r="N58" s="230"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27">
        <v>1</v>
      </c>
      <c r="P58" s="97" t="s">
        <v>445</v>
      </c>
      <c r="Q58" s="27" t="str">
        <f>IF(OR(R58="Preventivo",R58="Detectivo"),"Probabilidad",IF(R58="Correctivo","Impacto",""))</f>
        <v>Probabilidad</v>
      </c>
      <c r="R58" s="117" t="s">
        <v>12</v>
      </c>
      <c r="S58" s="117" t="s">
        <v>7</v>
      </c>
      <c r="T58" s="28" t="str">
        <f t="shared" si="53"/>
        <v>40%</v>
      </c>
      <c r="U58" s="117" t="s">
        <v>17</v>
      </c>
      <c r="V58" s="117" t="s">
        <v>21</v>
      </c>
      <c r="W58" s="117" t="s">
        <v>100</v>
      </c>
      <c r="X58" s="118" t="s">
        <v>446</v>
      </c>
      <c r="Y58" s="95">
        <f>IFERROR(IF(Q58="Probabilidad",(K58-(+K58*T58)),IF(Q58="Impacto",K58,"")),"")</f>
        <v>0.36</v>
      </c>
      <c r="Z58" s="129" t="str">
        <f t="shared" si="0"/>
        <v>Baja</v>
      </c>
      <c r="AA58" s="28">
        <f>+Y58</f>
        <v>0.36</v>
      </c>
      <c r="AB58" s="129" t="str">
        <f>IFERROR(IF(AC58="","",IF(AC58&lt;=0.2,"Leve",IF(AC58&lt;=0.4,"Menor",IF(AC58&lt;=0.6,"Moderado",IF(AC58&lt;=0.8,"Mayor","Catastrófico"))))),"")</f>
        <v>Mayor</v>
      </c>
      <c r="AC58" s="28">
        <f>IFERROR(IF(Q58="Impacto",(M58-(+M58*T58)),IF(Q58="Probabilidad",M58,"")),"")</f>
        <v>0.8</v>
      </c>
      <c r="AD58" s="231" t="str">
        <f>IFERROR(IF(AE58=0,"",IF(AND(AE58&gt;0,AE58&lt;=0.2),"Muy Baja",IF(AE58&lt;=0.4,"Baja",IF(AE58&lt;=0.6,"Media",IF(AE58&lt;=0.8,"Alta","Muy Alta"))))),"")</f>
        <v>Baja</v>
      </c>
      <c r="AE58" s="233">
        <f>MIN(Y58:Y59)</f>
        <v>0.36</v>
      </c>
      <c r="AF58" s="231" t="str">
        <f>IFERROR(IF(AG58=0,"",IF(AND(AG58&gt;0,AG58&lt;=0.2),"Leve",IF(AG58&lt;=0.4,"Menor",IF(AG58&lt;=0.6,"Moderado",IF(AG58&lt;=0.8,"Mayor","Catastrófico"))))),"")</f>
        <v>Moderado</v>
      </c>
      <c r="AG58" s="233">
        <f>MIN(AC58:AC59)</f>
        <v>0.44999999999999996</v>
      </c>
      <c r="AH58" s="235"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49"/>
      <c r="AJ58" s="96"/>
      <c r="AK58" s="212" t="s">
        <v>534</v>
      </c>
      <c r="AL58" s="212" t="s">
        <v>530</v>
      </c>
      <c r="AM58" s="212" t="s">
        <v>557</v>
      </c>
      <c r="AN58" s="212" t="s">
        <v>558</v>
      </c>
      <c r="AO58" s="211" t="s">
        <v>589</v>
      </c>
      <c r="AP58" s="212" t="s">
        <v>396</v>
      </c>
      <c r="AQ58" s="211" t="s">
        <v>606</v>
      </c>
      <c r="AR58" s="212" t="s">
        <v>396</v>
      </c>
    </row>
    <row r="59" spans="1:44" ht="262.5" customHeight="1" x14ac:dyDescent="0.25">
      <c r="A59" s="317"/>
      <c r="B59" s="315"/>
      <c r="C59" s="315"/>
      <c r="D59" s="302"/>
      <c r="E59" s="302"/>
      <c r="F59" s="302"/>
      <c r="G59" s="330"/>
      <c r="H59" s="119" t="s">
        <v>334</v>
      </c>
      <c r="I59" s="302"/>
      <c r="J59" s="232"/>
      <c r="K59" s="229"/>
      <c r="L59" s="232"/>
      <c r="M59" s="229"/>
      <c r="N59" s="230"/>
      <c r="O59" s="27">
        <v>2</v>
      </c>
      <c r="P59" s="97" t="s">
        <v>466</v>
      </c>
      <c r="Q59" s="27" t="str">
        <f>IF(OR(R59="Preventivo",R59="Detectivo"),"Probabilidad",IF(R59="Correctivo","Impacto",""))</f>
        <v>Impacto</v>
      </c>
      <c r="R59" s="117" t="s">
        <v>14</v>
      </c>
      <c r="S59" s="117" t="s">
        <v>7</v>
      </c>
      <c r="T59" s="28" t="str">
        <f t="shared" si="53"/>
        <v>25%</v>
      </c>
      <c r="U59" s="117" t="s">
        <v>18</v>
      </c>
      <c r="V59" s="117" t="s">
        <v>21</v>
      </c>
      <c r="W59" s="117" t="s">
        <v>100</v>
      </c>
      <c r="X59" s="118" t="s">
        <v>467</v>
      </c>
      <c r="Y59" s="95">
        <f>IFERROR(IF(AND(Q58="Probabilidad",Q59="Probabilidad"),(AA58-(+AA58*T59)),IF(Q59="Probabilidad",(K58-(+K58*T59)),IF(Q59="Impacto",AA58,""))),"")</f>
        <v>0.36</v>
      </c>
      <c r="Z59" s="129" t="str">
        <f t="shared" si="0"/>
        <v>Baja</v>
      </c>
      <c r="AA59" s="28">
        <f t="shared" ref="AA59" si="65">+Y59</f>
        <v>0.36</v>
      </c>
      <c r="AB59" s="129" t="str">
        <f t="shared" ref="AB59" si="66">IFERROR(IF(AC59="","",IF(AC59&lt;=0.2,"Leve",IF(AC59&lt;=0.4,"Menor",IF(AC59&lt;=0.6,"Moderado",IF(AC59&lt;=0.8,"Mayor","Catastrófico"))))),"")</f>
        <v>Moderado</v>
      </c>
      <c r="AC59" s="28">
        <f>IFERROR(IF(AND(Q58="Impacto",Q59="Impacto"),(AC58-(+AC58*T59)),IF(Q59="Impacto",($M$15-(+$M$15*T59)),IF(Q59="Probabilidad",AC58,""))),"")</f>
        <v>0.44999999999999996</v>
      </c>
      <c r="AD59" s="232"/>
      <c r="AE59" s="234"/>
      <c r="AF59" s="232"/>
      <c r="AG59" s="234"/>
      <c r="AH59" s="236"/>
      <c r="AI59" s="250"/>
      <c r="AJ59" s="98"/>
      <c r="AK59" s="212"/>
      <c r="AL59" s="212"/>
      <c r="AM59" s="212"/>
      <c r="AN59" s="212"/>
      <c r="AO59" s="211"/>
      <c r="AP59" s="212"/>
      <c r="AQ59" s="211"/>
      <c r="AR59" s="212"/>
    </row>
    <row r="60" spans="1:44" ht="49.5" customHeight="1" x14ac:dyDescent="0.25">
      <c r="A60" s="312" t="s">
        <v>104</v>
      </c>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4"/>
      <c r="AK60" s="105"/>
      <c r="AL60" s="105"/>
    </row>
    <row r="62" spans="1:44" x14ac:dyDescent="0.25">
      <c r="A62" s="100" t="s">
        <v>111</v>
      </c>
      <c r="B62" s="100"/>
      <c r="C62" s="86"/>
      <c r="D62" s="86"/>
      <c r="E62" s="86"/>
      <c r="F62" s="86"/>
      <c r="I62" s="86"/>
    </row>
    <row r="65" spans="1:9" ht="16.5" hidden="1" customHeight="1" x14ac:dyDescent="0.25">
      <c r="A65" s="303" t="s">
        <v>265</v>
      </c>
      <c r="B65" s="304"/>
      <c r="C65" s="304"/>
      <c r="D65" s="304"/>
      <c r="E65" s="304"/>
      <c r="F65" s="304"/>
      <c r="G65" s="304"/>
      <c r="H65" s="304"/>
      <c r="I65" s="305"/>
    </row>
    <row r="66" spans="1:9" ht="16.5" hidden="1" customHeight="1" x14ac:dyDescent="0.25">
      <c r="A66" s="306"/>
      <c r="B66" s="307"/>
      <c r="C66" s="307"/>
      <c r="D66" s="307"/>
      <c r="E66" s="307"/>
      <c r="F66" s="307"/>
      <c r="G66" s="307"/>
      <c r="H66" s="307"/>
      <c r="I66" s="308"/>
    </row>
    <row r="67" spans="1:9" ht="16.5" hidden="1" customHeight="1" x14ac:dyDescent="0.25">
      <c r="A67" s="306"/>
      <c r="B67" s="307"/>
      <c r="C67" s="307"/>
      <c r="D67" s="307"/>
      <c r="E67" s="307"/>
      <c r="F67" s="307"/>
      <c r="G67" s="307"/>
      <c r="H67" s="307"/>
      <c r="I67" s="308"/>
    </row>
    <row r="68" spans="1:9" ht="16.5" hidden="1" customHeight="1" x14ac:dyDescent="0.25">
      <c r="A68" s="306"/>
      <c r="B68" s="307"/>
      <c r="C68" s="307"/>
      <c r="D68" s="307"/>
      <c r="E68" s="307"/>
      <c r="F68" s="307"/>
      <c r="G68" s="307"/>
      <c r="H68" s="307"/>
      <c r="I68" s="308"/>
    </row>
    <row r="69" spans="1:9" ht="16.5" hidden="1" customHeight="1" x14ac:dyDescent="0.25">
      <c r="A69" s="306"/>
      <c r="B69" s="307"/>
      <c r="C69" s="307"/>
      <c r="D69" s="307"/>
      <c r="E69" s="307"/>
      <c r="F69" s="307"/>
      <c r="G69" s="307"/>
      <c r="H69" s="307"/>
      <c r="I69" s="308"/>
    </row>
    <row r="70" spans="1:9" ht="16.5" hidden="1" customHeight="1" x14ac:dyDescent="0.25">
      <c r="A70" s="306"/>
      <c r="B70" s="307"/>
      <c r="C70" s="307"/>
      <c r="D70" s="307"/>
      <c r="E70" s="307"/>
      <c r="F70" s="307"/>
      <c r="G70" s="307"/>
      <c r="H70" s="307"/>
      <c r="I70" s="308"/>
    </row>
    <row r="71" spans="1:9" ht="16.5" hidden="1" customHeight="1" x14ac:dyDescent="0.25">
      <c r="A71" s="306"/>
      <c r="B71" s="307"/>
      <c r="C71" s="307"/>
      <c r="D71" s="307"/>
      <c r="E71" s="307"/>
      <c r="F71" s="307"/>
      <c r="G71" s="307"/>
      <c r="H71" s="307"/>
      <c r="I71" s="308"/>
    </row>
    <row r="72" spans="1:9" ht="16.5" hidden="1" customHeight="1" x14ac:dyDescent="0.25">
      <c r="A72" s="306"/>
      <c r="B72" s="307"/>
      <c r="C72" s="307"/>
      <c r="D72" s="307"/>
      <c r="E72" s="307"/>
      <c r="F72" s="307"/>
      <c r="G72" s="307"/>
      <c r="H72" s="307"/>
      <c r="I72" s="308"/>
    </row>
    <row r="73" spans="1:9" ht="16.5" hidden="1" customHeight="1" x14ac:dyDescent="0.25">
      <c r="A73" s="306"/>
      <c r="B73" s="307"/>
      <c r="C73" s="307"/>
      <c r="D73" s="307"/>
      <c r="E73" s="307"/>
      <c r="F73" s="307"/>
      <c r="G73" s="307"/>
      <c r="H73" s="307"/>
      <c r="I73" s="308"/>
    </row>
    <row r="74" spans="1:9" ht="16.5" hidden="1" customHeight="1" x14ac:dyDescent="0.25">
      <c r="A74" s="306"/>
      <c r="B74" s="307"/>
      <c r="C74" s="307"/>
      <c r="D74" s="307"/>
      <c r="E74" s="307"/>
      <c r="F74" s="307"/>
      <c r="G74" s="307"/>
      <c r="H74" s="307"/>
      <c r="I74" s="308"/>
    </row>
    <row r="75" spans="1:9" ht="16.5" hidden="1" customHeight="1" x14ac:dyDescent="0.25">
      <c r="A75" s="306"/>
      <c r="B75" s="307"/>
      <c r="C75" s="307"/>
      <c r="D75" s="307"/>
      <c r="E75" s="307"/>
      <c r="F75" s="307"/>
      <c r="G75" s="307"/>
      <c r="H75" s="307"/>
      <c r="I75" s="308"/>
    </row>
    <row r="76" spans="1:9" ht="16.5" hidden="1" customHeight="1" x14ac:dyDescent="0.25">
      <c r="A76" s="306"/>
      <c r="B76" s="307"/>
      <c r="C76" s="307"/>
      <c r="D76" s="307"/>
      <c r="E76" s="307"/>
      <c r="F76" s="307"/>
      <c r="G76" s="307"/>
      <c r="H76" s="307"/>
      <c r="I76" s="308"/>
    </row>
    <row r="77" spans="1:9" ht="17.25" hidden="1" customHeight="1" x14ac:dyDescent="0.25">
      <c r="A77" s="309"/>
      <c r="B77" s="310"/>
      <c r="C77" s="310"/>
      <c r="D77" s="310"/>
      <c r="E77" s="310"/>
      <c r="F77" s="310"/>
      <c r="G77" s="310"/>
      <c r="H77" s="310"/>
      <c r="I77" s="311"/>
    </row>
    <row r="79" spans="1:9" x14ac:dyDescent="0.25">
      <c r="C79" s="90" t="s">
        <v>274</v>
      </c>
      <c r="D79" s="90"/>
      <c r="F79" s="86"/>
    </row>
    <row r="80" spans="1:9" x14ac:dyDescent="0.25">
      <c r="G80" s="101"/>
    </row>
    <row r="81" spans="1:9" x14ac:dyDescent="0.25">
      <c r="C81" s="106" t="s">
        <v>275</v>
      </c>
      <c r="D81" s="121" t="s">
        <v>276</v>
      </c>
      <c r="E81" s="316" t="s">
        <v>277</v>
      </c>
      <c r="F81" s="316"/>
      <c r="G81" s="316"/>
      <c r="H81" s="316"/>
    </row>
    <row r="82" spans="1:9" s="104" customFormat="1" ht="129.75" customHeight="1" x14ac:dyDescent="0.3">
      <c r="A82" s="103"/>
      <c r="B82" s="103"/>
      <c r="C82" s="118" t="s">
        <v>278</v>
      </c>
      <c r="D82" s="107">
        <v>44692</v>
      </c>
      <c r="E82" s="221" t="s">
        <v>285</v>
      </c>
      <c r="F82" s="221"/>
      <c r="G82" s="221"/>
      <c r="H82" s="221"/>
      <c r="I82" s="103"/>
    </row>
    <row r="83" spans="1:9" s="104" customFormat="1" ht="122.25" customHeight="1" x14ac:dyDescent="0.3">
      <c r="A83" s="103"/>
      <c r="B83" s="103"/>
      <c r="C83" s="118" t="s">
        <v>287</v>
      </c>
      <c r="D83" s="107">
        <v>44706</v>
      </c>
      <c r="E83" s="221" t="s">
        <v>288</v>
      </c>
      <c r="F83" s="221"/>
      <c r="G83" s="221"/>
      <c r="H83" s="221"/>
      <c r="I83" s="103"/>
    </row>
    <row r="84" spans="1:9" s="104" customFormat="1" ht="42" customHeight="1" x14ac:dyDescent="0.3">
      <c r="A84" s="103"/>
      <c r="B84" s="103"/>
      <c r="C84" s="118" t="s">
        <v>289</v>
      </c>
      <c r="D84" s="107">
        <v>44826</v>
      </c>
      <c r="E84" s="221" t="s">
        <v>290</v>
      </c>
      <c r="F84" s="221"/>
      <c r="G84" s="221"/>
      <c r="H84" s="221"/>
      <c r="I84" s="103"/>
    </row>
    <row r="85" spans="1:9" s="104" customFormat="1" ht="42" customHeight="1" x14ac:dyDescent="0.3">
      <c r="A85" s="103"/>
      <c r="B85" s="103"/>
      <c r="C85" s="118" t="s">
        <v>279</v>
      </c>
      <c r="D85" s="107">
        <v>44826</v>
      </c>
      <c r="E85" s="221" t="s">
        <v>291</v>
      </c>
      <c r="F85" s="221"/>
      <c r="G85" s="221"/>
      <c r="H85" s="221"/>
      <c r="I85" s="103"/>
    </row>
    <row r="86" spans="1:9" s="104" customFormat="1" ht="42" customHeight="1" x14ac:dyDescent="0.3">
      <c r="A86" s="103"/>
      <c r="B86" s="103"/>
      <c r="C86" s="118" t="s">
        <v>280</v>
      </c>
      <c r="D86" s="107">
        <v>44826</v>
      </c>
      <c r="E86" s="221" t="s">
        <v>292</v>
      </c>
      <c r="F86" s="221"/>
      <c r="G86" s="221"/>
      <c r="H86" s="221"/>
      <c r="I86" s="103"/>
    </row>
    <row r="87" spans="1:9" ht="46.5" customHeight="1" x14ac:dyDescent="0.25">
      <c r="C87" s="118" t="s">
        <v>281</v>
      </c>
      <c r="D87" s="107">
        <v>44826</v>
      </c>
      <c r="E87" s="221" t="s">
        <v>293</v>
      </c>
      <c r="F87" s="221"/>
      <c r="G87" s="221"/>
      <c r="H87" s="221"/>
    </row>
    <row r="88" spans="1:9" ht="84" customHeight="1" x14ac:dyDescent="0.25">
      <c r="C88" s="118" t="s">
        <v>282</v>
      </c>
      <c r="D88" s="107">
        <v>44826</v>
      </c>
      <c r="E88" s="221" t="s">
        <v>294</v>
      </c>
      <c r="F88" s="221"/>
      <c r="G88" s="221"/>
      <c r="H88" s="221"/>
    </row>
    <row r="89" spans="1:9" ht="60" customHeight="1" x14ac:dyDescent="0.25">
      <c r="C89" s="118" t="s">
        <v>282</v>
      </c>
      <c r="D89" s="107">
        <v>44826</v>
      </c>
      <c r="E89" s="221" t="s">
        <v>295</v>
      </c>
      <c r="F89" s="221"/>
      <c r="G89" s="221"/>
      <c r="H89" s="221"/>
    </row>
    <row r="90" spans="1:9" ht="34.5" customHeight="1" x14ac:dyDescent="0.25">
      <c r="C90" s="118" t="s">
        <v>283</v>
      </c>
      <c r="D90" s="107">
        <v>45175</v>
      </c>
      <c r="E90" s="221" t="s">
        <v>301</v>
      </c>
      <c r="F90" s="221"/>
      <c r="G90" s="221"/>
      <c r="H90" s="221"/>
    </row>
    <row r="91" spans="1:9" ht="34.5" customHeight="1" x14ac:dyDescent="0.25">
      <c r="C91" s="118" t="s">
        <v>302</v>
      </c>
      <c r="D91" s="107">
        <v>45194</v>
      </c>
      <c r="E91" s="221" t="s">
        <v>303</v>
      </c>
      <c r="F91" s="221"/>
      <c r="G91" s="221"/>
      <c r="H91" s="221"/>
    </row>
    <row r="92" spans="1:9" ht="36" customHeight="1" x14ac:dyDescent="0.25">
      <c r="C92" s="118" t="s">
        <v>472</v>
      </c>
      <c r="D92" s="107">
        <v>45548</v>
      </c>
      <c r="E92" s="221" t="s">
        <v>482</v>
      </c>
      <c r="F92" s="221"/>
      <c r="G92" s="221"/>
      <c r="H92" s="221"/>
    </row>
    <row r="93" spans="1:9" ht="37.950000000000003" customHeight="1" x14ac:dyDescent="0.25">
      <c r="C93" s="118" t="s">
        <v>473</v>
      </c>
      <c r="D93" s="107">
        <v>45548</v>
      </c>
      <c r="E93" s="221" t="s">
        <v>483</v>
      </c>
      <c r="F93" s="221"/>
      <c r="G93" s="221"/>
      <c r="H93" s="221"/>
    </row>
    <row r="94" spans="1:9" ht="26.4" customHeight="1" x14ac:dyDescent="0.25">
      <c r="C94" s="118" t="s">
        <v>474</v>
      </c>
      <c r="D94" s="107">
        <v>45548</v>
      </c>
      <c r="E94" s="221" t="s">
        <v>484</v>
      </c>
      <c r="F94" s="221"/>
      <c r="G94" s="221"/>
      <c r="H94" s="221"/>
    </row>
    <row r="95" spans="1:9" ht="34.950000000000003" customHeight="1" x14ac:dyDescent="0.25">
      <c r="C95" s="118" t="s">
        <v>475</v>
      </c>
      <c r="D95" s="107">
        <v>45548</v>
      </c>
      <c r="E95" s="221" t="s">
        <v>485</v>
      </c>
      <c r="F95" s="221"/>
      <c r="G95" s="221"/>
      <c r="H95" s="221"/>
    </row>
    <row r="96" spans="1:9" ht="36" customHeight="1" x14ac:dyDescent="0.25">
      <c r="C96" s="118" t="s">
        <v>478</v>
      </c>
      <c r="D96" s="107">
        <v>45548</v>
      </c>
      <c r="E96" s="221" t="s">
        <v>486</v>
      </c>
      <c r="F96" s="221"/>
      <c r="G96" s="221"/>
      <c r="H96" s="221"/>
    </row>
    <row r="97" spans="3:8" ht="36" customHeight="1" x14ac:dyDescent="0.25">
      <c r="C97" s="118" t="s">
        <v>479</v>
      </c>
      <c r="D97" s="107">
        <v>45561</v>
      </c>
      <c r="E97" s="221" t="s">
        <v>487</v>
      </c>
      <c r="F97" s="221"/>
      <c r="G97" s="221"/>
      <c r="H97" s="221"/>
    </row>
    <row r="98" spans="3:8" ht="29.4" customHeight="1" x14ac:dyDescent="0.25">
      <c r="C98" s="118" t="s">
        <v>480</v>
      </c>
      <c r="D98" s="107">
        <v>45561</v>
      </c>
      <c r="E98" s="221" t="s">
        <v>488</v>
      </c>
      <c r="F98" s="221"/>
      <c r="G98" s="221"/>
      <c r="H98" s="221"/>
    </row>
    <row r="99" spans="3:8" ht="29.4" customHeight="1" x14ac:dyDescent="0.25">
      <c r="C99" s="118" t="s">
        <v>481</v>
      </c>
      <c r="D99" s="107">
        <v>45561</v>
      </c>
      <c r="E99" s="221" t="s">
        <v>489</v>
      </c>
      <c r="F99" s="221"/>
      <c r="G99" s="221"/>
      <c r="H99" s="221"/>
    </row>
    <row r="100" spans="3:8" ht="29.4" customHeight="1" x14ac:dyDescent="0.25">
      <c r="C100" s="118" t="s">
        <v>302</v>
      </c>
      <c r="D100" s="107">
        <v>45561</v>
      </c>
      <c r="E100" s="221" t="s">
        <v>490</v>
      </c>
      <c r="F100" s="221"/>
      <c r="G100" s="221"/>
      <c r="H100" s="221"/>
    </row>
    <row r="101" spans="3:8" ht="29.4" customHeight="1" x14ac:dyDescent="0.25">
      <c r="C101" s="118" t="s">
        <v>281</v>
      </c>
      <c r="D101" s="107">
        <v>45561</v>
      </c>
      <c r="E101" s="221" t="s">
        <v>490</v>
      </c>
      <c r="F101" s="221"/>
      <c r="G101" s="221"/>
      <c r="H101" s="221"/>
    </row>
    <row r="102" spans="3:8" ht="29.4" customHeight="1" x14ac:dyDescent="0.25">
      <c r="C102" s="118" t="s">
        <v>280</v>
      </c>
      <c r="D102" s="107">
        <v>45561</v>
      </c>
      <c r="E102" s="221" t="s">
        <v>491</v>
      </c>
      <c r="F102" s="221"/>
      <c r="G102" s="221"/>
      <c r="H102" s="221"/>
    </row>
    <row r="103" spans="3:8" ht="29.4" customHeight="1" x14ac:dyDescent="0.25">
      <c r="C103" s="118" t="s">
        <v>279</v>
      </c>
      <c r="D103" s="107">
        <v>45561</v>
      </c>
      <c r="E103" s="221" t="s">
        <v>491</v>
      </c>
      <c r="F103" s="221"/>
      <c r="G103" s="221"/>
      <c r="H103" s="221"/>
    </row>
    <row r="104" spans="3:8" ht="29.4" customHeight="1" x14ac:dyDescent="0.25">
      <c r="C104" s="118" t="s">
        <v>492</v>
      </c>
      <c r="D104" s="107">
        <v>45561</v>
      </c>
      <c r="E104" s="221" t="s">
        <v>491</v>
      </c>
      <c r="F104" s="221"/>
      <c r="G104" s="221"/>
      <c r="H104" s="221"/>
    </row>
    <row r="105" spans="3:8" ht="29.4" customHeight="1" x14ac:dyDescent="0.25">
      <c r="C105" s="118" t="s">
        <v>278</v>
      </c>
      <c r="D105" s="107">
        <v>45561</v>
      </c>
      <c r="E105" s="221" t="s">
        <v>491</v>
      </c>
      <c r="F105" s="221"/>
      <c r="G105" s="221"/>
      <c r="H105" s="221"/>
    </row>
    <row r="106" spans="3:8" ht="29.4" customHeight="1" x14ac:dyDescent="0.25">
      <c r="C106" s="118" t="s">
        <v>493</v>
      </c>
      <c r="D106" s="107">
        <v>45561</v>
      </c>
      <c r="E106" s="221" t="s">
        <v>494</v>
      </c>
      <c r="F106" s="221"/>
      <c r="G106" s="221"/>
      <c r="H106" s="221"/>
    </row>
    <row r="107" spans="3:8" ht="40.200000000000003" customHeight="1" x14ac:dyDescent="0.25">
      <c r="C107" s="118" t="s">
        <v>522</v>
      </c>
      <c r="D107" s="107">
        <v>45624</v>
      </c>
      <c r="E107" s="221" t="s">
        <v>524</v>
      </c>
      <c r="F107" s="221"/>
      <c r="G107" s="221"/>
      <c r="H107" s="221"/>
    </row>
    <row r="108" spans="3:8" ht="45" customHeight="1" x14ac:dyDescent="0.25">
      <c r="C108" s="118" t="s">
        <v>522</v>
      </c>
      <c r="D108" s="107">
        <v>45624</v>
      </c>
      <c r="E108" s="221" t="s">
        <v>525</v>
      </c>
      <c r="F108" s="221"/>
      <c r="G108" s="221"/>
      <c r="H108" s="221"/>
    </row>
  </sheetData>
  <sheetProtection algorithmName="SHA-512" hashValue="CxM3xhKCzc+Z/BsYclesVzk5x6OCl4YAiFrjNbcAYlPbTpgHqEYay9zn/f6B/g5V0DY3qecCfXl4gEPIIFQkCQ==" saltValue="Z8QziTdOHWo2e1iaGxZgRQ==" spinCount="100000" sheet="1" formatCells="0" formatColumns="0" formatRows="0"/>
  <dataConsolidate/>
  <mergeCells count="472">
    <mergeCell ref="AO46:AO48"/>
    <mergeCell ref="AP46:AP48"/>
    <mergeCell ref="AO49:AO50"/>
    <mergeCell ref="AP49:AP50"/>
    <mergeCell ref="AO51:AO52"/>
    <mergeCell ref="AP51:AP52"/>
    <mergeCell ref="AO53:AO57"/>
    <mergeCell ref="AP53:AP57"/>
    <mergeCell ref="AO58:AO59"/>
    <mergeCell ref="AP58:AP59"/>
    <mergeCell ref="AO30:AO32"/>
    <mergeCell ref="AP30:AP32"/>
    <mergeCell ref="AO34:AO35"/>
    <mergeCell ref="AP34:AP35"/>
    <mergeCell ref="AO36:AO38"/>
    <mergeCell ref="AP36:AP38"/>
    <mergeCell ref="AO40:AO41"/>
    <mergeCell ref="AP40:AP41"/>
    <mergeCell ref="AO42:AO45"/>
    <mergeCell ref="AP42:AP45"/>
    <mergeCell ref="AO11:AO14"/>
    <mergeCell ref="AP11:AP14"/>
    <mergeCell ref="AO15:AO19"/>
    <mergeCell ref="AP15:AP19"/>
    <mergeCell ref="AO20:AO23"/>
    <mergeCell ref="AP20:AP23"/>
    <mergeCell ref="AO24:AO26"/>
    <mergeCell ref="AP24:AP26"/>
    <mergeCell ref="AO27:AO29"/>
    <mergeCell ref="AP27:AP29"/>
    <mergeCell ref="AM46:AM48"/>
    <mergeCell ref="AN46:AN48"/>
    <mergeCell ref="AM49:AM50"/>
    <mergeCell ref="AN49:AN50"/>
    <mergeCell ref="AM51:AM52"/>
    <mergeCell ref="AN51:AN52"/>
    <mergeCell ref="AM53:AM57"/>
    <mergeCell ref="AN53:AN57"/>
    <mergeCell ref="AM58:AM59"/>
    <mergeCell ref="AN58:AN59"/>
    <mergeCell ref="AM30:AM32"/>
    <mergeCell ref="AN30:AN32"/>
    <mergeCell ref="AM34:AM35"/>
    <mergeCell ref="AN34:AN35"/>
    <mergeCell ref="AM36:AM38"/>
    <mergeCell ref="AN36:AN38"/>
    <mergeCell ref="AM40:AM41"/>
    <mergeCell ref="AN40:AN41"/>
    <mergeCell ref="AM42:AM45"/>
    <mergeCell ref="AN42:AN45"/>
    <mergeCell ref="AM11:AM14"/>
    <mergeCell ref="AN11:AN14"/>
    <mergeCell ref="AM15:AM19"/>
    <mergeCell ref="AN15:AN19"/>
    <mergeCell ref="AM20:AM23"/>
    <mergeCell ref="AN20:AN23"/>
    <mergeCell ref="AM24:AM26"/>
    <mergeCell ref="AN24:AN26"/>
    <mergeCell ref="AM27:AM29"/>
    <mergeCell ref="AN27:AN29"/>
    <mergeCell ref="AK58:AK59"/>
    <mergeCell ref="AL58:AL59"/>
    <mergeCell ref="N58:N59"/>
    <mergeCell ref="AD58:AD59"/>
    <mergeCell ref="AE58:AE59"/>
    <mergeCell ref="AF58:AF59"/>
    <mergeCell ref="AG58:AG59"/>
    <mergeCell ref="AK53:AK57"/>
    <mergeCell ref="AL53:AL57"/>
    <mergeCell ref="H55:H56"/>
    <mergeCell ref="A58:A59"/>
    <mergeCell ref="B58:B59"/>
    <mergeCell ref="C58:C59"/>
    <mergeCell ref="D58:D59"/>
    <mergeCell ref="E58:E59"/>
    <mergeCell ref="F58:F59"/>
    <mergeCell ref="G58:G59"/>
    <mergeCell ref="I58:I59"/>
    <mergeCell ref="F53:F57"/>
    <mergeCell ref="G53:G57"/>
    <mergeCell ref="I53:I57"/>
    <mergeCell ref="A53:A57"/>
    <mergeCell ref="B53:B57"/>
    <mergeCell ref="C53:C57"/>
    <mergeCell ref="D53:D57"/>
    <mergeCell ref="E53:E57"/>
    <mergeCell ref="J58:J59"/>
    <mergeCell ref="K58:K59"/>
    <mergeCell ref="L58:L59"/>
    <mergeCell ref="M58:M59"/>
    <mergeCell ref="AF53:AF57"/>
    <mergeCell ref="AG53:AG57"/>
    <mergeCell ref="AH53:AH57"/>
    <mergeCell ref="AI53:AI57"/>
    <mergeCell ref="L53:L57"/>
    <mergeCell ref="M53:M57"/>
    <mergeCell ref="N53:N57"/>
    <mergeCell ref="AH58:AH59"/>
    <mergeCell ref="AI58:AI59"/>
    <mergeCell ref="AD53:AD57"/>
    <mergeCell ref="AE53:AE57"/>
    <mergeCell ref="J53:J57"/>
    <mergeCell ref="K53:K57"/>
    <mergeCell ref="AH40:AH41"/>
    <mergeCell ref="AI40:AI41"/>
    <mergeCell ref="AD51:AD52"/>
    <mergeCell ref="AE51:AE52"/>
    <mergeCell ref="AF51:AF52"/>
    <mergeCell ref="AG51:AG52"/>
    <mergeCell ref="AH51:AH52"/>
    <mergeCell ref="AL49:AL50"/>
    <mergeCell ref="A51:A52"/>
    <mergeCell ref="B51:B52"/>
    <mergeCell ref="C51:C52"/>
    <mergeCell ref="D51:D52"/>
    <mergeCell ref="E51:E52"/>
    <mergeCell ref="F51:F52"/>
    <mergeCell ref="G51:G52"/>
    <mergeCell ref="I51:I52"/>
    <mergeCell ref="J51:J52"/>
    <mergeCell ref="K51:K52"/>
    <mergeCell ref="L51:L52"/>
    <mergeCell ref="M51:M52"/>
    <mergeCell ref="N51:N52"/>
    <mergeCell ref="AG49:AG50"/>
    <mergeCell ref="AH49:AH50"/>
    <mergeCell ref="AI49:AI50"/>
    <mergeCell ref="M40:M41"/>
    <mergeCell ref="N40:N41"/>
    <mergeCell ref="AD40:AD41"/>
    <mergeCell ref="AE40:AE41"/>
    <mergeCell ref="AI36:AI38"/>
    <mergeCell ref="AK36:AK38"/>
    <mergeCell ref="AL36:AL38"/>
    <mergeCell ref="A49:A50"/>
    <mergeCell ref="B49:B50"/>
    <mergeCell ref="C49:C50"/>
    <mergeCell ref="D49:D50"/>
    <mergeCell ref="E49:E50"/>
    <mergeCell ref="F49:F50"/>
    <mergeCell ref="G49:G50"/>
    <mergeCell ref="H49:H50"/>
    <mergeCell ref="I49:I50"/>
    <mergeCell ref="AK49:AK50"/>
    <mergeCell ref="M49:M50"/>
    <mergeCell ref="N49:N50"/>
    <mergeCell ref="AD49:AD50"/>
    <mergeCell ref="AE49:AE50"/>
    <mergeCell ref="AF49:AF50"/>
    <mergeCell ref="AF40:AF41"/>
    <mergeCell ref="AG40:AG41"/>
    <mergeCell ref="J49:J50"/>
    <mergeCell ref="K49:K50"/>
    <mergeCell ref="L49:L50"/>
    <mergeCell ref="A40:A41"/>
    <mergeCell ref="B40:B41"/>
    <mergeCell ref="C40:C41"/>
    <mergeCell ref="D40:D41"/>
    <mergeCell ref="E40:E41"/>
    <mergeCell ref="F40:F41"/>
    <mergeCell ref="G40:G41"/>
    <mergeCell ref="I40:I41"/>
    <mergeCell ref="J40:J41"/>
    <mergeCell ref="K40:K41"/>
    <mergeCell ref="L40:L41"/>
    <mergeCell ref="A42:A45"/>
    <mergeCell ref="B42:B45"/>
    <mergeCell ref="C42:C45"/>
    <mergeCell ref="D42:D45"/>
    <mergeCell ref="E42:E45"/>
    <mergeCell ref="F42:F45"/>
    <mergeCell ref="G42:G45"/>
    <mergeCell ref="I42:I45"/>
    <mergeCell ref="J42:J45"/>
    <mergeCell ref="K42:K45"/>
    <mergeCell ref="AD36:AD38"/>
    <mergeCell ref="AE36:AE38"/>
    <mergeCell ref="AF36:AF38"/>
    <mergeCell ref="AG36:AG38"/>
    <mergeCell ref="AH36:AH38"/>
    <mergeCell ref="AK34:AK35"/>
    <mergeCell ref="AL34:AL35"/>
    <mergeCell ref="A36:A38"/>
    <mergeCell ref="B36:B38"/>
    <mergeCell ref="C36:C38"/>
    <mergeCell ref="D36:D38"/>
    <mergeCell ref="E36:E38"/>
    <mergeCell ref="F36:F38"/>
    <mergeCell ref="G36:G38"/>
    <mergeCell ref="I36:I38"/>
    <mergeCell ref="J36:J38"/>
    <mergeCell ref="K36:K38"/>
    <mergeCell ref="L36:L38"/>
    <mergeCell ref="M36:M38"/>
    <mergeCell ref="N36:N38"/>
    <mergeCell ref="AF34:AF35"/>
    <mergeCell ref="AG34:AG35"/>
    <mergeCell ref="AH34:AH35"/>
    <mergeCell ref="AI34:AI35"/>
    <mergeCell ref="A34:A35"/>
    <mergeCell ref="B34:B35"/>
    <mergeCell ref="C34:C35"/>
    <mergeCell ref="D34:D35"/>
    <mergeCell ref="E34:E35"/>
    <mergeCell ref="F34:F35"/>
    <mergeCell ref="G34:G35"/>
    <mergeCell ref="I34:I35"/>
    <mergeCell ref="J34:J35"/>
    <mergeCell ref="K34:K35"/>
    <mergeCell ref="L34:L35"/>
    <mergeCell ref="M34:M35"/>
    <mergeCell ref="N34:N35"/>
    <mergeCell ref="AD34:AD35"/>
    <mergeCell ref="AE34:AE35"/>
    <mergeCell ref="AH27:AH29"/>
    <mergeCell ref="AI27:AI29"/>
    <mergeCell ref="AD30:AD32"/>
    <mergeCell ref="AE30:AE32"/>
    <mergeCell ref="AF30:AF32"/>
    <mergeCell ref="AG30:AG32"/>
    <mergeCell ref="AH20:AH23"/>
    <mergeCell ref="AI20:AI23"/>
    <mergeCell ref="N20:N23"/>
    <mergeCell ref="K27:K29"/>
    <mergeCell ref="L27:L29"/>
    <mergeCell ref="M27:M29"/>
    <mergeCell ref="N27:N29"/>
    <mergeCell ref="AD27:AD29"/>
    <mergeCell ref="AI24:AI26"/>
    <mergeCell ref="AD24:AD26"/>
    <mergeCell ref="AE24:AE26"/>
    <mergeCell ref="AF24:AF26"/>
    <mergeCell ref="AE27:AE29"/>
    <mergeCell ref="AF27:AF29"/>
    <mergeCell ref="AG27:AG29"/>
    <mergeCell ref="AG24:AG26"/>
    <mergeCell ref="AH24:AH26"/>
    <mergeCell ref="K24:K26"/>
    <mergeCell ref="L24:L26"/>
    <mergeCell ref="M24:M26"/>
    <mergeCell ref="N24:N26"/>
    <mergeCell ref="AD20:AD23"/>
    <mergeCell ref="AE20:AE23"/>
    <mergeCell ref="AF20:AF23"/>
    <mergeCell ref="I27:I29"/>
    <mergeCell ref="J27:J29"/>
    <mergeCell ref="I30:I32"/>
    <mergeCell ref="J30:J32"/>
    <mergeCell ref="K30:K32"/>
    <mergeCell ref="L30:L32"/>
    <mergeCell ref="M30:M32"/>
    <mergeCell ref="AH30:AH32"/>
    <mergeCell ref="AI30:AI32"/>
    <mergeCell ref="N30:N32"/>
    <mergeCell ref="A24:A26"/>
    <mergeCell ref="B24:B26"/>
    <mergeCell ref="C24:C26"/>
    <mergeCell ref="D24:D26"/>
    <mergeCell ref="E24:E26"/>
    <mergeCell ref="F24:F26"/>
    <mergeCell ref="G24:G26"/>
    <mergeCell ref="I24:I26"/>
    <mergeCell ref="J24:J26"/>
    <mergeCell ref="AG20:AG23"/>
    <mergeCell ref="J20:J23"/>
    <mergeCell ref="K20:K23"/>
    <mergeCell ref="L20:L23"/>
    <mergeCell ref="M20:M23"/>
    <mergeCell ref="C20:C23"/>
    <mergeCell ref="D20:D23"/>
    <mergeCell ref="E20:E23"/>
    <mergeCell ref="F20:F23"/>
    <mergeCell ref="H20:H22"/>
    <mergeCell ref="I20:I23"/>
    <mergeCell ref="G20:G23"/>
    <mergeCell ref="A30:A32"/>
    <mergeCell ref="B30:B32"/>
    <mergeCell ref="C30:C32"/>
    <mergeCell ref="D30:D32"/>
    <mergeCell ref="E30:E32"/>
    <mergeCell ref="F30:F32"/>
    <mergeCell ref="G30:G32"/>
    <mergeCell ref="A27:A29"/>
    <mergeCell ref="B27:B29"/>
    <mergeCell ref="C27:C29"/>
    <mergeCell ref="D27:D29"/>
    <mergeCell ref="E27:E29"/>
    <mergeCell ref="F27:F29"/>
    <mergeCell ref="G27:G29"/>
    <mergeCell ref="I15:I19"/>
    <mergeCell ref="E90:H90"/>
    <mergeCell ref="E91:H91"/>
    <mergeCell ref="A65:I77"/>
    <mergeCell ref="A60:AI60"/>
    <mergeCell ref="C15:C19"/>
    <mergeCell ref="J15:J19"/>
    <mergeCell ref="B15:B19"/>
    <mergeCell ref="E89:H89"/>
    <mergeCell ref="E81:H81"/>
    <mergeCell ref="E82:H82"/>
    <mergeCell ref="E83:H83"/>
    <mergeCell ref="E84:H84"/>
    <mergeCell ref="E85:H85"/>
    <mergeCell ref="E86:H86"/>
    <mergeCell ref="E87:H87"/>
    <mergeCell ref="A15:A19"/>
    <mergeCell ref="D15:D19"/>
    <mergeCell ref="E15:E19"/>
    <mergeCell ref="F15:F19"/>
    <mergeCell ref="G15:G19"/>
    <mergeCell ref="E88:H88"/>
    <mergeCell ref="A20:A23"/>
    <mergeCell ref="B20:B23"/>
    <mergeCell ref="A1:C4"/>
    <mergeCell ref="D1:AF4"/>
    <mergeCell ref="A6:C7"/>
    <mergeCell ref="A9:C9"/>
    <mergeCell ref="H6:I6"/>
    <mergeCell ref="H7:I7"/>
    <mergeCell ref="F6:G6"/>
    <mergeCell ref="F7:G7"/>
    <mergeCell ref="D8:I8"/>
    <mergeCell ref="D9:I9"/>
    <mergeCell ref="A8:C8"/>
    <mergeCell ref="AG1:AI1"/>
    <mergeCell ref="AG2:AI2"/>
    <mergeCell ref="AG3:AI3"/>
    <mergeCell ref="AG4:AI4"/>
    <mergeCell ref="G12:G14"/>
    <mergeCell ref="H12:H14"/>
    <mergeCell ref="I12:I14"/>
    <mergeCell ref="J13:J14"/>
    <mergeCell ref="D6:E7"/>
    <mergeCell ref="AI11:AJ11"/>
    <mergeCell ref="A11:I11"/>
    <mergeCell ref="J11:AH11"/>
    <mergeCell ref="B12:B14"/>
    <mergeCell ref="J12:N12"/>
    <mergeCell ref="K13:K14"/>
    <mergeCell ref="L13:L14"/>
    <mergeCell ref="M13:M14"/>
    <mergeCell ref="N13:N14"/>
    <mergeCell ref="A12:A14"/>
    <mergeCell ref="C12:C14"/>
    <mergeCell ref="D12:D14"/>
    <mergeCell ref="E12:E14"/>
    <mergeCell ref="F12:F14"/>
    <mergeCell ref="AI12:AI14"/>
    <mergeCell ref="AD12:AH12"/>
    <mergeCell ref="O12:X12"/>
    <mergeCell ref="AH13:AH14"/>
    <mergeCell ref="AG13:AG14"/>
    <mergeCell ref="R13:X13"/>
    <mergeCell ref="O13:O14"/>
    <mergeCell ref="P13:P14"/>
    <mergeCell ref="Q13:Q14"/>
    <mergeCell ref="Y13:Y14"/>
    <mergeCell ref="Z13:Z14"/>
    <mergeCell ref="AA13:AA14"/>
    <mergeCell ref="AB13:AB14"/>
    <mergeCell ref="AC13:AC14"/>
    <mergeCell ref="AD13:AD14"/>
    <mergeCell ref="AE13:AE14"/>
    <mergeCell ref="AF13:AF14"/>
    <mergeCell ref="K15:K19"/>
    <mergeCell ref="N15:N19"/>
    <mergeCell ref="AD15:AD19"/>
    <mergeCell ref="AE15:AE19"/>
    <mergeCell ref="AF15:AF19"/>
    <mergeCell ref="AG15:AG19"/>
    <mergeCell ref="AH15:AH19"/>
    <mergeCell ref="AI15:AI19"/>
    <mergeCell ref="M15:M19"/>
    <mergeCell ref="L15:L19"/>
    <mergeCell ref="AK51:AK52"/>
    <mergeCell ref="AL51:AL52"/>
    <mergeCell ref="AK15:AK19"/>
    <mergeCell ref="AL11:AL14"/>
    <mergeCell ref="AL15:AL19"/>
    <mergeCell ref="AK11:AK14"/>
    <mergeCell ref="AJ20:AJ23"/>
    <mergeCell ref="AK20:AK23"/>
    <mergeCell ref="AL20:AL23"/>
    <mergeCell ref="AK40:AK41"/>
    <mergeCell ref="AL40:AL41"/>
    <mergeCell ref="AJ24:AJ26"/>
    <mergeCell ref="AK24:AK26"/>
    <mergeCell ref="AL24:AL26"/>
    <mergeCell ref="AK27:AK29"/>
    <mergeCell ref="AL27:AL29"/>
    <mergeCell ref="AK30:AK32"/>
    <mergeCell ref="AL30:AL32"/>
    <mergeCell ref="AJ13:AJ14"/>
    <mergeCell ref="AK42:AK45"/>
    <mergeCell ref="AL42:AL45"/>
    <mergeCell ref="AG46:AG48"/>
    <mergeCell ref="AH46:AH48"/>
    <mergeCell ref="AI46:AI48"/>
    <mergeCell ref="AK46:AK48"/>
    <mergeCell ref="AL46:AL48"/>
    <mergeCell ref="L42:L45"/>
    <mergeCell ref="M42:M45"/>
    <mergeCell ref="N42:N45"/>
    <mergeCell ref="AD42:AD45"/>
    <mergeCell ref="AE42:AE45"/>
    <mergeCell ref="AF42:AF45"/>
    <mergeCell ref="AG42:AG45"/>
    <mergeCell ref="AH42:AH45"/>
    <mergeCell ref="AI42:AI45"/>
    <mergeCell ref="I46:I48"/>
    <mergeCell ref="J46:J48"/>
    <mergeCell ref="K46:K48"/>
    <mergeCell ref="L46:L48"/>
    <mergeCell ref="M46:M48"/>
    <mergeCell ref="N46:N48"/>
    <mergeCell ref="AD46:AD48"/>
    <mergeCell ref="AE46:AE48"/>
    <mergeCell ref="AF46:AF48"/>
    <mergeCell ref="E107:H107"/>
    <mergeCell ref="E108:H108"/>
    <mergeCell ref="A46:A48"/>
    <mergeCell ref="B46:B48"/>
    <mergeCell ref="C46:C48"/>
    <mergeCell ref="D46:D48"/>
    <mergeCell ref="E46:E48"/>
    <mergeCell ref="F46:F48"/>
    <mergeCell ref="G46:G48"/>
    <mergeCell ref="E102:H102"/>
    <mergeCell ref="E103:H103"/>
    <mergeCell ref="E104:H104"/>
    <mergeCell ref="E105:H105"/>
    <mergeCell ref="E106:H106"/>
    <mergeCell ref="E98:H98"/>
    <mergeCell ref="E92:H92"/>
    <mergeCell ref="E93:H93"/>
    <mergeCell ref="E94:H94"/>
    <mergeCell ref="E95:H95"/>
    <mergeCell ref="E96:H96"/>
    <mergeCell ref="E97:H97"/>
    <mergeCell ref="E99:H99"/>
    <mergeCell ref="E100:H100"/>
    <mergeCell ref="E101:H101"/>
    <mergeCell ref="AQ11:AQ14"/>
    <mergeCell ref="AR11:AR14"/>
    <mergeCell ref="AQ15:AQ19"/>
    <mergeCell ref="AR15:AR19"/>
    <mergeCell ref="AQ20:AQ23"/>
    <mergeCell ref="AR20:AR23"/>
    <mergeCell ref="AQ24:AQ26"/>
    <mergeCell ref="AR24:AR26"/>
    <mergeCell ref="AQ27:AQ29"/>
    <mergeCell ref="AR27:AR29"/>
    <mergeCell ref="AQ30:AQ32"/>
    <mergeCell ref="AR30:AR32"/>
    <mergeCell ref="AQ34:AQ35"/>
    <mergeCell ref="AR34:AR35"/>
    <mergeCell ref="AQ36:AQ38"/>
    <mergeCell ref="AR36:AR38"/>
    <mergeCell ref="AQ40:AQ41"/>
    <mergeCell ref="AR40:AR41"/>
    <mergeCell ref="AQ42:AQ45"/>
    <mergeCell ref="AR42:AR45"/>
    <mergeCell ref="AQ46:AQ48"/>
    <mergeCell ref="AR46:AR48"/>
    <mergeCell ref="AQ49:AQ50"/>
    <mergeCell ref="AR49:AR50"/>
    <mergeCell ref="AQ51:AQ52"/>
    <mergeCell ref="AR51:AR52"/>
    <mergeCell ref="AQ53:AQ57"/>
    <mergeCell ref="AR53:AR57"/>
    <mergeCell ref="AQ58:AQ59"/>
    <mergeCell ref="AR58:AR59"/>
  </mergeCells>
  <phoneticPr fontId="60" type="noConversion"/>
  <conditionalFormatting sqref="J15">
    <cfRule type="cellIs" dxfId="381" priority="679" operator="equal">
      <formula>"Muy Baja"</formula>
    </cfRule>
    <cfRule type="cellIs" dxfId="380" priority="677" operator="equal">
      <formula>"Media"</formula>
    </cfRule>
    <cfRule type="cellIs" dxfId="379" priority="678" operator="equal">
      <formula>"Baja"</formula>
    </cfRule>
    <cfRule type="cellIs" dxfId="378" priority="675" operator="equal">
      <formula>"Muy Alta"</formula>
    </cfRule>
    <cfRule type="cellIs" dxfId="377" priority="676" operator="equal">
      <formula>"Alta"</formula>
    </cfRule>
  </conditionalFormatting>
  <conditionalFormatting sqref="J20">
    <cfRule type="cellIs" dxfId="376" priority="519" operator="equal">
      <formula>"Baja"</formula>
    </cfRule>
    <cfRule type="cellIs" dxfId="375" priority="520" operator="equal">
      <formula>"Muy Baja"</formula>
    </cfRule>
    <cfRule type="cellIs" dxfId="374" priority="516" operator="equal">
      <formula>"Muy Alta"</formula>
    </cfRule>
    <cfRule type="cellIs" dxfId="373" priority="517" operator="equal">
      <formula>"Alta"</formula>
    </cfRule>
    <cfRule type="cellIs" dxfId="372" priority="518" operator="equal">
      <formula>"Media"</formula>
    </cfRule>
  </conditionalFormatting>
  <conditionalFormatting sqref="J24:J25 J27">
    <cfRule type="cellIs" dxfId="371" priority="491" operator="equal">
      <formula>"Baja"</formula>
    </cfRule>
    <cfRule type="cellIs" dxfId="370" priority="492" operator="equal">
      <formula>"Muy Baja"</formula>
    </cfRule>
    <cfRule type="cellIs" dxfId="369" priority="488" operator="equal">
      <formula>"Muy Alta"</formula>
    </cfRule>
    <cfRule type="cellIs" dxfId="368" priority="489" operator="equal">
      <formula>"Alta"</formula>
    </cfRule>
    <cfRule type="cellIs" dxfId="367" priority="490" operator="equal">
      <formula>"Media"</formula>
    </cfRule>
  </conditionalFormatting>
  <conditionalFormatting sqref="J30">
    <cfRule type="cellIs" dxfId="366" priority="394" operator="equal">
      <formula>"Muy Alta"</formula>
    </cfRule>
    <cfRule type="cellIs" dxfId="365" priority="395" operator="equal">
      <formula>"Alta"</formula>
    </cfRule>
    <cfRule type="cellIs" dxfId="364" priority="396" operator="equal">
      <formula>"Media"</formula>
    </cfRule>
    <cfRule type="cellIs" dxfId="363" priority="397" operator="equal">
      <formula>"Baja"</formula>
    </cfRule>
    <cfRule type="cellIs" dxfId="362" priority="398" operator="equal">
      <formula>"Muy Baja"</formula>
    </cfRule>
  </conditionalFormatting>
  <conditionalFormatting sqref="J33:J34">
    <cfRule type="cellIs" dxfId="361" priority="356" operator="equal">
      <formula>"Muy Baja"</formula>
    </cfRule>
    <cfRule type="cellIs" dxfId="360" priority="355" operator="equal">
      <formula>"Baja"</formula>
    </cfRule>
    <cfRule type="cellIs" dxfId="359" priority="354" operator="equal">
      <formula>"Media"</formula>
    </cfRule>
    <cfRule type="cellIs" dxfId="358" priority="353" operator="equal">
      <formula>"Alta"</formula>
    </cfRule>
    <cfRule type="cellIs" dxfId="357" priority="352" operator="equal">
      <formula>"Muy Alta"</formula>
    </cfRule>
  </conditionalFormatting>
  <conditionalFormatting sqref="J36">
    <cfRule type="cellIs" dxfId="356" priority="259" operator="equal">
      <formula>"Baja"</formula>
    </cfRule>
    <cfRule type="cellIs" dxfId="355" priority="257" operator="equal">
      <formula>"Alta"</formula>
    </cfRule>
    <cfRule type="cellIs" dxfId="354" priority="258" operator="equal">
      <formula>"Media"</formula>
    </cfRule>
    <cfRule type="cellIs" dxfId="353" priority="256" operator="equal">
      <formula>"Muy Alta"</formula>
    </cfRule>
    <cfRule type="cellIs" dxfId="352" priority="260" operator="equal">
      <formula>"Muy Baja"</formula>
    </cfRule>
  </conditionalFormatting>
  <conditionalFormatting sqref="J39:J40">
    <cfRule type="cellIs" dxfId="351" priority="230" operator="equal">
      <formula>"Media"</formula>
    </cfRule>
    <cfRule type="cellIs" dxfId="350" priority="229" operator="equal">
      <formula>"Alta"</formula>
    </cfRule>
    <cfRule type="cellIs" dxfId="349" priority="228" operator="equal">
      <formula>"Muy Alta"</formula>
    </cfRule>
    <cfRule type="cellIs" dxfId="348" priority="232" operator="equal">
      <formula>"Muy Baja"</formula>
    </cfRule>
    <cfRule type="cellIs" dxfId="347" priority="231" operator="equal">
      <formula>"Baja"</formula>
    </cfRule>
  </conditionalFormatting>
  <conditionalFormatting sqref="J42 J46">
    <cfRule type="cellIs" dxfId="346" priority="42" operator="equal">
      <formula>"Muy Alta"</formula>
    </cfRule>
    <cfRule type="cellIs" dxfId="345" priority="44" operator="equal">
      <formula>"Media"</formula>
    </cfRule>
    <cfRule type="cellIs" dxfId="344" priority="45" operator="equal">
      <formula>"Baja"</formula>
    </cfRule>
    <cfRule type="cellIs" dxfId="343" priority="46" operator="equal">
      <formula>"Muy Baja"</formula>
    </cfRule>
    <cfRule type="cellIs" dxfId="342" priority="43" operator="equal">
      <formula>"Alta"</formula>
    </cfRule>
  </conditionalFormatting>
  <conditionalFormatting sqref="J49">
    <cfRule type="cellIs" dxfId="341" priority="164" operator="equal">
      <formula>"Baja"</formula>
    </cfRule>
    <cfRule type="cellIs" dxfId="340" priority="163" operator="equal">
      <formula>"Media"</formula>
    </cfRule>
    <cfRule type="cellIs" dxfId="339" priority="162" operator="equal">
      <formula>"Alta"</formula>
    </cfRule>
    <cfRule type="cellIs" dxfId="338" priority="165" operator="equal">
      <formula>"Muy Baja"</formula>
    </cfRule>
    <cfRule type="cellIs" dxfId="337" priority="161" operator="equal">
      <formula>"Muy Alta"</formula>
    </cfRule>
  </conditionalFormatting>
  <conditionalFormatting sqref="J51">
    <cfRule type="cellIs" dxfId="336" priority="70" operator="equal">
      <formula>"Muy Baja"</formula>
    </cfRule>
    <cfRule type="cellIs" dxfId="335" priority="69" operator="equal">
      <formula>"Baja"</formula>
    </cfRule>
    <cfRule type="cellIs" dxfId="334" priority="68" operator="equal">
      <formula>"Media"</formula>
    </cfRule>
    <cfRule type="cellIs" dxfId="333" priority="67" operator="equal">
      <formula>"Alta"</formula>
    </cfRule>
    <cfRule type="cellIs" dxfId="332" priority="66" operator="equal">
      <formula>"Muy Alta"</formula>
    </cfRule>
  </conditionalFormatting>
  <conditionalFormatting sqref="J53">
    <cfRule type="cellIs" dxfId="331" priority="147" operator="equal">
      <formula>"Alta"</formula>
    </cfRule>
    <cfRule type="cellIs" dxfId="330" priority="150" operator="equal">
      <formula>"Muy Baja"</formula>
    </cfRule>
    <cfRule type="cellIs" dxfId="329" priority="149" operator="equal">
      <formula>"Baja"</formula>
    </cfRule>
    <cfRule type="cellIs" dxfId="328" priority="148" operator="equal">
      <formula>"Media"</formula>
    </cfRule>
    <cfRule type="cellIs" dxfId="327" priority="146" operator="equal">
      <formula>"Muy Alta"</formula>
    </cfRule>
  </conditionalFormatting>
  <conditionalFormatting sqref="J58">
    <cfRule type="cellIs" dxfId="326" priority="105" operator="equal">
      <formula>"Alta"</formula>
    </cfRule>
    <cfRule type="cellIs" dxfId="325" priority="106" operator="equal">
      <formula>"Media"</formula>
    </cfRule>
    <cfRule type="cellIs" dxfId="324" priority="107" operator="equal">
      <formula>"Baja"</formula>
    </cfRule>
    <cfRule type="cellIs" dxfId="323" priority="108" operator="equal">
      <formula>"Muy Baja"</formula>
    </cfRule>
    <cfRule type="cellIs" dxfId="322" priority="104" operator="equal">
      <formula>"Muy Alta"</formula>
    </cfRule>
  </conditionalFormatting>
  <conditionalFormatting sqref="L15">
    <cfRule type="cellIs" dxfId="321" priority="670" operator="equal">
      <formula>"Catastrófico"</formula>
    </cfRule>
    <cfRule type="cellIs" dxfId="320" priority="672" operator="equal">
      <formula>"Moderado"</formula>
    </cfRule>
    <cfRule type="cellIs" dxfId="319" priority="671" operator="equal">
      <formula>"Mayor"</formula>
    </cfRule>
    <cfRule type="cellIs" dxfId="318" priority="673" operator="equal">
      <formula>"Menor"</formula>
    </cfRule>
    <cfRule type="cellIs" dxfId="317" priority="674" operator="equal">
      <formula>"Leve"</formula>
    </cfRule>
  </conditionalFormatting>
  <conditionalFormatting sqref="L20">
    <cfRule type="cellIs" dxfId="316" priority="513" operator="equal">
      <formula>"Moderado"</formula>
    </cfRule>
    <cfRule type="cellIs" dxfId="315" priority="514" operator="equal">
      <formula>"Menor"</formula>
    </cfRule>
    <cfRule type="cellIs" dxfId="314" priority="515" operator="equal">
      <formula>"Leve"</formula>
    </cfRule>
    <cfRule type="cellIs" dxfId="313" priority="512" operator="equal">
      <formula>"Mayor"</formula>
    </cfRule>
    <cfRule type="cellIs" dxfId="312" priority="511" operator="equal">
      <formula>"Catastrófico"</formula>
    </cfRule>
  </conditionalFormatting>
  <conditionalFormatting sqref="L24:L25 L27">
    <cfRule type="cellIs" dxfId="311" priority="485" operator="equal">
      <formula>"Moderado"</formula>
    </cfRule>
    <cfRule type="cellIs" dxfId="310" priority="487" operator="equal">
      <formula>"Leve"</formula>
    </cfRule>
    <cfRule type="cellIs" dxfId="309" priority="486" operator="equal">
      <formula>"Menor"</formula>
    </cfRule>
    <cfRule type="cellIs" dxfId="308" priority="484" operator="equal">
      <formula>"Mayor"</formula>
    </cfRule>
    <cfRule type="cellIs" dxfId="307" priority="483" operator="equal">
      <formula>"Catastrófico"</formula>
    </cfRule>
  </conditionalFormatting>
  <conditionalFormatting sqref="L30">
    <cfRule type="cellIs" dxfId="306" priority="393" operator="equal">
      <formula>"Leve"</formula>
    </cfRule>
    <cfRule type="cellIs" dxfId="305" priority="391" operator="equal">
      <formula>"Moderado"</formula>
    </cfRule>
    <cfRule type="cellIs" dxfId="304" priority="390" operator="equal">
      <formula>"Mayor"</formula>
    </cfRule>
    <cfRule type="cellIs" dxfId="303" priority="389" operator="equal">
      <formula>"Catastrófico"</formula>
    </cfRule>
    <cfRule type="cellIs" dxfId="302" priority="392" operator="equal">
      <formula>"Menor"</formula>
    </cfRule>
  </conditionalFormatting>
  <conditionalFormatting sqref="L33:L34">
    <cfRule type="cellIs" dxfId="301" priority="349" operator="equal">
      <formula>"Moderado"</formula>
    </cfRule>
    <cfRule type="cellIs" dxfId="300" priority="350" operator="equal">
      <formula>"Menor"</formula>
    </cfRule>
    <cfRule type="cellIs" dxfId="299" priority="351" operator="equal">
      <formula>"Leve"</formula>
    </cfRule>
    <cfRule type="cellIs" dxfId="298" priority="348" operator="equal">
      <formula>"Mayor"</formula>
    </cfRule>
    <cfRule type="cellIs" dxfId="297" priority="347" operator="equal">
      <formula>"Catastrófico"</formula>
    </cfRule>
  </conditionalFormatting>
  <conditionalFormatting sqref="L36">
    <cfRule type="cellIs" dxfId="296" priority="254" operator="equal">
      <formula>"Menor"</formula>
    </cfRule>
    <cfRule type="cellIs" dxfId="295" priority="252" operator="equal">
      <formula>"Mayor"</formula>
    </cfRule>
    <cfRule type="cellIs" dxfId="294" priority="253" operator="equal">
      <formula>"Moderado"</formula>
    </cfRule>
    <cfRule type="cellIs" dxfId="293" priority="251" operator="equal">
      <formula>"Catastrófico"</formula>
    </cfRule>
    <cfRule type="cellIs" dxfId="292" priority="255" operator="equal">
      <formula>"Leve"</formula>
    </cfRule>
  </conditionalFormatting>
  <conditionalFormatting sqref="L39:L40">
    <cfRule type="cellIs" dxfId="291" priority="224" operator="equal">
      <formula>"Mayor"</formula>
    </cfRule>
    <cfRule type="cellIs" dxfId="290" priority="225" operator="equal">
      <formula>"Moderado"</formula>
    </cfRule>
    <cfRule type="cellIs" dxfId="289" priority="223" operator="equal">
      <formula>"Catastrófico"</formula>
    </cfRule>
    <cfRule type="cellIs" dxfId="288" priority="227" operator="equal">
      <formula>"Leve"</formula>
    </cfRule>
    <cfRule type="cellIs" dxfId="287" priority="226" operator="equal">
      <formula>"Menor"</formula>
    </cfRule>
  </conditionalFormatting>
  <conditionalFormatting sqref="L42 L46">
    <cfRule type="cellIs" dxfId="286" priority="39" operator="equal">
      <formula>"Moderado"</formula>
    </cfRule>
    <cfRule type="cellIs" dxfId="285" priority="38" operator="equal">
      <formula>"Mayor"</formula>
    </cfRule>
    <cfRule type="cellIs" dxfId="284" priority="37" operator="equal">
      <formula>"Catastrófico"</formula>
    </cfRule>
    <cfRule type="cellIs" dxfId="283" priority="41" operator="equal">
      <formula>"Leve"</formula>
    </cfRule>
    <cfRule type="cellIs" dxfId="282" priority="40" operator="equal">
      <formula>"Menor"</formula>
    </cfRule>
  </conditionalFormatting>
  <conditionalFormatting sqref="L49">
    <cfRule type="cellIs" dxfId="281" priority="187" operator="equal">
      <formula>"Menor"</formula>
    </cfRule>
    <cfRule type="cellIs" dxfId="280" priority="188" operator="equal">
      <formula>"Leve"</formula>
    </cfRule>
    <cfRule type="cellIs" dxfId="279" priority="186" operator="equal">
      <formula>"Moderado"</formula>
    </cfRule>
    <cfRule type="cellIs" dxfId="278" priority="185" operator="equal">
      <formula>"Mayor"</formula>
    </cfRule>
    <cfRule type="cellIs" dxfId="277" priority="184" operator="equal">
      <formula>"Catastrófico"</formula>
    </cfRule>
  </conditionalFormatting>
  <conditionalFormatting sqref="L51">
    <cfRule type="cellIs" dxfId="276" priority="61" operator="equal">
      <formula>"Catastrófico"</formula>
    </cfRule>
    <cfRule type="cellIs" dxfId="275" priority="62" operator="equal">
      <formula>"Mayor"</formula>
    </cfRule>
    <cfRule type="cellIs" dxfId="274" priority="63" operator="equal">
      <formula>"Moderado"</formula>
    </cfRule>
    <cfRule type="cellIs" dxfId="273" priority="65" operator="equal">
      <formula>"Leve"</formula>
    </cfRule>
    <cfRule type="cellIs" dxfId="272" priority="64" operator="equal">
      <formula>"Menor"</formula>
    </cfRule>
  </conditionalFormatting>
  <conditionalFormatting sqref="L53">
    <cfRule type="cellIs" dxfId="271" priority="143" operator="equal">
      <formula>"Moderado"</formula>
    </cfRule>
    <cfRule type="cellIs" dxfId="270" priority="144" operator="equal">
      <formula>"Menor"</formula>
    </cfRule>
    <cfRule type="cellIs" dxfId="269" priority="145" operator="equal">
      <formula>"Leve"</formula>
    </cfRule>
    <cfRule type="cellIs" dxfId="268" priority="142" operator="equal">
      <formula>"Mayor"</formula>
    </cfRule>
    <cfRule type="cellIs" dxfId="267" priority="141" operator="equal">
      <formula>"Catastrófico"</formula>
    </cfRule>
  </conditionalFormatting>
  <conditionalFormatting sqref="L58">
    <cfRule type="cellIs" dxfId="266" priority="103" operator="equal">
      <formula>"Leve"</formula>
    </cfRule>
    <cfRule type="cellIs" dxfId="265" priority="102" operator="equal">
      <formula>"Menor"</formula>
    </cfRule>
    <cfRule type="cellIs" dxfId="264" priority="101" operator="equal">
      <formula>"Moderado"</formula>
    </cfRule>
    <cfRule type="cellIs" dxfId="263" priority="100" operator="equal">
      <formula>"Mayor"</formula>
    </cfRule>
    <cfRule type="cellIs" dxfId="262" priority="99" operator="equal">
      <formula>"Catastrófico"</formula>
    </cfRule>
  </conditionalFormatting>
  <conditionalFormatting sqref="N15">
    <cfRule type="cellIs" dxfId="261" priority="669" operator="equal">
      <formula>"Bajo"</formula>
    </cfRule>
    <cfRule type="cellIs" dxfId="260" priority="668" operator="equal">
      <formula>"Moderado"</formula>
    </cfRule>
    <cfRule type="cellIs" dxfId="259" priority="667" operator="equal">
      <formula>"Alto"</formula>
    </cfRule>
    <cfRule type="cellIs" dxfId="258" priority="666" operator="equal">
      <formula>"Extremo"</formula>
    </cfRule>
  </conditionalFormatting>
  <conditionalFormatting sqref="N20">
    <cfRule type="cellIs" dxfId="257" priority="508" operator="equal">
      <formula>"Alto"</formula>
    </cfRule>
    <cfRule type="cellIs" dxfId="256" priority="507" operator="equal">
      <formula>"Extremo"</formula>
    </cfRule>
    <cfRule type="cellIs" dxfId="255" priority="509" operator="equal">
      <formula>"Moderado"</formula>
    </cfRule>
    <cfRule type="cellIs" dxfId="254" priority="510" operator="equal">
      <formula>"Bajo"</formula>
    </cfRule>
  </conditionalFormatting>
  <conditionalFormatting sqref="N24:N25">
    <cfRule type="cellIs" dxfId="253" priority="481" operator="equal">
      <formula>"Moderado"</formula>
    </cfRule>
    <cfRule type="cellIs" dxfId="252" priority="482" operator="equal">
      <formula>"Bajo"</formula>
    </cfRule>
    <cfRule type="cellIs" dxfId="251" priority="480" operator="equal">
      <formula>"Alto"</formula>
    </cfRule>
    <cfRule type="cellIs" dxfId="250" priority="479" operator="equal">
      <formula>"Extremo"</formula>
    </cfRule>
  </conditionalFormatting>
  <conditionalFormatting sqref="N27">
    <cfRule type="cellIs" dxfId="249" priority="477" operator="equal">
      <formula>"Moderado"</formula>
    </cfRule>
    <cfRule type="cellIs" dxfId="248" priority="478" operator="equal">
      <formula>"Bajo"</formula>
    </cfRule>
    <cfRule type="cellIs" dxfId="247" priority="476" operator="equal">
      <formula>"Alto"</formula>
    </cfRule>
    <cfRule type="cellIs" dxfId="246" priority="475" operator="equal">
      <formula>"Extremo"</formula>
    </cfRule>
  </conditionalFormatting>
  <conditionalFormatting sqref="N30">
    <cfRule type="cellIs" dxfId="245" priority="388" operator="equal">
      <formula>"Bajo"</formula>
    </cfRule>
    <cfRule type="cellIs" dxfId="244" priority="387" operator="equal">
      <formula>"Moderado"</formula>
    </cfRule>
    <cfRule type="cellIs" dxfId="243" priority="386" operator="equal">
      <formula>"Alto"</formula>
    </cfRule>
    <cfRule type="cellIs" dxfId="242" priority="385" operator="equal">
      <formula>"Extremo"</formula>
    </cfRule>
  </conditionalFormatting>
  <conditionalFormatting sqref="N33:N34">
    <cfRule type="cellIs" dxfId="241" priority="345" operator="equal">
      <formula>"Moderado"</formula>
    </cfRule>
    <cfRule type="cellIs" dxfId="240" priority="343" operator="equal">
      <formula>"Extremo"</formula>
    </cfRule>
    <cfRule type="cellIs" dxfId="239" priority="344" operator="equal">
      <formula>"Alto"</formula>
    </cfRule>
    <cfRule type="cellIs" dxfId="238" priority="346" operator="equal">
      <formula>"Bajo"</formula>
    </cfRule>
  </conditionalFormatting>
  <conditionalFormatting sqref="N36">
    <cfRule type="cellIs" dxfId="237" priority="250" operator="equal">
      <formula>"Bajo"</formula>
    </cfRule>
    <cfRule type="cellIs" dxfId="236" priority="249" operator="equal">
      <formula>"Moderado"</formula>
    </cfRule>
    <cfRule type="cellIs" dxfId="235" priority="248" operator="equal">
      <formula>"Alto"</formula>
    </cfRule>
    <cfRule type="cellIs" dxfId="234" priority="247" operator="equal">
      <formula>"Extremo"</formula>
    </cfRule>
  </conditionalFormatting>
  <conditionalFormatting sqref="N39:N40">
    <cfRule type="cellIs" dxfId="233" priority="222" operator="equal">
      <formula>"Bajo"</formula>
    </cfRule>
    <cfRule type="cellIs" dxfId="232" priority="221" operator="equal">
      <formula>"Moderado"</formula>
    </cfRule>
    <cfRule type="cellIs" dxfId="231" priority="220" operator="equal">
      <formula>"Alto"</formula>
    </cfRule>
    <cfRule type="cellIs" dxfId="230" priority="219" operator="equal">
      <formula>"Extremo"</formula>
    </cfRule>
  </conditionalFormatting>
  <conditionalFormatting sqref="N42">
    <cfRule type="cellIs" dxfId="229" priority="33" operator="equal">
      <formula>"Extremo"</formula>
    </cfRule>
    <cfRule type="cellIs" dxfId="228" priority="36" operator="equal">
      <formula>"Bajo"</formula>
    </cfRule>
    <cfRule type="cellIs" dxfId="227" priority="35" operator="equal">
      <formula>"Moderado"</formula>
    </cfRule>
    <cfRule type="cellIs" dxfId="226" priority="34" operator="equal">
      <formula>"Alto"</formula>
    </cfRule>
  </conditionalFormatting>
  <conditionalFormatting sqref="N46">
    <cfRule type="cellIs" dxfId="225" priority="2" operator="equal">
      <formula>"Alto"</formula>
    </cfRule>
    <cfRule type="cellIs" dxfId="224" priority="3" operator="equal">
      <formula>"Moderado"</formula>
    </cfRule>
    <cfRule type="cellIs" dxfId="223" priority="4" operator="equal">
      <formula>"Bajo"</formula>
    </cfRule>
    <cfRule type="cellIs" dxfId="222" priority="1" operator="equal">
      <formula>"Extremo"</formula>
    </cfRule>
  </conditionalFormatting>
  <conditionalFormatting sqref="N49">
    <cfRule type="cellIs" dxfId="221" priority="181" operator="equal">
      <formula>"Alto"</formula>
    </cfRule>
    <cfRule type="cellIs" dxfId="220" priority="183" operator="equal">
      <formula>"Bajo"</formula>
    </cfRule>
    <cfRule type="cellIs" dxfId="219" priority="182" operator="equal">
      <formula>"Moderado"</formula>
    </cfRule>
    <cfRule type="cellIs" dxfId="218" priority="180" operator="equal">
      <formula>"Extremo"</formula>
    </cfRule>
  </conditionalFormatting>
  <conditionalFormatting sqref="N51">
    <cfRule type="cellIs" dxfId="217" priority="60" operator="equal">
      <formula>"Bajo"</formula>
    </cfRule>
    <cfRule type="cellIs" dxfId="216" priority="57" operator="equal">
      <formula>"Extremo"</formula>
    </cfRule>
    <cfRule type="cellIs" dxfId="215" priority="58" operator="equal">
      <formula>"Alto"</formula>
    </cfRule>
    <cfRule type="cellIs" dxfId="214" priority="59" operator="equal">
      <formula>"Moderado"</formula>
    </cfRule>
  </conditionalFormatting>
  <conditionalFormatting sqref="N53">
    <cfRule type="cellIs" dxfId="213" priority="139" operator="equal">
      <formula>"Moderado"</formula>
    </cfRule>
    <cfRule type="cellIs" dxfId="212" priority="138" operator="equal">
      <formula>"Alto"</formula>
    </cfRule>
    <cfRule type="cellIs" dxfId="211" priority="137" operator="equal">
      <formula>"Extremo"</formula>
    </cfRule>
    <cfRule type="cellIs" dxfId="210" priority="140" operator="equal">
      <formula>"Bajo"</formula>
    </cfRule>
  </conditionalFormatting>
  <conditionalFormatting sqref="N58">
    <cfRule type="cellIs" dxfId="209" priority="97" operator="equal">
      <formula>"Moderado"</formula>
    </cfRule>
    <cfRule type="cellIs" dxfId="208" priority="95" operator="equal">
      <formula>"Extremo"</formula>
    </cfRule>
    <cfRule type="cellIs" dxfId="207" priority="96" operator="equal">
      <formula>"Alto"</formula>
    </cfRule>
    <cfRule type="cellIs" dxfId="206" priority="98" operator="equal">
      <formula>"Bajo"</formula>
    </cfRule>
  </conditionalFormatting>
  <conditionalFormatting sqref="Z15:Z59">
    <cfRule type="cellIs" dxfId="205" priority="52" operator="equal">
      <formula>"Muy Alta"</formula>
    </cfRule>
    <cfRule type="cellIs" dxfId="204" priority="53" operator="equal">
      <formula>"Alta"</formula>
    </cfRule>
    <cfRule type="cellIs" dxfId="203" priority="54" operator="equal">
      <formula>"Media"</formula>
    </cfRule>
    <cfRule type="cellIs" dxfId="202" priority="56" operator="equal">
      <formula>"Muy Baja"</formula>
    </cfRule>
    <cfRule type="cellIs" dxfId="201" priority="55" operator="equal">
      <formula>"Baja"</formula>
    </cfRule>
  </conditionalFormatting>
  <conditionalFormatting sqref="AB15:AB59">
    <cfRule type="cellIs" dxfId="200" priority="51" operator="equal">
      <formula>"Leve"</formula>
    </cfRule>
    <cfRule type="cellIs" dxfId="199" priority="50" operator="equal">
      <formula>"Menor"</formula>
    </cfRule>
    <cfRule type="cellIs" dxfId="198" priority="47" operator="equal">
      <formula>"Catastrófico"</formula>
    </cfRule>
    <cfRule type="cellIs" dxfId="197" priority="49" operator="equal">
      <formula>"Moderado"</formula>
    </cfRule>
    <cfRule type="cellIs" dxfId="196" priority="48" operator="equal">
      <formula>"Mayor"</formula>
    </cfRule>
  </conditionalFormatting>
  <conditionalFormatting sqref="AD15">
    <cfRule type="cellIs" dxfId="195" priority="661" operator="equal">
      <formula>"Muy Alta"</formula>
    </cfRule>
    <cfRule type="cellIs" dxfId="194" priority="662" operator="equal">
      <formula>"Alta"</formula>
    </cfRule>
    <cfRule type="cellIs" dxfId="193" priority="663" operator="equal">
      <formula>"Media"</formula>
    </cfRule>
    <cfRule type="cellIs" dxfId="192" priority="664" operator="equal">
      <formula>"Baja"</formula>
    </cfRule>
    <cfRule type="cellIs" dxfId="191" priority="665" operator="equal">
      <formula>"Muy Baja"</formula>
    </cfRule>
  </conditionalFormatting>
  <conditionalFormatting sqref="AD20">
    <cfRule type="cellIs" dxfId="190" priority="500" operator="equal">
      <formula>"Media"</formula>
    </cfRule>
    <cfRule type="cellIs" dxfId="189" priority="501" operator="equal">
      <formula>"Baja"</formula>
    </cfRule>
    <cfRule type="cellIs" dxfId="188" priority="502" operator="equal">
      <formula>"Muy Baja"</formula>
    </cfRule>
    <cfRule type="cellIs" dxfId="187" priority="498" operator="equal">
      <formula>"Muy Alta"</formula>
    </cfRule>
    <cfRule type="cellIs" dxfId="186" priority="499" operator="equal">
      <formula>"Alta"</formula>
    </cfRule>
  </conditionalFormatting>
  <conditionalFormatting sqref="AD24:AD25">
    <cfRule type="cellIs" dxfId="185" priority="472" operator="equal">
      <formula>"Media"</formula>
    </cfRule>
    <cfRule type="cellIs" dxfId="184" priority="470" operator="equal">
      <formula>"Muy Alta"</formula>
    </cfRule>
    <cfRule type="cellIs" dxfId="183" priority="471" operator="equal">
      <formula>"Alta"</formula>
    </cfRule>
    <cfRule type="cellIs" dxfId="182" priority="473" operator="equal">
      <formula>"Baja"</formula>
    </cfRule>
    <cfRule type="cellIs" dxfId="181" priority="474" operator="equal">
      <formula>"Muy Baja"</formula>
    </cfRule>
  </conditionalFormatting>
  <conditionalFormatting sqref="AD27">
    <cfRule type="cellIs" dxfId="180" priority="460" operator="equal">
      <formula>"Muy Alta"</formula>
    </cfRule>
    <cfRule type="cellIs" dxfId="179" priority="461" operator="equal">
      <formula>"Alta"</formula>
    </cfRule>
    <cfRule type="cellIs" dxfId="178" priority="462" operator="equal">
      <formula>"Media"</formula>
    </cfRule>
    <cfRule type="cellIs" dxfId="177" priority="463" operator="equal">
      <formula>"Baja"</formula>
    </cfRule>
    <cfRule type="cellIs" dxfId="176" priority="464" operator="equal">
      <formula>"Muy Baja"</formula>
    </cfRule>
  </conditionalFormatting>
  <conditionalFormatting sqref="AD30">
    <cfRule type="cellIs" dxfId="175" priority="418" operator="equal">
      <formula>"Muy Alta"</formula>
    </cfRule>
    <cfRule type="cellIs" dxfId="174" priority="420" operator="equal">
      <formula>"Media"</formula>
    </cfRule>
    <cfRule type="cellIs" dxfId="173" priority="419" operator="equal">
      <formula>"Alta"</formula>
    </cfRule>
    <cfRule type="cellIs" dxfId="172" priority="422" operator="equal">
      <formula>"Muy Baja"</formula>
    </cfRule>
    <cfRule type="cellIs" dxfId="171" priority="421" operator="equal">
      <formula>"Baja"</formula>
    </cfRule>
  </conditionalFormatting>
  <conditionalFormatting sqref="AD33:AD34">
    <cfRule type="cellIs" dxfId="170" priority="362" operator="equal">
      <formula>"Muy Alta"</formula>
    </cfRule>
    <cfRule type="cellIs" dxfId="169" priority="363" operator="equal">
      <formula>"Alta"</formula>
    </cfRule>
    <cfRule type="cellIs" dxfId="168" priority="366" operator="equal">
      <formula>"Muy Baja"</formula>
    </cfRule>
    <cfRule type="cellIs" dxfId="167" priority="365" operator="equal">
      <formula>"Baja"</formula>
    </cfRule>
    <cfRule type="cellIs" dxfId="166" priority="364" operator="equal">
      <formula>"Media"</formula>
    </cfRule>
  </conditionalFormatting>
  <conditionalFormatting sqref="AD36">
    <cfRule type="cellIs" dxfId="165" priority="304" operator="equal">
      <formula>"Muy Alta"</formula>
    </cfRule>
    <cfRule type="cellIs" dxfId="164" priority="305" operator="equal">
      <formula>"Alta"</formula>
    </cfRule>
    <cfRule type="cellIs" dxfId="163" priority="308" operator="equal">
      <formula>"Muy Baja"</formula>
    </cfRule>
    <cfRule type="cellIs" dxfId="162" priority="307" operator="equal">
      <formula>"Baja"</formula>
    </cfRule>
    <cfRule type="cellIs" dxfId="161" priority="306" operator="equal">
      <formula>"Media"</formula>
    </cfRule>
  </conditionalFormatting>
  <conditionalFormatting sqref="AD39:AD40">
    <cfRule type="cellIs" dxfId="160" priority="266" operator="equal">
      <formula>"Muy Alta"</formula>
    </cfRule>
    <cfRule type="cellIs" dxfId="159" priority="267" operator="equal">
      <formula>"Alta"</formula>
    </cfRule>
    <cfRule type="cellIs" dxfId="158" priority="268" operator="equal">
      <formula>"Media"</formula>
    </cfRule>
    <cfRule type="cellIs" dxfId="157" priority="269" operator="equal">
      <formula>"Baja"</formula>
    </cfRule>
    <cfRule type="cellIs" dxfId="156" priority="270" operator="equal">
      <formula>"Muy Baja"</formula>
    </cfRule>
  </conditionalFormatting>
  <conditionalFormatting sqref="AD42">
    <cfRule type="cellIs" dxfId="155" priority="30" operator="equal">
      <formula>"Media"</formula>
    </cfRule>
    <cfRule type="cellIs" dxfId="154" priority="31" operator="equal">
      <formula>"Baja"</formula>
    </cfRule>
    <cfRule type="cellIs" dxfId="153" priority="32" operator="equal">
      <formula>"Muy Baja"</formula>
    </cfRule>
    <cfRule type="cellIs" dxfId="152" priority="28" operator="equal">
      <formula>"Muy Alta"</formula>
    </cfRule>
    <cfRule type="cellIs" dxfId="151" priority="29" operator="equal">
      <formula>"Alta"</formula>
    </cfRule>
  </conditionalFormatting>
  <conditionalFormatting sqref="AD46">
    <cfRule type="cellIs" dxfId="150" priority="22" operator="equal">
      <formula>"Muy Baja"</formula>
    </cfRule>
    <cfRule type="cellIs" dxfId="149" priority="18" operator="equal">
      <formula>"Muy Alta"</formula>
    </cfRule>
    <cfRule type="cellIs" dxfId="148" priority="21" operator="equal">
      <formula>"Baja"</formula>
    </cfRule>
    <cfRule type="cellIs" dxfId="147" priority="20" operator="equal">
      <formula>"Media"</formula>
    </cfRule>
    <cfRule type="cellIs" dxfId="146" priority="19" operator="equal">
      <formula>"Alta"</formula>
    </cfRule>
  </conditionalFormatting>
  <conditionalFormatting sqref="AD49">
    <cfRule type="cellIs" dxfId="145" priority="172" operator="equal">
      <formula>"Alta"</formula>
    </cfRule>
    <cfRule type="cellIs" dxfId="144" priority="171" operator="equal">
      <formula>"Muy Alta"</formula>
    </cfRule>
    <cfRule type="cellIs" dxfId="143" priority="173" operator="equal">
      <formula>"Media"</formula>
    </cfRule>
    <cfRule type="cellIs" dxfId="142" priority="174" operator="equal">
      <formula>"Baja"</formula>
    </cfRule>
    <cfRule type="cellIs" dxfId="141" priority="175" operator="equal">
      <formula>"Muy Baja"</formula>
    </cfRule>
  </conditionalFormatting>
  <conditionalFormatting sqref="AD51">
    <cfRule type="cellIs" dxfId="140" priority="118" operator="equal">
      <formula>"Muy Alta"</formula>
    </cfRule>
    <cfRule type="cellIs" dxfId="139" priority="122" operator="equal">
      <formula>"Muy Baja"</formula>
    </cfRule>
    <cfRule type="cellIs" dxfId="138" priority="121" operator="equal">
      <formula>"Baja"</formula>
    </cfRule>
    <cfRule type="cellIs" dxfId="137" priority="120" operator="equal">
      <formula>"Media"</formula>
    </cfRule>
    <cfRule type="cellIs" dxfId="136" priority="119" operator="equal">
      <formula>"Alta"</formula>
    </cfRule>
  </conditionalFormatting>
  <conditionalFormatting sqref="AD53">
    <cfRule type="cellIs" dxfId="135" priority="136" operator="equal">
      <formula>"Muy Baja"</formula>
    </cfRule>
    <cfRule type="cellIs" dxfId="134" priority="135" operator="equal">
      <formula>"Baja"</formula>
    </cfRule>
    <cfRule type="cellIs" dxfId="133" priority="134" operator="equal">
      <formula>"Media"</formula>
    </cfRule>
    <cfRule type="cellIs" dxfId="132" priority="133" operator="equal">
      <formula>"Alta"</formula>
    </cfRule>
    <cfRule type="cellIs" dxfId="131" priority="132" operator="equal">
      <formula>"Muy Alta"</formula>
    </cfRule>
  </conditionalFormatting>
  <conditionalFormatting sqref="AD58">
    <cfRule type="cellIs" dxfId="130" priority="90" operator="equal">
      <formula>"Muy Alta"</formula>
    </cfRule>
    <cfRule type="cellIs" dxfId="129" priority="91" operator="equal">
      <formula>"Alta"</formula>
    </cfRule>
    <cfRule type="cellIs" dxfId="128" priority="92" operator="equal">
      <formula>"Media"</formula>
    </cfRule>
    <cfRule type="cellIs" dxfId="127" priority="93" operator="equal">
      <formula>"Baja"</formula>
    </cfRule>
    <cfRule type="cellIs" dxfId="126" priority="94" operator="equal">
      <formula>"Muy Baja"</formula>
    </cfRule>
  </conditionalFormatting>
  <conditionalFormatting sqref="AF15">
    <cfRule type="cellIs" dxfId="125" priority="657" operator="equal">
      <formula>"Mayor"</formula>
    </cfRule>
    <cfRule type="cellIs" dxfId="124" priority="658" operator="equal">
      <formula>"Moderado"</formula>
    </cfRule>
    <cfRule type="cellIs" dxfId="123" priority="656" operator="equal">
      <formula>"Catastrófico"</formula>
    </cfRule>
    <cfRule type="cellIs" dxfId="122" priority="659" operator="equal">
      <formula>"Menor"</formula>
    </cfRule>
    <cfRule type="cellIs" dxfId="121" priority="660" operator="equal">
      <formula>"Leve"</formula>
    </cfRule>
  </conditionalFormatting>
  <conditionalFormatting sqref="AF20">
    <cfRule type="cellIs" dxfId="120" priority="493" operator="equal">
      <formula>"Catastrófico"</formula>
    </cfRule>
    <cfRule type="cellIs" dxfId="119" priority="497" operator="equal">
      <formula>"Leve"</formula>
    </cfRule>
    <cfRule type="cellIs" dxfId="118" priority="496" operator="equal">
      <formula>"Menor"</formula>
    </cfRule>
    <cfRule type="cellIs" dxfId="117" priority="494" operator="equal">
      <formula>"Mayor"</formula>
    </cfRule>
    <cfRule type="cellIs" dxfId="116" priority="495" operator="equal">
      <formula>"Moderado"</formula>
    </cfRule>
  </conditionalFormatting>
  <conditionalFormatting sqref="AF24:AF25">
    <cfRule type="cellIs" dxfId="115" priority="466" operator="equal">
      <formula>"Mayor"</formula>
    </cfRule>
    <cfRule type="cellIs" dxfId="114" priority="465" operator="equal">
      <formula>"Catastrófico"</formula>
    </cfRule>
    <cfRule type="cellIs" dxfId="113" priority="467" operator="equal">
      <formula>"Moderado"</formula>
    </cfRule>
    <cfRule type="cellIs" dxfId="112" priority="469" operator="equal">
      <formula>"Leve"</formula>
    </cfRule>
    <cfRule type="cellIs" dxfId="111" priority="468" operator="equal">
      <formula>"Menor"</formula>
    </cfRule>
  </conditionalFormatting>
  <conditionalFormatting sqref="AF27">
    <cfRule type="cellIs" dxfId="110" priority="455" operator="equal">
      <formula>"Catastrófico"</formula>
    </cfRule>
    <cfRule type="cellIs" dxfId="109" priority="456" operator="equal">
      <formula>"Mayor"</formula>
    </cfRule>
    <cfRule type="cellIs" dxfId="108" priority="457" operator="equal">
      <formula>"Moderado"</formula>
    </cfRule>
    <cfRule type="cellIs" dxfId="107" priority="458" operator="equal">
      <formula>"Menor"</formula>
    </cfRule>
    <cfRule type="cellIs" dxfId="106" priority="459" operator="equal">
      <formula>"Leve"</formula>
    </cfRule>
  </conditionalFormatting>
  <conditionalFormatting sqref="AF30">
    <cfRule type="cellIs" dxfId="105" priority="416" operator="equal">
      <formula>"Menor"</formula>
    </cfRule>
    <cfRule type="cellIs" dxfId="104" priority="415" operator="equal">
      <formula>"Moderado"</formula>
    </cfRule>
    <cfRule type="cellIs" dxfId="103" priority="413" operator="equal">
      <formula>"Catastrófico"</formula>
    </cfRule>
    <cfRule type="cellIs" dxfId="102" priority="414" operator="equal">
      <formula>"Mayor"</formula>
    </cfRule>
    <cfRule type="cellIs" dxfId="101" priority="417" operator="equal">
      <formula>"Leve"</formula>
    </cfRule>
  </conditionalFormatting>
  <conditionalFormatting sqref="AF33:AF34">
    <cfRule type="cellIs" dxfId="100" priority="361" operator="equal">
      <formula>"Leve"</formula>
    </cfRule>
    <cfRule type="cellIs" dxfId="99" priority="360" operator="equal">
      <formula>"Menor"</formula>
    </cfRule>
    <cfRule type="cellIs" dxfId="98" priority="359" operator="equal">
      <formula>"Moderado"</formula>
    </cfRule>
    <cfRule type="cellIs" dxfId="97" priority="358" operator="equal">
      <formula>"Mayor"</formula>
    </cfRule>
    <cfRule type="cellIs" dxfId="96" priority="357" operator="equal">
      <formula>"Catastrófico"</formula>
    </cfRule>
  </conditionalFormatting>
  <conditionalFormatting sqref="AF36">
    <cfRule type="cellIs" dxfId="95" priority="303" operator="equal">
      <formula>"Leve"</formula>
    </cfRule>
    <cfRule type="cellIs" dxfId="94" priority="299" operator="equal">
      <formula>"Catastrófico"</formula>
    </cfRule>
    <cfRule type="cellIs" dxfId="93" priority="300" operator="equal">
      <formula>"Mayor"</formula>
    </cfRule>
    <cfRule type="cellIs" dxfId="92" priority="301" operator="equal">
      <formula>"Moderado"</formula>
    </cfRule>
    <cfRule type="cellIs" dxfId="91" priority="302" operator="equal">
      <formula>"Menor"</formula>
    </cfRule>
  </conditionalFormatting>
  <conditionalFormatting sqref="AF39:AF40">
    <cfRule type="cellIs" dxfId="90" priority="263" operator="equal">
      <formula>"Moderado"</formula>
    </cfRule>
    <cfRule type="cellIs" dxfId="89" priority="264" operator="equal">
      <formula>"Menor"</formula>
    </cfRule>
    <cfRule type="cellIs" dxfId="88" priority="265" operator="equal">
      <formula>"Leve"</formula>
    </cfRule>
    <cfRule type="cellIs" dxfId="87" priority="261" operator="equal">
      <formula>"Catastrófico"</formula>
    </cfRule>
    <cfRule type="cellIs" dxfId="86" priority="262" operator="equal">
      <formula>"Mayor"</formula>
    </cfRule>
  </conditionalFormatting>
  <conditionalFormatting sqref="AF42">
    <cfRule type="cellIs" dxfId="85" priority="27" operator="equal">
      <formula>"Leve"</formula>
    </cfRule>
    <cfRule type="cellIs" dxfId="84" priority="23" operator="equal">
      <formula>"Catastrófico"</formula>
    </cfRule>
    <cfRule type="cellIs" dxfId="83" priority="24" operator="equal">
      <formula>"Mayor"</formula>
    </cfRule>
    <cfRule type="cellIs" dxfId="82" priority="25" operator="equal">
      <formula>"Moderado"</formula>
    </cfRule>
    <cfRule type="cellIs" dxfId="81" priority="26" operator="equal">
      <formula>"Menor"</formula>
    </cfRule>
  </conditionalFormatting>
  <conditionalFormatting sqref="AF46">
    <cfRule type="cellIs" dxfId="80" priority="16" operator="equal">
      <formula>"Menor"</formula>
    </cfRule>
    <cfRule type="cellIs" dxfId="79" priority="15" operator="equal">
      <formula>"Moderado"</formula>
    </cfRule>
    <cfRule type="cellIs" dxfId="78" priority="14" operator="equal">
      <formula>"Mayor"</formula>
    </cfRule>
    <cfRule type="cellIs" dxfId="77" priority="17" operator="equal">
      <formula>"Leve"</formula>
    </cfRule>
    <cfRule type="cellIs" dxfId="76" priority="13" operator="equal">
      <formula>"Catastrófico"</formula>
    </cfRule>
  </conditionalFormatting>
  <conditionalFormatting sqref="AF49">
    <cfRule type="cellIs" dxfId="75" priority="166" operator="equal">
      <formula>"Catastrófico"</formula>
    </cfRule>
    <cfRule type="cellIs" dxfId="74" priority="167" operator="equal">
      <formula>"Mayor"</formula>
    </cfRule>
    <cfRule type="cellIs" dxfId="73" priority="168" operator="equal">
      <formula>"Moderado"</formula>
    </cfRule>
    <cfRule type="cellIs" dxfId="72" priority="170" operator="equal">
      <formula>"Leve"</formula>
    </cfRule>
    <cfRule type="cellIs" dxfId="71" priority="169" operator="equal">
      <formula>"Menor"</formula>
    </cfRule>
  </conditionalFormatting>
  <conditionalFormatting sqref="AF51">
    <cfRule type="cellIs" dxfId="70" priority="117" operator="equal">
      <formula>"Leve"</formula>
    </cfRule>
    <cfRule type="cellIs" dxfId="69" priority="115" operator="equal">
      <formula>"Moderado"</formula>
    </cfRule>
    <cfRule type="cellIs" dxfId="68" priority="114" operator="equal">
      <formula>"Mayor"</formula>
    </cfRule>
    <cfRule type="cellIs" dxfId="67" priority="113" operator="equal">
      <formula>"Catastrófico"</formula>
    </cfRule>
    <cfRule type="cellIs" dxfId="66" priority="116" operator="equal">
      <formula>"Menor"</formula>
    </cfRule>
  </conditionalFormatting>
  <conditionalFormatting sqref="AF53">
    <cfRule type="cellIs" dxfId="65" priority="131" operator="equal">
      <formula>"Leve"</formula>
    </cfRule>
    <cfRule type="cellIs" dxfId="64" priority="130" operator="equal">
      <formula>"Menor"</formula>
    </cfRule>
    <cfRule type="cellIs" dxfId="63" priority="127" operator="equal">
      <formula>"Catastrófico"</formula>
    </cfRule>
    <cfRule type="cellIs" dxfId="62" priority="128" operator="equal">
      <formula>"Mayor"</formula>
    </cfRule>
    <cfRule type="cellIs" dxfId="61" priority="129" operator="equal">
      <formula>"Moderado"</formula>
    </cfRule>
  </conditionalFormatting>
  <conditionalFormatting sqref="AF58">
    <cfRule type="cellIs" dxfId="60" priority="88" operator="equal">
      <formula>"Menor"</formula>
    </cfRule>
    <cfRule type="cellIs" dxfId="59" priority="87" operator="equal">
      <formula>"Moderado"</formula>
    </cfRule>
    <cfRule type="cellIs" dxfId="58" priority="86" operator="equal">
      <formula>"Mayor"</formula>
    </cfRule>
    <cfRule type="cellIs" dxfId="57" priority="85" operator="equal">
      <formula>"Catastrófico"</formula>
    </cfRule>
    <cfRule type="cellIs" dxfId="56" priority="89" operator="equal">
      <formula>"Leve"</formula>
    </cfRule>
  </conditionalFormatting>
  <conditionalFormatting sqref="AH15">
    <cfRule type="cellIs" dxfId="55" priority="652" operator="equal">
      <formula>"Extremo"</formula>
    </cfRule>
    <cfRule type="cellIs" dxfId="54" priority="653" operator="equal">
      <formula>"Alto"</formula>
    </cfRule>
    <cfRule type="cellIs" dxfId="53" priority="654" operator="equal">
      <formula>"Moderado"</formula>
    </cfRule>
    <cfRule type="cellIs" dxfId="52" priority="655" operator="equal">
      <formula>"Bajo"</formula>
    </cfRule>
  </conditionalFormatting>
  <conditionalFormatting sqref="AH20">
    <cfRule type="cellIs" dxfId="51" priority="506" operator="equal">
      <formula>"Bajo"</formula>
    </cfRule>
    <cfRule type="cellIs" dxfId="50" priority="504" operator="equal">
      <formula>"Alto"</formula>
    </cfRule>
    <cfRule type="cellIs" dxfId="49" priority="503" operator="equal">
      <formula>"Extremo"</formula>
    </cfRule>
    <cfRule type="cellIs" dxfId="48" priority="505" operator="equal">
      <formula>"Moderado"</formula>
    </cfRule>
  </conditionalFormatting>
  <conditionalFormatting sqref="AH24:AH25">
    <cfRule type="cellIs" dxfId="47" priority="452" operator="equal">
      <formula>"Alto"</formula>
    </cfRule>
    <cfRule type="cellIs" dxfId="46" priority="453" operator="equal">
      <formula>"Moderado"</formula>
    </cfRule>
    <cfRule type="cellIs" dxfId="45" priority="454" operator="equal">
      <formula>"Bajo"</formula>
    </cfRule>
    <cfRule type="cellIs" dxfId="44" priority="451" operator="equal">
      <formula>"Extremo"</formula>
    </cfRule>
  </conditionalFormatting>
  <conditionalFormatting sqref="AH27">
    <cfRule type="cellIs" dxfId="43" priority="448" operator="equal">
      <formula>"Alto"</formula>
    </cfRule>
    <cfRule type="cellIs" dxfId="42" priority="447" operator="equal">
      <formula>"Extremo"</formula>
    </cfRule>
    <cfRule type="cellIs" dxfId="41" priority="449" operator="equal">
      <formula>"Moderado"</formula>
    </cfRule>
    <cfRule type="cellIs" dxfId="40" priority="450" operator="equal">
      <formula>"Bajo"</formula>
    </cfRule>
  </conditionalFormatting>
  <conditionalFormatting sqref="AH30">
    <cfRule type="cellIs" dxfId="39" priority="423" operator="equal">
      <formula>"Extremo"</formula>
    </cfRule>
    <cfRule type="cellIs" dxfId="38" priority="425" operator="equal">
      <formula>"Moderado"</formula>
    </cfRule>
    <cfRule type="cellIs" dxfId="37" priority="424" operator="equal">
      <formula>"Alto"</formula>
    </cfRule>
    <cfRule type="cellIs" dxfId="36" priority="426" operator="equal">
      <formula>"Bajo"</formula>
    </cfRule>
  </conditionalFormatting>
  <conditionalFormatting sqref="AH33:AH34">
    <cfRule type="cellIs" dxfId="35" priority="368" operator="equal">
      <formula>"Alto"</formula>
    </cfRule>
    <cfRule type="cellIs" dxfId="34" priority="367" operator="equal">
      <formula>"Extremo"</formula>
    </cfRule>
    <cfRule type="cellIs" dxfId="33" priority="370" operator="equal">
      <formula>"Bajo"</formula>
    </cfRule>
    <cfRule type="cellIs" dxfId="32" priority="369" operator="equal">
      <formula>"Moderado"</formula>
    </cfRule>
  </conditionalFormatting>
  <conditionalFormatting sqref="AH36">
    <cfRule type="cellIs" dxfId="31" priority="310" operator="equal">
      <formula>"Alto"</formula>
    </cfRule>
    <cfRule type="cellIs" dxfId="30" priority="311" operator="equal">
      <formula>"Moderado"</formula>
    </cfRule>
    <cfRule type="cellIs" dxfId="29" priority="309" operator="equal">
      <formula>"Extremo"</formula>
    </cfRule>
    <cfRule type="cellIs" dxfId="28" priority="312" operator="equal">
      <formula>"Bajo"</formula>
    </cfRule>
  </conditionalFormatting>
  <conditionalFormatting sqref="AH39:AH40">
    <cfRule type="cellIs" dxfId="27" priority="271" operator="equal">
      <formula>"Extremo"</formula>
    </cfRule>
    <cfRule type="cellIs" dxfId="26" priority="272" operator="equal">
      <formula>"Alto"</formula>
    </cfRule>
    <cfRule type="cellIs" dxfId="25" priority="273" operator="equal">
      <formula>"Moderado"</formula>
    </cfRule>
    <cfRule type="cellIs" dxfId="24" priority="274" operator="equal">
      <formula>"Bajo"</formula>
    </cfRule>
  </conditionalFormatting>
  <conditionalFormatting sqref="AH42">
    <cfRule type="cellIs" dxfId="23" priority="12" operator="equal">
      <formula>"Bajo"</formula>
    </cfRule>
    <cfRule type="cellIs" dxfId="22" priority="11" operator="equal">
      <formula>"Moderado"</formula>
    </cfRule>
    <cfRule type="cellIs" dxfId="21" priority="10" operator="equal">
      <formula>"Alto"</formula>
    </cfRule>
    <cfRule type="cellIs" dxfId="20" priority="9" operator="equal">
      <formula>"Extremo"</formula>
    </cfRule>
  </conditionalFormatting>
  <conditionalFormatting sqref="AH46">
    <cfRule type="cellIs" dxfId="19" priority="7" operator="equal">
      <formula>"Moderado"</formula>
    </cfRule>
    <cfRule type="cellIs" dxfId="18" priority="6" operator="equal">
      <formula>"Alto"</formula>
    </cfRule>
    <cfRule type="cellIs" dxfId="17" priority="5" operator="equal">
      <formula>"Extremo"</formula>
    </cfRule>
    <cfRule type="cellIs" dxfId="16" priority="8" operator="equal">
      <formula>"Bajo"</formula>
    </cfRule>
  </conditionalFormatting>
  <conditionalFormatting sqref="AH49">
    <cfRule type="cellIs" dxfId="15" priority="177" operator="equal">
      <formula>"Alto"</formula>
    </cfRule>
    <cfRule type="cellIs" dxfId="14" priority="179" operator="equal">
      <formula>"Bajo"</formula>
    </cfRule>
    <cfRule type="cellIs" dxfId="13" priority="176" operator="equal">
      <formula>"Extremo"</formula>
    </cfRule>
    <cfRule type="cellIs" dxfId="12" priority="178" operator="equal">
      <formula>"Moderado"</formula>
    </cfRule>
  </conditionalFormatting>
  <conditionalFormatting sqref="AH51">
    <cfRule type="cellIs" dxfId="11" priority="112" operator="equal">
      <formula>"Bajo"</formula>
    </cfRule>
    <cfRule type="cellIs" dxfId="10" priority="111" operator="equal">
      <formula>"Moderado"</formula>
    </cfRule>
    <cfRule type="cellIs" dxfId="9" priority="109" operator="equal">
      <formula>"Extremo"</formula>
    </cfRule>
    <cfRule type="cellIs" dxfId="8" priority="110" operator="equal">
      <formula>"Alto"</formula>
    </cfRule>
  </conditionalFormatting>
  <conditionalFormatting sqref="AH53">
    <cfRule type="cellIs" dxfId="7" priority="123" operator="equal">
      <formula>"Extremo"</formula>
    </cfRule>
    <cfRule type="cellIs" dxfId="6" priority="125" operator="equal">
      <formula>"Moderado"</formula>
    </cfRule>
    <cfRule type="cellIs" dxfId="5" priority="126" operator="equal">
      <formula>"Bajo"</formula>
    </cfRule>
    <cfRule type="cellIs" dxfId="4" priority="124" operator="equal">
      <formula>"Alto"</formula>
    </cfRule>
  </conditionalFormatting>
  <conditionalFormatting sqref="AH58">
    <cfRule type="cellIs" dxfId="3" priority="84" operator="equal">
      <formula>"Bajo"</formula>
    </cfRule>
    <cfRule type="cellIs" dxfId="2" priority="83" operator="equal">
      <formula>"Moderado"</formula>
    </cfRule>
    <cfRule type="cellIs" dxfId="1" priority="81" operator="equal">
      <formula>"Extremo"</formula>
    </cfRule>
    <cfRule type="cellIs" dxfId="0" priority="8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'Opciones Tratamiento'!$B$13:$B$19</xm:f>
          </x14:formula1>
          <xm:sqref>I15:I19</xm:sqref>
        </x14:dataValidation>
        <x14:dataValidation type="list" allowBlank="1" showInputMessage="1" showErrorMessage="1" xr:uid="{00000000-0002-0000-0200-000002000000}">
          <x14:formula1>
            <xm:f>'Opciones Tratamiento'!$E$9:$E$13</xm:f>
          </x14:formula1>
          <xm:sqref>J15:J19</xm:sqref>
        </x14:dataValidation>
        <x14:dataValidation type="list" allowBlank="1" showInputMessage="1" showErrorMessage="1" xr:uid="{00000000-0002-0000-0200-000003000000}">
          <x14:formula1>
            <xm:f>'Opciones Tratamiento'!$F$9:$F$13</xm:f>
          </x14:formula1>
          <xm:sqref>L15:L19</xm:sqref>
        </x14:dataValidation>
        <x14:dataValidation type="list" allowBlank="1" showInputMessage="1" showErrorMessage="1" xr:uid="{00000000-0002-0000-0200-000004000000}">
          <x14:formula1>
            <xm:f>'Opciones Tratamiento'!$B$2:$B$5</xm:f>
          </x14:formula1>
          <xm:sqref>AI15:AI19</xm:sqref>
        </x14:dataValidation>
        <x14:dataValidation type="list" allowBlank="1" showInputMessage="1" showErrorMessage="1" xr:uid="{00000000-0002-0000-0200-000005000000}">
          <x14:formula1>
            <xm:f>'Tabla Valoración controles'!$D$4:$D$7</xm:f>
          </x14:formula1>
          <xm:sqref>R15:R19</xm:sqref>
        </x14:dataValidation>
        <x14:dataValidation type="list" allowBlank="1" showInputMessage="1" showErrorMessage="1" xr:uid="{00000000-0002-0000-0200-000006000000}">
          <x14:formula1>
            <xm:f>'Tabla Valoración controles'!$D$8:$D$10</xm:f>
          </x14:formula1>
          <xm:sqref>S15:S19</xm:sqref>
        </x14:dataValidation>
        <x14:dataValidation type="list" allowBlank="1" showInputMessage="1" showErrorMessage="1" xr:uid="{00000000-0002-0000-0200-000007000000}">
          <x14:formula1>
            <xm:f>'Tabla Valoración controles'!$D$11:$D$13</xm:f>
          </x14:formula1>
          <xm:sqref>U15:U19</xm:sqref>
        </x14:dataValidation>
        <x14:dataValidation type="list" allowBlank="1" showInputMessage="1" showErrorMessage="1" xr:uid="{00000000-0002-0000-0200-000008000000}">
          <x14:formula1>
            <xm:f>'Tabla Valoración controles'!$D$14:$D$16</xm:f>
          </x14:formula1>
          <xm:sqref>V15:V19</xm:sqref>
        </x14:dataValidation>
        <x14:dataValidation type="list" allowBlank="1" showInputMessage="1" showErrorMessage="1" xr:uid="{00000000-0002-0000-0200-000009000000}">
          <x14:formula1>
            <xm:f>'Tabla Valoración controles'!$D$17:$D$19</xm:f>
          </x14:formula1>
          <xm:sqref>W15:W19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topLeftCell="A6" zoomScale="40" zoomScaleNormal="40" workbookViewId="0">
      <selection activeCell="R16" sqref="R16:S17"/>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26"/>
      <c r="C2" s="426"/>
      <c r="D2" s="426"/>
      <c r="E2" s="426"/>
      <c r="F2" s="426"/>
      <c r="G2" s="426"/>
      <c r="H2" s="426"/>
      <c r="I2" s="426"/>
      <c r="J2" s="394" t="s">
        <v>1</v>
      </c>
      <c r="K2" s="394"/>
      <c r="L2" s="394"/>
      <c r="M2" s="394"/>
      <c r="N2" s="394"/>
      <c r="O2" s="394"/>
      <c r="P2" s="394"/>
      <c r="Q2" s="394"/>
      <c r="R2" s="394"/>
      <c r="S2" s="394"/>
      <c r="T2" s="394"/>
      <c r="U2" s="394"/>
      <c r="V2" s="394"/>
      <c r="W2" s="394"/>
      <c r="X2" s="394"/>
      <c r="Y2" s="394"/>
      <c r="Z2" s="394"/>
      <c r="AA2" s="394"/>
      <c r="AB2" s="394"/>
      <c r="AC2" s="394"/>
      <c r="AD2" s="394"/>
      <c r="AE2" s="394"/>
      <c r="AF2" s="394"/>
      <c r="AG2" s="394"/>
      <c r="AH2" s="394"/>
      <c r="AI2" s="394"/>
      <c r="AJ2" s="394"/>
      <c r="AK2" s="394"/>
      <c r="AL2" s="394"/>
      <c r="AM2" s="39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26"/>
      <c r="C3" s="426"/>
      <c r="D3" s="426"/>
      <c r="E3" s="426"/>
      <c r="F3" s="426"/>
      <c r="G3" s="426"/>
      <c r="H3" s="426"/>
      <c r="I3" s="426"/>
      <c r="J3" s="394"/>
      <c r="K3" s="394"/>
      <c r="L3" s="394"/>
      <c r="M3" s="394"/>
      <c r="N3" s="394"/>
      <c r="O3" s="394"/>
      <c r="P3" s="394"/>
      <c r="Q3" s="394"/>
      <c r="R3" s="394"/>
      <c r="S3" s="394"/>
      <c r="T3" s="394"/>
      <c r="U3" s="394"/>
      <c r="V3" s="394"/>
      <c r="W3" s="394"/>
      <c r="X3" s="394"/>
      <c r="Y3" s="394"/>
      <c r="Z3" s="394"/>
      <c r="AA3" s="394"/>
      <c r="AB3" s="394"/>
      <c r="AC3" s="394"/>
      <c r="AD3" s="394"/>
      <c r="AE3" s="394"/>
      <c r="AF3" s="394"/>
      <c r="AG3" s="394"/>
      <c r="AH3" s="394"/>
      <c r="AI3" s="394"/>
      <c r="AJ3" s="394"/>
      <c r="AK3" s="394"/>
      <c r="AL3" s="394"/>
      <c r="AM3" s="39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26"/>
      <c r="C4" s="426"/>
      <c r="D4" s="426"/>
      <c r="E4" s="426"/>
      <c r="F4" s="426"/>
      <c r="G4" s="426"/>
      <c r="H4" s="426"/>
      <c r="I4" s="426"/>
      <c r="J4" s="394"/>
      <c r="K4" s="394"/>
      <c r="L4" s="394"/>
      <c r="M4" s="394"/>
      <c r="N4" s="394"/>
      <c r="O4" s="394"/>
      <c r="P4" s="394"/>
      <c r="Q4" s="394"/>
      <c r="R4" s="394"/>
      <c r="S4" s="394"/>
      <c r="T4" s="394"/>
      <c r="U4" s="394"/>
      <c r="V4" s="394"/>
      <c r="W4" s="394"/>
      <c r="X4" s="394"/>
      <c r="Y4" s="394"/>
      <c r="Z4" s="394"/>
      <c r="AA4" s="394"/>
      <c r="AB4" s="394"/>
      <c r="AC4" s="394"/>
      <c r="AD4" s="394"/>
      <c r="AE4" s="394"/>
      <c r="AF4" s="394"/>
      <c r="AG4" s="394"/>
      <c r="AH4" s="394"/>
      <c r="AI4" s="394"/>
      <c r="AJ4" s="394"/>
      <c r="AK4" s="394"/>
      <c r="AL4" s="394"/>
      <c r="AM4" s="39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41" t="s">
        <v>2</v>
      </c>
      <c r="C6" s="341"/>
      <c r="D6" s="342"/>
      <c r="E6" s="379" t="s">
        <v>97</v>
      </c>
      <c r="F6" s="380"/>
      <c r="G6" s="380"/>
      <c r="H6" s="380"/>
      <c r="I6" s="381"/>
      <c r="J6" s="390"/>
      <c r="K6" s="391"/>
      <c r="L6" s="391"/>
      <c r="M6" s="391"/>
      <c r="N6" s="391"/>
      <c r="O6" s="393"/>
      <c r="P6" s="390"/>
      <c r="Q6" s="391"/>
      <c r="R6" s="391"/>
      <c r="S6" s="391"/>
      <c r="T6" s="391"/>
      <c r="U6" s="393"/>
      <c r="V6" s="390"/>
      <c r="W6" s="391"/>
      <c r="X6" s="391"/>
      <c r="Y6" s="391"/>
      <c r="Z6" s="391"/>
      <c r="AA6" s="393"/>
      <c r="AB6" s="390"/>
      <c r="AC6" s="391"/>
      <c r="AD6" s="391"/>
      <c r="AE6" s="391"/>
      <c r="AF6" s="391"/>
      <c r="AG6" s="393"/>
      <c r="AH6" s="405"/>
      <c r="AI6" s="406"/>
      <c r="AJ6" s="406"/>
      <c r="AK6" s="406"/>
      <c r="AL6" s="406"/>
      <c r="AM6" s="407"/>
      <c r="AO6" s="343" t="s">
        <v>64</v>
      </c>
      <c r="AP6" s="344"/>
      <c r="AQ6" s="344"/>
      <c r="AR6" s="344"/>
      <c r="AS6" s="344"/>
      <c r="AT6" s="345"/>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41"/>
      <c r="C7" s="341"/>
      <c r="D7" s="342"/>
      <c r="E7" s="382"/>
      <c r="F7" s="383"/>
      <c r="G7" s="383"/>
      <c r="H7" s="383"/>
      <c r="I7" s="384"/>
      <c r="J7" s="392"/>
      <c r="K7" s="388"/>
      <c r="L7" s="388"/>
      <c r="M7" s="388"/>
      <c r="N7" s="388"/>
      <c r="O7" s="389"/>
      <c r="P7" s="392"/>
      <c r="Q7" s="388"/>
      <c r="R7" s="388"/>
      <c r="S7" s="388"/>
      <c r="T7" s="388"/>
      <c r="U7" s="389"/>
      <c r="V7" s="392"/>
      <c r="W7" s="388"/>
      <c r="X7" s="388"/>
      <c r="Y7" s="388"/>
      <c r="Z7" s="388"/>
      <c r="AA7" s="389"/>
      <c r="AB7" s="392"/>
      <c r="AC7" s="388"/>
      <c r="AD7" s="388"/>
      <c r="AE7" s="388"/>
      <c r="AF7" s="388"/>
      <c r="AG7" s="389"/>
      <c r="AH7" s="399"/>
      <c r="AI7" s="400"/>
      <c r="AJ7" s="400"/>
      <c r="AK7" s="400"/>
      <c r="AL7" s="400"/>
      <c r="AM7" s="401"/>
      <c r="AN7" s="8"/>
      <c r="AO7" s="346"/>
      <c r="AP7" s="347"/>
      <c r="AQ7" s="347"/>
      <c r="AR7" s="347"/>
      <c r="AS7" s="347"/>
      <c r="AT7" s="34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41"/>
      <c r="C8" s="341"/>
      <c r="D8" s="342"/>
      <c r="E8" s="382"/>
      <c r="F8" s="383"/>
      <c r="G8" s="383"/>
      <c r="H8" s="383"/>
      <c r="I8" s="384"/>
      <c r="J8" s="392"/>
      <c r="K8" s="388"/>
      <c r="L8" s="388"/>
      <c r="M8" s="388"/>
      <c r="N8" s="388"/>
      <c r="O8" s="389"/>
      <c r="P8" s="392"/>
      <c r="Q8" s="388"/>
      <c r="R8" s="388"/>
      <c r="S8" s="388"/>
      <c r="T8" s="388"/>
      <c r="U8" s="389"/>
      <c r="V8" s="392"/>
      <c r="W8" s="388"/>
      <c r="X8" s="388"/>
      <c r="Y8" s="388"/>
      <c r="Z8" s="388"/>
      <c r="AA8" s="389"/>
      <c r="AB8" s="392"/>
      <c r="AC8" s="388"/>
      <c r="AD8" s="388"/>
      <c r="AE8" s="388"/>
      <c r="AF8" s="388"/>
      <c r="AG8" s="389"/>
      <c r="AH8" s="399"/>
      <c r="AI8" s="400"/>
      <c r="AJ8" s="400"/>
      <c r="AK8" s="400"/>
      <c r="AL8" s="400"/>
      <c r="AM8" s="401"/>
      <c r="AN8" s="8"/>
      <c r="AO8" s="346"/>
      <c r="AP8" s="347"/>
      <c r="AQ8" s="347"/>
      <c r="AR8" s="347"/>
      <c r="AS8" s="347"/>
      <c r="AT8" s="34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41"/>
      <c r="C9" s="341"/>
      <c r="D9" s="342"/>
      <c r="E9" s="382"/>
      <c r="F9" s="383"/>
      <c r="G9" s="383"/>
      <c r="H9" s="383"/>
      <c r="I9" s="384"/>
      <c r="J9" s="392"/>
      <c r="K9" s="388"/>
      <c r="L9" s="388"/>
      <c r="M9" s="388"/>
      <c r="N9" s="388"/>
      <c r="O9" s="389"/>
      <c r="P9" s="392"/>
      <c r="Q9" s="388"/>
      <c r="R9" s="388"/>
      <c r="S9" s="388"/>
      <c r="T9" s="388"/>
      <c r="U9" s="389"/>
      <c r="V9" s="392"/>
      <c r="W9" s="388"/>
      <c r="X9" s="388"/>
      <c r="Y9" s="388"/>
      <c r="Z9" s="388"/>
      <c r="AA9" s="389"/>
      <c r="AB9" s="392"/>
      <c r="AC9" s="388"/>
      <c r="AD9" s="388"/>
      <c r="AE9" s="388"/>
      <c r="AF9" s="388"/>
      <c r="AG9" s="389"/>
      <c r="AH9" s="399"/>
      <c r="AI9" s="400"/>
      <c r="AJ9" s="400"/>
      <c r="AK9" s="400"/>
      <c r="AL9" s="400"/>
      <c r="AM9" s="401"/>
      <c r="AN9" s="8"/>
      <c r="AO9" s="346"/>
      <c r="AP9" s="347"/>
      <c r="AQ9" s="347"/>
      <c r="AR9" s="347"/>
      <c r="AS9" s="347"/>
      <c r="AT9" s="34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41"/>
      <c r="C10" s="341"/>
      <c r="D10" s="342"/>
      <c r="E10" s="382"/>
      <c r="F10" s="383"/>
      <c r="G10" s="383"/>
      <c r="H10" s="383"/>
      <c r="I10" s="384"/>
      <c r="J10" s="392"/>
      <c r="K10" s="388"/>
      <c r="L10" s="388"/>
      <c r="M10" s="388"/>
      <c r="N10" s="388"/>
      <c r="O10" s="389"/>
      <c r="P10" s="392"/>
      <c r="Q10" s="388"/>
      <c r="R10" s="388"/>
      <c r="S10" s="388"/>
      <c r="T10" s="388"/>
      <c r="U10" s="389"/>
      <c r="V10" s="392"/>
      <c r="W10" s="388"/>
      <c r="X10" s="388"/>
      <c r="Y10" s="388"/>
      <c r="Z10" s="388"/>
      <c r="AA10" s="389"/>
      <c r="AB10" s="392"/>
      <c r="AC10" s="388"/>
      <c r="AD10" s="388"/>
      <c r="AE10" s="388"/>
      <c r="AF10" s="388"/>
      <c r="AG10" s="389"/>
      <c r="AH10" s="399"/>
      <c r="AI10" s="400"/>
      <c r="AJ10" s="400"/>
      <c r="AK10" s="400"/>
      <c r="AL10" s="400"/>
      <c r="AM10" s="401"/>
      <c r="AN10" s="8"/>
      <c r="AO10" s="346"/>
      <c r="AP10" s="347"/>
      <c r="AQ10" s="347"/>
      <c r="AR10" s="347"/>
      <c r="AS10" s="347"/>
      <c r="AT10" s="34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41"/>
      <c r="C11" s="341"/>
      <c r="D11" s="342"/>
      <c r="E11" s="382"/>
      <c r="F11" s="383"/>
      <c r="G11" s="383"/>
      <c r="H11" s="383"/>
      <c r="I11" s="384"/>
      <c r="J11" s="392"/>
      <c r="K11" s="388"/>
      <c r="L11" s="388"/>
      <c r="M11" s="388"/>
      <c r="N11" s="388"/>
      <c r="O11" s="389"/>
      <c r="P11" s="392"/>
      <c r="Q11" s="388"/>
      <c r="R11" s="388"/>
      <c r="S11" s="388"/>
      <c r="T11" s="388"/>
      <c r="U11" s="389"/>
      <c r="V11" s="392"/>
      <c r="W11" s="388"/>
      <c r="X11" s="388"/>
      <c r="Y11" s="388"/>
      <c r="Z11" s="388"/>
      <c r="AA11" s="389"/>
      <c r="AB11" s="392"/>
      <c r="AC11" s="388"/>
      <c r="AD11" s="388"/>
      <c r="AE11" s="388"/>
      <c r="AF11" s="388"/>
      <c r="AG11" s="389"/>
      <c r="AH11" s="399"/>
      <c r="AI11" s="400"/>
      <c r="AJ11" s="400"/>
      <c r="AK11" s="400"/>
      <c r="AL11" s="400"/>
      <c r="AM11" s="401"/>
      <c r="AN11" s="8"/>
      <c r="AO11" s="346"/>
      <c r="AP11" s="347"/>
      <c r="AQ11" s="347"/>
      <c r="AR11" s="347"/>
      <c r="AS11" s="347"/>
      <c r="AT11" s="34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41"/>
      <c r="C12" s="341"/>
      <c r="D12" s="342"/>
      <c r="E12" s="382"/>
      <c r="F12" s="383"/>
      <c r="G12" s="383"/>
      <c r="H12" s="383"/>
      <c r="I12" s="384"/>
      <c r="J12" s="392"/>
      <c r="K12" s="388"/>
      <c r="L12" s="388"/>
      <c r="M12" s="388"/>
      <c r="N12" s="388"/>
      <c r="O12" s="389"/>
      <c r="P12" s="392"/>
      <c r="Q12" s="388"/>
      <c r="R12" s="388"/>
      <c r="S12" s="388"/>
      <c r="T12" s="388"/>
      <c r="U12" s="389"/>
      <c r="V12" s="392"/>
      <c r="W12" s="388"/>
      <c r="X12" s="388"/>
      <c r="Y12" s="388"/>
      <c r="Z12" s="388"/>
      <c r="AA12" s="389"/>
      <c r="AB12" s="392"/>
      <c r="AC12" s="388"/>
      <c r="AD12" s="388"/>
      <c r="AE12" s="388"/>
      <c r="AF12" s="388"/>
      <c r="AG12" s="389"/>
      <c r="AH12" s="399"/>
      <c r="AI12" s="400"/>
      <c r="AJ12" s="400"/>
      <c r="AK12" s="400"/>
      <c r="AL12" s="400"/>
      <c r="AM12" s="401"/>
      <c r="AN12" s="8"/>
      <c r="AO12" s="346"/>
      <c r="AP12" s="347"/>
      <c r="AQ12" s="347"/>
      <c r="AR12" s="347"/>
      <c r="AS12" s="347"/>
      <c r="AT12" s="34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41"/>
      <c r="C13" s="341"/>
      <c r="D13" s="342"/>
      <c r="E13" s="385"/>
      <c r="F13" s="386"/>
      <c r="G13" s="386"/>
      <c r="H13" s="386"/>
      <c r="I13" s="387"/>
      <c r="J13" s="392"/>
      <c r="K13" s="388"/>
      <c r="L13" s="388"/>
      <c r="M13" s="388"/>
      <c r="N13" s="388"/>
      <c r="O13" s="389"/>
      <c r="P13" s="392"/>
      <c r="Q13" s="388"/>
      <c r="R13" s="388"/>
      <c r="S13" s="388"/>
      <c r="T13" s="388"/>
      <c r="U13" s="389"/>
      <c r="V13" s="392"/>
      <c r="W13" s="388"/>
      <c r="X13" s="388"/>
      <c r="Y13" s="388"/>
      <c r="Z13" s="388"/>
      <c r="AA13" s="389"/>
      <c r="AB13" s="392"/>
      <c r="AC13" s="388"/>
      <c r="AD13" s="388"/>
      <c r="AE13" s="388"/>
      <c r="AF13" s="388"/>
      <c r="AG13" s="389"/>
      <c r="AH13" s="402"/>
      <c r="AI13" s="403"/>
      <c r="AJ13" s="403"/>
      <c r="AK13" s="403"/>
      <c r="AL13" s="403"/>
      <c r="AM13" s="404"/>
      <c r="AN13" s="8"/>
      <c r="AO13" s="349"/>
      <c r="AP13" s="350"/>
      <c r="AQ13" s="350"/>
      <c r="AR13" s="350"/>
      <c r="AS13" s="350"/>
      <c r="AT13" s="351"/>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41"/>
      <c r="C14" s="341"/>
      <c r="D14" s="342"/>
      <c r="E14" s="379" t="s">
        <v>96</v>
      </c>
      <c r="F14" s="380"/>
      <c r="G14" s="380"/>
      <c r="H14" s="380"/>
      <c r="I14" s="380"/>
      <c r="J14" s="414"/>
      <c r="K14" s="415"/>
      <c r="L14" s="415"/>
      <c r="M14" s="415"/>
      <c r="N14" s="415"/>
      <c r="O14" s="416"/>
      <c r="P14" s="414"/>
      <c r="Q14" s="415"/>
      <c r="R14" s="415"/>
      <c r="S14" s="415"/>
      <c r="T14" s="415"/>
      <c r="U14" s="416"/>
      <c r="V14" s="390"/>
      <c r="W14" s="391"/>
      <c r="X14" s="391"/>
      <c r="Y14" s="391"/>
      <c r="Z14" s="391"/>
      <c r="AA14" s="393"/>
      <c r="AB14" s="390"/>
      <c r="AC14" s="391"/>
      <c r="AD14" s="391"/>
      <c r="AE14" s="391"/>
      <c r="AF14" s="391"/>
      <c r="AG14" s="393"/>
      <c r="AH14" s="405"/>
      <c r="AI14" s="406"/>
      <c r="AJ14" s="406"/>
      <c r="AK14" s="406"/>
      <c r="AL14" s="406"/>
      <c r="AM14" s="407"/>
      <c r="AN14" s="8"/>
      <c r="AO14" s="352" t="s">
        <v>65</v>
      </c>
      <c r="AP14" s="353"/>
      <c r="AQ14" s="353"/>
      <c r="AR14" s="353"/>
      <c r="AS14" s="353"/>
      <c r="AT14" s="354"/>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41"/>
      <c r="C15" s="341"/>
      <c r="D15" s="342"/>
      <c r="E15" s="382"/>
      <c r="F15" s="383"/>
      <c r="G15" s="383"/>
      <c r="H15" s="383"/>
      <c r="I15" s="383"/>
      <c r="J15" s="408"/>
      <c r="K15" s="409"/>
      <c r="L15" s="409"/>
      <c r="M15" s="409"/>
      <c r="N15" s="409"/>
      <c r="O15" s="410"/>
      <c r="P15" s="408"/>
      <c r="Q15" s="409"/>
      <c r="R15" s="409"/>
      <c r="S15" s="409"/>
      <c r="T15" s="409"/>
      <c r="U15" s="410"/>
      <c r="V15" s="392"/>
      <c r="W15" s="388"/>
      <c r="X15" s="388"/>
      <c r="Y15" s="388"/>
      <c r="Z15" s="388"/>
      <c r="AA15" s="389"/>
      <c r="AB15" s="392"/>
      <c r="AC15" s="388"/>
      <c r="AD15" s="388"/>
      <c r="AE15" s="388"/>
      <c r="AF15" s="388"/>
      <c r="AG15" s="389"/>
      <c r="AH15" s="399"/>
      <c r="AI15" s="400"/>
      <c r="AJ15" s="400"/>
      <c r="AK15" s="400"/>
      <c r="AL15" s="400"/>
      <c r="AM15" s="401"/>
      <c r="AN15" s="8"/>
      <c r="AO15" s="355"/>
      <c r="AP15" s="356"/>
      <c r="AQ15" s="356"/>
      <c r="AR15" s="356"/>
      <c r="AS15" s="356"/>
      <c r="AT15" s="357"/>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41"/>
      <c r="C16" s="341"/>
      <c r="D16" s="342"/>
      <c r="E16" s="382"/>
      <c r="F16" s="383"/>
      <c r="G16" s="383"/>
      <c r="H16" s="383"/>
      <c r="I16" s="383"/>
      <c r="J16" s="408"/>
      <c r="K16" s="409"/>
      <c r="L16" s="409"/>
      <c r="M16" s="409"/>
      <c r="N16" s="409"/>
      <c r="O16" s="410"/>
      <c r="P16" s="408"/>
      <c r="Q16" s="409"/>
      <c r="R16" s="409"/>
      <c r="S16" s="409"/>
      <c r="T16" s="409"/>
      <c r="U16" s="410"/>
      <c r="V16" s="392"/>
      <c r="W16" s="388"/>
      <c r="X16" s="388"/>
      <c r="Y16" s="388"/>
      <c r="Z16" s="388"/>
      <c r="AA16" s="389"/>
      <c r="AB16" s="392"/>
      <c r="AC16" s="388"/>
      <c r="AD16" s="388"/>
      <c r="AE16" s="388"/>
      <c r="AF16" s="388"/>
      <c r="AG16" s="389"/>
      <c r="AH16" s="399"/>
      <c r="AI16" s="400"/>
      <c r="AJ16" s="400"/>
      <c r="AK16" s="400"/>
      <c r="AL16" s="400"/>
      <c r="AM16" s="401"/>
      <c r="AN16" s="8"/>
      <c r="AO16" s="355"/>
      <c r="AP16" s="356"/>
      <c r="AQ16" s="356"/>
      <c r="AR16" s="356"/>
      <c r="AS16" s="356"/>
      <c r="AT16" s="357"/>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41"/>
      <c r="C17" s="341"/>
      <c r="D17" s="342"/>
      <c r="E17" s="382"/>
      <c r="F17" s="383"/>
      <c r="G17" s="383"/>
      <c r="H17" s="383"/>
      <c r="I17" s="383"/>
      <c r="J17" s="408"/>
      <c r="K17" s="409"/>
      <c r="L17" s="409"/>
      <c r="M17" s="409"/>
      <c r="N17" s="409"/>
      <c r="O17" s="410"/>
      <c r="P17" s="408"/>
      <c r="Q17" s="409"/>
      <c r="R17" s="409"/>
      <c r="S17" s="409"/>
      <c r="T17" s="409"/>
      <c r="U17" s="410"/>
      <c r="V17" s="392"/>
      <c r="W17" s="388"/>
      <c r="X17" s="388"/>
      <c r="Y17" s="388"/>
      <c r="Z17" s="388"/>
      <c r="AA17" s="389"/>
      <c r="AB17" s="392"/>
      <c r="AC17" s="388"/>
      <c r="AD17" s="388"/>
      <c r="AE17" s="388"/>
      <c r="AF17" s="388"/>
      <c r="AG17" s="389"/>
      <c r="AH17" s="399"/>
      <c r="AI17" s="400"/>
      <c r="AJ17" s="400"/>
      <c r="AK17" s="400"/>
      <c r="AL17" s="400"/>
      <c r="AM17" s="401"/>
      <c r="AN17" s="8"/>
      <c r="AO17" s="355"/>
      <c r="AP17" s="356"/>
      <c r="AQ17" s="356"/>
      <c r="AR17" s="356"/>
      <c r="AS17" s="356"/>
      <c r="AT17" s="357"/>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41"/>
      <c r="C18" s="341"/>
      <c r="D18" s="342"/>
      <c r="E18" s="382"/>
      <c r="F18" s="383"/>
      <c r="G18" s="383"/>
      <c r="H18" s="383"/>
      <c r="I18" s="383"/>
      <c r="J18" s="408"/>
      <c r="K18" s="409"/>
      <c r="L18" s="409"/>
      <c r="M18" s="409"/>
      <c r="N18" s="409"/>
      <c r="O18" s="410"/>
      <c r="P18" s="408"/>
      <c r="Q18" s="409"/>
      <c r="R18" s="409"/>
      <c r="S18" s="409"/>
      <c r="T18" s="409"/>
      <c r="U18" s="410"/>
      <c r="V18" s="392"/>
      <c r="W18" s="388"/>
      <c r="X18" s="388"/>
      <c r="Y18" s="388"/>
      <c r="Z18" s="388"/>
      <c r="AA18" s="389"/>
      <c r="AB18" s="392"/>
      <c r="AC18" s="388"/>
      <c r="AD18" s="388"/>
      <c r="AE18" s="388"/>
      <c r="AF18" s="388"/>
      <c r="AG18" s="389"/>
      <c r="AH18" s="399"/>
      <c r="AI18" s="400"/>
      <c r="AJ18" s="400"/>
      <c r="AK18" s="400"/>
      <c r="AL18" s="400"/>
      <c r="AM18" s="401"/>
      <c r="AN18" s="8"/>
      <c r="AO18" s="355"/>
      <c r="AP18" s="356"/>
      <c r="AQ18" s="356"/>
      <c r="AR18" s="356"/>
      <c r="AS18" s="356"/>
      <c r="AT18" s="357"/>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41"/>
      <c r="C19" s="341"/>
      <c r="D19" s="342"/>
      <c r="E19" s="382"/>
      <c r="F19" s="383"/>
      <c r="G19" s="383"/>
      <c r="H19" s="383"/>
      <c r="I19" s="383"/>
      <c r="J19" s="408"/>
      <c r="K19" s="409"/>
      <c r="L19" s="409"/>
      <c r="M19" s="409"/>
      <c r="N19" s="409"/>
      <c r="O19" s="410"/>
      <c r="P19" s="408"/>
      <c r="Q19" s="409"/>
      <c r="R19" s="409"/>
      <c r="S19" s="409"/>
      <c r="T19" s="409"/>
      <c r="U19" s="410"/>
      <c r="V19" s="392"/>
      <c r="W19" s="388"/>
      <c r="X19" s="388"/>
      <c r="Y19" s="388"/>
      <c r="Z19" s="388"/>
      <c r="AA19" s="389"/>
      <c r="AB19" s="392"/>
      <c r="AC19" s="388"/>
      <c r="AD19" s="388"/>
      <c r="AE19" s="388"/>
      <c r="AF19" s="388"/>
      <c r="AG19" s="389"/>
      <c r="AH19" s="399"/>
      <c r="AI19" s="400"/>
      <c r="AJ19" s="400"/>
      <c r="AK19" s="400"/>
      <c r="AL19" s="400"/>
      <c r="AM19" s="401"/>
      <c r="AN19" s="8"/>
      <c r="AO19" s="355"/>
      <c r="AP19" s="356"/>
      <c r="AQ19" s="356"/>
      <c r="AR19" s="356"/>
      <c r="AS19" s="356"/>
      <c r="AT19" s="357"/>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41"/>
      <c r="C20" s="341"/>
      <c r="D20" s="342"/>
      <c r="E20" s="382"/>
      <c r="F20" s="383"/>
      <c r="G20" s="383"/>
      <c r="H20" s="383"/>
      <c r="I20" s="383"/>
      <c r="J20" s="408"/>
      <c r="K20" s="409"/>
      <c r="L20" s="409"/>
      <c r="M20" s="409"/>
      <c r="N20" s="409"/>
      <c r="O20" s="410"/>
      <c r="P20" s="408"/>
      <c r="Q20" s="409"/>
      <c r="R20" s="409"/>
      <c r="S20" s="409"/>
      <c r="T20" s="409"/>
      <c r="U20" s="410"/>
      <c r="V20" s="392"/>
      <c r="W20" s="388"/>
      <c r="X20" s="388"/>
      <c r="Y20" s="388"/>
      <c r="Z20" s="388"/>
      <c r="AA20" s="389"/>
      <c r="AB20" s="392"/>
      <c r="AC20" s="388"/>
      <c r="AD20" s="388"/>
      <c r="AE20" s="388"/>
      <c r="AF20" s="388"/>
      <c r="AG20" s="389"/>
      <c r="AH20" s="399"/>
      <c r="AI20" s="400"/>
      <c r="AJ20" s="400"/>
      <c r="AK20" s="400"/>
      <c r="AL20" s="400"/>
      <c r="AM20" s="401"/>
      <c r="AN20" s="8"/>
      <c r="AO20" s="355"/>
      <c r="AP20" s="356"/>
      <c r="AQ20" s="356"/>
      <c r="AR20" s="356"/>
      <c r="AS20" s="356"/>
      <c r="AT20" s="357"/>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41"/>
      <c r="C21" s="341"/>
      <c r="D21" s="342"/>
      <c r="E21" s="385"/>
      <c r="F21" s="386"/>
      <c r="G21" s="386"/>
      <c r="H21" s="386"/>
      <c r="I21" s="386"/>
      <c r="J21" s="411"/>
      <c r="K21" s="412"/>
      <c r="L21" s="412"/>
      <c r="M21" s="412"/>
      <c r="N21" s="412"/>
      <c r="O21" s="413"/>
      <c r="P21" s="411"/>
      <c r="Q21" s="412"/>
      <c r="R21" s="412"/>
      <c r="S21" s="412"/>
      <c r="T21" s="412"/>
      <c r="U21" s="413"/>
      <c r="V21" s="396"/>
      <c r="W21" s="397"/>
      <c r="X21" s="397"/>
      <c r="Y21" s="397"/>
      <c r="Z21" s="397"/>
      <c r="AA21" s="398"/>
      <c r="AB21" s="396"/>
      <c r="AC21" s="397"/>
      <c r="AD21" s="397"/>
      <c r="AE21" s="397"/>
      <c r="AF21" s="397"/>
      <c r="AG21" s="398"/>
      <c r="AH21" s="402"/>
      <c r="AI21" s="403"/>
      <c r="AJ21" s="403"/>
      <c r="AK21" s="403"/>
      <c r="AL21" s="403"/>
      <c r="AM21" s="404"/>
      <c r="AN21" s="8"/>
      <c r="AO21" s="358"/>
      <c r="AP21" s="359"/>
      <c r="AQ21" s="359"/>
      <c r="AR21" s="359"/>
      <c r="AS21" s="359"/>
      <c r="AT21" s="360"/>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41"/>
      <c r="C22" s="341"/>
      <c r="D22" s="342"/>
      <c r="E22" s="379" t="s">
        <v>98</v>
      </c>
      <c r="F22" s="380"/>
      <c r="G22" s="380"/>
      <c r="H22" s="380"/>
      <c r="I22" s="381"/>
      <c r="J22" s="414"/>
      <c r="K22" s="415"/>
      <c r="L22" s="415"/>
      <c r="M22" s="415"/>
      <c r="N22" s="415"/>
      <c r="O22" s="416"/>
      <c r="P22" s="414"/>
      <c r="Q22" s="415"/>
      <c r="R22" s="415"/>
      <c r="S22" s="415"/>
      <c r="T22" s="415"/>
      <c r="U22" s="416"/>
      <c r="V22" s="414"/>
      <c r="W22" s="415"/>
      <c r="X22" s="415"/>
      <c r="Y22" s="415"/>
      <c r="Z22" s="415"/>
      <c r="AA22" s="416"/>
      <c r="AB22" s="390"/>
      <c r="AC22" s="391"/>
      <c r="AD22" s="391"/>
      <c r="AE22" s="391"/>
      <c r="AF22" s="391"/>
      <c r="AG22" s="393"/>
      <c r="AH22" s="405"/>
      <c r="AI22" s="406"/>
      <c r="AJ22" s="406"/>
      <c r="AK22" s="406"/>
      <c r="AL22" s="406"/>
      <c r="AM22" s="407"/>
      <c r="AN22" s="8"/>
      <c r="AO22" s="361" t="s">
        <v>66</v>
      </c>
      <c r="AP22" s="362"/>
      <c r="AQ22" s="362"/>
      <c r="AR22" s="362"/>
      <c r="AS22" s="362"/>
      <c r="AT22" s="363"/>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41"/>
      <c r="C23" s="341"/>
      <c r="D23" s="342"/>
      <c r="E23" s="382"/>
      <c r="F23" s="383"/>
      <c r="G23" s="383"/>
      <c r="H23" s="383"/>
      <c r="I23" s="384"/>
      <c r="J23" s="408"/>
      <c r="K23" s="409"/>
      <c r="L23" s="409"/>
      <c r="M23" s="409"/>
      <c r="N23" s="409"/>
      <c r="O23" s="410"/>
      <c r="P23" s="408"/>
      <c r="Q23" s="409"/>
      <c r="R23" s="409"/>
      <c r="S23" s="409"/>
      <c r="T23" s="409"/>
      <c r="U23" s="410"/>
      <c r="V23" s="408"/>
      <c r="W23" s="409"/>
      <c r="X23" s="409"/>
      <c r="Y23" s="409"/>
      <c r="Z23" s="409"/>
      <c r="AA23" s="410"/>
      <c r="AB23" s="392"/>
      <c r="AC23" s="388"/>
      <c r="AD23" s="388"/>
      <c r="AE23" s="388"/>
      <c r="AF23" s="388"/>
      <c r="AG23" s="389"/>
      <c r="AH23" s="399"/>
      <c r="AI23" s="400"/>
      <c r="AJ23" s="400"/>
      <c r="AK23" s="400"/>
      <c r="AL23" s="400"/>
      <c r="AM23" s="401"/>
      <c r="AN23" s="8"/>
      <c r="AO23" s="364"/>
      <c r="AP23" s="365"/>
      <c r="AQ23" s="365"/>
      <c r="AR23" s="365"/>
      <c r="AS23" s="365"/>
      <c r="AT23" s="366"/>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41"/>
      <c r="C24" s="341"/>
      <c r="D24" s="342"/>
      <c r="E24" s="382"/>
      <c r="F24" s="383"/>
      <c r="G24" s="383"/>
      <c r="H24" s="383"/>
      <c r="I24" s="384"/>
      <c r="J24" s="408"/>
      <c r="K24" s="409"/>
      <c r="L24" s="409"/>
      <c r="M24" s="409"/>
      <c r="N24" s="409"/>
      <c r="O24" s="410"/>
      <c r="P24" s="408"/>
      <c r="Q24" s="409"/>
      <c r="R24" s="409"/>
      <c r="S24" s="409"/>
      <c r="T24" s="409"/>
      <c r="U24" s="410"/>
      <c r="V24" s="408"/>
      <c r="W24" s="409"/>
      <c r="X24" s="409"/>
      <c r="Y24" s="409"/>
      <c r="Z24" s="409"/>
      <c r="AA24" s="410"/>
      <c r="AB24" s="392"/>
      <c r="AC24" s="388"/>
      <c r="AD24" s="388"/>
      <c r="AE24" s="388"/>
      <c r="AF24" s="388"/>
      <c r="AG24" s="389"/>
      <c r="AH24" s="399"/>
      <c r="AI24" s="400"/>
      <c r="AJ24" s="400"/>
      <c r="AK24" s="400"/>
      <c r="AL24" s="400"/>
      <c r="AM24" s="401"/>
      <c r="AN24" s="8"/>
      <c r="AO24" s="364"/>
      <c r="AP24" s="365"/>
      <c r="AQ24" s="365"/>
      <c r="AR24" s="365"/>
      <c r="AS24" s="365"/>
      <c r="AT24" s="366"/>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41"/>
      <c r="C25" s="341"/>
      <c r="D25" s="342"/>
      <c r="E25" s="382"/>
      <c r="F25" s="383"/>
      <c r="G25" s="383"/>
      <c r="H25" s="383"/>
      <c r="I25" s="384"/>
      <c r="J25" s="408"/>
      <c r="K25" s="409"/>
      <c r="L25" s="409"/>
      <c r="M25" s="409"/>
      <c r="N25" s="409"/>
      <c r="O25" s="410"/>
      <c r="P25" s="408"/>
      <c r="Q25" s="409"/>
      <c r="R25" s="409"/>
      <c r="S25" s="409"/>
      <c r="T25" s="409"/>
      <c r="U25" s="410"/>
      <c r="V25" s="408"/>
      <c r="W25" s="409"/>
      <c r="X25" s="409"/>
      <c r="Y25" s="409"/>
      <c r="Z25" s="409"/>
      <c r="AA25" s="410"/>
      <c r="AB25" s="392"/>
      <c r="AC25" s="388"/>
      <c r="AD25" s="388"/>
      <c r="AE25" s="388"/>
      <c r="AF25" s="388"/>
      <c r="AG25" s="389"/>
      <c r="AH25" s="399"/>
      <c r="AI25" s="400"/>
      <c r="AJ25" s="400"/>
      <c r="AK25" s="400"/>
      <c r="AL25" s="400"/>
      <c r="AM25" s="401"/>
      <c r="AN25" s="8"/>
      <c r="AO25" s="364"/>
      <c r="AP25" s="365"/>
      <c r="AQ25" s="365"/>
      <c r="AR25" s="365"/>
      <c r="AS25" s="365"/>
      <c r="AT25" s="366"/>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41"/>
      <c r="C26" s="341"/>
      <c r="D26" s="342"/>
      <c r="E26" s="382"/>
      <c r="F26" s="383"/>
      <c r="G26" s="383"/>
      <c r="H26" s="383"/>
      <c r="I26" s="384"/>
      <c r="J26" s="408"/>
      <c r="K26" s="409"/>
      <c r="L26" s="409"/>
      <c r="M26" s="409"/>
      <c r="N26" s="409"/>
      <c r="O26" s="410"/>
      <c r="P26" s="408"/>
      <c r="Q26" s="409"/>
      <c r="R26" s="409"/>
      <c r="S26" s="409"/>
      <c r="T26" s="409"/>
      <c r="U26" s="410"/>
      <c r="V26" s="408"/>
      <c r="W26" s="409"/>
      <c r="X26" s="409"/>
      <c r="Y26" s="409"/>
      <c r="Z26" s="409"/>
      <c r="AA26" s="410"/>
      <c r="AB26" s="392"/>
      <c r="AC26" s="388"/>
      <c r="AD26" s="388"/>
      <c r="AE26" s="388"/>
      <c r="AF26" s="388"/>
      <c r="AG26" s="389"/>
      <c r="AH26" s="399"/>
      <c r="AI26" s="400"/>
      <c r="AJ26" s="400"/>
      <c r="AK26" s="400"/>
      <c r="AL26" s="400"/>
      <c r="AM26" s="401"/>
      <c r="AN26" s="8"/>
      <c r="AO26" s="364"/>
      <c r="AP26" s="365"/>
      <c r="AQ26" s="365"/>
      <c r="AR26" s="365"/>
      <c r="AS26" s="365"/>
      <c r="AT26" s="366"/>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41"/>
      <c r="C27" s="341"/>
      <c r="D27" s="342"/>
      <c r="E27" s="382"/>
      <c r="F27" s="383"/>
      <c r="G27" s="383"/>
      <c r="H27" s="383"/>
      <c r="I27" s="384"/>
      <c r="J27" s="408"/>
      <c r="K27" s="409"/>
      <c r="L27" s="409"/>
      <c r="M27" s="409"/>
      <c r="N27" s="409"/>
      <c r="O27" s="410"/>
      <c r="P27" s="408"/>
      <c r="Q27" s="409"/>
      <c r="R27" s="409"/>
      <c r="S27" s="409"/>
      <c r="T27" s="409"/>
      <c r="U27" s="410"/>
      <c r="V27" s="408"/>
      <c r="W27" s="409"/>
      <c r="X27" s="409"/>
      <c r="Y27" s="409"/>
      <c r="Z27" s="409"/>
      <c r="AA27" s="410"/>
      <c r="AB27" s="392"/>
      <c r="AC27" s="388"/>
      <c r="AD27" s="388"/>
      <c r="AE27" s="388"/>
      <c r="AF27" s="388"/>
      <c r="AG27" s="389"/>
      <c r="AH27" s="399"/>
      <c r="AI27" s="400"/>
      <c r="AJ27" s="400"/>
      <c r="AK27" s="400"/>
      <c r="AL27" s="400"/>
      <c r="AM27" s="401"/>
      <c r="AN27" s="8"/>
      <c r="AO27" s="364"/>
      <c r="AP27" s="365"/>
      <c r="AQ27" s="365"/>
      <c r="AR27" s="365"/>
      <c r="AS27" s="365"/>
      <c r="AT27" s="366"/>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41"/>
      <c r="C28" s="341"/>
      <c r="D28" s="342"/>
      <c r="E28" s="382"/>
      <c r="F28" s="383"/>
      <c r="G28" s="383"/>
      <c r="H28" s="383"/>
      <c r="I28" s="384"/>
      <c r="J28" s="408"/>
      <c r="K28" s="409"/>
      <c r="L28" s="409"/>
      <c r="M28" s="409"/>
      <c r="N28" s="409"/>
      <c r="O28" s="410"/>
      <c r="P28" s="408"/>
      <c r="Q28" s="409"/>
      <c r="R28" s="409"/>
      <c r="S28" s="409"/>
      <c r="T28" s="409"/>
      <c r="U28" s="410"/>
      <c r="V28" s="408"/>
      <c r="W28" s="409"/>
      <c r="X28" s="409"/>
      <c r="Y28" s="409"/>
      <c r="Z28" s="409"/>
      <c r="AA28" s="410"/>
      <c r="AB28" s="392"/>
      <c r="AC28" s="388"/>
      <c r="AD28" s="388"/>
      <c r="AE28" s="388"/>
      <c r="AF28" s="388"/>
      <c r="AG28" s="389"/>
      <c r="AH28" s="399"/>
      <c r="AI28" s="400"/>
      <c r="AJ28" s="400"/>
      <c r="AK28" s="400"/>
      <c r="AL28" s="400"/>
      <c r="AM28" s="401"/>
      <c r="AN28" s="8"/>
      <c r="AO28" s="364"/>
      <c r="AP28" s="365"/>
      <c r="AQ28" s="365"/>
      <c r="AR28" s="365"/>
      <c r="AS28" s="365"/>
      <c r="AT28" s="366"/>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41"/>
      <c r="C29" s="341"/>
      <c r="D29" s="342"/>
      <c r="E29" s="385"/>
      <c r="F29" s="386"/>
      <c r="G29" s="386"/>
      <c r="H29" s="386"/>
      <c r="I29" s="387"/>
      <c r="J29" s="408"/>
      <c r="K29" s="409"/>
      <c r="L29" s="409"/>
      <c r="M29" s="409"/>
      <c r="N29" s="409"/>
      <c r="O29" s="410"/>
      <c r="P29" s="411"/>
      <c r="Q29" s="412"/>
      <c r="R29" s="412"/>
      <c r="S29" s="412"/>
      <c r="T29" s="412"/>
      <c r="U29" s="413"/>
      <c r="V29" s="411"/>
      <c r="W29" s="412"/>
      <c r="X29" s="412"/>
      <c r="Y29" s="412"/>
      <c r="Z29" s="412"/>
      <c r="AA29" s="413"/>
      <c r="AB29" s="396"/>
      <c r="AC29" s="397"/>
      <c r="AD29" s="397"/>
      <c r="AE29" s="397"/>
      <c r="AF29" s="397"/>
      <c r="AG29" s="398"/>
      <c r="AH29" s="402"/>
      <c r="AI29" s="403"/>
      <c r="AJ29" s="403"/>
      <c r="AK29" s="403"/>
      <c r="AL29" s="403"/>
      <c r="AM29" s="404"/>
      <c r="AN29" s="8"/>
      <c r="AO29" s="367"/>
      <c r="AP29" s="368"/>
      <c r="AQ29" s="368"/>
      <c r="AR29" s="368"/>
      <c r="AS29" s="368"/>
      <c r="AT29" s="369"/>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41"/>
      <c r="C30" s="341"/>
      <c r="D30" s="342"/>
      <c r="E30" s="379" t="s">
        <v>95</v>
      </c>
      <c r="F30" s="380"/>
      <c r="G30" s="380"/>
      <c r="H30" s="380"/>
      <c r="I30" s="380"/>
      <c r="J30" s="423"/>
      <c r="K30" s="424"/>
      <c r="L30" s="424"/>
      <c r="M30" s="424"/>
      <c r="N30" s="424"/>
      <c r="O30" s="425"/>
      <c r="P30" s="415"/>
      <c r="Q30" s="415"/>
      <c r="R30" s="415"/>
      <c r="S30" s="415"/>
      <c r="T30" s="415"/>
      <c r="U30" s="416"/>
      <c r="V30" s="414"/>
      <c r="W30" s="415"/>
      <c r="X30" s="415"/>
      <c r="Y30" s="415"/>
      <c r="Z30" s="415"/>
      <c r="AA30" s="416"/>
      <c r="AB30" s="390"/>
      <c r="AC30" s="391"/>
      <c r="AD30" s="391"/>
      <c r="AE30" s="391"/>
      <c r="AF30" s="391"/>
      <c r="AG30" s="393"/>
      <c r="AH30" s="405"/>
      <c r="AI30" s="406"/>
      <c r="AJ30" s="406"/>
      <c r="AK30" s="406"/>
      <c r="AL30" s="406"/>
      <c r="AM30" s="407"/>
      <c r="AN30" s="8"/>
      <c r="AO30" s="370" t="s">
        <v>67</v>
      </c>
      <c r="AP30" s="371"/>
      <c r="AQ30" s="371"/>
      <c r="AR30" s="371"/>
      <c r="AS30" s="371"/>
      <c r="AT30" s="372"/>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41"/>
      <c r="C31" s="341"/>
      <c r="D31" s="342"/>
      <c r="E31" s="382"/>
      <c r="F31" s="383"/>
      <c r="G31" s="383"/>
      <c r="H31" s="383"/>
      <c r="I31" s="383"/>
      <c r="J31" s="419"/>
      <c r="K31" s="417"/>
      <c r="L31" s="417"/>
      <c r="M31" s="417"/>
      <c r="N31" s="417"/>
      <c r="O31" s="418"/>
      <c r="P31" s="409"/>
      <c r="Q31" s="409"/>
      <c r="R31" s="409"/>
      <c r="S31" s="409"/>
      <c r="T31" s="409"/>
      <c r="U31" s="410"/>
      <c r="V31" s="408"/>
      <c r="W31" s="409"/>
      <c r="X31" s="409"/>
      <c r="Y31" s="409"/>
      <c r="Z31" s="409"/>
      <c r="AA31" s="410"/>
      <c r="AB31" s="392"/>
      <c r="AC31" s="388"/>
      <c r="AD31" s="388"/>
      <c r="AE31" s="388"/>
      <c r="AF31" s="388"/>
      <c r="AG31" s="389"/>
      <c r="AH31" s="399"/>
      <c r="AI31" s="400"/>
      <c r="AJ31" s="400"/>
      <c r="AK31" s="400"/>
      <c r="AL31" s="400"/>
      <c r="AM31" s="401"/>
      <c r="AN31" s="8"/>
      <c r="AO31" s="373"/>
      <c r="AP31" s="374"/>
      <c r="AQ31" s="374"/>
      <c r="AR31" s="374"/>
      <c r="AS31" s="374"/>
      <c r="AT31" s="375"/>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41"/>
      <c r="C32" s="341"/>
      <c r="D32" s="342"/>
      <c r="E32" s="382"/>
      <c r="F32" s="383"/>
      <c r="G32" s="383"/>
      <c r="H32" s="383"/>
      <c r="I32" s="383"/>
      <c r="J32" s="419"/>
      <c r="K32" s="417"/>
      <c r="L32" s="417"/>
      <c r="M32" s="417"/>
      <c r="N32" s="417"/>
      <c r="O32" s="418"/>
      <c r="P32" s="409"/>
      <c r="Q32" s="409"/>
      <c r="R32" s="409"/>
      <c r="S32" s="409"/>
      <c r="T32" s="409"/>
      <c r="U32" s="410"/>
      <c r="V32" s="408"/>
      <c r="W32" s="409"/>
      <c r="X32" s="409"/>
      <c r="Y32" s="409"/>
      <c r="Z32" s="409"/>
      <c r="AA32" s="410"/>
      <c r="AB32" s="392"/>
      <c r="AC32" s="388"/>
      <c r="AD32" s="388"/>
      <c r="AE32" s="388"/>
      <c r="AF32" s="388"/>
      <c r="AG32" s="389"/>
      <c r="AH32" s="399"/>
      <c r="AI32" s="400"/>
      <c r="AJ32" s="400"/>
      <c r="AK32" s="400"/>
      <c r="AL32" s="400"/>
      <c r="AM32" s="401"/>
      <c r="AN32" s="8"/>
      <c r="AO32" s="373"/>
      <c r="AP32" s="374"/>
      <c r="AQ32" s="374"/>
      <c r="AR32" s="374"/>
      <c r="AS32" s="374"/>
      <c r="AT32" s="375"/>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41"/>
      <c r="C33" s="341"/>
      <c r="D33" s="342"/>
      <c r="E33" s="382"/>
      <c r="F33" s="383"/>
      <c r="G33" s="383"/>
      <c r="H33" s="383"/>
      <c r="I33" s="383"/>
      <c r="J33" s="419"/>
      <c r="K33" s="417"/>
      <c r="L33" s="417"/>
      <c r="M33" s="417"/>
      <c r="N33" s="417"/>
      <c r="O33" s="418"/>
      <c r="P33" s="409"/>
      <c r="Q33" s="409"/>
      <c r="R33" s="409"/>
      <c r="S33" s="409"/>
      <c r="T33" s="409"/>
      <c r="U33" s="410"/>
      <c r="V33" s="408"/>
      <c r="W33" s="409"/>
      <c r="X33" s="409"/>
      <c r="Y33" s="409"/>
      <c r="Z33" s="409"/>
      <c r="AA33" s="410"/>
      <c r="AB33" s="392"/>
      <c r="AC33" s="388"/>
      <c r="AD33" s="388"/>
      <c r="AE33" s="388"/>
      <c r="AF33" s="388"/>
      <c r="AG33" s="389"/>
      <c r="AH33" s="399"/>
      <c r="AI33" s="400"/>
      <c r="AJ33" s="400"/>
      <c r="AK33" s="400"/>
      <c r="AL33" s="400"/>
      <c r="AM33" s="401"/>
      <c r="AN33" s="8"/>
      <c r="AO33" s="373"/>
      <c r="AP33" s="374"/>
      <c r="AQ33" s="374"/>
      <c r="AR33" s="374"/>
      <c r="AS33" s="374"/>
      <c r="AT33" s="375"/>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41"/>
      <c r="C34" s="341"/>
      <c r="D34" s="342"/>
      <c r="E34" s="382"/>
      <c r="F34" s="383"/>
      <c r="G34" s="383"/>
      <c r="H34" s="383"/>
      <c r="I34" s="383"/>
      <c r="J34" s="419"/>
      <c r="K34" s="417"/>
      <c r="L34" s="417"/>
      <c r="M34" s="417"/>
      <c r="N34" s="417"/>
      <c r="O34" s="418"/>
      <c r="P34" s="409"/>
      <c r="Q34" s="409"/>
      <c r="R34" s="409"/>
      <c r="S34" s="409"/>
      <c r="T34" s="409"/>
      <c r="U34" s="410"/>
      <c r="V34" s="408"/>
      <c r="W34" s="409"/>
      <c r="X34" s="409"/>
      <c r="Y34" s="409"/>
      <c r="Z34" s="409"/>
      <c r="AA34" s="410"/>
      <c r="AB34" s="392"/>
      <c r="AC34" s="388"/>
      <c r="AD34" s="388"/>
      <c r="AE34" s="388"/>
      <c r="AF34" s="388"/>
      <c r="AG34" s="389"/>
      <c r="AH34" s="399"/>
      <c r="AI34" s="400"/>
      <c r="AJ34" s="400"/>
      <c r="AK34" s="400"/>
      <c r="AL34" s="400"/>
      <c r="AM34" s="401"/>
      <c r="AN34" s="8"/>
      <c r="AO34" s="373"/>
      <c r="AP34" s="374"/>
      <c r="AQ34" s="374"/>
      <c r="AR34" s="374"/>
      <c r="AS34" s="374"/>
      <c r="AT34" s="375"/>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41"/>
      <c r="C35" s="341"/>
      <c r="D35" s="342"/>
      <c r="E35" s="382"/>
      <c r="F35" s="383"/>
      <c r="G35" s="383"/>
      <c r="H35" s="383"/>
      <c r="I35" s="383"/>
      <c r="J35" s="419"/>
      <c r="K35" s="417"/>
      <c r="L35" s="417"/>
      <c r="M35" s="417"/>
      <c r="N35" s="417"/>
      <c r="O35" s="418"/>
      <c r="P35" s="409"/>
      <c r="Q35" s="409"/>
      <c r="R35" s="409"/>
      <c r="S35" s="409"/>
      <c r="T35" s="409"/>
      <c r="U35" s="410"/>
      <c r="V35" s="408"/>
      <c r="W35" s="409"/>
      <c r="X35" s="409"/>
      <c r="Y35" s="409"/>
      <c r="Z35" s="409"/>
      <c r="AA35" s="410"/>
      <c r="AB35" s="392"/>
      <c r="AC35" s="388"/>
      <c r="AD35" s="388"/>
      <c r="AE35" s="388"/>
      <c r="AF35" s="388"/>
      <c r="AG35" s="389"/>
      <c r="AH35" s="399"/>
      <c r="AI35" s="400"/>
      <c r="AJ35" s="400"/>
      <c r="AK35" s="400"/>
      <c r="AL35" s="400"/>
      <c r="AM35" s="401"/>
      <c r="AN35" s="8"/>
      <c r="AO35" s="373"/>
      <c r="AP35" s="374"/>
      <c r="AQ35" s="374"/>
      <c r="AR35" s="374"/>
      <c r="AS35" s="374"/>
      <c r="AT35" s="375"/>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41"/>
      <c r="C36" s="341"/>
      <c r="D36" s="342"/>
      <c r="E36" s="382"/>
      <c r="F36" s="383"/>
      <c r="G36" s="383"/>
      <c r="H36" s="383"/>
      <c r="I36" s="383"/>
      <c r="J36" s="419"/>
      <c r="K36" s="417"/>
      <c r="L36" s="417"/>
      <c r="M36" s="417"/>
      <c r="N36" s="417"/>
      <c r="O36" s="418"/>
      <c r="P36" s="409"/>
      <c r="Q36" s="409"/>
      <c r="R36" s="409"/>
      <c r="S36" s="409"/>
      <c r="T36" s="409"/>
      <c r="U36" s="410"/>
      <c r="V36" s="408"/>
      <c r="W36" s="409"/>
      <c r="X36" s="409"/>
      <c r="Y36" s="409"/>
      <c r="Z36" s="409"/>
      <c r="AA36" s="410"/>
      <c r="AB36" s="392"/>
      <c r="AC36" s="388"/>
      <c r="AD36" s="388"/>
      <c r="AE36" s="388"/>
      <c r="AF36" s="388"/>
      <c r="AG36" s="389"/>
      <c r="AH36" s="399"/>
      <c r="AI36" s="400"/>
      <c r="AJ36" s="400"/>
      <c r="AK36" s="400"/>
      <c r="AL36" s="400"/>
      <c r="AM36" s="401"/>
      <c r="AN36" s="8"/>
      <c r="AO36" s="373"/>
      <c r="AP36" s="374"/>
      <c r="AQ36" s="374"/>
      <c r="AR36" s="374"/>
      <c r="AS36" s="374"/>
      <c r="AT36" s="375"/>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41"/>
      <c r="C37" s="341"/>
      <c r="D37" s="342"/>
      <c r="E37" s="385"/>
      <c r="F37" s="386"/>
      <c r="G37" s="386"/>
      <c r="H37" s="386"/>
      <c r="I37" s="386"/>
      <c r="J37" s="420"/>
      <c r="K37" s="421"/>
      <c r="L37" s="421"/>
      <c r="M37" s="421"/>
      <c r="N37" s="421"/>
      <c r="O37" s="422"/>
      <c r="P37" s="412"/>
      <c r="Q37" s="412"/>
      <c r="R37" s="412"/>
      <c r="S37" s="412"/>
      <c r="T37" s="412"/>
      <c r="U37" s="413"/>
      <c r="V37" s="411"/>
      <c r="W37" s="412"/>
      <c r="X37" s="412"/>
      <c r="Y37" s="412"/>
      <c r="Z37" s="412"/>
      <c r="AA37" s="413"/>
      <c r="AB37" s="396"/>
      <c r="AC37" s="397"/>
      <c r="AD37" s="397"/>
      <c r="AE37" s="397"/>
      <c r="AF37" s="397"/>
      <c r="AG37" s="398"/>
      <c r="AH37" s="402"/>
      <c r="AI37" s="403"/>
      <c r="AJ37" s="403"/>
      <c r="AK37" s="403"/>
      <c r="AL37" s="403"/>
      <c r="AM37" s="404"/>
      <c r="AN37" s="8"/>
      <c r="AO37" s="376"/>
      <c r="AP37" s="377"/>
      <c r="AQ37" s="377"/>
      <c r="AR37" s="377"/>
      <c r="AS37" s="377"/>
      <c r="AT37" s="37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41"/>
      <c r="C38" s="341"/>
      <c r="D38" s="342"/>
      <c r="E38" s="379" t="s">
        <v>94</v>
      </c>
      <c r="F38" s="380"/>
      <c r="G38" s="380"/>
      <c r="H38" s="380"/>
      <c r="I38" s="381"/>
      <c r="J38" s="423"/>
      <c r="K38" s="424"/>
      <c r="L38" s="424"/>
      <c r="M38" s="424"/>
      <c r="N38" s="424"/>
      <c r="O38" s="425"/>
      <c r="P38" s="423"/>
      <c r="Q38" s="424"/>
      <c r="R38" s="424"/>
      <c r="S38" s="424"/>
      <c r="T38" s="424"/>
      <c r="U38" s="425"/>
      <c r="V38" s="414"/>
      <c r="W38" s="415"/>
      <c r="X38" s="415"/>
      <c r="Y38" s="415"/>
      <c r="Z38" s="415"/>
      <c r="AA38" s="416"/>
      <c r="AB38" s="390"/>
      <c r="AC38" s="391"/>
      <c r="AD38" s="391"/>
      <c r="AE38" s="391"/>
      <c r="AF38" s="391"/>
      <c r="AG38" s="393"/>
      <c r="AH38" s="405"/>
      <c r="AI38" s="406"/>
      <c r="AJ38" s="406"/>
      <c r="AK38" s="406"/>
      <c r="AL38" s="406"/>
      <c r="AM38" s="40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41"/>
      <c r="C39" s="341"/>
      <c r="D39" s="342"/>
      <c r="E39" s="382"/>
      <c r="F39" s="383"/>
      <c r="G39" s="383"/>
      <c r="H39" s="383"/>
      <c r="I39" s="384"/>
      <c r="J39" s="419"/>
      <c r="K39" s="417"/>
      <c r="L39" s="417"/>
      <c r="M39" s="417"/>
      <c r="N39" s="417"/>
      <c r="O39" s="418"/>
      <c r="P39" s="419"/>
      <c r="Q39" s="417"/>
      <c r="R39" s="417"/>
      <c r="S39" s="417"/>
      <c r="T39" s="417"/>
      <c r="U39" s="418"/>
      <c r="V39" s="408"/>
      <c r="W39" s="409"/>
      <c r="X39" s="409"/>
      <c r="Y39" s="409"/>
      <c r="Z39" s="409"/>
      <c r="AA39" s="410"/>
      <c r="AB39" s="392"/>
      <c r="AC39" s="388"/>
      <c r="AD39" s="388"/>
      <c r="AE39" s="388"/>
      <c r="AF39" s="388"/>
      <c r="AG39" s="389"/>
      <c r="AH39" s="399"/>
      <c r="AI39" s="400"/>
      <c r="AJ39" s="400"/>
      <c r="AK39" s="400"/>
      <c r="AL39" s="400"/>
      <c r="AM39" s="40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41"/>
      <c r="C40" s="341"/>
      <c r="D40" s="342"/>
      <c r="E40" s="382"/>
      <c r="F40" s="383"/>
      <c r="G40" s="383"/>
      <c r="H40" s="383"/>
      <c r="I40" s="384"/>
      <c r="J40" s="419"/>
      <c r="K40" s="417"/>
      <c r="L40" s="417"/>
      <c r="M40" s="417"/>
      <c r="N40" s="417"/>
      <c r="O40" s="418"/>
      <c r="P40" s="419"/>
      <c r="Q40" s="417"/>
      <c r="R40" s="417"/>
      <c r="S40" s="417"/>
      <c r="T40" s="417"/>
      <c r="U40" s="418"/>
      <c r="V40" s="408"/>
      <c r="W40" s="409"/>
      <c r="X40" s="409"/>
      <c r="Y40" s="409"/>
      <c r="Z40" s="409"/>
      <c r="AA40" s="410"/>
      <c r="AB40" s="392"/>
      <c r="AC40" s="388"/>
      <c r="AD40" s="388"/>
      <c r="AE40" s="388"/>
      <c r="AF40" s="388"/>
      <c r="AG40" s="389"/>
      <c r="AH40" s="399"/>
      <c r="AI40" s="400"/>
      <c r="AJ40" s="400"/>
      <c r="AK40" s="400"/>
      <c r="AL40" s="400"/>
      <c r="AM40" s="40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41"/>
      <c r="C41" s="341"/>
      <c r="D41" s="342"/>
      <c r="E41" s="382"/>
      <c r="F41" s="383"/>
      <c r="G41" s="383"/>
      <c r="H41" s="383"/>
      <c r="I41" s="384"/>
      <c r="J41" s="419"/>
      <c r="K41" s="417"/>
      <c r="L41" s="417"/>
      <c r="M41" s="417"/>
      <c r="N41" s="417"/>
      <c r="O41" s="418"/>
      <c r="P41" s="419"/>
      <c r="Q41" s="417"/>
      <c r="R41" s="417"/>
      <c r="S41" s="417"/>
      <c r="T41" s="417"/>
      <c r="U41" s="418"/>
      <c r="V41" s="408"/>
      <c r="W41" s="409"/>
      <c r="X41" s="409"/>
      <c r="Y41" s="409"/>
      <c r="Z41" s="409"/>
      <c r="AA41" s="410"/>
      <c r="AB41" s="392"/>
      <c r="AC41" s="388"/>
      <c r="AD41" s="388"/>
      <c r="AE41" s="388"/>
      <c r="AF41" s="388"/>
      <c r="AG41" s="389"/>
      <c r="AH41" s="399"/>
      <c r="AI41" s="400"/>
      <c r="AJ41" s="400"/>
      <c r="AK41" s="400"/>
      <c r="AL41" s="400"/>
      <c r="AM41" s="40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41"/>
      <c r="C42" s="341"/>
      <c r="D42" s="342"/>
      <c r="E42" s="382"/>
      <c r="F42" s="383"/>
      <c r="G42" s="383"/>
      <c r="H42" s="383"/>
      <c r="I42" s="384"/>
      <c r="J42" s="419"/>
      <c r="K42" s="417"/>
      <c r="L42" s="417"/>
      <c r="M42" s="417"/>
      <c r="N42" s="417"/>
      <c r="O42" s="418"/>
      <c r="P42" s="419"/>
      <c r="Q42" s="417"/>
      <c r="R42" s="417"/>
      <c r="S42" s="417"/>
      <c r="T42" s="417"/>
      <c r="U42" s="418"/>
      <c r="V42" s="408"/>
      <c r="W42" s="409"/>
      <c r="X42" s="409"/>
      <c r="Y42" s="409"/>
      <c r="Z42" s="409"/>
      <c r="AA42" s="410"/>
      <c r="AB42" s="392"/>
      <c r="AC42" s="388"/>
      <c r="AD42" s="388"/>
      <c r="AE42" s="388"/>
      <c r="AF42" s="388"/>
      <c r="AG42" s="389"/>
      <c r="AH42" s="399"/>
      <c r="AI42" s="400"/>
      <c r="AJ42" s="400"/>
      <c r="AK42" s="400"/>
      <c r="AL42" s="400"/>
      <c r="AM42" s="40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41"/>
      <c r="C43" s="341"/>
      <c r="D43" s="342"/>
      <c r="E43" s="382"/>
      <c r="F43" s="383"/>
      <c r="G43" s="383"/>
      <c r="H43" s="383"/>
      <c r="I43" s="384"/>
      <c r="J43" s="419"/>
      <c r="K43" s="417"/>
      <c r="L43" s="417"/>
      <c r="M43" s="417"/>
      <c r="N43" s="417"/>
      <c r="O43" s="418"/>
      <c r="P43" s="419"/>
      <c r="Q43" s="417"/>
      <c r="R43" s="417"/>
      <c r="S43" s="417"/>
      <c r="T43" s="417"/>
      <c r="U43" s="418"/>
      <c r="V43" s="408"/>
      <c r="W43" s="409"/>
      <c r="X43" s="409"/>
      <c r="Y43" s="409"/>
      <c r="Z43" s="409"/>
      <c r="AA43" s="410"/>
      <c r="AB43" s="392"/>
      <c r="AC43" s="388"/>
      <c r="AD43" s="388"/>
      <c r="AE43" s="388"/>
      <c r="AF43" s="388"/>
      <c r="AG43" s="389"/>
      <c r="AH43" s="399"/>
      <c r="AI43" s="400"/>
      <c r="AJ43" s="400"/>
      <c r="AK43" s="400"/>
      <c r="AL43" s="400"/>
      <c r="AM43" s="40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41"/>
      <c r="C44" s="341"/>
      <c r="D44" s="342"/>
      <c r="E44" s="382"/>
      <c r="F44" s="383"/>
      <c r="G44" s="383"/>
      <c r="H44" s="383"/>
      <c r="I44" s="384"/>
      <c r="J44" s="419"/>
      <c r="K44" s="417"/>
      <c r="L44" s="417"/>
      <c r="M44" s="417"/>
      <c r="N44" s="417"/>
      <c r="O44" s="418"/>
      <c r="P44" s="419"/>
      <c r="Q44" s="417"/>
      <c r="R44" s="417"/>
      <c r="S44" s="417"/>
      <c r="T44" s="417"/>
      <c r="U44" s="418"/>
      <c r="V44" s="408"/>
      <c r="W44" s="409"/>
      <c r="X44" s="409"/>
      <c r="Y44" s="409"/>
      <c r="Z44" s="409"/>
      <c r="AA44" s="410"/>
      <c r="AB44" s="392"/>
      <c r="AC44" s="388"/>
      <c r="AD44" s="388"/>
      <c r="AE44" s="388"/>
      <c r="AF44" s="388"/>
      <c r="AG44" s="389"/>
      <c r="AH44" s="399"/>
      <c r="AI44" s="400"/>
      <c r="AJ44" s="400"/>
      <c r="AK44" s="400"/>
      <c r="AL44" s="400"/>
      <c r="AM44" s="40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41"/>
      <c r="C45" s="341"/>
      <c r="D45" s="342"/>
      <c r="E45" s="385"/>
      <c r="F45" s="386"/>
      <c r="G45" s="386"/>
      <c r="H45" s="386"/>
      <c r="I45" s="387"/>
      <c r="J45" s="420"/>
      <c r="K45" s="421"/>
      <c r="L45" s="421"/>
      <c r="M45" s="421"/>
      <c r="N45" s="421"/>
      <c r="O45" s="422"/>
      <c r="P45" s="420"/>
      <c r="Q45" s="421"/>
      <c r="R45" s="421"/>
      <c r="S45" s="421"/>
      <c r="T45" s="421"/>
      <c r="U45" s="422"/>
      <c r="V45" s="411"/>
      <c r="W45" s="412"/>
      <c r="X45" s="412"/>
      <c r="Y45" s="412"/>
      <c r="Z45" s="412"/>
      <c r="AA45" s="413"/>
      <c r="AB45" s="396"/>
      <c r="AC45" s="397"/>
      <c r="AD45" s="397"/>
      <c r="AE45" s="397"/>
      <c r="AF45" s="397"/>
      <c r="AG45" s="398"/>
      <c r="AH45" s="402"/>
      <c r="AI45" s="403"/>
      <c r="AJ45" s="403"/>
      <c r="AK45" s="403"/>
      <c r="AL45" s="403"/>
      <c r="AM45" s="40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9" t="s">
        <v>93</v>
      </c>
      <c r="K46" s="380"/>
      <c r="L46" s="380"/>
      <c r="M46" s="380"/>
      <c r="N46" s="380"/>
      <c r="O46" s="381"/>
      <c r="P46" s="379" t="s">
        <v>92</v>
      </c>
      <c r="Q46" s="380"/>
      <c r="R46" s="380"/>
      <c r="S46" s="380"/>
      <c r="T46" s="380"/>
      <c r="U46" s="381"/>
      <c r="V46" s="379" t="s">
        <v>91</v>
      </c>
      <c r="W46" s="380"/>
      <c r="X46" s="380"/>
      <c r="Y46" s="380"/>
      <c r="Z46" s="380"/>
      <c r="AA46" s="381"/>
      <c r="AB46" s="379" t="s">
        <v>90</v>
      </c>
      <c r="AC46" s="395"/>
      <c r="AD46" s="380"/>
      <c r="AE46" s="380"/>
      <c r="AF46" s="380"/>
      <c r="AG46" s="381"/>
      <c r="AH46" s="379" t="s">
        <v>89</v>
      </c>
      <c r="AI46" s="380"/>
      <c r="AJ46" s="380"/>
      <c r="AK46" s="380"/>
      <c r="AL46" s="380"/>
      <c r="AM46" s="38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82"/>
      <c r="K47" s="383"/>
      <c r="L47" s="383"/>
      <c r="M47" s="383"/>
      <c r="N47" s="383"/>
      <c r="O47" s="384"/>
      <c r="P47" s="382"/>
      <c r="Q47" s="383"/>
      <c r="R47" s="383"/>
      <c r="S47" s="383"/>
      <c r="T47" s="383"/>
      <c r="U47" s="384"/>
      <c r="V47" s="382"/>
      <c r="W47" s="383"/>
      <c r="X47" s="383"/>
      <c r="Y47" s="383"/>
      <c r="Z47" s="383"/>
      <c r="AA47" s="384"/>
      <c r="AB47" s="382"/>
      <c r="AC47" s="383"/>
      <c r="AD47" s="383"/>
      <c r="AE47" s="383"/>
      <c r="AF47" s="383"/>
      <c r="AG47" s="384"/>
      <c r="AH47" s="382"/>
      <c r="AI47" s="383"/>
      <c r="AJ47" s="383"/>
      <c r="AK47" s="383"/>
      <c r="AL47" s="383"/>
      <c r="AM47" s="38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82"/>
      <c r="K48" s="383"/>
      <c r="L48" s="383"/>
      <c r="M48" s="383"/>
      <c r="N48" s="383"/>
      <c r="O48" s="384"/>
      <c r="P48" s="382"/>
      <c r="Q48" s="383"/>
      <c r="R48" s="383"/>
      <c r="S48" s="383"/>
      <c r="T48" s="383"/>
      <c r="U48" s="384"/>
      <c r="V48" s="382"/>
      <c r="W48" s="383"/>
      <c r="X48" s="383"/>
      <c r="Y48" s="383"/>
      <c r="Z48" s="383"/>
      <c r="AA48" s="384"/>
      <c r="AB48" s="382"/>
      <c r="AC48" s="383"/>
      <c r="AD48" s="383"/>
      <c r="AE48" s="383"/>
      <c r="AF48" s="383"/>
      <c r="AG48" s="384"/>
      <c r="AH48" s="382"/>
      <c r="AI48" s="383"/>
      <c r="AJ48" s="383"/>
      <c r="AK48" s="383"/>
      <c r="AL48" s="383"/>
      <c r="AM48" s="38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82"/>
      <c r="K49" s="383"/>
      <c r="L49" s="383"/>
      <c r="M49" s="383"/>
      <c r="N49" s="383"/>
      <c r="O49" s="384"/>
      <c r="P49" s="382"/>
      <c r="Q49" s="383"/>
      <c r="R49" s="383"/>
      <c r="S49" s="383"/>
      <c r="T49" s="383"/>
      <c r="U49" s="384"/>
      <c r="V49" s="382"/>
      <c r="W49" s="383"/>
      <c r="X49" s="383"/>
      <c r="Y49" s="383"/>
      <c r="Z49" s="383"/>
      <c r="AA49" s="384"/>
      <c r="AB49" s="382"/>
      <c r="AC49" s="383"/>
      <c r="AD49" s="383"/>
      <c r="AE49" s="383"/>
      <c r="AF49" s="383"/>
      <c r="AG49" s="384"/>
      <c r="AH49" s="382"/>
      <c r="AI49" s="383"/>
      <c r="AJ49" s="383"/>
      <c r="AK49" s="383"/>
      <c r="AL49" s="383"/>
      <c r="AM49" s="38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82"/>
      <c r="K50" s="383"/>
      <c r="L50" s="383"/>
      <c r="M50" s="383"/>
      <c r="N50" s="383"/>
      <c r="O50" s="384"/>
      <c r="P50" s="382"/>
      <c r="Q50" s="383"/>
      <c r="R50" s="383"/>
      <c r="S50" s="383"/>
      <c r="T50" s="383"/>
      <c r="U50" s="384"/>
      <c r="V50" s="382"/>
      <c r="W50" s="383"/>
      <c r="X50" s="383"/>
      <c r="Y50" s="383"/>
      <c r="Z50" s="383"/>
      <c r="AA50" s="384"/>
      <c r="AB50" s="382"/>
      <c r="AC50" s="383"/>
      <c r="AD50" s="383"/>
      <c r="AE50" s="383"/>
      <c r="AF50" s="383"/>
      <c r="AG50" s="384"/>
      <c r="AH50" s="382"/>
      <c r="AI50" s="383"/>
      <c r="AJ50" s="383"/>
      <c r="AK50" s="383"/>
      <c r="AL50" s="383"/>
      <c r="AM50" s="38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85"/>
      <c r="K51" s="386"/>
      <c r="L51" s="386"/>
      <c r="M51" s="386"/>
      <c r="N51" s="386"/>
      <c r="O51" s="387"/>
      <c r="P51" s="385"/>
      <c r="Q51" s="386"/>
      <c r="R51" s="386"/>
      <c r="S51" s="386"/>
      <c r="T51" s="386"/>
      <c r="U51" s="387"/>
      <c r="V51" s="385"/>
      <c r="W51" s="386"/>
      <c r="X51" s="386"/>
      <c r="Y51" s="386"/>
      <c r="Z51" s="386"/>
      <c r="AA51" s="387"/>
      <c r="AB51" s="385"/>
      <c r="AC51" s="386"/>
      <c r="AD51" s="386"/>
      <c r="AE51" s="386"/>
      <c r="AF51" s="386"/>
      <c r="AG51" s="387"/>
      <c r="AH51" s="385"/>
      <c r="AI51" s="386"/>
      <c r="AJ51" s="386"/>
      <c r="AK51" s="386"/>
      <c r="AL51" s="386"/>
      <c r="AM51" s="38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427" t="s">
        <v>212</v>
      </c>
      <c r="C1" s="427"/>
      <c r="D1" s="42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40</v>
      </c>
      <c r="D3" s="48"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39</v>
      </c>
      <c r="C4" s="49" t="s">
        <v>83</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41</v>
      </c>
      <c r="C5" s="49" t="s">
        <v>84</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88</v>
      </c>
      <c r="C6" s="49" t="s">
        <v>85</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4</v>
      </c>
      <c r="C7" s="49" t="s">
        <v>86</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42</v>
      </c>
      <c r="C8" s="49" t="s">
        <v>87</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workbookViewId="0">
      <selection activeCell="D6" sqref="D6"/>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29" t="s">
        <v>213</v>
      </c>
      <c r="C1" s="429"/>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3" t="s">
        <v>50</v>
      </c>
      <c r="D3" s="57"/>
      <c r="E3" s="57"/>
      <c r="F3" s="34"/>
      <c r="G3" s="8"/>
      <c r="H3" s="8"/>
      <c r="I3" s="8"/>
      <c r="J3" s="8"/>
      <c r="K3" s="8"/>
      <c r="L3" s="8"/>
      <c r="M3" s="8"/>
      <c r="N3" s="8"/>
      <c r="O3" s="8"/>
      <c r="P3" s="8"/>
      <c r="Q3" s="8"/>
      <c r="R3" s="8"/>
      <c r="S3" s="8"/>
      <c r="T3" s="8"/>
      <c r="U3" s="8"/>
      <c r="V3" s="8"/>
      <c r="W3" s="8"/>
    </row>
    <row r="4" spans="1:23" ht="32.4" x14ac:dyDescent="0.3">
      <c r="A4" s="23" t="s">
        <v>69</v>
      </c>
      <c r="B4" s="430" t="s">
        <v>82</v>
      </c>
      <c r="C4" s="35" t="s">
        <v>140</v>
      </c>
      <c r="D4" s="56"/>
      <c r="E4" s="56"/>
      <c r="F4" s="34"/>
      <c r="G4" s="8"/>
      <c r="H4" s="8"/>
      <c r="I4" s="8"/>
      <c r="J4" s="8"/>
      <c r="K4" s="8"/>
      <c r="L4" s="8"/>
      <c r="M4" s="8"/>
      <c r="N4" s="8"/>
      <c r="O4" s="8"/>
      <c r="P4" s="8"/>
      <c r="Q4" s="8"/>
      <c r="R4" s="8"/>
      <c r="S4" s="8"/>
      <c r="T4" s="8"/>
      <c r="U4" s="8"/>
      <c r="V4" s="8"/>
      <c r="W4" s="8"/>
    </row>
    <row r="5" spans="1:23" ht="32.4" x14ac:dyDescent="0.3">
      <c r="A5" s="23" t="s">
        <v>66</v>
      </c>
      <c r="B5" s="430"/>
      <c r="C5" s="36" t="s">
        <v>141</v>
      </c>
      <c r="D5" s="56"/>
      <c r="E5" s="56"/>
      <c r="F5" s="34"/>
      <c r="G5" s="8"/>
      <c r="H5" s="8"/>
      <c r="I5" s="8"/>
      <c r="J5" s="8"/>
      <c r="K5" s="8"/>
      <c r="L5" s="8"/>
      <c r="M5" s="8"/>
      <c r="N5" s="8"/>
      <c r="O5" s="8"/>
      <c r="P5" s="8"/>
      <c r="Q5" s="8"/>
      <c r="R5" s="8"/>
      <c r="S5" s="8"/>
      <c r="T5" s="8"/>
      <c r="U5" s="8"/>
      <c r="V5" s="8"/>
      <c r="W5" s="8"/>
    </row>
    <row r="6" spans="1:23" ht="32.4" x14ac:dyDescent="0.3">
      <c r="A6" s="23" t="s">
        <v>5</v>
      </c>
      <c r="B6" s="430"/>
      <c r="C6" s="36" t="s">
        <v>142</v>
      </c>
      <c r="D6" s="56"/>
      <c r="E6" s="56"/>
      <c r="F6" s="34"/>
      <c r="G6" s="8"/>
      <c r="H6" s="8"/>
      <c r="I6" s="8"/>
      <c r="J6" s="8"/>
      <c r="K6" s="8"/>
      <c r="L6" s="8"/>
      <c r="M6" s="8"/>
      <c r="N6" s="8"/>
      <c r="O6" s="8"/>
      <c r="P6" s="8"/>
      <c r="Q6" s="8"/>
      <c r="R6" s="8"/>
      <c r="S6" s="8"/>
      <c r="T6" s="8"/>
      <c r="U6" s="8"/>
      <c r="V6" s="8"/>
      <c r="W6" s="8"/>
    </row>
    <row r="7" spans="1:23" ht="32.4" x14ac:dyDescent="0.3">
      <c r="A7" s="23" t="s">
        <v>70</v>
      </c>
      <c r="B7" s="430"/>
      <c r="C7" s="36" t="s">
        <v>143</v>
      </c>
      <c r="D7" s="56"/>
      <c r="E7" s="56"/>
      <c r="F7" s="34"/>
      <c r="G7" s="8"/>
      <c r="H7" s="8"/>
      <c r="I7" s="8"/>
      <c r="J7" s="8"/>
      <c r="K7" s="8"/>
      <c r="L7" s="8"/>
      <c r="M7" s="8"/>
      <c r="N7" s="8"/>
      <c r="O7" s="8"/>
      <c r="P7" s="8"/>
      <c r="Q7" s="8"/>
      <c r="R7" s="8"/>
      <c r="S7" s="8"/>
      <c r="T7" s="8"/>
      <c r="U7" s="8"/>
      <c r="V7" s="8"/>
      <c r="W7" s="8"/>
    </row>
    <row r="8" spans="1:23" ht="20.399999999999999" x14ac:dyDescent="0.3">
      <c r="A8" s="23"/>
      <c r="B8" s="430"/>
      <c r="C8" s="36" t="s">
        <v>144</v>
      </c>
      <c r="D8" s="56"/>
      <c r="E8" s="56"/>
      <c r="F8" s="37"/>
      <c r="G8" s="8"/>
      <c r="H8" s="8"/>
      <c r="I8" s="8"/>
      <c r="J8" s="8"/>
      <c r="K8" s="8"/>
      <c r="L8" s="8"/>
      <c r="M8" s="8"/>
      <c r="N8" s="8"/>
      <c r="O8" s="8"/>
      <c r="P8" s="8"/>
      <c r="Q8" s="8"/>
      <c r="R8" s="8"/>
      <c r="S8" s="8"/>
      <c r="T8" s="8"/>
      <c r="U8" s="8"/>
      <c r="V8" s="8"/>
      <c r="W8" s="8"/>
    </row>
    <row r="9" spans="1:23" ht="18" x14ac:dyDescent="0.3">
      <c r="A9" s="23"/>
      <c r="B9" s="430"/>
      <c r="C9" s="38" t="s">
        <v>145</v>
      </c>
      <c r="D9" s="56"/>
      <c r="E9" s="56"/>
      <c r="F9" s="24"/>
      <c r="G9" s="8"/>
      <c r="H9" s="8"/>
      <c r="I9" s="8"/>
      <c r="J9" s="8"/>
      <c r="K9" s="8"/>
      <c r="L9" s="8"/>
      <c r="M9" s="8"/>
      <c r="N9" s="8"/>
      <c r="O9" s="8"/>
      <c r="P9" s="8"/>
      <c r="Q9" s="8"/>
      <c r="R9" s="8"/>
      <c r="S9" s="8"/>
      <c r="T9" s="8"/>
      <c r="U9" s="8"/>
      <c r="V9" s="8"/>
      <c r="W9" s="8"/>
    </row>
    <row r="10" spans="1:23" ht="33.75" customHeight="1" x14ac:dyDescent="0.3">
      <c r="A10" s="23"/>
      <c r="B10" s="431" t="s">
        <v>45</v>
      </c>
      <c r="C10" s="39" t="s">
        <v>146</v>
      </c>
      <c r="D10" s="56"/>
      <c r="E10" s="56"/>
      <c r="F10" s="23" t="s">
        <v>115</v>
      </c>
      <c r="G10" s="8"/>
      <c r="H10" s="8"/>
      <c r="I10" s="8"/>
      <c r="J10" s="8"/>
      <c r="K10" s="8"/>
      <c r="L10" s="8"/>
      <c r="M10" s="8"/>
      <c r="N10" s="8"/>
      <c r="O10" s="8"/>
      <c r="P10" s="8"/>
      <c r="Q10" s="8"/>
      <c r="R10" s="8"/>
      <c r="S10" s="8"/>
      <c r="T10" s="8"/>
      <c r="U10" s="8"/>
      <c r="V10" s="8"/>
      <c r="W10" s="8"/>
    </row>
    <row r="11" spans="1:23" ht="18" x14ac:dyDescent="0.3">
      <c r="A11" s="23"/>
      <c r="B11" s="431"/>
      <c r="C11" s="40" t="s">
        <v>147</v>
      </c>
      <c r="D11" s="56"/>
      <c r="E11" s="56"/>
      <c r="F11" s="23" t="s">
        <v>116</v>
      </c>
      <c r="G11" s="8"/>
      <c r="H11" s="8"/>
      <c r="I11" s="8"/>
      <c r="J11" s="8"/>
      <c r="K11" s="8"/>
      <c r="L11" s="8"/>
      <c r="M11" s="8"/>
      <c r="N11" s="8"/>
      <c r="O11" s="8"/>
      <c r="P11" s="8"/>
      <c r="Q11" s="8"/>
      <c r="R11" s="8"/>
      <c r="S11" s="8"/>
      <c r="T11" s="8"/>
      <c r="U11" s="8"/>
      <c r="V11" s="8"/>
      <c r="W11" s="8"/>
    </row>
    <row r="12" spans="1:23" ht="18" x14ac:dyDescent="0.3">
      <c r="A12" s="23"/>
      <c r="B12" s="431"/>
      <c r="C12" s="40" t="s">
        <v>148</v>
      </c>
      <c r="D12" s="56"/>
      <c r="E12" s="56"/>
      <c r="F12" s="23" t="s">
        <v>117</v>
      </c>
      <c r="G12" s="8"/>
      <c r="H12" s="8"/>
      <c r="I12" s="8"/>
      <c r="J12" s="8"/>
      <c r="K12" s="8"/>
      <c r="L12" s="8"/>
      <c r="M12" s="8"/>
      <c r="N12" s="8"/>
      <c r="O12" s="8"/>
      <c r="P12" s="8"/>
      <c r="Q12" s="8"/>
      <c r="R12" s="8"/>
      <c r="S12" s="8"/>
      <c r="T12" s="8"/>
      <c r="U12" s="8"/>
      <c r="V12" s="8"/>
      <c r="W12" s="8"/>
    </row>
    <row r="13" spans="1:23" ht="18" x14ac:dyDescent="0.3">
      <c r="A13" s="23"/>
      <c r="B13" s="431"/>
      <c r="C13" s="40" t="s">
        <v>149</v>
      </c>
      <c r="D13" s="56"/>
      <c r="E13" s="56"/>
      <c r="F13" s="23" t="s">
        <v>118</v>
      </c>
      <c r="G13" s="8"/>
      <c r="H13" s="8"/>
      <c r="I13" s="8"/>
      <c r="J13" s="8"/>
      <c r="K13" s="8"/>
      <c r="L13" s="8"/>
      <c r="M13" s="8"/>
      <c r="N13" s="8"/>
      <c r="O13" s="8"/>
      <c r="P13" s="8"/>
      <c r="Q13" s="8"/>
      <c r="R13" s="8"/>
      <c r="S13" s="8"/>
      <c r="T13" s="8"/>
      <c r="U13" s="8"/>
      <c r="V13" s="8"/>
      <c r="W13" s="8"/>
    </row>
    <row r="14" spans="1:23" ht="36" x14ac:dyDescent="0.3">
      <c r="A14" s="23"/>
      <c r="B14" s="431"/>
      <c r="C14" s="40" t="s">
        <v>150</v>
      </c>
      <c r="D14" s="56"/>
      <c r="E14" s="56"/>
      <c r="F14" s="23" t="s">
        <v>119</v>
      </c>
      <c r="G14" s="8"/>
      <c r="H14" s="8"/>
      <c r="I14" s="8"/>
      <c r="J14" s="8"/>
      <c r="K14" s="8"/>
      <c r="L14" s="8"/>
      <c r="M14" s="8"/>
      <c r="N14" s="8"/>
      <c r="O14" s="8"/>
      <c r="P14" s="8"/>
      <c r="Q14" s="8"/>
      <c r="R14" s="8"/>
      <c r="S14" s="8"/>
      <c r="T14" s="8"/>
      <c r="U14" s="8"/>
      <c r="V14" s="8"/>
      <c r="W14" s="8"/>
    </row>
    <row r="15" spans="1:23" ht="36" x14ac:dyDescent="0.3">
      <c r="A15" s="23"/>
      <c r="B15" s="431"/>
      <c r="C15" s="41" t="s">
        <v>151</v>
      </c>
      <c r="D15" s="56"/>
      <c r="E15" s="56"/>
      <c r="F15" s="23"/>
      <c r="G15" s="8"/>
      <c r="H15" s="8"/>
      <c r="I15" s="8"/>
      <c r="J15" s="8"/>
      <c r="K15" s="8"/>
      <c r="L15" s="8"/>
      <c r="M15" s="8"/>
      <c r="N15" s="8"/>
      <c r="O15" s="8"/>
      <c r="P15" s="8"/>
      <c r="Q15" s="8"/>
    </row>
    <row r="16" spans="1:23" ht="18" x14ac:dyDescent="0.3">
      <c r="A16" s="23"/>
      <c r="B16" s="432" t="s">
        <v>46</v>
      </c>
      <c r="C16" s="39" t="s">
        <v>152</v>
      </c>
      <c r="D16" s="56"/>
      <c r="E16" s="56"/>
      <c r="F16" s="23"/>
      <c r="G16" s="8"/>
      <c r="H16" s="8"/>
      <c r="I16" s="8"/>
      <c r="J16" s="8"/>
      <c r="K16" s="8"/>
      <c r="L16" s="8"/>
      <c r="M16" s="8"/>
      <c r="N16" s="8"/>
      <c r="O16" s="8"/>
      <c r="P16" s="8"/>
      <c r="Q16" s="8"/>
    </row>
    <row r="17" spans="1:17" ht="36" x14ac:dyDescent="0.3">
      <c r="A17" s="23"/>
      <c r="B17" s="432"/>
      <c r="C17" s="40" t="s">
        <v>153</v>
      </c>
      <c r="D17" s="56"/>
      <c r="E17" s="56"/>
      <c r="F17" s="25"/>
      <c r="G17" s="8"/>
      <c r="H17" s="8"/>
      <c r="I17" s="8"/>
      <c r="J17" s="8"/>
      <c r="K17" s="8"/>
      <c r="L17" s="8"/>
      <c r="M17" s="8"/>
      <c r="N17" s="8"/>
      <c r="O17" s="8"/>
      <c r="P17" s="8"/>
      <c r="Q17" s="8"/>
    </row>
    <row r="18" spans="1:17" ht="36" x14ac:dyDescent="0.3">
      <c r="A18" s="23"/>
      <c r="B18" s="432"/>
      <c r="C18" s="40" t="s">
        <v>154</v>
      </c>
      <c r="D18" s="56"/>
      <c r="E18" s="56"/>
      <c r="F18" s="25"/>
      <c r="G18" s="8"/>
      <c r="H18" s="8"/>
      <c r="I18" s="8"/>
      <c r="J18" s="8"/>
      <c r="K18" s="8"/>
      <c r="L18" s="8"/>
      <c r="M18" s="8"/>
      <c r="N18" s="8"/>
      <c r="O18" s="8"/>
      <c r="P18" s="8"/>
      <c r="Q18" s="8"/>
    </row>
    <row r="19" spans="1:17" ht="18" x14ac:dyDescent="0.3">
      <c r="A19" s="23"/>
      <c r="B19" s="432"/>
      <c r="C19" s="40" t="s">
        <v>155</v>
      </c>
      <c r="D19" s="56"/>
      <c r="E19" s="56"/>
      <c r="F19" s="25"/>
      <c r="G19" s="8"/>
      <c r="H19" s="8"/>
      <c r="I19" s="8"/>
      <c r="J19" s="8"/>
      <c r="K19" s="8"/>
      <c r="L19" s="8"/>
      <c r="M19" s="8"/>
      <c r="N19" s="8"/>
      <c r="O19" s="8"/>
      <c r="P19" s="8"/>
      <c r="Q19" s="8"/>
    </row>
    <row r="20" spans="1:17" ht="36" x14ac:dyDescent="0.3">
      <c r="A20" s="23"/>
      <c r="B20" s="432"/>
      <c r="C20" s="40" t="s">
        <v>156</v>
      </c>
      <c r="D20" s="56"/>
      <c r="E20" s="56"/>
      <c r="F20" s="25"/>
      <c r="G20" s="8"/>
      <c r="H20" s="8"/>
      <c r="I20" s="8"/>
      <c r="J20" s="8"/>
      <c r="K20" s="8"/>
      <c r="L20" s="8"/>
      <c r="M20" s="8"/>
      <c r="N20" s="8"/>
      <c r="O20" s="8"/>
      <c r="P20" s="8"/>
      <c r="Q20" s="8"/>
    </row>
    <row r="21" spans="1:17" ht="36" x14ac:dyDescent="0.3">
      <c r="A21" s="23"/>
      <c r="B21" s="432"/>
      <c r="C21" s="41" t="s">
        <v>157</v>
      </c>
      <c r="D21" s="56"/>
      <c r="E21" s="56"/>
      <c r="F21" s="42"/>
      <c r="G21" s="8"/>
      <c r="H21" s="8"/>
      <c r="I21" s="8"/>
      <c r="J21" s="8"/>
      <c r="K21" s="8"/>
      <c r="L21" s="8"/>
      <c r="M21" s="8"/>
      <c r="N21" s="8"/>
      <c r="O21" s="8"/>
      <c r="P21" s="8"/>
      <c r="Q21" s="8"/>
    </row>
    <row r="22" spans="1:17" ht="20.399999999999999" x14ac:dyDescent="0.3">
      <c r="A22" s="23"/>
      <c r="B22" s="433" t="s">
        <v>47</v>
      </c>
      <c r="C22" s="39" t="s">
        <v>158</v>
      </c>
      <c r="D22" s="56"/>
      <c r="E22" s="56"/>
      <c r="F22" s="42"/>
      <c r="G22" s="8"/>
      <c r="H22" s="8"/>
      <c r="I22" s="8"/>
      <c r="J22" s="8"/>
      <c r="K22" s="8"/>
      <c r="L22" s="8"/>
      <c r="M22" s="8"/>
      <c r="N22" s="8"/>
      <c r="O22" s="8"/>
      <c r="P22" s="8"/>
      <c r="Q22" s="8"/>
    </row>
    <row r="23" spans="1:17" ht="36" x14ac:dyDescent="0.3">
      <c r="A23" s="23"/>
      <c r="B23" s="433"/>
      <c r="C23" s="40" t="s">
        <v>159</v>
      </c>
      <c r="D23" s="56"/>
      <c r="E23" s="56"/>
      <c r="F23" s="42"/>
      <c r="G23" s="8"/>
      <c r="H23" s="8"/>
      <c r="I23" s="8"/>
      <c r="J23" s="8"/>
      <c r="K23" s="8"/>
      <c r="L23" s="8"/>
      <c r="M23" s="8"/>
      <c r="N23" s="8"/>
      <c r="O23" s="8"/>
      <c r="P23" s="8"/>
      <c r="Q23" s="8"/>
    </row>
    <row r="24" spans="1:17" ht="36" x14ac:dyDescent="0.3">
      <c r="A24" s="23"/>
      <c r="B24" s="433"/>
      <c r="C24" s="40" t="s">
        <v>160</v>
      </c>
      <c r="D24" s="56"/>
      <c r="E24" s="56"/>
      <c r="F24" s="42"/>
      <c r="G24" s="8"/>
      <c r="H24" s="8"/>
      <c r="I24" s="8"/>
      <c r="J24" s="8"/>
      <c r="K24" s="8"/>
      <c r="L24" s="8"/>
      <c r="M24" s="8"/>
      <c r="N24" s="8"/>
      <c r="O24" s="8"/>
      <c r="P24" s="8"/>
      <c r="Q24" s="8"/>
    </row>
    <row r="25" spans="1:17" ht="20.399999999999999" x14ac:dyDescent="0.3">
      <c r="A25" s="23"/>
      <c r="B25" s="433"/>
      <c r="C25" s="40" t="s">
        <v>161</v>
      </c>
      <c r="D25" s="56"/>
      <c r="E25" s="56"/>
      <c r="F25" s="42"/>
      <c r="G25" s="8"/>
      <c r="H25" s="8"/>
      <c r="I25" s="8"/>
      <c r="J25" s="8"/>
      <c r="K25" s="8"/>
      <c r="L25" s="8"/>
      <c r="M25" s="8"/>
      <c r="N25" s="8"/>
      <c r="O25" s="8"/>
      <c r="P25" s="8"/>
      <c r="Q25" s="8"/>
    </row>
    <row r="26" spans="1:17" ht="36" x14ac:dyDescent="0.3">
      <c r="A26" s="23"/>
      <c r="B26" s="433"/>
      <c r="C26" s="40" t="s">
        <v>162</v>
      </c>
      <c r="D26" s="56"/>
      <c r="E26" s="56"/>
      <c r="F26" s="42"/>
      <c r="G26" s="8"/>
      <c r="H26" s="8"/>
      <c r="I26" s="8"/>
      <c r="J26" s="8"/>
      <c r="K26" s="8"/>
      <c r="L26" s="8"/>
      <c r="M26" s="8"/>
      <c r="N26" s="8"/>
      <c r="O26" s="8"/>
      <c r="P26" s="8"/>
      <c r="Q26" s="8"/>
    </row>
    <row r="27" spans="1:17" ht="36" x14ac:dyDescent="0.3">
      <c r="A27" s="23"/>
      <c r="B27" s="433"/>
      <c r="C27" s="41" t="s">
        <v>163</v>
      </c>
      <c r="D27" s="56"/>
      <c r="E27" s="56"/>
      <c r="F27" s="42"/>
      <c r="G27" s="8"/>
      <c r="H27" s="8"/>
      <c r="I27" s="8"/>
      <c r="J27" s="8"/>
      <c r="K27" s="8"/>
      <c r="L27" s="8"/>
      <c r="M27" s="8"/>
      <c r="N27" s="8"/>
      <c r="O27" s="8"/>
      <c r="P27" s="8"/>
      <c r="Q27" s="8"/>
    </row>
    <row r="28" spans="1:17" ht="20.399999999999999" x14ac:dyDescent="0.3">
      <c r="A28" s="23"/>
      <c r="B28" s="428" t="s">
        <v>48</v>
      </c>
      <c r="C28" s="39" t="s">
        <v>164</v>
      </c>
      <c r="D28" s="56"/>
      <c r="E28" s="56"/>
      <c r="F28" s="42"/>
      <c r="G28" s="8"/>
      <c r="H28" s="8"/>
      <c r="I28" s="8"/>
      <c r="J28" s="8"/>
      <c r="K28" s="8"/>
      <c r="L28" s="8"/>
      <c r="M28" s="8"/>
      <c r="N28" s="8"/>
      <c r="O28" s="8"/>
      <c r="P28" s="8"/>
      <c r="Q28" s="8"/>
    </row>
    <row r="29" spans="1:17" ht="20.399999999999999" x14ac:dyDescent="0.3">
      <c r="A29" s="23"/>
      <c r="B29" s="428"/>
      <c r="C29" s="40" t="s">
        <v>165</v>
      </c>
      <c r="D29" s="56"/>
      <c r="E29" s="56"/>
      <c r="F29" s="42"/>
      <c r="G29" s="8"/>
      <c r="H29" s="8"/>
      <c r="I29" s="8"/>
      <c r="J29" s="8"/>
      <c r="K29" s="8"/>
      <c r="L29" s="8"/>
      <c r="M29" s="8"/>
      <c r="N29" s="8"/>
      <c r="O29" s="8"/>
      <c r="P29" s="8"/>
      <c r="Q29" s="8"/>
    </row>
    <row r="30" spans="1:17" ht="20.399999999999999" x14ac:dyDescent="0.3">
      <c r="A30" s="23"/>
      <c r="B30" s="428"/>
      <c r="C30" s="40" t="s">
        <v>166</v>
      </c>
      <c r="D30" s="56"/>
      <c r="E30" s="56"/>
      <c r="F30" s="42"/>
      <c r="G30" s="8"/>
      <c r="H30" s="8"/>
      <c r="I30" s="8"/>
      <c r="J30" s="8"/>
      <c r="K30" s="8"/>
      <c r="L30" s="8"/>
      <c r="M30" s="8"/>
      <c r="N30" s="8"/>
      <c r="O30" s="8"/>
      <c r="P30" s="8"/>
      <c r="Q30" s="8"/>
    </row>
    <row r="31" spans="1:17" ht="36" x14ac:dyDescent="0.3">
      <c r="A31" s="23"/>
      <c r="B31" s="428"/>
      <c r="C31" s="40" t="s">
        <v>167</v>
      </c>
      <c r="D31" s="56"/>
      <c r="E31" s="56"/>
      <c r="F31" s="42"/>
      <c r="G31" s="8"/>
      <c r="H31" s="8"/>
      <c r="I31" s="8"/>
      <c r="J31" s="8"/>
      <c r="K31" s="8"/>
      <c r="L31" s="8"/>
      <c r="M31" s="8"/>
      <c r="N31" s="8"/>
      <c r="O31" s="8"/>
      <c r="P31" s="8"/>
      <c r="Q31" s="8"/>
    </row>
    <row r="32" spans="1:17" ht="36" x14ac:dyDescent="0.3">
      <c r="A32" s="23"/>
      <c r="B32" s="428"/>
      <c r="C32" s="40" t="s">
        <v>168</v>
      </c>
      <c r="D32" s="56"/>
      <c r="E32" s="56"/>
      <c r="F32" s="42"/>
      <c r="G32" s="8"/>
      <c r="H32" s="8"/>
      <c r="I32" s="8"/>
      <c r="J32" s="8"/>
      <c r="K32" s="8"/>
      <c r="L32" s="8"/>
      <c r="M32" s="8"/>
      <c r="N32" s="8"/>
      <c r="O32" s="8"/>
      <c r="P32" s="8"/>
      <c r="Q32" s="8"/>
    </row>
    <row r="33" spans="1:17" ht="36" x14ac:dyDescent="0.3">
      <c r="A33" s="23"/>
      <c r="B33" s="428"/>
      <c r="C33" s="41" t="s">
        <v>169</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72</v>
      </c>
      <c r="C208" s="44" t="s">
        <v>112</v>
      </c>
      <c r="D208" s="44"/>
      <c r="E208" s="44"/>
      <c r="F208" t="s">
        <v>72</v>
      </c>
      <c r="G208" t="s">
        <v>112</v>
      </c>
    </row>
    <row r="209" spans="1:10" ht="21" x14ac:dyDescent="0.4">
      <c r="A209" s="8"/>
      <c r="B209" s="45" t="s">
        <v>73</v>
      </c>
      <c r="C209" s="45" t="s">
        <v>44</v>
      </c>
      <c r="D209" s="45"/>
      <c r="E209" s="45"/>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5" t="s">
        <v>73</v>
      </c>
      <c r="C210" s="45" t="s">
        <v>74</v>
      </c>
      <c r="D210" s="45"/>
      <c r="E210" s="45"/>
      <c r="G210" t="s">
        <v>44</v>
      </c>
      <c r="H210" t="str">
        <f t="shared" ref="H210:H220" si="0">IF(NOT(ISBLANK(F210)),F210,IF(NOT(ISBLANK(G210)),"     "&amp;G210,FALSE))</f>
        <v xml:space="preserve">     Afectación menor a 10 SMLMV .</v>
      </c>
    </row>
    <row r="211" spans="1:10" ht="21" x14ac:dyDescent="0.4">
      <c r="A211" s="8"/>
      <c r="B211" s="45" t="s">
        <v>73</v>
      </c>
      <c r="C211" s="45" t="s">
        <v>75</v>
      </c>
      <c r="D211" s="45"/>
      <c r="E211" s="45"/>
      <c r="G211" t="s">
        <v>74</v>
      </c>
      <c r="H211" t="str">
        <f t="shared" si="0"/>
        <v xml:space="preserve">     Entre 10 y 50 SMLMV </v>
      </c>
    </row>
    <row r="212" spans="1:10" ht="21" x14ac:dyDescent="0.4">
      <c r="A212" s="8"/>
      <c r="B212" s="45" t="s">
        <v>73</v>
      </c>
      <c r="C212" s="45" t="s">
        <v>76</v>
      </c>
      <c r="D212" s="45"/>
      <c r="E212" s="45"/>
      <c r="G212" t="s">
        <v>75</v>
      </c>
      <c r="H212" t="str">
        <f t="shared" si="0"/>
        <v xml:space="preserve">     Entre 50 y 100 SMLMV </v>
      </c>
    </row>
    <row r="213" spans="1:10" ht="21" x14ac:dyDescent="0.4">
      <c r="A213" s="8"/>
      <c r="B213" s="45" t="s">
        <v>73</v>
      </c>
      <c r="C213" s="45" t="s">
        <v>77</v>
      </c>
      <c r="D213" s="45"/>
      <c r="E213" s="45"/>
      <c r="G213" t="s">
        <v>76</v>
      </c>
      <c r="H213" t="str">
        <f t="shared" si="0"/>
        <v xml:space="preserve">     Entre 100 y 500 SMLMV </v>
      </c>
    </row>
    <row r="214" spans="1:10" ht="21" x14ac:dyDescent="0.4">
      <c r="A214" s="8"/>
      <c r="B214" s="45" t="s">
        <v>43</v>
      </c>
      <c r="C214" s="45" t="s">
        <v>78</v>
      </c>
      <c r="D214" s="45"/>
      <c r="E214" s="45"/>
      <c r="G214" t="s">
        <v>77</v>
      </c>
      <c r="H214" t="str">
        <f t="shared" si="0"/>
        <v xml:space="preserve">     Mayor a 500 SMLMV </v>
      </c>
    </row>
    <row r="215" spans="1:10" ht="21" x14ac:dyDescent="0.4">
      <c r="A215" s="8"/>
      <c r="B215" s="45" t="s">
        <v>43</v>
      </c>
      <c r="C215" s="45" t="s">
        <v>79</v>
      </c>
      <c r="D215" s="45"/>
      <c r="E215" s="45"/>
      <c r="F215" t="s">
        <v>43</v>
      </c>
      <c r="H215" t="str">
        <f t="shared" si="0"/>
        <v>Pérdida Reputacional</v>
      </c>
    </row>
    <row r="216" spans="1:10" ht="21" x14ac:dyDescent="0.4">
      <c r="A216" s="8"/>
      <c r="B216" s="45" t="s">
        <v>43</v>
      </c>
      <c r="C216" s="45" t="s">
        <v>81</v>
      </c>
      <c r="D216" s="45"/>
      <c r="E216" s="45"/>
      <c r="G216" t="s">
        <v>78</v>
      </c>
      <c r="H216" t="str">
        <f t="shared" si="0"/>
        <v xml:space="preserve">     El riesgo afecta la imagen de alguna área de la organización</v>
      </c>
    </row>
    <row r="217" spans="1:10" ht="21" x14ac:dyDescent="0.4">
      <c r="A217" s="8"/>
      <c r="B217" s="45" t="s">
        <v>43</v>
      </c>
      <c r="C217" s="45" t="s">
        <v>80</v>
      </c>
      <c r="D217" s="45"/>
      <c r="E217" s="45"/>
      <c r="G217" t="s">
        <v>79</v>
      </c>
      <c r="H217" t="str">
        <f t="shared" si="0"/>
        <v xml:space="preserve">     El riesgo afecta la imagen de la entidad internamente, de conocimiento general, nivel interno, de junta dircetiva y accionistas y/o de provedores</v>
      </c>
    </row>
    <row r="218" spans="1:10" ht="21" x14ac:dyDescent="0.4">
      <c r="A218" s="8"/>
      <c r="B218" s="45" t="s">
        <v>43</v>
      </c>
      <c r="C218" s="45" t="s">
        <v>99</v>
      </c>
      <c r="D218" s="45"/>
      <c r="E218" s="45"/>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113</v>
      </c>
    </row>
    <row r="223" spans="1:10" x14ac:dyDescent="0.3">
      <c r="B223" s="4"/>
      <c r="C223" s="4"/>
      <c r="D223" s="4"/>
      <c r="E223" s="4"/>
      <c r="H223" s="7" t="s">
        <v>114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9" workbookViewId="0">
      <selection activeCell="E14" sqref="E14"/>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34" t="s">
        <v>63</v>
      </c>
      <c r="C1" s="435"/>
      <c r="D1" s="435"/>
      <c r="E1" s="435"/>
      <c r="F1" s="436"/>
    </row>
    <row r="2" spans="2:6" ht="16.2" thickBot="1" x14ac:dyDescent="0.35">
      <c r="B2" s="11"/>
      <c r="C2" s="11"/>
      <c r="D2" s="11"/>
      <c r="E2" s="11"/>
      <c r="F2" s="11"/>
    </row>
    <row r="3" spans="2:6" ht="16.2" thickBot="1" x14ac:dyDescent="0.35">
      <c r="B3" s="438" t="s">
        <v>49</v>
      </c>
      <c r="C3" s="439"/>
      <c r="D3" s="439"/>
      <c r="E3" s="46" t="s">
        <v>50</v>
      </c>
      <c r="F3" s="47" t="s">
        <v>51</v>
      </c>
    </row>
    <row r="4" spans="2:6" ht="31.2" x14ac:dyDescent="0.3">
      <c r="B4" s="440" t="s">
        <v>52</v>
      </c>
      <c r="C4" s="442" t="s">
        <v>11</v>
      </c>
      <c r="D4" s="12" t="s">
        <v>12</v>
      </c>
      <c r="E4" s="13" t="s">
        <v>53</v>
      </c>
      <c r="F4" s="14">
        <v>0.25</v>
      </c>
    </row>
    <row r="5" spans="2:6" ht="46.8" x14ac:dyDescent="0.3">
      <c r="B5" s="441"/>
      <c r="C5" s="443"/>
      <c r="D5" s="15" t="s">
        <v>13</v>
      </c>
      <c r="E5" s="16" t="s">
        <v>54</v>
      </c>
      <c r="F5" s="17">
        <v>0.15</v>
      </c>
    </row>
    <row r="6" spans="2:6" ht="46.8" x14ac:dyDescent="0.3">
      <c r="B6" s="441"/>
      <c r="C6" s="443"/>
      <c r="D6" s="15" t="s">
        <v>14</v>
      </c>
      <c r="E6" s="16" t="s">
        <v>55</v>
      </c>
      <c r="F6" s="17">
        <v>0.1</v>
      </c>
    </row>
    <row r="7" spans="2:6" ht="15.6" hidden="1" x14ac:dyDescent="0.3">
      <c r="B7" s="441"/>
      <c r="C7" s="15"/>
      <c r="D7" s="15" t="s">
        <v>170</v>
      </c>
      <c r="E7" s="16"/>
      <c r="F7" s="17"/>
    </row>
    <row r="8" spans="2:6" ht="62.4" x14ac:dyDescent="0.3">
      <c r="B8" s="441"/>
      <c r="C8" s="443" t="s">
        <v>15</v>
      </c>
      <c r="D8" s="15" t="s">
        <v>8</v>
      </c>
      <c r="E8" s="16" t="s">
        <v>56</v>
      </c>
      <c r="F8" s="17">
        <v>0.25</v>
      </c>
    </row>
    <row r="9" spans="2:6" ht="31.2" x14ac:dyDescent="0.3">
      <c r="B9" s="441"/>
      <c r="C9" s="443"/>
      <c r="D9" s="15" t="s">
        <v>7</v>
      </c>
      <c r="E9" s="16" t="s">
        <v>57</v>
      </c>
      <c r="F9" s="17">
        <v>0.15</v>
      </c>
    </row>
    <row r="10" spans="2:6" ht="15.6" hidden="1" x14ac:dyDescent="0.3">
      <c r="B10" s="31"/>
      <c r="C10" s="15"/>
      <c r="D10" s="15" t="s">
        <v>170</v>
      </c>
      <c r="E10" s="16"/>
      <c r="F10" s="17"/>
    </row>
    <row r="11" spans="2:6" ht="46.8" x14ac:dyDescent="0.3">
      <c r="B11" s="441" t="s">
        <v>121</v>
      </c>
      <c r="C11" s="443" t="s">
        <v>16</v>
      </c>
      <c r="D11" s="15" t="s">
        <v>17</v>
      </c>
      <c r="E11" s="16" t="s">
        <v>58</v>
      </c>
      <c r="F11" s="18" t="s">
        <v>59</v>
      </c>
    </row>
    <row r="12" spans="2:6" ht="46.8" x14ac:dyDescent="0.3">
      <c r="B12" s="441"/>
      <c r="C12" s="443"/>
      <c r="D12" s="15" t="s">
        <v>18</v>
      </c>
      <c r="E12" s="16" t="s">
        <v>60</v>
      </c>
      <c r="F12" s="18" t="s">
        <v>59</v>
      </c>
    </row>
    <row r="13" spans="2:6" ht="15.6" hidden="1" x14ac:dyDescent="0.3">
      <c r="B13" s="441"/>
      <c r="C13" s="15"/>
      <c r="D13" s="15" t="s">
        <v>170</v>
      </c>
      <c r="E13" s="16"/>
      <c r="F13" s="18"/>
    </row>
    <row r="14" spans="2:6" ht="46.8" x14ac:dyDescent="0.3">
      <c r="B14" s="441"/>
      <c r="C14" s="443" t="s">
        <v>19</v>
      </c>
      <c r="D14" s="15" t="s">
        <v>20</v>
      </c>
      <c r="E14" s="16" t="s">
        <v>61</v>
      </c>
      <c r="F14" s="18" t="s">
        <v>59</v>
      </c>
    </row>
    <row r="15" spans="2:6" ht="46.8" x14ac:dyDescent="0.3">
      <c r="B15" s="441"/>
      <c r="C15" s="443"/>
      <c r="D15" s="15" t="s">
        <v>21</v>
      </c>
      <c r="E15" s="16" t="s">
        <v>62</v>
      </c>
      <c r="F15" s="18" t="s">
        <v>59</v>
      </c>
    </row>
    <row r="16" spans="2:6" ht="15.6" hidden="1" x14ac:dyDescent="0.3">
      <c r="B16" s="441"/>
      <c r="C16" s="15"/>
      <c r="D16" s="15" t="s">
        <v>170</v>
      </c>
      <c r="E16" s="16"/>
      <c r="F16" s="18"/>
    </row>
    <row r="17" spans="2:6" ht="31.2" x14ac:dyDescent="0.3">
      <c r="B17" s="441"/>
      <c r="C17" s="443" t="s">
        <v>22</v>
      </c>
      <c r="D17" s="15" t="s">
        <v>100</v>
      </c>
      <c r="E17" s="16" t="s">
        <v>103</v>
      </c>
      <c r="F17" s="18" t="s">
        <v>59</v>
      </c>
    </row>
    <row r="18" spans="2:6" ht="16.2" thickBot="1" x14ac:dyDescent="0.35">
      <c r="B18" s="444"/>
      <c r="C18" s="445"/>
      <c r="D18" s="19" t="s">
        <v>101</v>
      </c>
      <c r="E18" s="20" t="s">
        <v>102</v>
      </c>
      <c r="F18" s="21" t="s">
        <v>59</v>
      </c>
    </row>
    <row r="19" spans="2:6" ht="15.6" hidden="1" x14ac:dyDescent="0.3">
      <c r="B19" s="58"/>
      <c r="C19" s="58"/>
      <c r="D19" s="15" t="s">
        <v>170</v>
      </c>
      <c r="E19" s="59"/>
      <c r="F19" s="60"/>
    </row>
    <row r="20" spans="2:6" ht="49.5" customHeight="1" x14ac:dyDescent="0.3">
      <c r="B20" s="437" t="s">
        <v>120</v>
      </c>
      <c r="C20" s="437"/>
      <c r="D20" s="437"/>
      <c r="E20" s="437"/>
      <c r="F20" s="43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D27" sqref="D2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106</v>
      </c>
    </row>
    <row r="3" spans="2:6" x14ac:dyDescent="0.3">
      <c r="B3" t="s">
        <v>30</v>
      </c>
      <c r="E3" t="s">
        <v>105</v>
      </c>
    </row>
    <row r="4" spans="2:6" x14ac:dyDescent="0.3">
      <c r="B4" t="s">
        <v>109</v>
      </c>
      <c r="E4" t="s">
        <v>107</v>
      </c>
    </row>
    <row r="5" spans="2:6" x14ac:dyDescent="0.3">
      <c r="B5" t="s">
        <v>108</v>
      </c>
    </row>
    <row r="8" spans="2:6" x14ac:dyDescent="0.3">
      <c r="B8" t="s">
        <v>71</v>
      </c>
      <c r="E8" t="s">
        <v>31</v>
      </c>
      <c r="F8" t="s">
        <v>131</v>
      </c>
    </row>
    <row r="9" spans="2:6" x14ac:dyDescent="0.3">
      <c r="B9" t="s">
        <v>32</v>
      </c>
      <c r="E9" t="s">
        <v>39</v>
      </c>
      <c r="F9" t="s">
        <v>132</v>
      </c>
    </row>
    <row r="10" spans="2:6" x14ac:dyDescent="0.3">
      <c r="B10" t="s">
        <v>33</v>
      </c>
      <c r="E10" t="s">
        <v>41</v>
      </c>
      <c r="F10" t="s">
        <v>69</v>
      </c>
    </row>
    <row r="11" spans="2:6" x14ac:dyDescent="0.3">
      <c r="E11" t="s">
        <v>88</v>
      </c>
      <c r="F11" t="s">
        <v>66</v>
      </c>
    </row>
    <row r="12" spans="2:6" x14ac:dyDescent="0.3">
      <c r="B12" t="s">
        <v>133</v>
      </c>
      <c r="E12" t="s">
        <v>4</v>
      </c>
      <c r="F12" t="s">
        <v>5</v>
      </c>
    </row>
    <row r="13" spans="2:6" x14ac:dyDescent="0.3">
      <c r="B13" s="29" t="s">
        <v>124</v>
      </c>
      <c r="E13" t="s">
        <v>42</v>
      </c>
      <c r="F13" t="s">
        <v>70</v>
      </c>
    </row>
    <row r="14" spans="2:6" x14ac:dyDescent="0.3">
      <c r="B14" s="29" t="s">
        <v>125</v>
      </c>
    </row>
    <row r="15" spans="2:6" x14ac:dyDescent="0.3">
      <c r="B15" s="29" t="s">
        <v>126</v>
      </c>
    </row>
    <row r="16" spans="2:6" x14ac:dyDescent="0.3">
      <c r="B16" s="29" t="s">
        <v>127</v>
      </c>
    </row>
    <row r="17" spans="2:2" x14ac:dyDescent="0.3">
      <c r="B17" s="29" t="s">
        <v>128</v>
      </c>
    </row>
    <row r="18" spans="2:2" x14ac:dyDescent="0.3">
      <c r="B18" s="29" t="s">
        <v>129</v>
      </c>
    </row>
    <row r="19" spans="2:2" x14ac:dyDescent="0.3">
      <c r="B19" s="29" t="s">
        <v>130</v>
      </c>
    </row>
    <row r="21" spans="2:2" x14ac:dyDescent="0.3">
      <c r="B21" s="29" t="s">
        <v>211</v>
      </c>
    </row>
    <row r="22" spans="2:2" x14ac:dyDescent="0.3">
      <c r="B22" t="s">
        <v>177</v>
      </c>
    </row>
    <row r="23" spans="2:2" x14ac:dyDescent="0.3">
      <c r="B23" t="s">
        <v>178</v>
      </c>
    </row>
    <row r="24" spans="2:2" x14ac:dyDescent="0.3">
      <c r="B24" t="s">
        <v>182</v>
      </c>
    </row>
    <row r="25" spans="2:2" x14ac:dyDescent="0.3">
      <c r="B25" t="s">
        <v>174</v>
      </c>
    </row>
    <row r="26" spans="2:2" x14ac:dyDescent="0.3">
      <c r="B26" t="s">
        <v>188</v>
      </c>
    </row>
    <row r="27" spans="2:2" x14ac:dyDescent="0.3">
      <c r="B27" t="s">
        <v>190</v>
      </c>
    </row>
    <row r="28" spans="2:2" x14ac:dyDescent="0.3">
      <c r="B28" t="s">
        <v>214</v>
      </c>
    </row>
    <row r="29" spans="2:2" x14ac:dyDescent="0.3">
      <c r="B29" t="s">
        <v>192</v>
      </c>
    </row>
    <row r="30" spans="2:2" x14ac:dyDescent="0.3">
      <c r="B30" t="s">
        <v>193</v>
      </c>
    </row>
    <row r="31" spans="2:2" x14ac:dyDescent="0.3">
      <c r="B31" t="s">
        <v>194</v>
      </c>
    </row>
    <row r="32" spans="2:2" x14ac:dyDescent="0.3">
      <c r="B32" t="s">
        <v>195</v>
      </c>
    </row>
    <row r="33" spans="2:2" x14ac:dyDescent="0.3">
      <c r="B33" t="s">
        <v>196</v>
      </c>
    </row>
    <row r="34" spans="2:2" x14ac:dyDescent="0.3">
      <c r="B34" t="s">
        <v>210</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FB804B7-DA67-4CF8-9D08-D50623286848}">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8DDBF156-A383-4F1D-A53F-96C551B079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F8FF45-6013-4770-BD66-27EE884C77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2025-12-22T16:49:34Z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