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221" documentId="8_{88556E4B-E536-4E00-A8DE-870243AA148A}" xr6:coauthVersionLast="47" xr6:coauthVersionMax="47" xr10:uidLastSave="{2F407C0A-BAAF-405D-BA51-33853ACD45F6}"/>
  <bookViews>
    <workbookView xWindow="-108" yWindow="-108" windowWidth="23256" windowHeight="12456" tabRatio="882" xr2:uid="{00000000-000D-0000-FFFF-FFFF00000000}"/>
  </bookViews>
  <sheets>
    <sheet name="MATRIZ DE RIESGOS DE CORRUPCION" sheetId="21" r:id="rId1"/>
    <sheet name="Matriz de Calor" sheetId="18" r:id="rId2"/>
    <sheet name="Tabla probabilidad" sheetId="12" r:id="rId3"/>
    <sheet name="Tabla Impacto" sheetId="22" r:id="rId4"/>
    <sheet name="Tabla Valoración controles" sheetId="15" r:id="rId5"/>
    <sheet name="Opciones Tratamiento" sheetId="16" state="hidden" r:id="rId6"/>
    <sheet name="Hoja1" sheetId="11" state="hidden" r:id="rId7"/>
  </sheets>
  <calcPr calcId="191029"/>
  <pivotCaches>
    <pivotCache cacheId="0" r:id="rId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1" i="21" l="1"/>
  <c r="Q41" i="21"/>
  <c r="T40" i="21"/>
  <c r="Q40" i="21"/>
  <c r="T39" i="21"/>
  <c r="Q39" i="21"/>
  <c r="T38" i="21"/>
  <c r="Q38" i="21"/>
  <c r="T37" i="21"/>
  <c r="Q37" i="21"/>
  <c r="AC38" i="21" l="1"/>
  <c r="AB38" i="21" s="1"/>
  <c r="AC37" i="21"/>
  <c r="Y37" i="21"/>
  <c r="AC39" i="21"/>
  <c r="AB39" i="21" s="1"/>
  <c r="AC41" i="21"/>
  <c r="AB41" i="21" s="1"/>
  <c r="AC40" i="21"/>
  <c r="AB40" i="21" s="1"/>
  <c r="T36" i="21"/>
  <c r="Q36" i="21"/>
  <c r="T35" i="21"/>
  <c r="Q35" i="21"/>
  <c r="T34" i="21"/>
  <c r="Q34" i="21"/>
  <c r="T33" i="21"/>
  <c r="Q33" i="21"/>
  <c r="T32" i="21"/>
  <c r="Q32" i="21"/>
  <c r="T31" i="21"/>
  <c r="Q31" i="21"/>
  <c r="Y32" i="21" s="1"/>
  <c r="AA32" i="21" s="1"/>
  <c r="Y33" i="21" s="1"/>
  <c r="AA37" i="21" l="1"/>
  <c r="Y38" i="21" s="1"/>
  <c r="Z37" i="21"/>
  <c r="AG37" i="21"/>
  <c r="AF37" i="21" s="1"/>
  <c r="AB37" i="21"/>
  <c r="AC31" i="21"/>
  <c r="Y31" i="21"/>
  <c r="AA33" i="21"/>
  <c r="Y34" i="21" s="1"/>
  <c r="Z33" i="21"/>
  <c r="Z32" i="21"/>
  <c r="AA38" i="21" l="1"/>
  <c r="Y39" i="21" s="1"/>
  <c r="Z38" i="21"/>
  <c r="AC32" i="21"/>
  <c r="AB31" i="21"/>
  <c r="Z31" i="21"/>
  <c r="AA31" i="21"/>
  <c r="AA34" i="21"/>
  <c r="Y35" i="21" s="1"/>
  <c r="Z34" i="21"/>
  <c r="Z39" i="21" l="1"/>
  <c r="AA39" i="21"/>
  <c r="Y40" i="21" s="1"/>
  <c r="AB32" i="21"/>
  <c r="AC33" i="21"/>
  <c r="AA35" i="21"/>
  <c r="Y36" i="21" s="1"/>
  <c r="AE31" i="21" s="1"/>
  <c r="AD31" i="21" s="1"/>
  <c r="Z35" i="21"/>
  <c r="Z40" i="21" l="1"/>
  <c r="AA40" i="21"/>
  <c r="Y41" i="21" s="1"/>
  <c r="AC34" i="21"/>
  <c r="AB33" i="21"/>
  <c r="AA36" i="21"/>
  <c r="Z36" i="21"/>
  <c r="AA41" i="21" l="1"/>
  <c r="Z41" i="21"/>
  <c r="AE37" i="21"/>
  <c r="AD37" i="21" s="1"/>
  <c r="AH37" i="21" s="1"/>
  <c r="AB34" i="21"/>
  <c r="AC35" i="21"/>
  <c r="T27" i="21"/>
  <c r="Q27" i="21"/>
  <c r="T26" i="21"/>
  <c r="Q26" i="21"/>
  <c r="Y27" i="21" s="1"/>
  <c r="T25" i="21"/>
  <c r="Q25" i="21"/>
  <c r="Y26" i="21" s="1"/>
  <c r="T24" i="21"/>
  <c r="Q24" i="21"/>
  <c r="T23" i="21"/>
  <c r="Q23" i="21"/>
  <c r="T22" i="21"/>
  <c r="Q22" i="21"/>
  <c r="T21" i="21"/>
  <c r="Q21" i="21"/>
  <c r="M21" i="21"/>
  <c r="K21" i="21"/>
  <c r="Y28" i="21"/>
  <c r="Y29" i="21"/>
  <c r="Y30" i="21"/>
  <c r="Y25" i="21" l="1"/>
  <c r="AB35" i="21"/>
  <c r="AC36" i="21"/>
  <c r="AC21" i="21"/>
  <c r="Y21" i="21"/>
  <c r="AB36" i="21" l="1"/>
  <c r="AG31" i="21"/>
  <c r="AF31" i="21" s="1"/>
  <c r="AH31" i="21" s="1"/>
  <c r="AA21" i="21"/>
  <c r="Y22" i="21" s="1"/>
  <c r="Z21" i="21"/>
  <c r="AB21" i="21"/>
  <c r="AC22" i="21"/>
  <c r="T20" i="21"/>
  <c r="Q20" i="21"/>
  <c r="T19" i="21"/>
  <c r="Q19" i="21"/>
  <c r="T18" i="21"/>
  <c r="Q18" i="21"/>
  <c r="T17" i="21"/>
  <c r="Q17" i="21"/>
  <c r="T16" i="21"/>
  <c r="Q16" i="21"/>
  <c r="T15" i="21"/>
  <c r="Q15" i="21"/>
  <c r="T14" i="21"/>
  <c r="Q14" i="21"/>
  <c r="T13" i="21"/>
  <c r="Q13" i="21"/>
  <c r="H220" i="22"/>
  <c r="B220" i="22" a="1"/>
  <c r="B220" i="22"/>
  <c r="H219" i="22"/>
  <c r="H218" i="22"/>
  <c r="H217" i="22"/>
  <c r="H216" i="22"/>
  <c r="H215" i="22"/>
  <c r="H214" i="22"/>
  <c r="H213" i="22"/>
  <c r="H212" i="22"/>
  <c r="H211" i="22"/>
  <c r="H210" i="22"/>
  <c r="J209" i="22"/>
  <c r="H209" i="22"/>
  <c r="AB22" i="21" l="1"/>
  <c r="AC23" i="21"/>
  <c r="AB23" i="21" s="1"/>
  <c r="AA22" i="21"/>
  <c r="Y23" i="21" s="1"/>
  <c r="Z22" i="21"/>
  <c r="AC17" i="21"/>
  <c r="Y17" i="21"/>
  <c r="AC13" i="21"/>
  <c r="Y13" i="21"/>
  <c r="AG21" i="21" l="1"/>
  <c r="AF21" i="21" s="1"/>
  <c r="AA23" i="21"/>
  <c r="Y24" i="21" s="1"/>
  <c r="AE21" i="21" s="1"/>
  <c r="AD21" i="21" s="1"/>
  <c r="AH21" i="21" s="1"/>
  <c r="Z23" i="21"/>
  <c r="AA17" i="21"/>
  <c r="Y18" i="21" s="1"/>
  <c r="Z17" i="21"/>
  <c r="AB17" i="21"/>
  <c r="AC18" i="21"/>
  <c r="AA13" i="21"/>
  <c r="Y14" i="21" s="1"/>
  <c r="Z13" i="21"/>
  <c r="AB13" i="21"/>
  <c r="AC14" i="21"/>
  <c r="AB18" i="21" l="1"/>
  <c r="AC19" i="21"/>
  <c r="AB19" i="21" s="1"/>
  <c r="AC20" i="21"/>
  <c r="AB20" i="21" s="1"/>
  <c r="AA18" i="21"/>
  <c r="Y19" i="21" s="1"/>
  <c r="Z18" i="21"/>
  <c r="AB14" i="21"/>
  <c r="AC15" i="21"/>
  <c r="AB15" i="21" s="1"/>
  <c r="AC16" i="21"/>
  <c r="AB16" i="21" s="1"/>
  <c r="AA14" i="21"/>
  <c r="Y15" i="21" s="1"/>
  <c r="Z14" i="21"/>
  <c r="AG13" i="21" l="1"/>
  <c r="AF13" i="21" s="1"/>
  <c r="AG17" i="21"/>
  <c r="AF17" i="21" s="1"/>
  <c r="AA19" i="21"/>
  <c r="Y20" i="21" s="1"/>
  <c r="Z19" i="21"/>
  <c r="AA15" i="21"/>
  <c r="Y16" i="21" s="1"/>
  <c r="Z15" i="21"/>
  <c r="AA20" i="21" l="1"/>
  <c r="Z20" i="21"/>
  <c r="AE17" i="21"/>
  <c r="AD17" i="21" s="1"/>
  <c r="AH17" i="21" s="1"/>
  <c r="AA16" i="21"/>
  <c r="Z16" i="21"/>
  <c r="AE13" i="21"/>
  <c r="AD13" i="21" s="1"/>
  <c r="AH1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<sst xmlns="http://schemas.openxmlformats.org/spreadsheetml/2006/main" count="630" uniqueCount="343">
  <si>
    <t xml:space="preserve">Referencia </t>
  </si>
  <si>
    <t>Descripción del Riesgo</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</si>
  <si>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</si>
  <si>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</si>
  <si>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</si>
  <si>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</si>
  <si>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</si>
  <si>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</si>
  <si>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</si>
  <si>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</si>
  <si>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</si>
  <si>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</si>
  <si>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</si>
  <si>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</si>
  <si>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</si>
  <si>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</si>
  <si>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</si>
  <si>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</si>
  <si>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</si>
  <si>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</si>
  <si>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</si>
  <si>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</si>
  <si>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</si>
  <si>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</si>
  <si>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</si>
  <si>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</si>
  <si>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</si>
  <si>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</si>
  <si>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</si>
  <si>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</si>
  <si>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</si>
  <si>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</si>
  <si>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</si>
  <si>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</si>
  <si>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</si>
  <si>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</si>
  <si>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</si>
  <si>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</si>
  <si>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</si>
  <si>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</si>
  <si>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</si>
  <si>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</si>
  <si>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</si>
  <si>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</si>
  <si>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</si>
  <si>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</si>
  <si>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</si>
  <si>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</si>
  <si>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</si>
  <si>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</si>
  <si>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</si>
  <si>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</si>
  <si>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</si>
  <si>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</si>
  <si>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</si>
  <si>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</si>
  <si>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</si>
  <si>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</si>
  <si>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</si>
  <si>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</si>
  <si>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</si>
  <si>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</si>
  <si>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</si>
  <si>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</si>
  <si>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</si>
  <si>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</si>
  <si>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</si>
  <si>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</si>
  <si>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</si>
  <si>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</si>
  <si>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</si>
  <si>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</si>
  <si>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</si>
  <si>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</si>
  <si>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</si>
  <si>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</si>
  <si>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</si>
  <si>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</si>
  <si>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</si>
  <si>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</si>
  <si>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</si>
  <si>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</si>
  <si>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</si>
  <si>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</si>
  <si>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</si>
  <si>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</si>
  <si>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</si>
  <si>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</si>
  <si>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</si>
  <si>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</si>
  <si>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</si>
  <si>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</si>
  <si>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</si>
  <si>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</si>
  <si>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</si>
  <si>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</si>
  <si>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</si>
  <si>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</si>
  <si>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</si>
  <si>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</si>
  <si>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</si>
  <si>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</si>
  <si>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</si>
  <si>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</si>
  <si>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</si>
  <si>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</si>
  <si>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</si>
  <si>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</si>
  <si>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</si>
  <si>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</si>
  <si>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</si>
  <si>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</si>
  <si>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</si>
  <si>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</si>
  <si>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</si>
  <si>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</si>
  <si>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</si>
  <si>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</si>
  <si>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</si>
  <si>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</si>
  <si>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</si>
  <si>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</si>
  <si>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</si>
  <si>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Temática / Linea de Acción</t>
  </si>
  <si>
    <t>Subcausas</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</si>
  <si>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</si>
  <si>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</si>
  <si>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</si>
  <si>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</si>
  <si>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</si>
  <si>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</si>
  <si>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</si>
  <si>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</si>
  <si>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</si>
  <si>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</si>
  <si>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</si>
  <si>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</si>
  <si>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</si>
  <si>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</si>
  <si>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</si>
  <si>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</si>
  <si>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</si>
  <si>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QUE?
Impacto</t>
  </si>
  <si>
    <t>COMO SE REFLEJA?
Causa Inmediata</t>
  </si>
  <si>
    <t>POR QUE?
Causa Raíz</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</si>
  <si>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</si>
  <si>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</si>
  <si>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</si>
  <si>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</si>
  <si>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</si>
  <si>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</si>
  <si>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</si>
  <si>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</si>
  <si>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</si>
  <si>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</si>
  <si>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</si>
  <si>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</si>
  <si>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</si>
  <si>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</si>
  <si>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</si>
  <si>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</si>
  <si>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</si>
  <si>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</si>
  <si>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</si>
  <si>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</si>
  <si>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</si>
  <si>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</si>
  <si>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</si>
  <si>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</si>
  <si>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</si>
  <si>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</si>
  <si>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</si>
  <si>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</si>
  <si>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</si>
  <si>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</si>
  <si>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</si>
  <si>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</si>
  <si>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</si>
  <si>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Gestión de Atención al Usuario</t>
  </si>
  <si>
    <t>FECHA DE ELABORACIÓN O ACTUALIZACIÓN:</t>
  </si>
  <si>
    <t>RESPONSABLE (s) DE ELABORACIÓN O ACTUALIZACIÓN</t>
  </si>
  <si>
    <t>Gestión Estratégica</t>
  </si>
  <si>
    <t>Gestión Social</t>
  </si>
  <si>
    <t>Gestión de Desarrollo de Soluciones Habitacionales</t>
  </si>
  <si>
    <t>Gestión del Talento Humano</t>
  </si>
  <si>
    <t>Gestión de Comunicaciones</t>
  </si>
  <si>
    <t>Gestión de Infraestructura</t>
  </si>
  <si>
    <t>Gestión de TIC</t>
  </si>
  <si>
    <t>Gestión Documental</t>
  </si>
  <si>
    <t>Gestión Jurídica</t>
  </si>
  <si>
    <t>Gestión de Evaluación y  Mejora Continua</t>
  </si>
  <si>
    <t>4.2. IDENTIFICACION DEL RIESGO</t>
  </si>
  <si>
    <t>VALORACION DE CONTROLES</t>
  </si>
  <si>
    <t>4.3. EVALUACIÓN DEL RIESGO</t>
  </si>
  <si>
    <t>4.4. TRATAMIENTO DEL RIESGO</t>
  </si>
  <si>
    <t>PROCESO:</t>
  </si>
  <si>
    <t>CÓDIGO: F-GM-29</t>
  </si>
  <si>
    <t>PÁGINA: 3 de 4</t>
  </si>
  <si>
    <t>Gesión de Evaluación Indpendiente</t>
  </si>
  <si>
    <t>Procesos Institucionales</t>
  </si>
  <si>
    <t>Tabla Criterios para definir el nivel de probabilidad Inherente</t>
  </si>
  <si>
    <t>Tabla Criterios para definir el nivel de impacto Inherente</t>
  </si>
  <si>
    <t>Gestión Financiera</t>
  </si>
  <si>
    <r>
      <t xml:space="preserve">VERSIÓN: </t>
    </r>
    <r>
      <rPr>
        <sz val="11"/>
        <color theme="1"/>
        <rFont val="Arial Narrow"/>
        <family val="2"/>
      </rPr>
      <t>04</t>
    </r>
  </si>
  <si>
    <r>
      <t xml:space="preserve">FECHA: </t>
    </r>
    <r>
      <rPr>
        <sz val="11"/>
        <color theme="1"/>
        <rFont val="Arial Narrow"/>
        <family val="2"/>
      </rPr>
      <t>21/12/2021</t>
    </r>
  </si>
  <si>
    <t>Zona de Riesgo Residual Final</t>
  </si>
  <si>
    <t>Identificación de Riesgos de Corrupción</t>
  </si>
  <si>
    <t>Posibilidad de afectación económica y reputacional del Instituto</t>
  </si>
  <si>
    <t>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</si>
  <si>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</si>
  <si>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2. Falta de ética en el personal.</t>
  </si>
  <si>
    <t>debido a la asignación del subsidio municipal de vivienda que se obtiene como resultado de tráfico de influencias de servidor público y  particulares con intereses en tal asignación.</t>
  </si>
  <si>
    <t>1. Falta de segregación de funciones (concentración)</t>
  </si>
  <si>
    <t>2. Abuso de autoridad - falta de integridad</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</si>
  <si>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</si>
  <si>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reflejada en multas, sanciones y hallazgos de los entes de control por violación del principio de transparencia en la contratación estatal así como detrimento patrimonial por contratación indebida.</t>
  </si>
  <si>
    <t>1. Los estudios previos y técnicos del proceso contienen especificaciones desde la experiencia, capacidad jurídica y financiera cerrada a un proponente y no a lo ofertado en el sector económico.</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</si>
  <si>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</si>
  <si>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t>
  </si>
  <si>
    <t>Lista de chequeo de revisión de requisitos
Estudios previos de la modalidad contractual</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</si>
  <si>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</si>
  <si>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</si>
  <si>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</si>
  <si>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</si>
  <si>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</si>
  <si>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2. los desembolsos no estan relacionados con lo establecido en el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</si>
  <si>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</si>
  <si>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</si>
  <si>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</si>
  <si>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3. Ausencia de mecanismo para que funcionarios, contratistas o funcionarios puedan denunciar de manera anónima irregularidades frente al proceso disciplinario o sancionatorio</t>
  </si>
  <si>
    <t>3. Ausencia de mecanismo para que funcionarios, contratistas o comunidad puedan denunciar de manera anónima irregularidades frente a la asignación de subsidios</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</si>
  <si>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</si>
  <si>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</si>
  <si>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</si>
  <si>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1. La persona que prepara los pagos es la misma que las aprueba en el portal bancario (falta de segregación de funciones).</t>
  </si>
  <si>
    <t>2. Falta de control en la aprobación de los gastos relacionados con la caja menor.</t>
  </si>
  <si>
    <t>Actas de arqueos de caja</t>
  </si>
  <si>
    <t>3. Ausencia de conciliaciones a los recursos administrados en entidades financieras y sociedades fiduciarias.</t>
  </si>
  <si>
    <t>Conciliación bancaria y de fiducias mensual</t>
  </si>
  <si>
    <t>4. El proceso de selección de personal para cargos de manejo y confianza, no incluye la verificación de la situación socioeconómica del aspirante.</t>
  </si>
  <si>
    <t>Posibilidad de  afectación económica del Instituto</t>
  </si>
  <si>
    <t>por pérdida de recursos</t>
  </si>
  <si>
    <t>1. Existencia de sistemas de información manuales.</t>
  </si>
  <si>
    <t>El modulo de nómina - plataforma SICOP, se encuentra parametrizado para calcular nomina y seguridad social de manera automática.</t>
  </si>
  <si>
    <t>Reportes de liquidación nomina y de prestaciones sociales.
Planillas de seguridad social</t>
  </si>
  <si>
    <t>2. Ausencia de segregación de las funciones de registro, verificación y aprobación, con respecto a la información para el pago de nomina y prestaciones sociales, así como para la desvinculación del personal a nivel del sistema.</t>
  </si>
  <si>
    <t>Establecer segregación de las funciones de registro, verificación y aprobación, con respecto a la información para el pago de nomina y prestaciones sociales, así como para la desvinculación del personal a nivel del sistema. (registro, custodia y aprobación)</t>
  </si>
  <si>
    <t xml:space="preserve">3 Posibilidad de modificar en el sistema la parametrización de la nomina y prestaciones sociales por personal no autorizado.
3.1. El area de TIC no tiene el manejo de los usuarios que acceden al modulo de nomina y prestaciones sociales. El lider de Gestión Humana asigna usuarios y perfiles de usuario. </t>
  </si>
  <si>
    <t>debido a que se pague nómina y prestaciones sociales por una mayor valor al establecido en la ley, o que se pague nómina y prestaciones sociales a personal no existente en la planta de cargos de la entidad. Lo anterior para beneficio particular o de un tercero.</t>
  </si>
  <si>
    <t>GJ12</t>
  </si>
  <si>
    <t>GJ18</t>
  </si>
  <si>
    <t>GJ24</t>
  </si>
  <si>
    <t>GDS 7</t>
  </si>
  <si>
    <t>GF18</t>
  </si>
  <si>
    <t>GH10</t>
  </si>
  <si>
    <t>Proceso Disciplinario
Proceso Administrativo Sancionatorio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</si>
  <si>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</si>
  <si>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</si>
  <si>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</si>
  <si>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</si>
  <si>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</si>
  <si>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</si>
  <si>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</si>
  <si>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</si>
  <si>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</si>
  <si>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</si>
  <si>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Vivienda Nueva - Vivienda Usada</t>
  </si>
  <si>
    <t>reflejada en la a indebida asignación de recursos públicos (detrimento patrimonial) con posibles hallazgos disciplinarios y penales por parte de los entes de control.</t>
  </si>
  <si>
    <t>Posibilidad de afectación económica y reputacional del Instituto reflejada en la a indebida asignación de recursos públicos (detrimento patrimonial) con posibles hallazgos disciplinarios y penales por parte de los entes de control, debido a la asignación del subsidio municipal de vivienda que se obtiene como resultado de tráfico de influencias de servidor público y  particulares con intereses en tal asignación.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</si>
  <si>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</si>
  <si>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Contratación</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</si>
  <si>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t>
  </si>
  <si>
    <t>3. Falta de integridad del personal que interviene desde la fase de planeación hasta la fase de ejecución y cierre.</t>
  </si>
  <si>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</si>
  <si>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Mejoramiento de Vivienda</t>
  </si>
  <si>
    <t>40%</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</si>
  <si>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</si>
  <si>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</si>
  <si>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</si>
  <si>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25%</t>
  </si>
  <si>
    <t>Tesorería</t>
  </si>
  <si>
    <t xml:space="preserve">
Reporte del hecho de corrupción al oficial de transparencia.
Oficio remisorio a la autoridad competente</t>
  </si>
  <si>
    <t>El profesional de tesorería y la contratistas de fiducias preparan los pagos en los portales bancarios correspondientes y el Subdirector Administrativo y Financiero los aprueba.</t>
  </si>
  <si>
    <t>El Director del Isvimed aprueba la realización del gasto. La persona asignada por la resolución para el manejo de la caja menor y el profesional designado por el área contable realizan arqueos de caja de manera periódica.</t>
  </si>
  <si>
    <t>El profesional designado en el área contable realiza mensualmente conciliaciones bancarias para identificar diferencias entre los saldos contables y los extractos bancarios y de fiducias.</t>
  </si>
  <si>
    <t>5. Ausencia de una línea de denuncias</t>
  </si>
  <si>
    <t>Nomina y prestaciones sociales</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</si>
  <si>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</si>
  <si>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4.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</si>
  <si>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</si>
  <si>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Liquidación de nómina y prestaciones sociales con VoBo (Archivo en excel)</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</si>
  <si>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</si>
  <si>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</si>
  <si>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</si>
  <si>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</si>
  <si>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así como detrimento patrimonial por contratación indebida. Lo anterior, debido al direccionamiento de los procesos de contratación hacia determinados oferentes o eludir la modalidad de contratación legalmente aplicable. Lo anterior para el beneficio particular.</t>
  </si>
  <si>
    <t>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</si>
  <si>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</si>
  <si>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</si>
  <si>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</si>
  <si>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</si>
  <si>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</si>
  <si>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</si>
  <si>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
A partir de 2023, La subdirección Jurídica incluye en los contratos de Fiducia Mercantil, criterios  en los que se exija y limite la presentación de ofertas de personas naturales o jurídicas con intereses en común (grados de consaguinidad, representante legales, socios, grados de afinidad, civil, etc).</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</si>
  <si>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</si>
  <si>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No aplica</t>
  </si>
  <si>
    <t>Carolina Martinez Cano - Lider MIPG
Carlos Alberto Benítez - Contratista Subdirección de Planeación - Gestión de Riesgos</t>
  </si>
  <si>
    <r>
      <t>Coordinar con la Subdirección de Planeación (MIPG) y con el área de Talento Humano, acciones para promover la integridad en las actuaciones de los funcionarios para evitar la materialización de riesgos de corrupción. Lo anterior dentro del marco de actuación del Código de Integridad Institucional.</t>
    </r>
    <r>
      <rPr>
        <sz val="11"/>
        <color rgb="FFFF0000"/>
        <rFont val="Arial Narrow"/>
        <family val="2"/>
      </rPr>
      <t xml:space="preserve">
</t>
    </r>
    <r>
      <rPr>
        <sz val="11"/>
        <color indexed="8"/>
        <rFont val="Arial Narrow"/>
        <family val="2"/>
      </rPr>
      <t xml:space="preserve">
</t>
    </r>
  </si>
  <si>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</si>
  <si>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</si>
  <si>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</si>
  <si>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</si>
  <si>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</si>
  <si>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</si>
  <si>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SEGUIMIENTO PRIMER TRIMESTRE 2025</t>
  </si>
  <si>
    <t>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</si>
  <si>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</si>
  <si>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Identificación de Riesgos: El riesgo continua vigente
Materialización de Evento Potencial Principal: En el primer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primer trimestre de 2025 ya que los anticipos correspondientes a los Otrosi N° 1 de las invitaciones 003 y 004 de 2024 no se desembolsan directamente al contratista sino al encargo fiduciario para un mejor control de los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</si>
  <si>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Identificación de Riesgos:
El riesgo y los eventos potenciales intermedios continúan vigentes teniendo en cuenta el contexto interno y externo.
Materialización de Evento Potencial Principal:
No se evidencia materialización del evento potencial principal.No se han apropiado recursos financieros de la Entidad por parte de empleados o terceros para el beneficio particular.
Materialización de Evento Potencial Intermedio:
Ningún evento potencial intermedio se ha materializado.Se ha realizado una adecuada aplicación de los controles que han evitado que las causas plasmadas en este riesgo se materialicen.
Diseño, Efectividad de Controles:
Las medidas de control para este riesgo están bien diseñados y son coherentes en su aplicación al proceso. 
Estado de acciones derivadas del seguimiento a riesgos:
No se han establecido hasta ahora acciones derivadas del seguimiento de este riesgo que sean objeto de seguimiento.</t>
  </si>
  <si>
    <t>Identificar si existen pólizas con la cobertura suficiente para amparar los saldos que se manejan en las cuentas bancarias. En caso afirmativo incorporar este control a este riesgo</t>
  </si>
  <si>
    <r>
      <t xml:space="preserve">Identificación de Riesgos (El riesgo y sus causas continuan vigentes de acuerdo al contexto?)                                                                             Tanto el riesgo como las causas continúan vigentes de acuerdo al contexto interno y extrerno
</t>
    </r>
    <r>
      <rPr>
        <sz val="11"/>
        <rFont val="Arial Narrow"/>
        <family val="2"/>
      </rPr>
      <t xml:space="preserve">Materialización de Evento Potencial Principal: El riesgo no se ha materializado dado que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primer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</si>
  <si>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t>SEGUIMIENTO SEGUNDO TRIMESTRE 2025</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</si>
  <si>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</si>
  <si>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Identificación de Riesgos (El evento potencial principal e intermedios continuan vigentes de acuerdo al contexto): Durante el segundo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t>
  </si>
  <si>
    <t>"Identificación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</si>
  <si>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Identificación de Riesgos: El riesgo continua vigente
Materialización de Evento Potencial Principal: En el segundo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segundo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</si>
  <si>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Identificación de Riesgos:
El riesgo y los eventos potenciales intermedios continúan vigentes teniendo en cuenta el contexto interno y externo.
Materialización de Evento Potencial Principal:
No se evidencia materialización del evento potencial principal.No se han apropiado recursos financieros de la Entidad por parte de empleados o terceros para el beneficio particular.
Materialización de Evento Potencial Intermedio:
Ningún evento potencial intermedio se ha materializado.Se ha realizado una adecuada aplicación de los controles que han evitado que las causas plasmadas en este riesgo se materialicen.
Diseño, Efectividad de Controles:
Las medidas de control para este riesgo están bien diseñados y son coherentes en su aplicación al proceso. 
Acciones derivadas de materialización de eventos / fortalecimiento de controles:
No se han establecido hasta ahora acciones derivadas del seguimiento de este riesgo que sean objeto de seguimiento.</t>
  </si>
  <si>
    <t xml:space="preserve">Identificación de Riesgos (El riesgo y sus causas continuan vigentes de acuerdo al contexto?): El riesgo y las causas continúan vigentes de acuerdo al contexto interno y extrerno
Materialización de Evento Potencial Principal: Este riesgo no se ha materializado gracias a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segundo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</si>
  <si>
    <t>SEGUIMIENTO TERCER TRIMESTRE 2025</t>
  </si>
  <si>
    <t>Identificación de Riesgos: Para el tercer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tercer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</si>
  <si>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El riesgo y sus causas continuan vigentes de acuerdo al contexto? :Durante el tercer trimestre del año 2025, el riesgo permaneció vigente conforme al contexto interno y externo institucional. 
Se materializó el Riesgo?: No se materializó el riesgo durante el período evaluado, toda vez que no se evidenciaron casos de asignación de subsidios distritales obtenidos mediante tráfico de influencias por parte de servidores públicos o particulares con intereses en el proceso.
Se materializaron las causas?:No se materializaron las causas durante el tercer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se encuentran adecuadamente diseñados y se aplican conforme a los procedimientos institucionales establecidos. La segregación de funciones entre las Subdirecciones Poblacional y Jurídica, la ejecución de actividades de promoción del Código de Integridad y la existencia de canales formales y anónimos de denuncia (documentados en los procedimientos P-GS-02, P-GS-03, I-GJ-03 y P-GE-10) evidencian la efectividad de los controles para prevenir irregularidades. En consecuencia, los controles son efectivos y pertinentes, aunque su fortalecimiento continuo depende del mantenimiento y difusión permanente de los canales de denuncia y de la cultura de integridad organizacional.
Que acciones propones o se están llevando a cabo para gestionar los riesgos y las causas que se materializaron? (Si no aplica colocar NA) N.A. – No se materializó el riesgo; se mantienen los controles preventivos vigentes.
Que acciones propones o se están llevando a cabo para fortalecer los controles? No se establecieron acciones. Se propone fortalecer la difusión del Código de Integridad y de los canales de denuncia anónima, y mantener actualizados los procedimientos asociados.</t>
  </si>
  <si>
    <t xml:space="preserve">"Identificación de Riesgos: El riesgo continua vigente. 
Materialización de Evento Potencial Principal: No se ha materializado durante el Tercer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se realizo una socializacion del proceso de fiducias el 17 de septiembre al nuevo subdirector Juridico. </t>
  </si>
  <si>
    <t>Identificación de Riesgos: El riesgo continua vigente
Materialización de Evento Potencial Principal: En el tercer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tercer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</si>
  <si>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 xml:space="preserve">Identificación de Riesgos (El riesgo y sus causas continúan vigentes de acuerdo al contexto?): El riesgo y las causas continúan vigentes de acuerdo al contexto interno y externo
Materialización de Evento Potencial Principal: Este riesgo se materializó dado que en el pago de la seguridad social realizado en el mes de junio correspondiente a la seguridad social del mes de mayo, se hizo un pago en exceso por las funcionarias Alejandra Hoyos y Diana  Ruíz y se detecto en el mes de Julio de 2025. 
Materialización de Eventos Potenciales Intermedios (Causas):                                                                                                                       
Causa 1: Materializado, el sistema de nómina no tiene el control para identificar alguna inconsistencia con pagos en exceso, la persona responsable del proceso tampoco identificó esta novedad.       
Causa 2:  Materializado, las personas encargadas del proceso del pago de nómina y seguridad social tampoco identificaron la novedad presentada en los dos casos,  (contratista de talento humano, profesional de talento humano y subdirectora administrativa y financiera) 
Causa 3: Materializado, en la revisión de la seguridad social del mes de mayo no se identificó el pago en exceso de las dos vinculadas.                                                                                                                                                                
Causa 4: Materializado, en el tercer trimestre del año 2025 se identificado dos errores en el pago de la seguridad social del mes de mayo.
*Se identifica el mayor valor pagado.
*Se envía solicitudes de devolución de pagos en excesos a las siguientes entidades: EPS Sura, ARL Sura, Caja de compensación familiar Comfama, e ICBF (las evidencias de las novedades tienes trazabilidad en los correos enviados por la contratista María Angelica López, la cual se encarga de subir los documentos soportes en                                                                                                                                               
Causa 5: No materializado, ninguno de los colaboradores de la entidad ha sido denunciado por las líneas de corrupción por tanto no se ha requerido el oficial de transparencia.
Diseño, Efectividad de Controles:                                                                                                                                                                  
Control 1: Se escala el caso al operador del ERP de Nomina SICOF donde se evidencia la novedad ocurrida, con el objetivo que identifiquen la causa del cálculo en exceso y tomar medidas preventivas.                                                                                                                                                                                             
Control 2: No fue efectivo debido a que no se detectó por ninguna de las partes.
Control 3: No fue efectivo debido a que no se detectó por ninguna de las partes.
Control 4: Se realizan las acciones de cobro de pagos en exceso a las entidades de la seguridad social para la devolución de los recursos.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t>
  </si>
  <si>
    <t>octubre de 2025</t>
  </si>
  <si>
    <t>SEGUIMIENTO CUARTO TRIMESTRE 2025</t>
  </si>
  <si>
    <t>Identificación de Riesgos: Para el cuarto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cuarto trimestre no se materializaron.
Diseño, Efectividad de Controles:                                                                                                                                                                                                                                                      Control 1: Respecto al control de la segregación de funciones, se informa  que continua siendo efectivo para el proceso sancionatorio contractual y los procesos disciplinarios. A la fecha no se tiene procesos aperturados.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</si>
  <si>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 xml:space="preserve">Identificación de Riesgos (El evento potencial principal e intermedios continuan vigentes de acuerdo al contexto):Durante el segtundo trimestre del año 2025, el riesgo permaneció vigente conforme al contexto interno y externo institucional.
Materialización de Evento Potencial Principal: El evento potencial principal no se materializó durante el segundo trimestre de 2025.
Materialización de Evento Potencial Intermedio:Los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segundo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</si>
  <si>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 xml:space="preserve">"Identificación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
</t>
  </si>
  <si>
    <t>Identificación de Riesgos: El riesgo continua vigente
Materialización de Evento Potencial Principal: En el cuarto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cuarto trimestre de 2025 los contratos que se modifican mediante Otrosi solo fue por ampliación de plazo.
Diseño, Efectividad de Controles: Los controles definidos han sido efectivos  logrando que no se materialicen los riesgos
Estado de acciones derivadas del seguimiento a riesgos: No ha sido necesario documentar acciones debido a que no se han materializado los riesgos</t>
  </si>
  <si>
    <r>
      <t xml:space="preserve">El riesgo y sus causas continuan vigentes de acuerdo al contexto? (Ver Columnas F y H):
</t>
    </r>
    <r>
      <rPr>
        <sz val="11"/>
        <color rgb="FF000000"/>
        <rFont val="Arial Narrow"/>
        <family val="2"/>
      </rPr>
      <t xml:space="preserve">El riesgo y los eventos potenciales intermedios continúan vigentes teniendo en cuenta el contexto interno y externo.
</t>
    </r>
    <r>
      <rPr>
        <b/>
        <sz val="11"/>
        <color rgb="FF000000"/>
        <rFont val="Arial Narrow"/>
        <family val="2"/>
      </rPr>
      <t xml:space="preserve">
Se materializó el Riesgo?  (Evento Potencial Principal. Columna F):
</t>
    </r>
    <r>
      <rPr>
        <sz val="11"/>
        <color rgb="FF000000"/>
        <rFont val="Arial Narrow"/>
        <family val="2"/>
      </rPr>
      <t>No se evidencia materialización del evento potencial principal.No se han apropiado recursos financieros de la Entidad por parte de empleados o terceros para el beneficio particular.</t>
    </r>
    <r>
      <rPr>
        <b/>
        <sz val="11"/>
        <color rgb="FF000000"/>
        <rFont val="Arial Narrow"/>
        <family val="2"/>
      </rPr>
      <t xml:space="preserve">
Se materializaron las causas? (Eventos Potenciales Intermedios. Columna H):
</t>
    </r>
    <r>
      <rPr>
        <sz val="11"/>
        <color rgb="FF000000"/>
        <rFont val="Arial Narrow"/>
        <family val="2"/>
      </rPr>
      <t>Ningún evento potencial intermedio se ha materializado.Se ha realizado una adecuada aplicación de los controles que han evitado que las causas plasmadas en este riesgo se materialicen.</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 xml:space="preserve">Las medidas de control para este riesgo están bien diseñados y son coherentes en su aplicación al proceso. 
</t>
    </r>
    <r>
      <rPr>
        <b/>
        <sz val="11"/>
        <color rgb="FF000000"/>
        <rFont val="Arial Narrow"/>
        <family val="2"/>
      </rPr>
      <t xml:space="preserve">
Que acciones propones o se están llevando a cabo para gestionar los riesgos y las causas que se materializaron? (Si no aplica colocar NA)
</t>
    </r>
    <r>
      <rPr>
        <sz val="11"/>
        <color rgb="FF000000"/>
        <rFont val="Arial Narrow"/>
        <family val="2"/>
      </rPr>
      <t xml:space="preserve">N/A
</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No se han establecido hasta ahora acciones derivadas del seguimiento de este riesgo que sean objeto de seguimiento.</t>
    </r>
  </si>
  <si>
    <t>(*)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 En el caso de que se pague nómina y prestaciones sociales a personal no existente en la planta de cargos de la entidad se remite el caso a la Subdirección Juridica para que adelanten las medidas pertinentes para el reintegro del dinero.</t>
  </si>
  <si>
    <r>
      <t xml:space="preserve">El riesgo y sus causas continuan vigentes de acuerdo al contexto? (Ver Columnas F y H):  </t>
    </r>
    <r>
      <rPr>
        <sz val="11"/>
        <color theme="1"/>
        <rFont val="Arial Narrow"/>
        <family val="2"/>
      </rPr>
      <t>El riesgo y las causas continúan vigentes de acuerdo al contexto interno y externo</t>
    </r>
    <r>
      <rPr>
        <b/>
        <sz val="11"/>
        <color theme="1"/>
        <rFont val="Arial Narrow"/>
        <family val="2"/>
      </rPr>
      <t xml:space="preserve">
Se materializó el Riesgo?  (Evento Potencial Principal. Columna F): </t>
    </r>
    <r>
      <rPr>
        <sz val="11"/>
        <color theme="1"/>
        <rFont val="Arial Narrow"/>
        <family val="2"/>
      </rPr>
      <t>No materializado en el cuarto trimestre</t>
    </r>
    <r>
      <rPr>
        <b/>
        <sz val="11"/>
        <color theme="1"/>
        <rFont val="Arial Narrow"/>
        <family val="2"/>
      </rPr>
      <t xml:space="preserve">
Se materializaron las causas? (Eventos Potenciales Intermedios. Columna H): </t>
    </r>
    <r>
      <rPr>
        <sz val="11"/>
        <color theme="1"/>
        <rFont val="Arial Narrow"/>
        <family val="2"/>
      </rPr>
      <t>No materializado en el cuarto trimestre</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están bien diseñados y se aplican adecuadamente.</t>
    </r>
    <r>
      <rPr>
        <b/>
        <sz val="11"/>
        <color theme="1"/>
        <rFont val="Arial Narrow"/>
        <family val="2"/>
      </rPr>
      <t xml:space="preserve">
Que acciones propones o se están llevando a cabo para gestionar los riesgos y las causas que se materializaron? (Si no aplica colocar NA):</t>
    </r>
    <r>
      <rPr>
        <sz val="11"/>
        <color theme="1"/>
        <rFont val="Arial Narrow"/>
        <family val="2"/>
      </rPr>
      <t xml:space="preserve"> 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</si>
</sst>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b/>
      <sz val="12"/>
      <color theme="1"/>
      <name val="Arial Narrow"/>
      <family val="2"/>
    </font>
    <font>
      <b/>
      <sz val="14"/>
      <color theme="1"/>
      <name val="Arial Narrow"/>
      <family val="2"/>
    </font>
    <font>
      <sz val="8"/>
      <name val="Calibri"/>
      <family val="2"/>
      <scheme val="minor"/>
    </font>
    <font>
      <sz val="11"/>
      <color rgb="FFFF0000"/>
      <name val="Arial Narrow"/>
      <family val="2"/>
    </font>
    <font>
      <sz val="11"/>
      <color rgb="FF000000"/>
      <name val="Arial Narrow"/>
      <family val="2"/>
    </font>
    <font>
      <b/>
      <sz val="11"/>
      <color rgb="FF000000"/>
      <name val="Arial Narrow"/>
      <family val="2"/>
    </font>
  </fonts>
  <fills count="19">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5" fillId="0" borderId="0"/>
  </cellStyleXfs>
  <cellXfs count="290">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5"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4" fillId="3" borderId="0" xfId="0" applyFont="1" applyFill="1" applyAlignment="1">
      <alignment vertical="center"/>
    </xf>
    <xf numFmtId="0" fontId="13"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0" fillId="15" borderId="41" xfId="0" applyFont="1" applyFill="1" applyBorder="1" applyAlignment="1">
      <alignment vertical="center" wrapText="1"/>
    </xf>
    <xf numFmtId="0" fontId="40"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0" fillId="15" borderId="43" xfId="0" applyFont="1" applyFill="1" applyBorder="1" applyAlignment="1">
      <alignment vertical="center" wrapText="1"/>
    </xf>
    <xf numFmtId="0" fontId="40" fillId="15" borderId="35" xfId="0" applyFont="1" applyFill="1" applyBorder="1" applyAlignment="1">
      <alignment vertical="center" wrapText="1"/>
    </xf>
    <xf numFmtId="0" fontId="40" fillId="15" borderId="39" xfId="0" applyFont="1" applyFill="1" applyBorder="1" applyAlignment="1">
      <alignment vertical="center" wrapText="1"/>
    </xf>
    <xf numFmtId="0" fontId="40"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0"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8"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39"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18" xfId="0" applyFont="1" applyBorder="1" applyAlignment="1" applyProtection="1">
      <alignment horizontal="center" vertical="center" wrapText="1"/>
      <protection hidden="1"/>
    </xf>
    <xf numFmtId="0" fontId="39"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3" borderId="18" xfId="0" applyFont="1" applyFill="1" applyBorder="1" applyAlignment="1" applyProtection="1">
      <alignment vertical="center"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39" fillId="3" borderId="18" xfId="0" applyFont="1" applyFill="1" applyBorder="1" applyAlignment="1" applyProtection="1">
      <alignment vertical="center" wrapText="1"/>
      <protection hidden="1"/>
    </xf>
    <xf numFmtId="0" fontId="2" fillId="0" borderId="18" xfId="0" applyFont="1" applyBorder="1" applyAlignment="1" applyProtection="1">
      <alignment vertical="center" wrapText="1"/>
      <protection hidden="1"/>
    </xf>
    <xf numFmtId="164" fontId="1" fillId="0" borderId="18" xfId="1" applyNumberFormat="1" applyFont="1" applyBorder="1" applyAlignment="1">
      <alignment horizontal="center" vertical="center"/>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46"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47" fillId="0" borderId="18" xfId="0" applyFont="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1" fillId="3" borderId="18" xfId="0" applyFont="1" applyFill="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39" fillId="3" borderId="35" xfId="0" applyFont="1" applyFill="1" applyBorder="1" applyAlignment="1" applyProtection="1">
      <alignment horizontal="left" vertical="center" wrapText="1"/>
      <protection hidden="1"/>
    </xf>
    <xf numFmtId="0" fontId="39" fillId="3" borderId="39" xfId="0" applyFont="1" applyFill="1" applyBorder="1" applyAlignment="1" applyProtection="1">
      <alignment horizontal="left" vertical="center" wrapText="1"/>
      <protection hidden="1"/>
    </xf>
    <xf numFmtId="0" fontId="39" fillId="3" borderId="19" xfId="0" applyFont="1" applyFill="1" applyBorder="1" applyAlignment="1" applyProtection="1">
      <alignment horizontal="left" vertical="center" wrapText="1"/>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39"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38" fillId="14" borderId="35" xfId="0" applyFont="1" applyFill="1" applyBorder="1" applyAlignment="1" applyProtection="1">
      <alignment horizontal="center" vertical="center" wrapText="1"/>
      <protection hidden="1"/>
    </xf>
    <xf numFmtId="0" fontId="38" fillId="14"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1" fillId="0" borderId="33" xfId="0" applyFont="1" applyBorder="1" applyAlignment="1" applyProtection="1">
      <alignment horizontal="center" vertical="center" textRotation="90"/>
      <protection hidden="1"/>
    </xf>
    <xf numFmtId="0" fontId="1" fillId="0" borderId="0" xfId="0" applyFont="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7" fillId="0" borderId="44" xfId="0" applyFont="1" applyBorder="1" applyAlignment="1" applyProtection="1">
      <alignment horizontal="left" vertical="center" wrapText="1"/>
      <protection hidden="1"/>
    </xf>
    <xf numFmtId="0" fontId="27" fillId="0" borderId="41" xfId="0" applyFont="1" applyBorder="1" applyAlignment="1" applyProtection="1">
      <alignment horizontal="left" vertical="center" wrapText="1"/>
      <protection hidden="1"/>
    </xf>
    <xf numFmtId="0" fontId="27" fillId="0" borderId="45" xfId="0" applyFont="1" applyBorder="1" applyAlignment="1" applyProtection="1">
      <alignment horizontal="left" vertical="center" wrapText="1"/>
      <protection hidden="1"/>
    </xf>
    <xf numFmtId="0" fontId="27" fillId="0" borderId="43" xfId="0" applyFont="1" applyBorder="1" applyAlignment="1" applyProtection="1">
      <alignment horizontal="left" vertical="center" wrapText="1"/>
      <protection hidden="1"/>
    </xf>
    <xf numFmtId="0" fontId="41" fillId="17" borderId="36" xfId="0" applyFont="1" applyFill="1" applyBorder="1" applyAlignment="1" applyProtection="1">
      <alignment horizontal="center" vertical="center"/>
      <protection hidden="1"/>
    </xf>
    <xf numFmtId="0" fontId="41"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43" fillId="0" borderId="44" xfId="0" applyFont="1" applyBorder="1" applyAlignment="1" applyProtection="1">
      <alignment horizontal="center" vertical="center"/>
      <protection hidden="1"/>
    </xf>
    <xf numFmtId="0" fontId="43" fillId="0" borderId="33" xfId="0" applyFont="1" applyBorder="1" applyAlignment="1" applyProtection="1">
      <alignment horizontal="center" vertical="center"/>
      <protection hidden="1"/>
    </xf>
    <xf numFmtId="0" fontId="43" fillId="0" borderId="41" xfId="0" applyFont="1" applyBorder="1" applyAlignment="1" applyProtection="1">
      <alignment horizontal="center" vertical="center"/>
      <protection hidden="1"/>
    </xf>
    <xf numFmtId="0" fontId="43" fillId="0" borderId="40" xfId="0" applyFont="1" applyBorder="1" applyAlignment="1" applyProtection="1">
      <alignment horizontal="center" vertical="center"/>
      <protection hidden="1"/>
    </xf>
    <xf numFmtId="0" fontId="43" fillId="0" borderId="0" xfId="0" applyFont="1" applyAlignment="1" applyProtection="1">
      <alignment horizontal="center" vertical="center"/>
      <protection hidden="1"/>
    </xf>
    <xf numFmtId="0" fontId="43" fillId="0" borderId="42" xfId="0" applyFont="1" applyBorder="1" applyAlignment="1" applyProtection="1">
      <alignment horizontal="center" vertical="center"/>
      <protection hidden="1"/>
    </xf>
    <xf numFmtId="0" fontId="43" fillId="0" borderId="45" xfId="0" applyFont="1" applyBorder="1" applyAlignment="1" applyProtection="1">
      <alignment horizontal="center" vertical="center"/>
      <protection hidden="1"/>
    </xf>
    <xf numFmtId="0" fontId="43" fillId="0" borderId="34" xfId="0" applyFont="1" applyBorder="1" applyAlignment="1" applyProtection="1">
      <alignment horizontal="center" vertical="center"/>
      <protection hidden="1"/>
    </xf>
    <xf numFmtId="0" fontId="43" fillId="0" borderId="43" xfId="0" applyFont="1" applyBorder="1" applyAlignment="1" applyProtection="1">
      <alignment horizontal="center" vertical="center"/>
      <protection hidden="1"/>
    </xf>
    <xf numFmtId="0" fontId="43" fillId="14" borderId="33" xfId="0" applyFont="1" applyFill="1" applyBorder="1" applyAlignment="1" applyProtection="1">
      <alignment horizontal="center" vertical="center"/>
      <protection hidden="1"/>
    </xf>
    <xf numFmtId="0" fontId="43" fillId="14" borderId="41" xfId="0" applyFont="1" applyFill="1" applyBorder="1" applyAlignment="1" applyProtection="1">
      <alignment horizontal="center" vertical="center"/>
      <protection hidden="1"/>
    </xf>
    <xf numFmtId="0" fontId="43" fillId="14" borderId="34" xfId="0" applyFont="1" applyFill="1" applyBorder="1" applyAlignment="1" applyProtection="1">
      <alignment horizontal="center" vertical="center"/>
      <protection hidden="1"/>
    </xf>
    <xf numFmtId="0" fontId="43" fillId="14" borderId="43" xfId="0" applyFont="1" applyFill="1" applyBorder="1" applyAlignment="1" applyProtection="1">
      <alignment horizontal="center" vertical="center"/>
      <protection hidden="1"/>
    </xf>
    <xf numFmtId="0" fontId="27" fillId="0" borderId="36" xfId="0" applyFont="1" applyBorder="1" applyAlignment="1" applyProtection="1">
      <alignment horizontal="left" vertical="center" wrapText="1"/>
      <protection hidden="1"/>
    </xf>
    <xf numFmtId="0" fontId="27" fillId="0" borderId="38" xfId="0" applyFont="1" applyBorder="1" applyAlignment="1" applyProtection="1">
      <alignment horizontal="left" vertical="center" wrapText="1"/>
      <protection hidden="1"/>
    </xf>
    <xf numFmtId="0" fontId="27" fillId="0" borderId="36" xfId="0" applyFont="1" applyBorder="1" applyAlignment="1" applyProtection="1">
      <alignment horizontal="left" vertical="top" wrapText="1"/>
      <protection hidden="1"/>
    </xf>
    <xf numFmtId="0" fontId="27" fillId="0" borderId="38" xfId="0" applyFont="1" applyBorder="1" applyAlignment="1" applyProtection="1">
      <alignment horizontal="left" vertical="top" wrapText="1"/>
      <protection hidden="1"/>
    </xf>
    <xf numFmtId="0" fontId="42"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41" fillId="17" borderId="37" xfId="0" applyFont="1" applyFill="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8"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20" fillId="0" borderId="0" xfId="0" applyFont="1" applyAlignment="1">
      <alignment horizontal="center" vertical="center" wrapText="1"/>
    </xf>
    <xf numFmtId="0" fontId="17" fillId="5" borderId="4"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5" fillId="0" borderId="9" xfId="0" applyFont="1" applyBorder="1" applyAlignment="1">
      <alignment horizontal="center" vertical="center" wrapText="1"/>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8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C:\Users\ATHLON\Documents\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81" dataDxfId="180">
  <autoFilter ref="B208:C218" xr:uid="{00000000-0009-0000-0100-000001000000}"/>
  <tableColumns count="2">
    <tableColumn id="1" xr3:uid="{9E9A9578-4E04-488A-BBF0-AF85DE280E17}" name="Criterios" dataDxfId="179"/>
    <tableColumn id="2" xr3:uid="{0D82EFC9-95F1-4FC4-8C5A-F40A29A6C681}" name="Subcriterios" dataDxfId="17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3"/>
  <sheetViews>
    <sheetView showGridLines="0" tabSelected="1" topLeftCell="A36" zoomScale="85" zoomScaleNormal="85" workbookViewId="0">
      <selection activeCell="AM37" sqref="AM37:AM41"/>
    </sheetView>
  </sheetViews>
  <sheetFormatPr baseColWidth="10" defaultColWidth="11.44140625" defaultRowHeight="13.8" x14ac:dyDescent="0.25"/>
  <cols>
    <col min="1" max="1" width="4" style="88" bestFit="1" customWidth="1"/>
    <col min="2" max="2" width="24.33203125" style="88" hidden="1" customWidth="1"/>
    <col min="3" max="3" width="29.44140625" style="88" customWidth="1"/>
    <col min="4" max="4" width="31.6640625" style="88" customWidth="1"/>
    <col min="5" max="5" width="32.6640625" style="88" customWidth="1"/>
    <col min="6" max="6" width="30.88671875" style="88" customWidth="1"/>
    <col min="7" max="7" width="38" style="63" customWidth="1"/>
    <col min="8" max="8" width="72.5546875" style="63" customWidth="1"/>
    <col min="9" max="9" width="16.88671875" style="89" customWidth="1"/>
    <col min="10" max="10" width="10.5546875" style="63" customWidth="1"/>
    <col min="11" max="11" width="9.109375" style="63" customWidth="1"/>
    <col min="12" max="12" width="10.5546875" style="63" customWidth="1"/>
    <col min="13" max="13" width="9.44140625" style="63" customWidth="1"/>
    <col min="14" max="14" width="10.5546875" style="63" customWidth="1"/>
    <col min="15" max="15" width="5.88671875" style="63" customWidth="1"/>
    <col min="16" max="16" width="81.44140625" style="63" customWidth="1"/>
    <col min="17" max="17" width="15.109375" style="63" bestFit="1" customWidth="1"/>
    <col min="18" max="18" width="6.88671875" style="63" customWidth="1"/>
    <col min="19" max="19" width="5" style="63" customWidth="1"/>
    <col min="20" max="20" width="5.5546875" style="63" customWidth="1"/>
    <col min="21" max="21" width="7.109375" style="63" customWidth="1"/>
    <col min="22" max="22" width="6.6640625" style="63" customWidth="1"/>
    <col min="23" max="23" width="7.5546875" style="63" customWidth="1"/>
    <col min="24" max="24" width="48.33203125" style="63" customWidth="1"/>
    <col min="25" max="25" width="11.33203125" style="63" customWidth="1"/>
    <col min="26" max="26" width="8.6640625" style="63" customWidth="1"/>
    <col min="27" max="27" width="10.44140625" style="63" customWidth="1"/>
    <col min="28" max="28" width="9.33203125" style="63" customWidth="1"/>
    <col min="29" max="29" width="9.109375" style="63" customWidth="1"/>
    <col min="30" max="33" width="10.33203125" style="63" customWidth="1"/>
    <col min="34" max="34" width="11.6640625" style="63" customWidth="1"/>
    <col min="35" max="35" width="12.5546875" style="63" customWidth="1"/>
    <col min="36" max="36" width="70.5546875" style="63" customWidth="1"/>
    <col min="37" max="40" width="106.6640625" style="63" customWidth="1"/>
    <col min="41" max="16384" width="11.44140625" style="63"/>
  </cols>
  <sheetData>
    <row r="1" spans="1:55" ht="16.5" customHeight="1" x14ac:dyDescent="0.25">
      <c r="A1" s="152"/>
      <c r="B1" s="152"/>
      <c r="C1" s="152"/>
      <c r="D1" s="153" t="s">
        <v>177</v>
      </c>
      <c r="E1" s="154"/>
      <c r="F1" s="154"/>
      <c r="G1" s="154"/>
      <c r="H1" s="154"/>
      <c r="I1" s="154"/>
      <c r="J1" s="154"/>
      <c r="K1" s="154"/>
      <c r="L1" s="154"/>
      <c r="M1" s="154"/>
      <c r="N1" s="154"/>
      <c r="O1" s="154"/>
      <c r="P1" s="154"/>
      <c r="Q1" s="154"/>
      <c r="R1" s="154"/>
      <c r="S1" s="154"/>
      <c r="T1" s="154"/>
      <c r="U1" s="154"/>
      <c r="V1" s="154"/>
      <c r="W1" s="154"/>
      <c r="X1" s="154"/>
      <c r="Y1" s="154"/>
      <c r="Z1" s="154"/>
      <c r="AA1" s="154"/>
      <c r="AB1" s="154"/>
      <c r="AC1" s="154"/>
      <c r="AD1" s="154"/>
      <c r="AE1" s="154"/>
      <c r="AF1" s="155"/>
      <c r="AG1" s="143" t="s">
        <v>196</v>
      </c>
      <c r="AH1" s="144"/>
      <c r="AI1" s="145"/>
      <c r="AJ1" s="62"/>
      <c r="AK1" s="62"/>
      <c r="AL1" s="62"/>
      <c r="AM1" s="62"/>
      <c r="AN1" s="62"/>
      <c r="AO1" s="62"/>
      <c r="AP1" s="62"/>
      <c r="AQ1" s="62"/>
      <c r="AR1" s="62"/>
      <c r="AS1" s="62"/>
      <c r="AT1" s="62"/>
      <c r="AU1" s="62"/>
      <c r="AV1" s="62"/>
      <c r="AW1" s="62"/>
      <c r="AX1" s="62"/>
      <c r="AY1" s="62"/>
      <c r="AZ1" s="62"/>
      <c r="BA1" s="62"/>
      <c r="BB1" s="62"/>
      <c r="BC1" s="62"/>
    </row>
    <row r="2" spans="1:55" ht="16.5" customHeight="1" x14ac:dyDescent="0.25">
      <c r="A2" s="152"/>
      <c r="B2" s="152"/>
      <c r="C2" s="152"/>
      <c r="D2" s="156"/>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8"/>
      <c r="AG2" s="143" t="s">
        <v>203</v>
      </c>
      <c r="AH2" s="144"/>
      <c r="AI2" s="145"/>
      <c r="AJ2" s="62"/>
      <c r="AK2" s="62"/>
      <c r="AL2" s="62"/>
      <c r="AM2" s="62"/>
      <c r="AN2" s="62"/>
      <c r="AO2" s="62"/>
      <c r="AP2" s="62"/>
      <c r="AQ2" s="62"/>
      <c r="AR2" s="62"/>
      <c r="AS2" s="62"/>
      <c r="AT2" s="62"/>
      <c r="AU2" s="62"/>
      <c r="AV2" s="62"/>
      <c r="AW2" s="62"/>
      <c r="AX2" s="62"/>
      <c r="AY2" s="62"/>
      <c r="AZ2" s="62"/>
      <c r="BA2" s="62"/>
      <c r="BB2" s="62"/>
      <c r="BC2" s="62"/>
    </row>
    <row r="3" spans="1:55" ht="16.5" customHeight="1" x14ac:dyDescent="0.25">
      <c r="A3" s="152"/>
      <c r="B3" s="152"/>
      <c r="C3" s="152"/>
      <c r="D3" s="156"/>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8"/>
      <c r="AG3" s="143" t="s">
        <v>204</v>
      </c>
      <c r="AH3" s="144"/>
      <c r="AI3" s="145"/>
      <c r="AJ3" s="62"/>
      <c r="AK3" s="62"/>
      <c r="AL3" s="62"/>
      <c r="AM3" s="62"/>
      <c r="AN3" s="62"/>
      <c r="AO3" s="62"/>
      <c r="AP3" s="62"/>
      <c r="AQ3" s="62"/>
      <c r="AR3" s="62"/>
      <c r="AS3" s="62"/>
      <c r="AT3" s="62"/>
      <c r="AU3" s="62"/>
      <c r="AV3" s="62"/>
      <c r="AW3" s="62"/>
      <c r="AX3" s="62"/>
      <c r="AY3" s="62"/>
      <c r="AZ3" s="62"/>
      <c r="BA3" s="62"/>
      <c r="BB3" s="62"/>
      <c r="BC3" s="62"/>
    </row>
    <row r="4" spans="1:55" ht="16.5" customHeight="1" x14ac:dyDescent="0.25">
      <c r="A4" s="152"/>
      <c r="B4" s="152"/>
      <c r="C4" s="152"/>
      <c r="D4" s="159"/>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c r="AE4" s="160"/>
      <c r="AF4" s="161"/>
      <c r="AG4" s="143" t="s">
        <v>197</v>
      </c>
      <c r="AH4" s="144"/>
      <c r="AI4" s="145"/>
      <c r="AJ4" s="62"/>
      <c r="AK4" s="62"/>
      <c r="AL4" s="62"/>
      <c r="AM4" s="62"/>
      <c r="AN4" s="62"/>
      <c r="AO4" s="62"/>
      <c r="AP4" s="62"/>
      <c r="AQ4" s="62"/>
      <c r="AR4" s="62"/>
      <c r="AS4" s="62"/>
      <c r="AT4" s="62"/>
      <c r="AU4" s="62"/>
      <c r="AV4" s="62"/>
      <c r="AW4" s="62"/>
      <c r="AX4" s="62"/>
      <c r="AY4" s="62"/>
      <c r="AZ4" s="62"/>
      <c r="BA4" s="62"/>
      <c r="BB4" s="62"/>
      <c r="BC4" s="62"/>
    </row>
    <row r="5" spans="1:55" x14ac:dyDescent="0.25">
      <c r="A5" s="64"/>
      <c r="B5" s="64"/>
      <c r="C5" s="64"/>
      <c r="D5" s="65"/>
      <c r="E5" s="64"/>
      <c r="F5" s="64"/>
      <c r="G5" s="62"/>
      <c r="H5" s="62"/>
      <c r="I5" s="66"/>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row>
    <row r="6" spans="1:55" ht="23.25" customHeight="1" x14ac:dyDescent="0.25">
      <c r="A6" s="162" t="s">
        <v>195</v>
      </c>
      <c r="B6" s="162"/>
      <c r="C6" s="163"/>
      <c r="D6" s="146" t="s">
        <v>206</v>
      </c>
      <c r="E6" s="147"/>
      <c r="F6" s="170" t="s">
        <v>179</v>
      </c>
      <c r="G6" s="170"/>
      <c r="H6" s="166" t="s">
        <v>334</v>
      </c>
      <c r="I6" s="167"/>
      <c r="J6" s="67"/>
      <c r="K6" s="67"/>
      <c r="L6" s="67"/>
      <c r="M6" s="67"/>
      <c r="N6" s="67"/>
      <c r="O6" s="67"/>
      <c r="P6" s="67"/>
      <c r="Q6" s="67"/>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row>
    <row r="7" spans="1:55" ht="39.75" customHeight="1" x14ac:dyDescent="0.25">
      <c r="A7" s="164"/>
      <c r="B7" s="164"/>
      <c r="C7" s="165"/>
      <c r="D7" s="148"/>
      <c r="E7" s="149"/>
      <c r="F7" s="171" t="s">
        <v>180</v>
      </c>
      <c r="G7" s="171"/>
      <c r="H7" s="168" t="s">
        <v>306</v>
      </c>
      <c r="I7" s="169"/>
      <c r="J7" s="67"/>
      <c r="K7" s="67"/>
      <c r="L7" s="67"/>
      <c r="M7" s="67"/>
      <c r="N7" s="67"/>
      <c r="O7" s="67"/>
      <c r="P7" s="67"/>
      <c r="Q7" s="67"/>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row>
    <row r="8" spans="1:55" ht="16.5" customHeight="1" x14ac:dyDescent="0.25">
      <c r="A8" s="63"/>
      <c r="B8" s="63"/>
      <c r="C8" s="63"/>
      <c r="D8" s="68"/>
      <c r="E8" s="68"/>
      <c r="F8" s="68"/>
      <c r="G8" s="68"/>
      <c r="H8" s="68"/>
      <c r="I8" s="68"/>
      <c r="J8" s="67"/>
      <c r="K8" s="67"/>
      <c r="L8" s="67"/>
      <c r="M8" s="67"/>
      <c r="N8" s="67"/>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row>
    <row r="9" spans="1:55" ht="21.75" customHeight="1" x14ac:dyDescent="0.25">
      <c r="A9" s="150" t="s">
        <v>191</v>
      </c>
      <c r="B9" s="172"/>
      <c r="C9" s="172"/>
      <c r="D9" s="172"/>
      <c r="E9" s="172"/>
      <c r="F9" s="172"/>
      <c r="G9" s="172"/>
      <c r="H9" s="172"/>
      <c r="I9" s="151"/>
      <c r="J9" s="183" t="s">
        <v>193</v>
      </c>
      <c r="K9" s="183"/>
      <c r="L9" s="183"/>
      <c r="M9" s="183"/>
      <c r="N9" s="183"/>
      <c r="O9" s="183"/>
      <c r="P9" s="183"/>
      <c r="Q9" s="183"/>
      <c r="R9" s="183"/>
      <c r="S9" s="183"/>
      <c r="T9" s="183"/>
      <c r="U9" s="183"/>
      <c r="V9" s="183"/>
      <c r="W9" s="183"/>
      <c r="X9" s="183"/>
      <c r="Y9" s="183"/>
      <c r="Z9" s="183"/>
      <c r="AA9" s="183"/>
      <c r="AB9" s="183"/>
      <c r="AC9" s="183"/>
      <c r="AD9" s="183"/>
      <c r="AE9" s="183"/>
      <c r="AF9" s="183"/>
      <c r="AG9" s="183"/>
      <c r="AH9" s="183"/>
      <c r="AI9" s="150" t="s">
        <v>194</v>
      </c>
      <c r="AJ9" s="151"/>
      <c r="AK9" s="94" t="s">
        <v>314</v>
      </c>
      <c r="AL9" s="94" t="s">
        <v>321</v>
      </c>
      <c r="AM9" s="94" t="s">
        <v>328</v>
      </c>
      <c r="AN9" s="94" t="s">
        <v>335</v>
      </c>
      <c r="AO9" s="62"/>
      <c r="AP9" s="62"/>
      <c r="AQ9" s="62"/>
      <c r="AR9" s="62"/>
      <c r="AS9" s="62"/>
      <c r="AT9" s="62"/>
      <c r="AU9" s="62"/>
      <c r="AV9" s="62"/>
      <c r="AW9" s="62"/>
      <c r="AX9" s="62"/>
      <c r="AY9" s="62"/>
      <c r="AZ9" s="62"/>
      <c r="BA9" s="62"/>
      <c r="BB9" s="62"/>
      <c r="BC9" s="62"/>
    </row>
    <row r="10" spans="1:55" ht="16.5" customHeight="1" x14ac:dyDescent="0.25">
      <c r="A10" s="182" t="s">
        <v>0</v>
      </c>
      <c r="B10" s="176" t="s">
        <v>145</v>
      </c>
      <c r="C10" s="176" t="s">
        <v>123</v>
      </c>
      <c r="D10" s="176" t="s">
        <v>142</v>
      </c>
      <c r="E10" s="176" t="s">
        <v>143</v>
      </c>
      <c r="F10" s="176" t="s">
        <v>144</v>
      </c>
      <c r="G10" s="171" t="s">
        <v>1</v>
      </c>
      <c r="H10" s="173" t="s">
        <v>124</v>
      </c>
      <c r="I10" s="173" t="s">
        <v>39</v>
      </c>
      <c r="J10" s="183" t="s">
        <v>136</v>
      </c>
      <c r="K10" s="183"/>
      <c r="L10" s="183"/>
      <c r="M10" s="183"/>
      <c r="N10" s="183"/>
      <c r="O10" s="184" t="s">
        <v>192</v>
      </c>
      <c r="P10" s="184"/>
      <c r="Q10" s="184"/>
      <c r="R10" s="184"/>
      <c r="S10" s="184"/>
      <c r="T10" s="184"/>
      <c r="U10" s="184"/>
      <c r="V10" s="184"/>
      <c r="W10" s="184"/>
      <c r="X10" s="184"/>
      <c r="Y10" s="69"/>
      <c r="Z10" s="69"/>
      <c r="AA10" s="69"/>
      <c r="AB10" s="69"/>
      <c r="AC10" s="69"/>
      <c r="AD10" s="123" t="s">
        <v>137</v>
      </c>
      <c r="AE10" s="123"/>
      <c r="AF10" s="123"/>
      <c r="AG10" s="123"/>
      <c r="AH10" s="123"/>
      <c r="AI10" s="118" t="s">
        <v>28</v>
      </c>
      <c r="AJ10" s="70" t="s">
        <v>140</v>
      </c>
      <c r="AK10" s="95"/>
      <c r="AL10" s="95"/>
      <c r="AM10" s="95"/>
      <c r="AN10" s="95"/>
      <c r="AO10" s="62"/>
      <c r="AP10" s="62"/>
      <c r="AQ10" s="62"/>
      <c r="AR10" s="62"/>
      <c r="AS10" s="62"/>
      <c r="AT10" s="62"/>
      <c r="AU10" s="62"/>
      <c r="AV10" s="62"/>
      <c r="AW10" s="62"/>
      <c r="AX10" s="62"/>
      <c r="AY10" s="62"/>
      <c r="AZ10" s="62"/>
      <c r="BA10" s="62"/>
      <c r="BB10" s="62"/>
      <c r="BC10" s="62"/>
    </row>
    <row r="11" spans="1:55" x14ac:dyDescent="0.25">
      <c r="A11" s="182"/>
      <c r="B11" s="176"/>
      <c r="C11" s="176"/>
      <c r="D11" s="176"/>
      <c r="E11" s="176"/>
      <c r="F11" s="176"/>
      <c r="G11" s="171"/>
      <c r="H11" s="174"/>
      <c r="I11" s="174"/>
      <c r="J11" s="177" t="s">
        <v>32</v>
      </c>
      <c r="K11" s="177" t="s">
        <v>4</v>
      </c>
      <c r="L11" s="177" t="s">
        <v>35</v>
      </c>
      <c r="M11" s="177" t="s">
        <v>4</v>
      </c>
      <c r="N11" s="177" t="s">
        <v>38</v>
      </c>
      <c r="O11" s="121" t="s">
        <v>10</v>
      </c>
      <c r="P11" s="173" t="s">
        <v>122</v>
      </c>
      <c r="Q11" s="173" t="s">
        <v>11</v>
      </c>
      <c r="R11" s="179" t="s">
        <v>7</v>
      </c>
      <c r="S11" s="180"/>
      <c r="T11" s="180"/>
      <c r="U11" s="180"/>
      <c r="V11" s="180"/>
      <c r="W11" s="180"/>
      <c r="X11" s="181"/>
      <c r="Y11" s="121" t="s">
        <v>110</v>
      </c>
      <c r="Z11" s="121" t="s">
        <v>138</v>
      </c>
      <c r="AA11" s="121" t="s">
        <v>4</v>
      </c>
      <c r="AB11" s="121" t="s">
        <v>139</v>
      </c>
      <c r="AC11" s="121" t="s">
        <v>4</v>
      </c>
      <c r="AD11" s="121" t="s">
        <v>36</v>
      </c>
      <c r="AE11" s="121" t="s">
        <v>4</v>
      </c>
      <c r="AF11" s="121" t="s">
        <v>37</v>
      </c>
      <c r="AG11" s="121" t="s">
        <v>4</v>
      </c>
      <c r="AH11" s="121" t="s">
        <v>205</v>
      </c>
      <c r="AI11" s="118"/>
      <c r="AJ11" s="119" t="s">
        <v>141</v>
      </c>
      <c r="AK11" s="95"/>
      <c r="AL11" s="95"/>
      <c r="AM11" s="95"/>
      <c r="AN11" s="95"/>
      <c r="AO11" s="62"/>
      <c r="AP11" s="62"/>
      <c r="AQ11" s="62"/>
      <c r="AR11" s="62"/>
      <c r="AS11" s="62"/>
      <c r="AT11" s="62"/>
      <c r="AU11" s="62"/>
      <c r="AV11" s="62"/>
      <c r="AW11" s="62"/>
      <c r="AX11" s="62"/>
      <c r="AY11" s="62"/>
      <c r="AZ11" s="62"/>
      <c r="BA11" s="62"/>
      <c r="BB11" s="62"/>
      <c r="BC11" s="62"/>
    </row>
    <row r="12" spans="1:55" s="74" customFormat="1" ht="90" customHeight="1" x14ac:dyDescent="0.3">
      <c r="A12" s="182"/>
      <c r="B12" s="176"/>
      <c r="C12" s="176"/>
      <c r="D12" s="171"/>
      <c r="E12" s="176"/>
      <c r="F12" s="176"/>
      <c r="G12" s="171"/>
      <c r="H12" s="175"/>
      <c r="I12" s="175"/>
      <c r="J12" s="178"/>
      <c r="K12" s="178"/>
      <c r="L12" s="178"/>
      <c r="M12" s="178"/>
      <c r="N12" s="178"/>
      <c r="O12" s="122"/>
      <c r="P12" s="175"/>
      <c r="Q12" s="175"/>
      <c r="R12" s="71" t="s">
        <v>12</v>
      </c>
      <c r="S12" s="71" t="s">
        <v>16</v>
      </c>
      <c r="T12" s="71" t="s">
        <v>27</v>
      </c>
      <c r="U12" s="71" t="s">
        <v>17</v>
      </c>
      <c r="V12" s="71" t="s">
        <v>20</v>
      </c>
      <c r="W12" s="71" t="s">
        <v>23</v>
      </c>
      <c r="X12" s="72" t="s">
        <v>125</v>
      </c>
      <c r="Y12" s="122"/>
      <c r="Z12" s="122"/>
      <c r="AA12" s="122"/>
      <c r="AB12" s="122"/>
      <c r="AC12" s="122"/>
      <c r="AD12" s="122"/>
      <c r="AE12" s="122"/>
      <c r="AF12" s="122"/>
      <c r="AG12" s="122"/>
      <c r="AH12" s="122"/>
      <c r="AI12" s="118"/>
      <c r="AJ12" s="120"/>
      <c r="AK12" s="96"/>
      <c r="AL12" s="96"/>
      <c r="AM12" s="96"/>
      <c r="AN12" s="96"/>
      <c r="AO12" s="73"/>
      <c r="AP12" s="73"/>
      <c r="AQ12" s="73"/>
      <c r="AR12" s="73"/>
      <c r="AS12" s="73"/>
      <c r="AT12" s="73"/>
      <c r="AU12" s="73"/>
      <c r="AV12" s="73"/>
      <c r="AW12" s="73"/>
      <c r="AX12" s="73"/>
      <c r="AY12" s="73"/>
      <c r="AZ12" s="73"/>
      <c r="BA12" s="73"/>
      <c r="BB12" s="73"/>
      <c r="BC12" s="73"/>
    </row>
    <row r="13" spans="1:55" s="81" customFormat="1" ht="169.5" customHeight="1" x14ac:dyDescent="0.3">
      <c r="A13" s="126" t="s">
        <v>249</v>
      </c>
      <c r="B13" s="127"/>
      <c r="C13" s="113" t="s">
        <v>255</v>
      </c>
      <c r="D13" s="113" t="s">
        <v>207</v>
      </c>
      <c r="E13" s="113" t="s">
        <v>256</v>
      </c>
      <c r="F13" s="113" t="s">
        <v>208</v>
      </c>
      <c r="G13" s="113" t="s">
        <v>257</v>
      </c>
      <c r="H13" s="82" t="s">
        <v>209</v>
      </c>
      <c r="I13" s="139" t="s">
        <v>132</v>
      </c>
      <c r="J13" s="131" t="s">
        <v>42</v>
      </c>
      <c r="K13" s="128">
        <v>0.4</v>
      </c>
      <c r="L13" s="131" t="s">
        <v>71</v>
      </c>
      <c r="M13" s="128">
        <v>1</v>
      </c>
      <c r="N13" s="109" t="s">
        <v>65</v>
      </c>
      <c r="O13" s="27">
        <v>1</v>
      </c>
      <c r="P13" s="76" t="s">
        <v>258</v>
      </c>
      <c r="Q13" s="27" t="str">
        <f t="shared" ref="Q13:Q16" si="0">IF(OR(R13="Preventivo",R13="Detectivo"),"Probabilidad",IF(R13="Correctivo","Impacto",""))</f>
        <v>Probabilidad</v>
      </c>
      <c r="R13" s="77" t="s">
        <v>13</v>
      </c>
      <c r="S13" s="77" t="s">
        <v>8</v>
      </c>
      <c r="T13" s="28" t="str">
        <f t="shared" ref="T13:T27" si="1">IF(AND(R13="Preventivo",S13="Automático"),"50%",IF(AND(R13="Preventivo",S13="Manual"),"40%",IF(AND(R13="Detectivo",S13="Automático"),"40%",IF(AND(R13="Detectivo",S13="Manual"),"30%",IF(AND(R13="Correctivo",S13="Automático"),"35%",IF(AND(R13="Correctivo",S13="Manual"),"25%",""))))))</f>
        <v>40%</v>
      </c>
      <c r="U13" s="77" t="s">
        <v>18</v>
      </c>
      <c r="V13" s="77" t="s">
        <v>21</v>
      </c>
      <c r="W13" s="77" t="s">
        <v>101</v>
      </c>
      <c r="X13" s="78" t="s">
        <v>259</v>
      </c>
      <c r="Y13" s="79">
        <f>IFERROR(IF(Q13="Probabilidad",(K13-(+K13*T13)),IF(Q13="Impacto",K13,"")),"")</f>
        <v>0.24</v>
      </c>
      <c r="Z13" s="30" t="str">
        <f t="shared" ref="Z13:Z23" si="2">IFERROR(IF(Y13="","",IF(Y13&lt;=0.2,"Muy Baja",IF(Y13&lt;=0.4,"Baja",IF(Y13&lt;=0.6,"Media",IF(Y13&lt;=0.8,"Alta","Muy Alta"))))),"")</f>
        <v>Baja</v>
      </c>
      <c r="AA13" s="28">
        <f t="shared" ref="AA13:AA23" si="3">+Y13</f>
        <v>0.24</v>
      </c>
      <c r="AB13" s="30" t="str">
        <f t="shared" ref="AB13:AB23" si="4">IFERROR(IF(AC13="","",IF(AC13&lt;=0.2,"Leve",IF(AC13&lt;=0.4,"Menor",IF(AC13&lt;=0.6,"Moderado",IF(AC13&lt;=0.8,"Mayor","Catastrófico"))))),"")</f>
        <v>Catastrófico</v>
      </c>
      <c r="AC13" s="28">
        <f>IFERROR(IF(Q13="Impacto",(M13-(+M13*T13)),IF(Q13="Probabilidad",M13,"")),"")</f>
        <v>1</v>
      </c>
      <c r="AD13" s="131" t="str">
        <f>IFERROR(IF(AE13=0,"",IF(AND(AE13&gt;0,AE13&lt;=0.2),"Muy Baja",IF(AE13&lt;=0.4,"Baja",IF(AE13&lt;=0.6,"Media",IF(AE13&lt;=0.8,"Alta","Muy Alta"))))),"")</f>
        <v>Muy Baja</v>
      </c>
      <c r="AE13" s="133">
        <f>MIN(Y13:Y16)</f>
        <v>0.1008</v>
      </c>
      <c r="AF13" s="131" t="str">
        <f>IFERROR(IF(AG13=0,"",IF(AND(AG13&gt;0,AG13&lt;=0.2),"Leve",IF(AG13&lt;=0.4,"Menor",IF(AG13&lt;=0.6,"Moderado",IF(AG13&lt;=0.8,"Mayor","Catastrófico"))))),"")</f>
        <v>Mayor</v>
      </c>
      <c r="AG13" s="133">
        <f>MIN(AC13:AC16)</f>
        <v>0.75</v>
      </c>
      <c r="AH13" s="135" t="str">
        <f>IFERROR(IF(OR(AND(AD13="Muy Baja",AF13="Leve"),AND(AD13="Muy Baja",AF13="Menor"),AND(AD13="Baja",AF13="Leve")),"Bajo",IF(OR(AND(AD13="Muy Baja",AF13="Moderado"),AND(AD13="Baja",AF13="Menor"),AND(AD13="Baja",AF13="Moderado"),AND(AD13="Media",AF13="Leve"),AND(AD13="Media",AF13="Menor"),AND(AD13="Media",AF13="Moderado"),AND(AD13="Alta",AF13="Leve"),AND(AD13="Alta",AF13="Menor")),"Moderado",IF(OR(AND(AD13="Muy Baja",AF13="Mayor"),AND(AD13="Baja",AF13="Mayor"),AND(AD13="Media",AF13="Mayor"),AND(AD13="Alta",AF13="Moderado"),AND(AD13="Alta",AF13="Mayor"),AND(AD13="Muy Alta",AF13="Leve"),AND(AD13="Muy Alta",AF13="Menor"),AND(AD13="Muy Alta",AF13="Moderado"),AND(AD13="Muy Alta",AF13="Mayor")),"Alto",IF(OR(AND(AD13="Muy Baja",AF13="Catastrófico"),AND(AD13="Baja",AF13="Catastrófico"),AND(AD13="Media",AF13="Catastrófico"),AND(AD13="Alta",AF13="Catastrófico"),AND(AD13="Muy Alta",AF13="Catastrófico")),"Extremo","")))),"")</f>
        <v>Alto</v>
      </c>
      <c r="AI13" s="116" t="s">
        <v>108</v>
      </c>
      <c r="AJ13" s="113"/>
      <c r="AK13" s="97" t="s">
        <v>313</v>
      </c>
      <c r="AL13" s="97" t="s">
        <v>322</v>
      </c>
      <c r="AM13" s="97" t="s">
        <v>329</v>
      </c>
      <c r="AN13" s="97" t="s">
        <v>336</v>
      </c>
      <c r="AO13" s="80"/>
      <c r="AP13" s="80"/>
      <c r="AQ13" s="80"/>
      <c r="AR13" s="80"/>
      <c r="AS13" s="80"/>
      <c r="AT13" s="80"/>
      <c r="AU13" s="80"/>
      <c r="AV13" s="80"/>
      <c r="AW13" s="80"/>
      <c r="AX13" s="80"/>
      <c r="AY13" s="80"/>
      <c r="AZ13" s="80"/>
      <c r="BA13" s="80"/>
      <c r="BB13" s="80"/>
      <c r="BC13" s="80"/>
    </row>
    <row r="14" spans="1:55" ht="169.5" customHeight="1" x14ac:dyDescent="0.25">
      <c r="A14" s="126"/>
      <c r="B14" s="127"/>
      <c r="C14" s="114"/>
      <c r="D14" s="114"/>
      <c r="E14" s="114"/>
      <c r="F14" s="114"/>
      <c r="G14" s="114"/>
      <c r="H14" s="82" t="s">
        <v>210</v>
      </c>
      <c r="I14" s="140"/>
      <c r="J14" s="132"/>
      <c r="K14" s="128"/>
      <c r="L14" s="132"/>
      <c r="M14" s="128"/>
      <c r="N14" s="109"/>
      <c r="O14" s="27">
        <v>2</v>
      </c>
      <c r="P14" s="76" t="s">
        <v>260</v>
      </c>
      <c r="Q14" s="27" t="str">
        <f t="shared" si="0"/>
        <v>Probabilidad</v>
      </c>
      <c r="R14" s="77" t="s">
        <v>13</v>
      </c>
      <c r="S14" s="77" t="s">
        <v>8</v>
      </c>
      <c r="T14" s="28" t="str">
        <f t="shared" si="1"/>
        <v>40%</v>
      </c>
      <c r="U14" s="77" t="s">
        <v>19</v>
      </c>
      <c r="V14" s="77" t="s">
        <v>22</v>
      </c>
      <c r="W14" s="77" t="s">
        <v>101</v>
      </c>
      <c r="X14" s="78" t="s">
        <v>261</v>
      </c>
      <c r="Y14" s="79">
        <f>IFERROR(IF(AND(Q13="Probabilidad",Q14="Probabilidad"),(AA13-(+AA13*T14)),IF(Q14="Probabilidad",(K13-(+K13*T14)),IF(Q14="Impacto",AA13,""))),"")</f>
        <v>0.14399999999999999</v>
      </c>
      <c r="Z14" s="30" t="str">
        <f t="shared" si="2"/>
        <v>Muy Baja</v>
      </c>
      <c r="AA14" s="28">
        <f t="shared" si="3"/>
        <v>0.14399999999999999</v>
      </c>
      <c r="AB14" s="30" t="str">
        <f t="shared" si="4"/>
        <v>Catastrófico</v>
      </c>
      <c r="AC14" s="28">
        <f>IFERROR(IF(AND(Q13="Impacto",Q14="Impacto"),(AC13-(+AC13*T14)),IF(Q14="Impacto",($M$15-(+$M$15*T14)),IF(Q14="Probabilidad",AC13,""))),"")</f>
        <v>1</v>
      </c>
      <c r="AD14" s="132"/>
      <c r="AE14" s="134"/>
      <c r="AF14" s="132"/>
      <c r="AG14" s="134"/>
      <c r="AH14" s="136"/>
      <c r="AI14" s="117"/>
      <c r="AJ14" s="114"/>
      <c r="AK14" s="98"/>
      <c r="AL14" s="98"/>
      <c r="AM14" s="98"/>
      <c r="AN14" s="98"/>
      <c r="AO14" s="62"/>
      <c r="AP14" s="62"/>
      <c r="AQ14" s="62"/>
      <c r="AR14" s="62"/>
      <c r="AS14" s="62"/>
      <c r="AT14" s="62"/>
      <c r="AU14" s="62"/>
      <c r="AV14" s="62"/>
      <c r="AW14" s="62"/>
      <c r="AX14" s="62"/>
      <c r="AY14" s="62"/>
      <c r="AZ14" s="62"/>
      <c r="BA14" s="62"/>
      <c r="BB14" s="62"/>
      <c r="BC14" s="62"/>
    </row>
    <row r="15" spans="1:55" ht="169.5" customHeight="1" x14ac:dyDescent="0.25">
      <c r="A15" s="126"/>
      <c r="B15" s="127"/>
      <c r="C15" s="114"/>
      <c r="D15" s="114"/>
      <c r="E15" s="114"/>
      <c r="F15" s="114"/>
      <c r="G15" s="114"/>
      <c r="H15" s="82" t="s">
        <v>229</v>
      </c>
      <c r="I15" s="140"/>
      <c r="J15" s="132"/>
      <c r="K15" s="128"/>
      <c r="L15" s="132"/>
      <c r="M15" s="128"/>
      <c r="N15" s="109"/>
      <c r="O15" s="27">
        <v>3</v>
      </c>
      <c r="P15" s="76" t="s">
        <v>262</v>
      </c>
      <c r="Q15" s="27" t="str">
        <f t="shared" si="0"/>
        <v>Probabilidad</v>
      </c>
      <c r="R15" s="77" t="s">
        <v>14</v>
      </c>
      <c r="S15" s="77" t="s">
        <v>8</v>
      </c>
      <c r="T15" s="28" t="str">
        <f t="shared" si="1"/>
        <v>30%</v>
      </c>
      <c r="U15" s="77" t="s">
        <v>18</v>
      </c>
      <c r="V15" s="77" t="s">
        <v>22</v>
      </c>
      <c r="W15" s="77" t="s">
        <v>101</v>
      </c>
      <c r="X15" s="78" t="s">
        <v>263</v>
      </c>
      <c r="Y15" s="79">
        <f>IFERROR(IF(AND(Q14="Probabilidad",Q15="Probabilidad"),(AA14-(+AA14*T15)),IF(AND(Q14="Impacto",Q15="Probabilidad"),(AA13-(+AA13*T15)),IF(Q15="Impacto",AA14,""))),"")</f>
        <v>0.1008</v>
      </c>
      <c r="Z15" s="30" t="str">
        <f t="shared" si="2"/>
        <v>Muy Baja</v>
      </c>
      <c r="AA15" s="28">
        <f t="shared" si="3"/>
        <v>0.1008</v>
      </c>
      <c r="AB15" s="30" t="str">
        <f t="shared" si="4"/>
        <v>Catastrófico</v>
      </c>
      <c r="AC15" s="28">
        <f>IFERROR(IF(AND(Q14="Impacto",Q15="Impacto"),(AC14-(+AC14*T15)),IF(AND(Q14="Probabilidad",Q15="Impacto"),(AC13-(+AC13*T15)),IF(Q15="Probabilidad",AC14,""))),"")</f>
        <v>1</v>
      </c>
      <c r="AD15" s="132"/>
      <c r="AE15" s="134"/>
      <c r="AF15" s="132"/>
      <c r="AG15" s="134"/>
      <c r="AH15" s="136"/>
      <c r="AI15" s="117"/>
      <c r="AJ15" s="114"/>
      <c r="AK15" s="98"/>
      <c r="AL15" s="98"/>
      <c r="AM15" s="98"/>
      <c r="AN15" s="98"/>
      <c r="AO15" s="62"/>
      <c r="AP15" s="62"/>
      <c r="AQ15" s="62"/>
      <c r="AR15" s="62"/>
      <c r="AS15" s="62"/>
      <c r="AT15" s="62"/>
      <c r="AU15" s="62"/>
      <c r="AV15" s="62"/>
      <c r="AW15" s="62"/>
      <c r="AX15" s="62"/>
      <c r="AY15" s="62"/>
      <c r="AZ15" s="62"/>
      <c r="BA15" s="62"/>
      <c r="BB15" s="62"/>
      <c r="BC15" s="62"/>
    </row>
    <row r="16" spans="1:55" ht="187.5" customHeight="1" x14ac:dyDescent="0.25">
      <c r="A16" s="126"/>
      <c r="B16" s="127"/>
      <c r="C16" s="114"/>
      <c r="D16" s="114"/>
      <c r="E16" s="114"/>
      <c r="F16" s="114"/>
      <c r="G16" s="114"/>
      <c r="H16" s="82" t="s">
        <v>305</v>
      </c>
      <c r="I16" s="140"/>
      <c r="J16" s="132"/>
      <c r="K16" s="128"/>
      <c r="L16" s="132"/>
      <c r="M16" s="128"/>
      <c r="N16" s="109"/>
      <c r="O16" s="27">
        <v>4</v>
      </c>
      <c r="P16" s="76" t="s">
        <v>264</v>
      </c>
      <c r="Q16" s="27" t="str">
        <f t="shared" si="0"/>
        <v>Impacto</v>
      </c>
      <c r="R16" s="77" t="s">
        <v>15</v>
      </c>
      <c r="S16" s="77" t="s">
        <v>8</v>
      </c>
      <c r="T16" s="28" t="str">
        <f t="shared" si="1"/>
        <v>25%</v>
      </c>
      <c r="U16" s="77" t="s">
        <v>18</v>
      </c>
      <c r="V16" s="77" t="s">
        <v>22</v>
      </c>
      <c r="W16" s="77" t="s">
        <v>101</v>
      </c>
      <c r="X16" s="78" t="s">
        <v>265</v>
      </c>
      <c r="Y16" s="79">
        <f>IFERROR(IF(AND(Q15="Probabilidad",Q16="Probabilidad"),(AA15-(+AA15*T16)),IF(AND(Q15="Impacto",Q16="Probabilidad"),(AA14-(+AA14*T16)),IF(Q16="Impacto",AA15,""))),"")</f>
        <v>0.1008</v>
      </c>
      <c r="Z16" s="30" t="str">
        <f t="shared" si="2"/>
        <v>Muy Baja</v>
      </c>
      <c r="AA16" s="28">
        <f t="shared" si="3"/>
        <v>0.1008</v>
      </c>
      <c r="AB16" s="30" t="str">
        <f t="shared" si="4"/>
        <v>Mayor</v>
      </c>
      <c r="AC16" s="28">
        <f>IFERROR(IF(AND(Q15="Impacto",Q16="Impacto"),(AC15-(+AC15*T16)),IF(AND(Q15="Probabilidad",Q16="Impacto"),(AC14-(+AC14*T16)),IF(Q16="Probabilidad",AC15,""))),"")</f>
        <v>0.75</v>
      </c>
      <c r="AD16" s="132"/>
      <c r="AE16" s="134"/>
      <c r="AF16" s="132"/>
      <c r="AG16" s="134"/>
      <c r="AH16" s="136"/>
      <c r="AI16" s="117"/>
      <c r="AJ16" s="115"/>
      <c r="AK16" s="98"/>
      <c r="AL16" s="98"/>
      <c r="AM16" s="98"/>
      <c r="AN16" s="98"/>
      <c r="AO16" s="62"/>
      <c r="AP16" s="62"/>
      <c r="AQ16" s="62"/>
      <c r="AR16" s="62"/>
      <c r="AS16" s="62"/>
      <c r="AT16" s="62"/>
      <c r="AU16" s="62"/>
      <c r="AV16" s="62"/>
      <c r="AW16" s="62"/>
      <c r="AX16" s="62"/>
      <c r="AY16" s="62"/>
      <c r="AZ16" s="62"/>
      <c r="BA16" s="62"/>
      <c r="BB16" s="62"/>
      <c r="BC16" s="62"/>
    </row>
    <row r="17" spans="1:55" ht="177" customHeight="1" x14ac:dyDescent="0.25">
      <c r="A17" s="126" t="s">
        <v>250</v>
      </c>
      <c r="B17" s="127"/>
      <c r="C17" s="127" t="s">
        <v>266</v>
      </c>
      <c r="D17" s="139" t="s">
        <v>207</v>
      </c>
      <c r="E17" s="139" t="s">
        <v>267</v>
      </c>
      <c r="F17" s="139" t="s">
        <v>211</v>
      </c>
      <c r="G17" s="141" t="s">
        <v>268</v>
      </c>
      <c r="H17" s="82" t="s">
        <v>212</v>
      </c>
      <c r="I17" s="139" t="s">
        <v>132</v>
      </c>
      <c r="J17" s="131" t="s">
        <v>5</v>
      </c>
      <c r="K17" s="128">
        <v>0.8</v>
      </c>
      <c r="L17" s="131" t="s">
        <v>71</v>
      </c>
      <c r="M17" s="128">
        <v>1</v>
      </c>
      <c r="N17" s="109" t="s">
        <v>65</v>
      </c>
      <c r="O17" s="27">
        <v>1</v>
      </c>
      <c r="P17" s="76" t="s">
        <v>214</v>
      </c>
      <c r="Q17" s="27" t="str">
        <f>IF(OR(R17="Preventivo",R17="Detectivo"),"Probabilidad",IF(R17="Correctivo","Impacto",""))</f>
        <v>Probabilidad</v>
      </c>
      <c r="R17" s="77" t="s">
        <v>13</v>
      </c>
      <c r="S17" s="77" t="s">
        <v>8</v>
      </c>
      <c r="T17" s="28" t="str">
        <f t="shared" si="1"/>
        <v>40%</v>
      </c>
      <c r="U17" s="77" t="s">
        <v>18</v>
      </c>
      <c r="V17" s="77" t="s">
        <v>21</v>
      </c>
      <c r="W17" s="77" t="s">
        <v>101</v>
      </c>
      <c r="X17" s="78" t="s">
        <v>269</v>
      </c>
      <c r="Y17" s="79">
        <f>IFERROR(IF(Q17="Probabilidad",(K17-(+K17*T17)),IF(Q17="Impacto",K17,"")),"")</f>
        <v>0.48</v>
      </c>
      <c r="Z17" s="30" t="str">
        <f t="shared" si="2"/>
        <v>Media</v>
      </c>
      <c r="AA17" s="28">
        <f t="shared" si="3"/>
        <v>0.48</v>
      </c>
      <c r="AB17" s="30" t="str">
        <f t="shared" si="4"/>
        <v>Catastrófico</v>
      </c>
      <c r="AC17" s="28">
        <f>IFERROR(IF(Q17="Impacto",(M17-(+M17*T17)),IF(Q17="Probabilidad",M17,"")),"")</f>
        <v>1</v>
      </c>
      <c r="AD17" s="131" t="str">
        <f>IFERROR(IF(AE17=0,"",IF(AND(AE17&gt;0,AE17&lt;=0.2),"Muy Baja",IF(AE17&lt;=0.4,"Baja",IF(AE17&lt;=0.6,"Media",IF(AE17&lt;=0.8,"Alta","Muy Alta"))))),"")</f>
        <v>Baja</v>
      </c>
      <c r="AE17" s="133">
        <f>MIN(Y17:Y20)</f>
        <v>0.2016</v>
      </c>
      <c r="AF17" s="131" t="str">
        <f>IFERROR(IF(AG17=0,"",IF(AND(AG17&gt;0,AG17&lt;=0.2),"Leve",IF(AG17&lt;=0.4,"Menor",IF(AG17&lt;=0.6,"Moderado",IF(AG17&lt;=0.8,"Mayor","Catastrófico"))))),"")</f>
        <v>Mayor</v>
      </c>
      <c r="AG17" s="133">
        <f>MIN(AC17:AC20)</f>
        <v>0.75</v>
      </c>
      <c r="AH17" s="135"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Alto</v>
      </c>
      <c r="AI17" s="116" t="s">
        <v>108</v>
      </c>
      <c r="AJ17" s="113"/>
      <c r="AK17" s="99" t="s">
        <v>315</v>
      </c>
      <c r="AL17" s="99" t="s">
        <v>323</v>
      </c>
      <c r="AM17" s="99" t="s">
        <v>330</v>
      </c>
      <c r="AN17" s="99" t="s">
        <v>337</v>
      </c>
      <c r="AO17" s="62"/>
      <c r="AP17" s="62"/>
      <c r="AQ17" s="62"/>
      <c r="AR17" s="62"/>
      <c r="AS17" s="62"/>
      <c r="AT17" s="62"/>
      <c r="AU17" s="62"/>
      <c r="AV17" s="62"/>
      <c r="AW17" s="62"/>
      <c r="AX17" s="62"/>
      <c r="AY17" s="62"/>
      <c r="AZ17" s="62"/>
      <c r="BA17" s="62"/>
      <c r="BB17" s="62"/>
      <c r="BC17" s="62"/>
    </row>
    <row r="18" spans="1:55" ht="177" customHeight="1" x14ac:dyDescent="0.25">
      <c r="A18" s="126"/>
      <c r="B18" s="127"/>
      <c r="C18" s="127"/>
      <c r="D18" s="140"/>
      <c r="E18" s="140"/>
      <c r="F18" s="140"/>
      <c r="G18" s="142"/>
      <c r="H18" s="82" t="s">
        <v>213</v>
      </c>
      <c r="I18" s="140"/>
      <c r="J18" s="132"/>
      <c r="K18" s="128"/>
      <c r="L18" s="132"/>
      <c r="M18" s="128"/>
      <c r="N18" s="109"/>
      <c r="O18" s="27">
        <v>2</v>
      </c>
      <c r="P18" s="76" t="s">
        <v>260</v>
      </c>
      <c r="Q18" s="27" t="str">
        <f>IF(OR(R18="Preventivo",R18="Detectivo"),"Probabilidad",IF(R18="Correctivo","Impacto",""))</f>
        <v>Probabilidad</v>
      </c>
      <c r="R18" s="77" t="s">
        <v>13</v>
      </c>
      <c r="S18" s="77" t="s">
        <v>8</v>
      </c>
      <c r="T18" s="28" t="str">
        <f t="shared" si="1"/>
        <v>40%</v>
      </c>
      <c r="U18" s="77" t="s">
        <v>19</v>
      </c>
      <c r="V18" s="77" t="s">
        <v>22</v>
      </c>
      <c r="W18" s="77" t="s">
        <v>101</v>
      </c>
      <c r="X18" s="78" t="s">
        <v>261</v>
      </c>
      <c r="Y18" s="79">
        <f>IFERROR(IF(AND(Q17="Probabilidad",Q18="Probabilidad"),(AA17-(+AA17*T18)),IF(Q18="Probabilidad",(K17-(+K17*T18)),IF(Q18="Impacto",AA17,""))),"")</f>
        <v>0.28799999999999998</v>
      </c>
      <c r="Z18" s="30" t="str">
        <f t="shared" si="2"/>
        <v>Baja</v>
      </c>
      <c r="AA18" s="28">
        <f t="shared" si="3"/>
        <v>0.28799999999999998</v>
      </c>
      <c r="AB18" s="30" t="str">
        <f t="shared" si="4"/>
        <v>Catastrófico</v>
      </c>
      <c r="AC18" s="28">
        <f>IFERROR(IF(AND(Q17="Impacto",Q18="Impacto"),(AC17-(+AC17*T18)),IF(Q18="Impacto",($M$15-(+$M$15*T18)),IF(Q18="Probabilidad",AC17,""))),"")</f>
        <v>1</v>
      </c>
      <c r="AD18" s="132"/>
      <c r="AE18" s="134"/>
      <c r="AF18" s="132"/>
      <c r="AG18" s="134"/>
      <c r="AH18" s="136"/>
      <c r="AI18" s="117"/>
      <c r="AJ18" s="114"/>
      <c r="AK18" s="100"/>
      <c r="AL18" s="100"/>
      <c r="AM18" s="100"/>
      <c r="AN18" s="100"/>
      <c r="AO18" s="62"/>
      <c r="AP18" s="62"/>
      <c r="AQ18" s="62"/>
      <c r="AR18" s="62"/>
      <c r="AS18" s="62"/>
      <c r="AT18" s="62"/>
      <c r="AU18" s="62"/>
      <c r="AV18" s="62"/>
      <c r="AW18" s="62"/>
      <c r="AX18" s="62"/>
      <c r="AY18" s="62"/>
      <c r="AZ18" s="62"/>
      <c r="BA18" s="62"/>
      <c r="BB18" s="62"/>
      <c r="BC18" s="62"/>
    </row>
    <row r="19" spans="1:55" ht="177" customHeight="1" x14ac:dyDescent="0.25">
      <c r="A19" s="126"/>
      <c r="B19" s="127"/>
      <c r="C19" s="127"/>
      <c r="D19" s="140"/>
      <c r="E19" s="140"/>
      <c r="F19" s="140"/>
      <c r="G19" s="142"/>
      <c r="H19" s="82" t="s">
        <v>230</v>
      </c>
      <c r="I19" s="140"/>
      <c r="J19" s="132"/>
      <c r="K19" s="128"/>
      <c r="L19" s="132"/>
      <c r="M19" s="128"/>
      <c r="N19" s="109"/>
      <c r="O19" s="27">
        <v>3</v>
      </c>
      <c r="P19" s="76" t="s">
        <v>262</v>
      </c>
      <c r="Q19" s="27" t="str">
        <f>IF(OR(R19="Preventivo",R19="Detectivo"),"Probabilidad",IF(R19="Correctivo","Impacto",""))</f>
        <v>Probabilidad</v>
      </c>
      <c r="R19" s="77" t="s">
        <v>14</v>
      </c>
      <c r="S19" s="77" t="s">
        <v>8</v>
      </c>
      <c r="T19" s="28" t="str">
        <f t="shared" si="1"/>
        <v>30%</v>
      </c>
      <c r="U19" s="77" t="s">
        <v>18</v>
      </c>
      <c r="V19" s="77" t="s">
        <v>22</v>
      </c>
      <c r="W19" s="77" t="s">
        <v>101</v>
      </c>
      <c r="X19" s="78" t="s">
        <v>263</v>
      </c>
      <c r="Y19" s="79">
        <f>IFERROR(IF(AND(Q18="Probabilidad",Q19="Probabilidad"),(AA18-(+AA18*T19)),IF(AND(Q18="Impacto",Q19="Probabilidad"),(AA17-(+AA17*T19)),IF(Q19="Impacto",AA18,""))),"")</f>
        <v>0.2016</v>
      </c>
      <c r="Z19" s="30" t="str">
        <f t="shared" si="2"/>
        <v>Baja</v>
      </c>
      <c r="AA19" s="28">
        <f t="shared" si="3"/>
        <v>0.2016</v>
      </c>
      <c r="AB19" s="30" t="str">
        <f t="shared" si="4"/>
        <v>Catastrófico</v>
      </c>
      <c r="AC19" s="28">
        <f>IFERROR(IF(AND(Q18="Impacto",Q19="Impacto"),(AC18-(+AC18*T19)),IF(AND(Q18="Probabilidad",Q19="Impacto"),(AC17-(+AC17*T19)),IF(Q19="Probabilidad",AC18,""))),"")</f>
        <v>1</v>
      </c>
      <c r="AD19" s="132"/>
      <c r="AE19" s="134"/>
      <c r="AF19" s="132"/>
      <c r="AG19" s="134"/>
      <c r="AH19" s="136"/>
      <c r="AI19" s="117"/>
      <c r="AJ19" s="114"/>
      <c r="AK19" s="100"/>
      <c r="AL19" s="100"/>
      <c r="AM19" s="100"/>
      <c r="AN19" s="100"/>
      <c r="AO19" s="62"/>
      <c r="AP19" s="62"/>
      <c r="AQ19" s="62"/>
      <c r="AR19" s="62"/>
      <c r="AS19" s="62"/>
      <c r="AT19" s="62"/>
      <c r="AU19" s="62"/>
      <c r="AV19" s="62"/>
      <c r="AW19" s="62"/>
      <c r="AX19" s="62"/>
      <c r="AY19" s="62"/>
      <c r="AZ19" s="62"/>
      <c r="BA19" s="62"/>
      <c r="BB19" s="62"/>
      <c r="BC19" s="62"/>
    </row>
    <row r="20" spans="1:55" ht="209.25" customHeight="1" x14ac:dyDescent="0.25">
      <c r="A20" s="126"/>
      <c r="B20" s="127"/>
      <c r="C20" s="127"/>
      <c r="D20" s="140"/>
      <c r="E20" s="140"/>
      <c r="F20" s="140"/>
      <c r="G20" s="142"/>
      <c r="H20" s="82" t="s">
        <v>305</v>
      </c>
      <c r="I20" s="140"/>
      <c r="J20" s="132"/>
      <c r="K20" s="128"/>
      <c r="L20" s="132"/>
      <c r="M20" s="128"/>
      <c r="N20" s="109"/>
      <c r="O20" s="27">
        <v>4</v>
      </c>
      <c r="P20" s="76" t="s">
        <v>264</v>
      </c>
      <c r="Q20" s="27" t="str">
        <f>IF(OR(R20="Preventivo",R20="Detectivo"),"Probabilidad",IF(R20="Correctivo","Impacto",""))</f>
        <v>Impacto</v>
      </c>
      <c r="R20" s="77" t="s">
        <v>15</v>
      </c>
      <c r="S20" s="77" t="s">
        <v>8</v>
      </c>
      <c r="T20" s="28" t="str">
        <f t="shared" si="1"/>
        <v>25%</v>
      </c>
      <c r="U20" s="77" t="s">
        <v>18</v>
      </c>
      <c r="V20" s="77" t="s">
        <v>22</v>
      </c>
      <c r="W20" s="77" t="s">
        <v>101</v>
      </c>
      <c r="X20" s="78" t="s">
        <v>265</v>
      </c>
      <c r="Y20" s="79">
        <f>IFERROR(IF(AND(Q19="Probabilidad",Q20="Probabilidad"),(AA19-(+AA19*T20)),IF(AND(Q19="Impacto",Q20="Probabilidad"),(AA18-(+AA18*T20)),IF(Q20="Impacto",AA19,""))),"")</f>
        <v>0.2016</v>
      </c>
      <c r="Z20" s="30" t="str">
        <f t="shared" si="2"/>
        <v>Baja</v>
      </c>
      <c r="AA20" s="28">
        <f t="shared" si="3"/>
        <v>0.2016</v>
      </c>
      <c r="AB20" s="30" t="str">
        <f t="shared" si="4"/>
        <v>Mayor</v>
      </c>
      <c r="AC20" s="28">
        <f>IFERROR(IF(AND(Q19="Impacto",Q20="Impacto"),(AC19-(+AC19*T20)),IF(AND(Q19="Probabilidad",Q20="Impacto"),(AC18-(+AC18*T20)),IF(Q20="Probabilidad",AC19,""))),"")</f>
        <v>0.75</v>
      </c>
      <c r="AD20" s="132"/>
      <c r="AE20" s="134"/>
      <c r="AF20" s="132"/>
      <c r="AG20" s="134"/>
      <c r="AH20" s="136"/>
      <c r="AI20" s="117"/>
      <c r="AJ20" s="115"/>
      <c r="AK20" s="101"/>
      <c r="AL20" s="101"/>
      <c r="AM20" s="101"/>
      <c r="AN20" s="101"/>
      <c r="AO20" s="62"/>
      <c r="AP20" s="62"/>
      <c r="AQ20" s="62"/>
      <c r="AR20" s="62"/>
      <c r="AS20" s="62"/>
      <c r="AT20" s="62"/>
      <c r="AU20" s="62"/>
      <c r="AV20" s="62"/>
      <c r="AW20" s="62"/>
      <c r="AX20" s="62"/>
      <c r="AY20" s="62"/>
      <c r="AZ20" s="62"/>
      <c r="BA20" s="62"/>
      <c r="BB20" s="62"/>
      <c r="BC20" s="62"/>
    </row>
    <row r="21" spans="1:55" ht="134.25" customHeight="1" x14ac:dyDescent="0.25">
      <c r="A21" s="126" t="s">
        <v>251</v>
      </c>
      <c r="B21" s="127"/>
      <c r="C21" s="127" t="s">
        <v>270</v>
      </c>
      <c r="D21" s="127" t="s">
        <v>207</v>
      </c>
      <c r="E21" s="127" t="s">
        <v>215</v>
      </c>
      <c r="F21" s="138" t="s">
        <v>294</v>
      </c>
      <c r="G21" s="138" t="s">
        <v>295</v>
      </c>
      <c r="H21" s="82" t="s">
        <v>216</v>
      </c>
      <c r="I21" s="139" t="s">
        <v>132</v>
      </c>
      <c r="J21" s="131" t="s">
        <v>89</v>
      </c>
      <c r="K21" s="128">
        <f>IF(J21="","",IF(J21="Muy Baja",0.2,IF(J21="Baja",0.4,IF(J21="Media",0.6,IF(J21="Alta",0.8,IF(J21="Muy Alta",1,))))))</f>
        <v>0.6</v>
      </c>
      <c r="L21" s="131" t="s">
        <v>71</v>
      </c>
      <c r="M21" s="128">
        <f>IF(L21="","",IF(L21="Leve",0.2,IF(L21="Menor",0.4,IF(L21="Moderado",0.6,IF(L21="Mayor",0.8,IF(L21="Catastrófico",1,))))))</f>
        <v>1</v>
      </c>
      <c r="N21" s="109" t="s">
        <v>65</v>
      </c>
      <c r="O21" s="27">
        <v>1</v>
      </c>
      <c r="P21" s="91" t="s">
        <v>271</v>
      </c>
      <c r="Q21" s="27" t="str">
        <f t="shared" ref="Q21:Q27" si="5">IF(OR(R21="Preventivo",R21="Detectivo"),"Probabilidad",IF(R21="Correctivo","Impacto",""))</f>
        <v>Probabilidad</v>
      </c>
      <c r="R21" s="77" t="s">
        <v>13</v>
      </c>
      <c r="S21" s="77" t="s">
        <v>8</v>
      </c>
      <c r="T21" s="28" t="str">
        <f t="shared" si="1"/>
        <v>40%</v>
      </c>
      <c r="U21" s="77" t="s">
        <v>18</v>
      </c>
      <c r="V21" s="77" t="s">
        <v>21</v>
      </c>
      <c r="W21" s="77" t="s">
        <v>101</v>
      </c>
      <c r="X21" s="78" t="s">
        <v>219</v>
      </c>
      <c r="Y21" s="79">
        <f>IFERROR(IF(Q21="Probabilidad",(K21-(+K21*T21)),IF(Q21="Impacto",K21,"")),"")</f>
        <v>0.36</v>
      </c>
      <c r="Z21" s="30" t="str">
        <f t="shared" si="2"/>
        <v>Baja</v>
      </c>
      <c r="AA21" s="28">
        <f t="shared" si="3"/>
        <v>0.36</v>
      </c>
      <c r="AB21" s="30" t="str">
        <f t="shared" si="4"/>
        <v>Catastrófico</v>
      </c>
      <c r="AC21" s="28">
        <f>IFERROR(IF(Q21="Impacto",(M21-(+M21*T21)),IF(Q21="Probabilidad",M21,"")),"")</f>
        <v>1</v>
      </c>
      <c r="AD21" s="131" t="str">
        <f>IFERROR(IF(AE21=0,"",IF(AND(AE21&gt;0,AE21&lt;=0.2),"Muy Baja",IF(AE21&lt;=0.4,"Baja",IF(AE21&lt;=0.6,"Media",IF(AE21&lt;=0.8,"Alta","Muy Alta"))))),"")</f>
        <v>Muy Baja</v>
      </c>
      <c r="AE21" s="133">
        <f>MIN(Y21:Y27)</f>
        <v>2.3327999999999998E-2</v>
      </c>
      <c r="AF21" s="131" t="str">
        <f>IFERROR(IF(AG21=0,"",IF(AND(AG21&gt;0,AG21&lt;=0.2),"Leve",IF(AG21&lt;=0.4,"Menor",IF(AG21&lt;=0.6,"Moderado",IF(AG21&lt;=0.8,"Mayor","Catastrófico"))))),"")</f>
        <v>Mayor</v>
      </c>
      <c r="AG21" s="133">
        <f>MIN(AC21:AC27)</f>
        <v>0.75</v>
      </c>
      <c r="AH21" s="135"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Alto</v>
      </c>
      <c r="AI21" s="116" t="s">
        <v>108</v>
      </c>
      <c r="AJ21" s="110" t="s">
        <v>307</v>
      </c>
      <c r="AK21" s="99" t="s">
        <v>316</v>
      </c>
      <c r="AL21" s="99" t="s">
        <v>324</v>
      </c>
      <c r="AM21" s="99" t="s">
        <v>331</v>
      </c>
      <c r="AN21" s="99" t="s">
        <v>338</v>
      </c>
      <c r="AO21" s="62"/>
      <c r="AP21" s="62"/>
      <c r="AQ21" s="62"/>
      <c r="AR21" s="62"/>
      <c r="AS21" s="62"/>
      <c r="AT21" s="62"/>
      <c r="AU21" s="62"/>
      <c r="AV21" s="62"/>
      <c r="AW21" s="62"/>
      <c r="AX21" s="62"/>
      <c r="AY21" s="62"/>
      <c r="AZ21" s="62"/>
      <c r="BA21" s="62"/>
      <c r="BB21" s="62"/>
      <c r="BC21" s="62"/>
    </row>
    <row r="22" spans="1:55" ht="142.5" customHeight="1" x14ac:dyDescent="0.25">
      <c r="A22" s="126"/>
      <c r="B22" s="127"/>
      <c r="C22" s="127"/>
      <c r="D22" s="127"/>
      <c r="E22" s="127"/>
      <c r="F22" s="138"/>
      <c r="G22" s="138"/>
      <c r="H22" s="82" t="s">
        <v>217</v>
      </c>
      <c r="I22" s="140"/>
      <c r="J22" s="132"/>
      <c r="K22" s="128"/>
      <c r="L22" s="132"/>
      <c r="M22" s="128"/>
      <c r="N22" s="109"/>
      <c r="O22" s="27">
        <v>2</v>
      </c>
      <c r="P22" s="91" t="s">
        <v>218</v>
      </c>
      <c r="Q22" s="27" t="str">
        <f t="shared" si="5"/>
        <v>Probabilidad</v>
      </c>
      <c r="R22" s="77" t="s">
        <v>13</v>
      </c>
      <c r="S22" s="77" t="s">
        <v>9</v>
      </c>
      <c r="T22" s="28" t="str">
        <f t="shared" si="1"/>
        <v>50%</v>
      </c>
      <c r="U22" s="77" t="s">
        <v>18</v>
      </c>
      <c r="V22" s="77" t="s">
        <v>21</v>
      </c>
      <c r="W22" s="77" t="s">
        <v>102</v>
      </c>
      <c r="X22" s="27" t="s">
        <v>176</v>
      </c>
      <c r="Y22" s="79">
        <f>IFERROR(IF(AND(Q21="Probabilidad",Q22="Probabilidad"),(AA21-(+AA21*T22)),IF(Q22="Probabilidad",(K21-(+K21*T22)),IF(Q22="Impacto",AA21,""))),"")</f>
        <v>0.18</v>
      </c>
      <c r="Z22" s="30" t="str">
        <f t="shared" si="2"/>
        <v>Muy Baja</v>
      </c>
      <c r="AA22" s="28">
        <f t="shared" si="3"/>
        <v>0.18</v>
      </c>
      <c r="AB22" s="30" t="str">
        <f t="shared" si="4"/>
        <v>Catastrófico</v>
      </c>
      <c r="AC22" s="28">
        <f>IFERROR(IF(AND(Q21="Impacto",Q22="Impacto"),(AC21-(+AC21*T22)),IF(Q22="Impacto",($M$15-(+$M$15*T22)),IF(Q22="Probabilidad",AC21,""))),"")</f>
        <v>1</v>
      </c>
      <c r="AD22" s="132"/>
      <c r="AE22" s="134"/>
      <c r="AF22" s="132"/>
      <c r="AG22" s="134"/>
      <c r="AH22" s="136"/>
      <c r="AI22" s="117"/>
      <c r="AJ22" s="111"/>
      <c r="AK22" s="100"/>
      <c r="AL22" s="100"/>
      <c r="AM22" s="100"/>
      <c r="AN22" s="100"/>
      <c r="AO22" s="62"/>
      <c r="AP22" s="62"/>
      <c r="AQ22" s="62"/>
      <c r="AR22" s="62"/>
      <c r="AS22" s="62"/>
      <c r="AT22" s="62"/>
      <c r="AU22" s="62"/>
      <c r="AV22" s="62"/>
      <c r="AW22" s="62"/>
      <c r="AX22" s="62"/>
      <c r="AY22" s="62"/>
      <c r="AZ22" s="62"/>
      <c r="BA22" s="62"/>
      <c r="BB22" s="62"/>
      <c r="BC22" s="62"/>
    </row>
    <row r="23" spans="1:55" ht="142.5" customHeight="1" x14ac:dyDescent="0.25">
      <c r="A23" s="126"/>
      <c r="B23" s="127"/>
      <c r="C23" s="127"/>
      <c r="D23" s="127"/>
      <c r="E23" s="127"/>
      <c r="F23" s="138"/>
      <c r="G23" s="138"/>
      <c r="H23" s="82" t="s">
        <v>272</v>
      </c>
      <c r="I23" s="140"/>
      <c r="J23" s="132"/>
      <c r="K23" s="128"/>
      <c r="L23" s="132"/>
      <c r="M23" s="128"/>
      <c r="N23" s="109"/>
      <c r="O23" s="27">
        <v>3</v>
      </c>
      <c r="P23" s="76" t="s">
        <v>260</v>
      </c>
      <c r="Q23" s="27" t="str">
        <f t="shared" si="5"/>
        <v>Probabilidad</v>
      </c>
      <c r="R23" s="77" t="s">
        <v>13</v>
      </c>
      <c r="S23" s="77" t="s">
        <v>8</v>
      </c>
      <c r="T23" s="28" t="str">
        <f t="shared" si="1"/>
        <v>40%</v>
      </c>
      <c r="U23" s="77" t="s">
        <v>19</v>
      </c>
      <c r="V23" s="77" t="s">
        <v>22</v>
      </c>
      <c r="W23" s="77" t="s">
        <v>101</v>
      </c>
      <c r="X23" s="78" t="s">
        <v>261</v>
      </c>
      <c r="Y23" s="79">
        <f>IFERROR(IF(AND(Q22="Probabilidad",Q23="Probabilidad"),(AA22-(+AA22*T23)),IF(AND(Q22="Impacto",Q23="Probabilidad"),(AA21-(+AA21*T23)),IF(Q23="Impacto",AA22,""))),"")</f>
        <v>0.108</v>
      </c>
      <c r="Z23" s="30" t="str">
        <f t="shared" si="2"/>
        <v>Muy Baja</v>
      </c>
      <c r="AA23" s="28">
        <f t="shared" si="3"/>
        <v>0.108</v>
      </c>
      <c r="AB23" s="30" t="str">
        <f t="shared" si="4"/>
        <v>Catastrófico</v>
      </c>
      <c r="AC23" s="28">
        <f>IFERROR(IF(AND(Q22="Impacto",Q23="Impacto"),(AC22-(+AC22*T23)),IF(AND(Q22="Probabilidad",Q23="Impacto"),(AC21-(+AC21*T23)),IF(Q23="Probabilidad",AC22,""))),"")</f>
        <v>1</v>
      </c>
      <c r="AD23" s="132"/>
      <c r="AE23" s="134"/>
      <c r="AF23" s="132"/>
      <c r="AG23" s="134"/>
      <c r="AH23" s="136"/>
      <c r="AI23" s="117"/>
      <c r="AJ23" s="111"/>
      <c r="AK23" s="100"/>
      <c r="AL23" s="100"/>
      <c r="AM23" s="100"/>
      <c r="AN23" s="100"/>
      <c r="AO23" s="62"/>
      <c r="AP23" s="62"/>
      <c r="AQ23" s="62"/>
      <c r="AR23" s="62"/>
      <c r="AS23" s="62"/>
      <c r="AT23" s="62"/>
      <c r="AU23" s="62"/>
      <c r="AV23" s="62"/>
      <c r="AW23" s="62"/>
      <c r="AX23" s="62"/>
      <c r="AY23" s="62"/>
      <c r="AZ23" s="62"/>
      <c r="BA23" s="62"/>
      <c r="BB23" s="62"/>
      <c r="BC23" s="62"/>
    </row>
    <row r="24" spans="1:55" ht="142.5" customHeight="1" x14ac:dyDescent="0.25">
      <c r="A24" s="126"/>
      <c r="B24" s="127"/>
      <c r="C24" s="127"/>
      <c r="D24" s="127"/>
      <c r="E24" s="127"/>
      <c r="F24" s="138"/>
      <c r="G24" s="138"/>
      <c r="H24" s="82" t="s">
        <v>296</v>
      </c>
      <c r="I24" s="140"/>
      <c r="J24" s="132"/>
      <c r="K24" s="128"/>
      <c r="L24" s="132"/>
      <c r="M24" s="128"/>
      <c r="N24" s="109"/>
      <c r="O24" s="27">
        <v>4</v>
      </c>
      <c r="P24" s="92" t="s">
        <v>297</v>
      </c>
      <c r="Q24" s="27" t="str">
        <f t="shared" si="5"/>
        <v>Probabilidad</v>
      </c>
      <c r="R24" s="77" t="s">
        <v>13</v>
      </c>
      <c r="S24" s="77" t="s">
        <v>8</v>
      </c>
      <c r="T24" s="28" t="str">
        <f t="shared" si="1"/>
        <v>40%</v>
      </c>
      <c r="U24" s="77" t="s">
        <v>19</v>
      </c>
      <c r="V24" s="77" t="s">
        <v>21</v>
      </c>
      <c r="W24" s="77" t="s">
        <v>101</v>
      </c>
      <c r="X24" s="78" t="s">
        <v>298</v>
      </c>
      <c r="Y24" s="79">
        <f>IFERROR(IF(AND(Q23="Probabilidad",Q24="Probabilidad"),(AA23-(+AA23*T24)),IF(AND(Q23="Impacto",Q24="Probabilidad"),(AA22-(+AA22*T24)),IF(Q24="Impacto",AA23,""))),"")</f>
        <v>6.4799999999999996E-2</v>
      </c>
      <c r="Z24" s="30" t="s">
        <v>40</v>
      </c>
      <c r="AA24" s="28">
        <v>6.4799999999999996E-2</v>
      </c>
      <c r="AB24" s="30" t="s">
        <v>71</v>
      </c>
      <c r="AC24" s="28">
        <v>1</v>
      </c>
      <c r="AD24" s="132"/>
      <c r="AE24" s="134"/>
      <c r="AF24" s="132"/>
      <c r="AG24" s="134"/>
      <c r="AH24" s="136"/>
      <c r="AI24" s="117"/>
      <c r="AJ24" s="111"/>
      <c r="AK24" s="100"/>
      <c r="AL24" s="100"/>
      <c r="AM24" s="100"/>
      <c r="AN24" s="100"/>
      <c r="AO24" s="62"/>
      <c r="AP24" s="62"/>
      <c r="AQ24" s="62"/>
      <c r="AR24" s="62"/>
      <c r="AS24" s="62"/>
      <c r="AT24" s="62"/>
      <c r="AU24" s="62"/>
      <c r="AV24" s="62"/>
      <c r="AW24" s="62"/>
      <c r="AX24" s="62"/>
      <c r="AY24" s="62"/>
      <c r="AZ24" s="62"/>
      <c r="BA24" s="62"/>
      <c r="BB24" s="62"/>
      <c r="BC24" s="62"/>
    </row>
    <row r="25" spans="1:55" ht="142.5" customHeight="1" x14ac:dyDescent="0.25">
      <c r="A25" s="126"/>
      <c r="B25" s="127"/>
      <c r="C25" s="127"/>
      <c r="D25" s="127"/>
      <c r="E25" s="127"/>
      <c r="F25" s="138"/>
      <c r="G25" s="138"/>
      <c r="H25" s="82" t="s">
        <v>299</v>
      </c>
      <c r="I25" s="140"/>
      <c r="J25" s="132"/>
      <c r="K25" s="128"/>
      <c r="L25" s="132"/>
      <c r="M25" s="128"/>
      <c r="N25" s="109"/>
      <c r="O25" s="27">
        <v>5</v>
      </c>
      <c r="P25" s="92" t="s">
        <v>300</v>
      </c>
      <c r="Q25" s="27" t="str">
        <f t="shared" si="5"/>
        <v>Probabilidad</v>
      </c>
      <c r="R25" s="77" t="s">
        <v>13</v>
      </c>
      <c r="S25" s="77" t="s">
        <v>8</v>
      </c>
      <c r="T25" s="28" t="str">
        <f t="shared" si="1"/>
        <v>40%</v>
      </c>
      <c r="U25" s="77" t="s">
        <v>18</v>
      </c>
      <c r="V25" s="77" t="s">
        <v>22</v>
      </c>
      <c r="W25" s="77" t="s">
        <v>101</v>
      </c>
      <c r="X25" s="78" t="s">
        <v>301</v>
      </c>
      <c r="Y25" s="79">
        <f t="shared" ref="Y25:Y27" si="6">IFERROR(IF(AND(Q24="Probabilidad",Q25="Probabilidad"),(AA24-(+AA24*T25)),IF(AND(Q24="Impacto",Q25="Probabilidad"),(AA23-(+AA23*T25)),IF(Q25="Impacto",AA24,""))),"")</f>
        <v>3.8879999999999998E-2</v>
      </c>
      <c r="Z25" s="30" t="s">
        <v>40</v>
      </c>
      <c r="AA25" s="28">
        <v>3.8879999999999998E-2</v>
      </c>
      <c r="AB25" s="30" t="s">
        <v>71</v>
      </c>
      <c r="AC25" s="28">
        <v>1</v>
      </c>
      <c r="AD25" s="132"/>
      <c r="AE25" s="134"/>
      <c r="AF25" s="132"/>
      <c r="AG25" s="134"/>
      <c r="AH25" s="136"/>
      <c r="AI25" s="117"/>
      <c r="AJ25" s="111"/>
      <c r="AK25" s="100"/>
      <c r="AL25" s="100"/>
      <c r="AM25" s="100"/>
      <c r="AN25" s="100"/>
      <c r="AO25" s="62"/>
      <c r="AP25" s="62"/>
      <c r="AQ25" s="62"/>
      <c r="AR25" s="62"/>
      <c r="AS25" s="62"/>
      <c r="AT25" s="62"/>
      <c r="AU25" s="62"/>
      <c r="AV25" s="62"/>
      <c r="AW25" s="62"/>
      <c r="AX25" s="62"/>
      <c r="AY25" s="62"/>
      <c r="AZ25" s="62"/>
      <c r="BA25" s="62"/>
      <c r="BB25" s="62"/>
      <c r="BC25" s="62"/>
    </row>
    <row r="26" spans="1:55" ht="142.5" customHeight="1" x14ac:dyDescent="0.25">
      <c r="A26" s="126"/>
      <c r="B26" s="127"/>
      <c r="C26" s="127"/>
      <c r="D26" s="127"/>
      <c r="E26" s="127"/>
      <c r="F26" s="138"/>
      <c r="G26" s="138"/>
      <c r="H26" s="82" t="s">
        <v>302</v>
      </c>
      <c r="I26" s="140"/>
      <c r="J26" s="132"/>
      <c r="K26" s="128"/>
      <c r="L26" s="132"/>
      <c r="M26" s="128"/>
      <c r="N26" s="109"/>
      <c r="O26" s="27">
        <v>6</v>
      </c>
      <c r="P26" s="92" t="s">
        <v>303</v>
      </c>
      <c r="Q26" s="27" t="str">
        <f t="shared" si="5"/>
        <v>Probabilidad</v>
      </c>
      <c r="R26" s="77" t="s">
        <v>13</v>
      </c>
      <c r="S26" s="77" t="s">
        <v>8</v>
      </c>
      <c r="T26" s="28" t="str">
        <f t="shared" si="1"/>
        <v>40%</v>
      </c>
      <c r="U26" s="77" t="s">
        <v>19</v>
      </c>
      <c r="V26" s="77" t="s">
        <v>22</v>
      </c>
      <c r="W26" s="77" t="s">
        <v>101</v>
      </c>
      <c r="X26" s="78" t="s">
        <v>304</v>
      </c>
      <c r="Y26" s="79">
        <f t="shared" si="6"/>
        <v>2.3327999999999998E-2</v>
      </c>
      <c r="Z26" s="30" t="s">
        <v>40</v>
      </c>
      <c r="AA26" s="28">
        <v>2.3327999999999998E-2</v>
      </c>
      <c r="AB26" s="30" t="s">
        <v>71</v>
      </c>
      <c r="AC26" s="28">
        <v>1</v>
      </c>
      <c r="AD26" s="132"/>
      <c r="AE26" s="134"/>
      <c r="AF26" s="132"/>
      <c r="AG26" s="134"/>
      <c r="AH26" s="136"/>
      <c r="AI26" s="117"/>
      <c r="AJ26" s="111"/>
      <c r="AK26" s="100"/>
      <c r="AL26" s="100"/>
      <c r="AM26" s="100"/>
      <c r="AN26" s="100"/>
      <c r="AO26" s="62"/>
      <c r="AP26" s="62"/>
      <c r="AQ26" s="62"/>
      <c r="AR26" s="62"/>
      <c r="AS26" s="62"/>
      <c r="AT26" s="62"/>
      <c r="AU26" s="62"/>
      <c r="AV26" s="62"/>
      <c r="AW26" s="62"/>
      <c r="AX26" s="62"/>
      <c r="AY26" s="62"/>
      <c r="AZ26" s="62"/>
      <c r="BA26" s="62"/>
      <c r="BB26" s="62"/>
      <c r="BC26" s="62"/>
    </row>
    <row r="27" spans="1:55" ht="137.25" customHeight="1" x14ac:dyDescent="0.25">
      <c r="A27" s="126"/>
      <c r="B27" s="127"/>
      <c r="C27" s="127"/>
      <c r="D27" s="127"/>
      <c r="E27" s="127"/>
      <c r="F27" s="138"/>
      <c r="G27" s="138"/>
      <c r="H27" s="82" t="s">
        <v>305</v>
      </c>
      <c r="I27" s="140"/>
      <c r="J27" s="132"/>
      <c r="K27" s="128"/>
      <c r="L27" s="132"/>
      <c r="M27" s="128"/>
      <c r="N27" s="109"/>
      <c r="O27" s="27"/>
      <c r="P27" s="92" t="s">
        <v>273</v>
      </c>
      <c r="Q27" s="27" t="str">
        <f t="shared" si="5"/>
        <v>Impacto</v>
      </c>
      <c r="R27" s="77" t="s">
        <v>15</v>
      </c>
      <c r="S27" s="77" t="s">
        <v>8</v>
      </c>
      <c r="T27" s="28" t="str">
        <f t="shared" si="1"/>
        <v>25%</v>
      </c>
      <c r="U27" s="77" t="s">
        <v>18</v>
      </c>
      <c r="V27" s="77" t="s">
        <v>22</v>
      </c>
      <c r="W27" s="77" t="s">
        <v>101</v>
      </c>
      <c r="X27" s="78" t="s">
        <v>265</v>
      </c>
      <c r="Y27" s="79">
        <f t="shared" si="6"/>
        <v>2.3327999999999998E-2</v>
      </c>
      <c r="Z27" s="30" t="s">
        <v>40</v>
      </c>
      <c r="AA27" s="28">
        <v>2.3327999999999998E-2</v>
      </c>
      <c r="AB27" s="30" t="s">
        <v>6</v>
      </c>
      <c r="AC27" s="28">
        <v>0.75</v>
      </c>
      <c r="AD27" s="132"/>
      <c r="AE27" s="134"/>
      <c r="AF27" s="132"/>
      <c r="AG27" s="134"/>
      <c r="AH27" s="136"/>
      <c r="AI27" s="117"/>
      <c r="AJ27" s="112"/>
      <c r="AK27" s="101"/>
      <c r="AL27" s="101"/>
      <c r="AM27" s="101"/>
      <c r="AN27" s="101"/>
      <c r="AO27" s="62"/>
      <c r="AP27" s="62"/>
      <c r="AQ27" s="62"/>
      <c r="AR27" s="62"/>
      <c r="AS27" s="62"/>
      <c r="AT27" s="62"/>
      <c r="AU27" s="62"/>
      <c r="AV27" s="62"/>
      <c r="AW27" s="62"/>
      <c r="AX27" s="62"/>
      <c r="AY27" s="62"/>
      <c r="AZ27" s="62"/>
      <c r="BA27" s="62"/>
      <c r="BB27" s="62"/>
      <c r="BC27" s="62"/>
    </row>
    <row r="28" spans="1:55" ht="267" customHeight="1" x14ac:dyDescent="0.25">
      <c r="A28" s="126" t="s">
        <v>252</v>
      </c>
      <c r="B28" s="127"/>
      <c r="C28" s="127" t="s">
        <v>274</v>
      </c>
      <c r="D28" s="139" t="s">
        <v>220</v>
      </c>
      <c r="E28" s="139" t="s">
        <v>221</v>
      </c>
      <c r="F28" s="139" t="s">
        <v>222</v>
      </c>
      <c r="G28" s="141" t="s">
        <v>223</v>
      </c>
      <c r="H28" s="82" t="s">
        <v>224</v>
      </c>
      <c r="I28" s="139" t="s">
        <v>132</v>
      </c>
      <c r="J28" s="131" t="s">
        <v>42</v>
      </c>
      <c r="K28" s="128">
        <v>0.4</v>
      </c>
      <c r="L28" s="131" t="s">
        <v>71</v>
      </c>
      <c r="M28" s="128">
        <v>1</v>
      </c>
      <c r="N28" s="109" t="s">
        <v>65</v>
      </c>
      <c r="O28" s="27">
        <v>1</v>
      </c>
      <c r="P28" s="75" t="s">
        <v>226</v>
      </c>
      <c r="Q28" s="27" t="s">
        <v>3</v>
      </c>
      <c r="R28" s="77" t="s">
        <v>13</v>
      </c>
      <c r="S28" s="77" t="s">
        <v>8</v>
      </c>
      <c r="T28" s="28" t="s">
        <v>275</v>
      </c>
      <c r="U28" s="77" t="s">
        <v>19</v>
      </c>
      <c r="V28" s="77" t="s">
        <v>22</v>
      </c>
      <c r="W28" s="77" t="s">
        <v>101</v>
      </c>
      <c r="X28" s="83" t="s">
        <v>227</v>
      </c>
      <c r="Y28" s="79">
        <f>IFERROR(IF(Q28="Probabilidad",(K28-(+K28*T28)),IF(Q28="Impacto",K28,"")),"")</f>
        <v>0.24</v>
      </c>
      <c r="Z28" s="30" t="s">
        <v>42</v>
      </c>
      <c r="AA28" s="28">
        <v>0.24</v>
      </c>
      <c r="AB28" s="30" t="s">
        <v>71</v>
      </c>
      <c r="AC28" s="28">
        <v>1</v>
      </c>
      <c r="AD28" s="131" t="s">
        <v>40</v>
      </c>
      <c r="AE28" s="133">
        <v>0.14399999999999999</v>
      </c>
      <c r="AF28" s="131" t="s">
        <v>6</v>
      </c>
      <c r="AG28" s="133">
        <v>0.75</v>
      </c>
      <c r="AH28" s="135" t="s">
        <v>66</v>
      </c>
      <c r="AI28" s="116" t="s">
        <v>108</v>
      </c>
      <c r="AJ28" s="113" t="s">
        <v>228</v>
      </c>
      <c r="AK28" s="102" t="s">
        <v>317</v>
      </c>
      <c r="AL28" s="102" t="s">
        <v>325</v>
      </c>
      <c r="AM28" s="102" t="s">
        <v>332</v>
      </c>
      <c r="AN28" s="102" t="s">
        <v>339</v>
      </c>
      <c r="AO28" s="62"/>
      <c r="AP28" s="62"/>
      <c r="AQ28" s="62"/>
      <c r="AR28" s="62"/>
      <c r="AS28" s="62"/>
      <c r="AT28" s="62"/>
      <c r="AU28" s="62"/>
      <c r="AV28" s="62"/>
      <c r="AW28" s="62"/>
      <c r="AX28" s="62"/>
      <c r="AY28" s="62"/>
      <c r="AZ28" s="62"/>
      <c r="BA28" s="62"/>
      <c r="BB28" s="62"/>
      <c r="BC28" s="62"/>
    </row>
    <row r="29" spans="1:55" ht="267" customHeight="1" x14ac:dyDescent="0.25">
      <c r="A29" s="126"/>
      <c r="B29" s="127"/>
      <c r="C29" s="127"/>
      <c r="D29" s="140"/>
      <c r="E29" s="140"/>
      <c r="F29" s="140"/>
      <c r="G29" s="142"/>
      <c r="H29" s="82" t="s">
        <v>225</v>
      </c>
      <c r="I29" s="140"/>
      <c r="J29" s="132"/>
      <c r="K29" s="128"/>
      <c r="L29" s="132"/>
      <c r="M29" s="128"/>
      <c r="N29" s="109"/>
      <c r="O29" s="27">
        <v>2</v>
      </c>
      <c r="P29" s="75" t="s">
        <v>276</v>
      </c>
      <c r="Q29" s="27" t="s">
        <v>3</v>
      </c>
      <c r="R29" s="77" t="s">
        <v>13</v>
      </c>
      <c r="S29" s="77" t="s">
        <v>8</v>
      </c>
      <c r="T29" s="28" t="s">
        <v>275</v>
      </c>
      <c r="U29" s="77" t="s">
        <v>19</v>
      </c>
      <c r="V29" s="77" t="s">
        <v>21</v>
      </c>
      <c r="W29" s="77" t="s">
        <v>101</v>
      </c>
      <c r="X29" s="83" t="s">
        <v>277</v>
      </c>
      <c r="Y29" s="79">
        <f>IFERROR(IF(AND(Q28="Probabilidad",Q29="Probabilidad"),(AA28-(+AA28*T29)),IF(Q29="Probabilidad",(K28-(+K28*T29)),IF(Q29="Impacto",AA28,""))),"")</f>
        <v>0.14399999999999999</v>
      </c>
      <c r="Z29" s="30" t="s">
        <v>40</v>
      </c>
      <c r="AA29" s="28">
        <v>0.14399999999999999</v>
      </c>
      <c r="AB29" s="30" t="s">
        <v>71</v>
      </c>
      <c r="AC29" s="28">
        <v>1</v>
      </c>
      <c r="AD29" s="132"/>
      <c r="AE29" s="134"/>
      <c r="AF29" s="132"/>
      <c r="AG29" s="134"/>
      <c r="AH29" s="136"/>
      <c r="AI29" s="117"/>
      <c r="AJ29" s="114"/>
      <c r="AK29" s="103"/>
      <c r="AL29" s="103"/>
      <c r="AM29" s="103"/>
      <c r="AN29" s="103"/>
      <c r="AO29" s="62"/>
      <c r="AP29" s="62"/>
      <c r="AQ29" s="62"/>
      <c r="AR29" s="62"/>
      <c r="AS29" s="62"/>
      <c r="AT29" s="62"/>
      <c r="AU29" s="62"/>
      <c r="AV29" s="62"/>
      <c r="AW29" s="62"/>
      <c r="AX29" s="62"/>
      <c r="AY29" s="62"/>
      <c r="AZ29" s="62"/>
      <c r="BA29" s="62"/>
      <c r="BB29" s="62"/>
      <c r="BC29" s="62"/>
    </row>
    <row r="30" spans="1:55" ht="69" x14ac:dyDescent="0.25">
      <c r="A30" s="126"/>
      <c r="B30" s="127"/>
      <c r="C30" s="127"/>
      <c r="D30" s="140"/>
      <c r="E30" s="140"/>
      <c r="F30" s="140"/>
      <c r="G30" s="142"/>
      <c r="H30" s="82" t="s">
        <v>305</v>
      </c>
      <c r="I30" s="140"/>
      <c r="J30" s="132"/>
      <c r="K30" s="128"/>
      <c r="L30" s="132"/>
      <c r="M30" s="128"/>
      <c r="N30" s="109"/>
      <c r="O30" s="27">
        <v>3</v>
      </c>
      <c r="P30" s="75" t="s">
        <v>278</v>
      </c>
      <c r="Q30" s="27" t="s">
        <v>2</v>
      </c>
      <c r="R30" s="77" t="s">
        <v>15</v>
      </c>
      <c r="S30" s="77" t="s">
        <v>8</v>
      </c>
      <c r="T30" s="28" t="s">
        <v>279</v>
      </c>
      <c r="U30" s="77" t="s">
        <v>18</v>
      </c>
      <c r="V30" s="77" t="s">
        <v>22</v>
      </c>
      <c r="W30" s="77" t="s">
        <v>101</v>
      </c>
      <c r="X30" s="78" t="s">
        <v>265</v>
      </c>
      <c r="Y30" s="79">
        <f>IFERROR(IF(AND(Q29="Probabilidad",Q30="Probabilidad"),(AA29-(+AA29*T30)),IF(AND(Q29="Impacto",Q30="Probabilidad"),(AA28-(+AA28*T30)),IF(Q30="Impacto",AA29,""))),"")</f>
        <v>0.14399999999999999</v>
      </c>
      <c r="Z30" s="30" t="s">
        <v>40</v>
      </c>
      <c r="AA30" s="28">
        <v>0.14399999999999999</v>
      </c>
      <c r="AB30" s="30" t="s">
        <v>6</v>
      </c>
      <c r="AC30" s="28">
        <v>0.75</v>
      </c>
      <c r="AD30" s="132"/>
      <c r="AE30" s="134"/>
      <c r="AF30" s="132"/>
      <c r="AG30" s="134"/>
      <c r="AH30" s="136"/>
      <c r="AI30" s="117"/>
      <c r="AJ30" s="115"/>
      <c r="AK30" s="103"/>
      <c r="AL30" s="103"/>
      <c r="AM30" s="103"/>
      <c r="AN30" s="103"/>
      <c r="AO30" s="62"/>
      <c r="AP30" s="62"/>
      <c r="AQ30" s="62"/>
      <c r="AR30" s="62"/>
      <c r="AS30" s="62"/>
      <c r="AT30" s="62"/>
      <c r="AU30" s="62"/>
      <c r="AV30" s="62"/>
      <c r="AW30" s="62"/>
      <c r="AX30" s="62"/>
      <c r="AY30" s="62"/>
      <c r="AZ30" s="62"/>
      <c r="BA30" s="62"/>
      <c r="BB30" s="62"/>
      <c r="BC30" s="62"/>
    </row>
    <row r="31" spans="1:55" ht="76.5" customHeight="1" x14ac:dyDescent="0.25">
      <c r="A31" s="126" t="s">
        <v>253</v>
      </c>
      <c r="B31" s="127"/>
      <c r="C31" s="108" t="s">
        <v>280</v>
      </c>
      <c r="D31" s="127" t="s">
        <v>207</v>
      </c>
      <c r="E31" s="127" t="s">
        <v>231</v>
      </c>
      <c r="F31" s="108" t="s">
        <v>232</v>
      </c>
      <c r="G31" s="138" t="s">
        <v>233</v>
      </c>
      <c r="H31" s="82"/>
      <c r="I31" s="139" t="s">
        <v>132</v>
      </c>
      <c r="J31" s="131" t="s">
        <v>5</v>
      </c>
      <c r="K31" s="128">
        <v>0.8</v>
      </c>
      <c r="L31" s="131" t="s">
        <v>71</v>
      </c>
      <c r="M31" s="128">
        <v>1</v>
      </c>
      <c r="N31" s="109" t="s">
        <v>65</v>
      </c>
      <c r="O31" s="27">
        <v>0</v>
      </c>
      <c r="P31" s="78" t="s">
        <v>308</v>
      </c>
      <c r="Q31" s="27" t="str">
        <f t="shared" ref="Q31:Q41" si="7">IF(OR(R31="Preventivo",R31="Detectivo"),"Probabilidad",IF(R31="Correctivo","Impacto",""))</f>
        <v>Impacto</v>
      </c>
      <c r="R31" s="77" t="s">
        <v>15</v>
      </c>
      <c r="S31" s="77" t="s">
        <v>8</v>
      </c>
      <c r="T31" s="28" t="str">
        <f>IF(AND(R31="Preventivo",S31="Automático"),"50%",IF(AND(R31="Preventivo",S31="Manual"),"40%",IF(AND(R31="Detectivo",S31="Automático"),"40%",IF(AND(R31="Detectivo",S31="Manual"),"30%",IF(AND(R31="Correctivo",S31="Automático"),"35%",IF(AND(R31="Correctivo",S31="Manual"),"25%",""))))))</f>
        <v>25%</v>
      </c>
      <c r="U31" s="77" t="s">
        <v>18</v>
      </c>
      <c r="V31" s="77" t="s">
        <v>22</v>
      </c>
      <c r="W31" s="77" t="s">
        <v>101</v>
      </c>
      <c r="X31" s="78" t="s">
        <v>281</v>
      </c>
      <c r="Y31" s="79">
        <f>IFERROR(IF(Q31="Probabilidad",(K31-(+K31*T31)),IF(Q31="Impacto",K31,"")),"")</f>
        <v>0.8</v>
      </c>
      <c r="Z31" s="30" t="str">
        <f t="shared" ref="Z31:Z41" si="8">IFERROR(IF(Y31="","",IF(Y31&lt;=0.2,"Muy Baja",IF(Y31&lt;=0.4,"Baja",IF(Y31&lt;=0.6,"Media",IF(Y31&lt;=0.8,"Alta","Muy Alta"))))),"")</f>
        <v>Alta</v>
      </c>
      <c r="AA31" s="28">
        <f>+Y31</f>
        <v>0.8</v>
      </c>
      <c r="AB31" s="30" t="str">
        <f>IFERROR(IF(AC31="","",IF(AC31&lt;=0.2,"Leve",IF(AC31&lt;=0.4,"Menor",IF(AC31&lt;=0.6,"Moderado",IF(AC31&lt;=0.8,"Mayor","Catastrófico"))))),"")</f>
        <v>Mayor</v>
      </c>
      <c r="AC31" s="28">
        <f>IFERROR(IF(Q31="Impacto",(M31-(+M31*T31)),IF(Q31="Probabilidad",M31,"")),"")</f>
        <v>0.75</v>
      </c>
      <c r="AD31" s="131" t="str">
        <f>IFERROR(IF(AE31=0,"",IF(AND(AE31&gt;0,AE31&lt;=0.2),"Muy Baja",IF(AE31&lt;=0.4,"Baja",IF(AE31&lt;=0.6,"Media",IF(AE31&lt;=0.8,"Alta","Muy Alta"))))),"")</f>
        <v>Muy Baja</v>
      </c>
      <c r="AE31" s="133">
        <f>MIN(Y31:Y36)</f>
        <v>8.4671999999999997E-2</v>
      </c>
      <c r="AF31" s="131" t="str">
        <f>IFERROR(IF(AG31=0,"",IF(AND(AG31&gt;0,AG31&lt;=0.2),"Leve",IF(AG31&lt;=0.4,"Menor",IF(AG31&lt;=0.6,"Moderado",IF(AG31&lt;=0.8,"Mayor","Catastrófico"))))),"")</f>
        <v>Mayor</v>
      </c>
      <c r="AG31" s="133">
        <f>MIN(AC31:AC36)</f>
        <v>0.75</v>
      </c>
      <c r="AH31" s="135"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Alto</v>
      </c>
      <c r="AI31" s="116" t="s">
        <v>108</v>
      </c>
      <c r="AJ31" s="108" t="s">
        <v>319</v>
      </c>
      <c r="AK31" s="102" t="s">
        <v>318</v>
      </c>
      <c r="AL31" s="102" t="s">
        <v>326</v>
      </c>
      <c r="AM31" s="102" t="s">
        <v>326</v>
      </c>
      <c r="AN31" s="104" t="s">
        <v>340</v>
      </c>
      <c r="AO31" s="62"/>
      <c r="AP31" s="62"/>
      <c r="AQ31" s="62"/>
      <c r="AR31" s="62"/>
      <c r="AS31" s="62"/>
      <c r="AT31" s="62"/>
      <c r="AU31" s="62"/>
      <c r="AV31" s="62"/>
      <c r="AW31" s="62"/>
      <c r="AX31" s="62"/>
      <c r="AY31" s="62"/>
      <c r="AZ31" s="62"/>
      <c r="BA31" s="62"/>
      <c r="BB31" s="62"/>
      <c r="BC31" s="62"/>
    </row>
    <row r="32" spans="1:55" ht="76.5" customHeight="1" x14ac:dyDescent="0.25">
      <c r="A32" s="126"/>
      <c r="B32" s="127"/>
      <c r="C32" s="108"/>
      <c r="D32" s="127"/>
      <c r="E32" s="127"/>
      <c r="F32" s="108"/>
      <c r="G32" s="138"/>
      <c r="H32" s="82" t="s">
        <v>234</v>
      </c>
      <c r="I32" s="140"/>
      <c r="J32" s="132"/>
      <c r="K32" s="128"/>
      <c r="L32" s="132"/>
      <c r="M32" s="128"/>
      <c r="N32" s="109"/>
      <c r="O32" s="27">
        <v>1</v>
      </c>
      <c r="P32" s="82" t="s">
        <v>282</v>
      </c>
      <c r="Q32" s="27" t="str">
        <f t="shared" si="7"/>
        <v>Probabilidad</v>
      </c>
      <c r="R32" s="77" t="s">
        <v>13</v>
      </c>
      <c r="S32" s="77" t="s">
        <v>8</v>
      </c>
      <c r="T32" s="28" t="str">
        <f>IF(AND(R32="Preventivo",S32="Automático"),"50%",IF(AND(R32="Preventivo",S32="Manual"),"40%",IF(AND(R32="Detectivo",S32="Automático"),"40%",IF(AND(R32="Detectivo",S32="Manual"),"30%",IF(AND(R32="Correctivo",S32="Automático"),"35%",IF(AND(R32="Correctivo",S32="Manual"),"25%",""))))))</f>
        <v>40%</v>
      </c>
      <c r="U32" s="77" t="s">
        <v>19</v>
      </c>
      <c r="V32" s="77" t="s">
        <v>22</v>
      </c>
      <c r="W32" s="77" t="s">
        <v>102</v>
      </c>
      <c r="X32" s="27" t="s">
        <v>176</v>
      </c>
      <c r="Y32" s="79">
        <f>IFERROR(IF(AND(Q31="Probabilidad",Q32="Probabilidad"),(AA31-(+AA31*T32)),IF(Q32="Probabilidad",(K31-(+K31*T32)),IF(Q32="Impacto",AA31,""))),"")</f>
        <v>0.48</v>
      </c>
      <c r="Z32" s="30" t="str">
        <f t="shared" si="8"/>
        <v>Media</v>
      </c>
      <c r="AA32" s="28">
        <f t="shared" ref="AA32:AA36" si="9">+Y32</f>
        <v>0.48</v>
      </c>
      <c r="AB32" s="30" t="str">
        <f t="shared" ref="AB32:AB36" si="10">IFERROR(IF(AC32="","",IF(AC32&lt;=0.2,"Leve",IF(AC32&lt;=0.4,"Menor",IF(AC32&lt;=0.6,"Moderado",IF(AC32&lt;=0.8,"Mayor","Catastrófico"))))),"")</f>
        <v>Mayor</v>
      </c>
      <c r="AC32" s="28">
        <f>IFERROR(IF(AND(Q31="Impacto",Q32="Impacto"),(AC31-(+AC31*T32)),IF(Q32="Impacto",($M$15-(+$M$15*T32)),IF(Q32="Probabilidad",AC31,""))),"")</f>
        <v>0.75</v>
      </c>
      <c r="AD32" s="132"/>
      <c r="AE32" s="134"/>
      <c r="AF32" s="132"/>
      <c r="AG32" s="134"/>
      <c r="AH32" s="136"/>
      <c r="AI32" s="117"/>
      <c r="AJ32" s="108"/>
      <c r="AK32" s="102"/>
      <c r="AL32" s="102"/>
      <c r="AM32" s="102"/>
      <c r="AN32" s="102"/>
      <c r="AO32" s="62"/>
      <c r="AP32" s="62"/>
      <c r="AQ32" s="62"/>
      <c r="AR32" s="62"/>
      <c r="AS32" s="62"/>
      <c r="AT32" s="62"/>
      <c r="AU32" s="62"/>
      <c r="AV32" s="62"/>
      <c r="AW32" s="62"/>
      <c r="AX32" s="62"/>
      <c r="AY32" s="62"/>
      <c r="AZ32" s="62"/>
      <c r="BA32" s="62"/>
      <c r="BB32" s="62"/>
      <c r="BC32" s="62"/>
    </row>
    <row r="33" spans="1:55" ht="76.5" customHeight="1" x14ac:dyDescent="0.25">
      <c r="A33" s="126"/>
      <c r="B33" s="127"/>
      <c r="C33" s="108"/>
      <c r="D33" s="127"/>
      <c r="E33" s="127"/>
      <c r="F33" s="108"/>
      <c r="G33" s="138"/>
      <c r="H33" s="82" t="s">
        <v>235</v>
      </c>
      <c r="I33" s="140"/>
      <c r="J33" s="132"/>
      <c r="K33" s="128"/>
      <c r="L33" s="132"/>
      <c r="M33" s="128"/>
      <c r="N33" s="109"/>
      <c r="O33" s="27">
        <v>2</v>
      </c>
      <c r="P33" s="82" t="s">
        <v>283</v>
      </c>
      <c r="Q33" s="27" t="str">
        <f t="shared" si="7"/>
        <v>Probabilidad</v>
      </c>
      <c r="R33" s="77" t="s">
        <v>13</v>
      </c>
      <c r="S33" s="77" t="s">
        <v>8</v>
      </c>
      <c r="T33" s="28" t="str">
        <f t="shared" ref="T33:T36" si="11">IF(AND(R33="Preventivo",S33="Automático"),"50%",IF(AND(R33="Preventivo",S33="Manual"),"40%",IF(AND(R33="Detectivo",S33="Automático"),"40%",IF(AND(R33="Detectivo",S33="Manual"),"30%",IF(AND(R33="Correctivo",S33="Automático"),"35%",IF(AND(R33="Correctivo",S33="Manual"),"25%",""))))))</f>
        <v>40%</v>
      </c>
      <c r="U33" s="77" t="s">
        <v>18</v>
      </c>
      <c r="V33" s="77" t="s">
        <v>22</v>
      </c>
      <c r="W33" s="77" t="s">
        <v>101</v>
      </c>
      <c r="X33" s="83" t="s">
        <v>236</v>
      </c>
      <c r="Y33" s="79">
        <f>IFERROR(IF(AND(Q32="Probabilidad",Q33="Probabilidad"),(AA32-(+AA32*T33)),IF(AND(Q32="Impacto",Q33="Probabilidad"),(AA31-(+AA31*T33)),IF(Q33="Impacto",AA32,""))),"")</f>
        <v>0.28799999999999998</v>
      </c>
      <c r="Z33" s="30" t="str">
        <f t="shared" si="8"/>
        <v>Baja</v>
      </c>
      <c r="AA33" s="28">
        <f t="shared" si="9"/>
        <v>0.28799999999999998</v>
      </c>
      <c r="AB33" s="30" t="str">
        <f t="shared" si="10"/>
        <v>Mayor</v>
      </c>
      <c r="AC33" s="28">
        <f>IFERROR(IF(AND(Q32="Impacto",Q33="Impacto"),(AC32-(+AC32*T33)),IF(AND(Q32="Probabilidad",Q33="Impacto"),(AC31-(+AC31*T33)),IF(Q33="Probabilidad",AC32,""))),"")</f>
        <v>0.75</v>
      </c>
      <c r="AD33" s="132"/>
      <c r="AE33" s="134"/>
      <c r="AF33" s="132"/>
      <c r="AG33" s="134"/>
      <c r="AH33" s="136"/>
      <c r="AI33" s="117"/>
      <c r="AJ33" s="108"/>
      <c r="AK33" s="102"/>
      <c r="AL33" s="102"/>
      <c r="AM33" s="102"/>
      <c r="AN33" s="102"/>
      <c r="AO33" s="62"/>
      <c r="AP33" s="62"/>
      <c r="AQ33" s="62"/>
      <c r="AR33" s="62"/>
      <c r="AS33" s="62"/>
      <c r="AT33" s="62"/>
      <c r="AU33" s="62"/>
      <c r="AV33" s="62"/>
      <c r="AW33" s="62"/>
      <c r="AX33" s="62"/>
      <c r="AY33" s="62"/>
      <c r="AZ33" s="62"/>
      <c r="BA33" s="62"/>
      <c r="BB33" s="62"/>
      <c r="BC33" s="62"/>
    </row>
    <row r="34" spans="1:55" ht="76.5" customHeight="1" x14ac:dyDescent="0.25">
      <c r="A34" s="126"/>
      <c r="B34" s="127"/>
      <c r="C34" s="108"/>
      <c r="D34" s="127"/>
      <c r="E34" s="127"/>
      <c r="F34" s="108"/>
      <c r="G34" s="138"/>
      <c r="H34" s="82" t="s">
        <v>237</v>
      </c>
      <c r="I34" s="140"/>
      <c r="J34" s="132"/>
      <c r="K34" s="128"/>
      <c r="L34" s="132"/>
      <c r="M34" s="128"/>
      <c r="N34" s="109"/>
      <c r="O34" s="27">
        <v>3</v>
      </c>
      <c r="P34" s="82" t="s">
        <v>284</v>
      </c>
      <c r="Q34" s="27" t="str">
        <f t="shared" si="7"/>
        <v>Probabilidad</v>
      </c>
      <c r="R34" s="77" t="s">
        <v>14</v>
      </c>
      <c r="S34" s="77" t="s">
        <v>8</v>
      </c>
      <c r="T34" s="28" t="str">
        <f t="shared" si="11"/>
        <v>30%</v>
      </c>
      <c r="U34" s="77" t="s">
        <v>18</v>
      </c>
      <c r="V34" s="77" t="s">
        <v>21</v>
      </c>
      <c r="W34" s="77" t="s">
        <v>101</v>
      </c>
      <c r="X34" s="83" t="s">
        <v>238</v>
      </c>
      <c r="Y34" s="79">
        <f t="shared" ref="Y34:Y36" si="12">IFERROR(IF(AND(Q33="Probabilidad",Q34="Probabilidad"),(AA33-(+AA33*T34)),IF(AND(Q33="Impacto",Q34="Probabilidad"),(AA32-(+AA32*T34)),IF(Q34="Impacto",AA33,""))),"")</f>
        <v>0.2016</v>
      </c>
      <c r="Z34" s="30" t="str">
        <f t="shared" si="8"/>
        <v>Baja</v>
      </c>
      <c r="AA34" s="28">
        <f t="shared" si="9"/>
        <v>0.2016</v>
      </c>
      <c r="AB34" s="30" t="str">
        <f t="shared" si="10"/>
        <v>Mayor</v>
      </c>
      <c r="AC34" s="28">
        <f t="shared" ref="AC34:AC36" si="13">IFERROR(IF(AND(Q33="Impacto",Q34="Impacto"),(AC33-(+AC33*T34)),IF(AND(Q33="Probabilidad",Q34="Impacto"),(AC32-(+AC32*T34)),IF(Q34="Probabilidad",AC33,""))),"")</f>
        <v>0.75</v>
      </c>
      <c r="AD34" s="132"/>
      <c r="AE34" s="134"/>
      <c r="AF34" s="132"/>
      <c r="AG34" s="134"/>
      <c r="AH34" s="136"/>
      <c r="AI34" s="117"/>
      <c r="AJ34" s="108"/>
      <c r="AK34" s="102"/>
      <c r="AL34" s="102"/>
      <c r="AM34" s="102"/>
      <c r="AN34" s="102"/>
      <c r="AO34" s="62"/>
      <c r="AP34" s="62"/>
      <c r="AQ34" s="62"/>
      <c r="AR34" s="62"/>
      <c r="AS34" s="62"/>
      <c r="AT34" s="62"/>
      <c r="AU34" s="62"/>
      <c r="AV34" s="62"/>
      <c r="AW34" s="62"/>
      <c r="AX34" s="62"/>
      <c r="AY34" s="62"/>
      <c r="AZ34" s="62"/>
      <c r="BA34" s="62"/>
      <c r="BB34" s="62"/>
      <c r="BC34" s="62"/>
    </row>
    <row r="35" spans="1:55" ht="123" customHeight="1" x14ac:dyDescent="0.25">
      <c r="A35" s="126"/>
      <c r="B35" s="127"/>
      <c r="C35" s="108"/>
      <c r="D35" s="127"/>
      <c r="E35" s="127"/>
      <c r="F35" s="108"/>
      <c r="G35" s="138"/>
      <c r="H35" s="82" t="s">
        <v>239</v>
      </c>
      <c r="I35" s="140"/>
      <c r="J35" s="132"/>
      <c r="K35" s="128"/>
      <c r="L35" s="132"/>
      <c r="M35" s="128"/>
      <c r="N35" s="109"/>
      <c r="O35" s="27">
        <v>4</v>
      </c>
      <c r="P35" s="84" t="s">
        <v>309</v>
      </c>
      <c r="Q35" s="27" t="str">
        <f t="shared" si="7"/>
        <v>Probabilidad</v>
      </c>
      <c r="R35" s="77" t="s">
        <v>13</v>
      </c>
      <c r="S35" s="77" t="s">
        <v>8</v>
      </c>
      <c r="T35" s="28" t="str">
        <f t="shared" si="11"/>
        <v>40%</v>
      </c>
      <c r="U35" s="77" t="s">
        <v>19</v>
      </c>
      <c r="V35" s="77" t="s">
        <v>21</v>
      </c>
      <c r="W35" s="77" t="s">
        <v>101</v>
      </c>
      <c r="X35" s="27" t="s">
        <v>310</v>
      </c>
      <c r="Y35" s="79">
        <f t="shared" si="12"/>
        <v>0.12096</v>
      </c>
      <c r="Z35" s="30" t="str">
        <f t="shared" si="8"/>
        <v>Muy Baja</v>
      </c>
      <c r="AA35" s="28">
        <f t="shared" si="9"/>
        <v>0.12096</v>
      </c>
      <c r="AB35" s="30" t="str">
        <f t="shared" si="10"/>
        <v>Mayor</v>
      </c>
      <c r="AC35" s="28">
        <f t="shared" si="13"/>
        <v>0.75</v>
      </c>
      <c r="AD35" s="132"/>
      <c r="AE35" s="134"/>
      <c r="AF35" s="132"/>
      <c r="AG35" s="134"/>
      <c r="AH35" s="136"/>
      <c r="AI35" s="117"/>
      <c r="AJ35" s="108"/>
      <c r="AK35" s="102"/>
      <c r="AL35" s="102"/>
      <c r="AM35" s="102"/>
      <c r="AN35" s="102"/>
      <c r="AO35" s="62"/>
      <c r="AP35" s="62"/>
      <c r="AQ35" s="62"/>
      <c r="AR35" s="62"/>
      <c r="AS35" s="62"/>
      <c r="AT35" s="62"/>
      <c r="AU35" s="62"/>
      <c r="AV35" s="62"/>
      <c r="AW35" s="62"/>
      <c r="AX35" s="62"/>
      <c r="AY35" s="62"/>
      <c r="AZ35" s="62"/>
      <c r="BA35" s="62"/>
      <c r="BB35" s="62"/>
      <c r="BC35" s="62"/>
    </row>
    <row r="36" spans="1:55" ht="109.8" customHeight="1" x14ac:dyDescent="0.25">
      <c r="A36" s="126"/>
      <c r="B36" s="127"/>
      <c r="C36" s="108"/>
      <c r="D36" s="127"/>
      <c r="E36" s="127"/>
      <c r="F36" s="108"/>
      <c r="G36" s="138"/>
      <c r="H36" s="82" t="s">
        <v>285</v>
      </c>
      <c r="I36" s="140"/>
      <c r="J36" s="132"/>
      <c r="K36" s="128"/>
      <c r="L36" s="132"/>
      <c r="M36" s="128"/>
      <c r="N36" s="109"/>
      <c r="O36" s="27">
        <v>5</v>
      </c>
      <c r="P36" s="84" t="s">
        <v>262</v>
      </c>
      <c r="Q36" s="27" t="str">
        <f t="shared" si="7"/>
        <v>Probabilidad</v>
      </c>
      <c r="R36" s="77" t="s">
        <v>14</v>
      </c>
      <c r="S36" s="77" t="s">
        <v>8</v>
      </c>
      <c r="T36" s="28" t="str">
        <f t="shared" si="11"/>
        <v>30%</v>
      </c>
      <c r="U36" s="77" t="s">
        <v>18</v>
      </c>
      <c r="V36" s="77" t="s">
        <v>22</v>
      </c>
      <c r="W36" s="77" t="s">
        <v>101</v>
      </c>
      <c r="X36" s="78" t="s">
        <v>263</v>
      </c>
      <c r="Y36" s="79">
        <f t="shared" si="12"/>
        <v>8.4671999999999997E-2</v>
      </c>
      <c r="Z36" s="30" t="str">
        <f t="shared" si="8"/>
        <v>Muy Baja</v>
      </c>
      <c r="AA36" s="28">
        <f t="shared" si="9"/>
        <v>8.4671999999999997E-2</v>
      </c>
      <c r="AB36" s="30" t="str">
        <f t="shared" si="10"/>
        <v>Mayor</v>
      </c>
      <c r="AC36" s="28">
        <f t="shared" si="13"/>
        <v>0.75</v>
      </c>
      <c r="AD36" s="132"/>
      <c r="AE36" s="134"/>
      <c r="AF36" s="132"/>
      <c r="AG36" s="134"/>
      <c r="AH36" s="136"/>
      <c r="AI36" s="117"/>
      <c r="AJ36" s="108"/>
      <c r="AK36" s="102"/>
      <c r="AL36" s="102"/>
      <c r="AM36" s="102"/>
      <c r="AN36" s="102"/>
      <c r="AO36" s="62"/>
      <c r="AP36" s="62"/>
      <c r="AQ36" s="62"/>
      <c r="AR36" s="62"/>
      <c r="AS36" s="62"/>
      <c r="AT36" s="62"/>
      <c r="AU36" s="62"/>
      <c r="AV36" s="62"/>
      <c r="AW36" s="62"/>
      <c r="AX36" s="62"/>
      <c r="AY36" s="62"/>
      <c r="AZ36" s="62"/>
      <c r="BA36" s="62"/>
      <c r="BB36" s="62"/>
      <c r="BC36" s="62"/>
    </row>
    <row r="37" spans="1:55" ht="247.5" customHeight="1" x14ac:dyDescent="0.25">
      <c r="A37" s="126" t="s">
        <v>254</v>
      </c>
      <c r="B37" s="129"/>
      <c r="C37" s="127" t="s">
        <v>286</v>
      </c>
      <c r="D37" s="127" t="s">
        <v>240</v>
      </c>
      <c r="E37" s="127" t="s">
        <v>241</v>
      </c>
      <c r="F37" s="127" t="s">
        <v>248</v>
      </c>
      <c r="G37" s="138" t="s">
        <v>287</v>
      </c>
      <c r="H37" s="85" t="s">
        <v>242</v>
      </c>
      <c r="I37" s="127" t="s">
        <v>132</v>
      </c>
      <c r="J37" s="124" t="s">
        <v>5</v>
      </c>
      <c r="K37" s="128">
        <v>0.8</v>
      </c>
      <c r="L37" s="124" t="s">
        <v>71</v>
      </c>
      <c r="M37" s="128">
        <v>1</v>
      </c>
      <c r="N37" s="137" t="s">
        <v>65</v>
      </c>
      <c r="O37" s="27">
        <v>1</v>
      </c>
      <c r="P37" s="84" t="s">
        <v>243</v>
      </c>
      <c r="Q37" s="27" t="str">
        <f t="shared" si="7"/>
        <v>Probabilidad</v>
      </c>
      <c r="R37" s="77" t="s">
        <v>13</v>
      </c>
      <c r="S37" s="77" t="s">
        <v>9</v>
      </c>
      <c r="T37" s="28" t="str">
        <f>IF(AND(R37="Preventivo",S37="Automático"),"50%",IF(AND(R37="Preventivo",S37="Manual"),"40%",IF(AND(R37="Detectivo",S37="Automático"),"40%",IF(AND(R37="Detectivo",S37="Manual"),"30%",IF(AND(R37="Correctivo",S37="Automático"),"35%",IF(AND(R37="Correctivo",S37="Manual"),"25%",""))))))</f>
        <v>50%</v>
      </c>
      <c r="U37" s="77" t="s">
        <v>18</v>
      </c>
      <c r="V37" s="77" t="s">
        <v>21</v>
      </c>
      <c r="W37" s="77" t="s">
        <v>101</v>
      </c>
      <c r="X37" s="78" t="s">
        <v>244</v>
      </c>
      <c r="Y37" s="93">
        <f>IFERROR(IF(Q37="Probabilidad",(K37-(+K37*T37)),IF(Q37="Impacto",K37,"")),"")</f>
        <v>0.4</v>
      </c>
      <c r="Z37" s="30" t="str">
        <f t="shared" si="8"/>
        <v>Baja</v>
      </c>
      <c r="AA37" s="28">
        <f>+Y37</f>
        <v>0.4</v>
      </c>
      <c r="AB37" s="30" t="str">
        <f>IFERROR(IF(AC37="","",IF(AC37&lt;=0.2,"Leve",IF(AC37&lt;=0.4,"Menor",IF(AC37&lt;=0.6,"Moderado",IF(AC37&lt;=0.8,"Mayor","Catastrófico"))))),"")</f>
        <v>Catastrófico</v>
      </c>
      <c r="AC37" s="28">
        <f>IFERROR(IF(Q37="Impacto",(M37-(+M37*T37)),IF(Q37="Probabilidad",M37,"")),"")</f>
        <v>1</v>
      </c>
      <c r="AD37" s="124" t="str">
        <f t="shared" ref="AD37" si="14">IFERROR(IF(AE37=0,"",IF(AND(AE37&gt;0,AE37&lt;=0.2),"Muy Baja",IF(AE37&lt;=0.4,"Baja",IF(AE37&lt;=0.6,"Media",IF(AE37&lt;=0.8,"Alta","Muy Alta"))))),"")</f>
        <v>Muy Baja</v>
      </c>
      <c r="AE37" s="125">
        <f>MIN(Y37:Y41)</f>
        <v>0.16799999999999998</v>
      </c>
      <c r="AF37" s="124" t="str">
        <f t="shared" ref="AF37" si="15">IFERROR(IF(AG37=0,"",IF(AND(AG37&gt;0,AG37&lt;=0.2),"Leve",IF(AG37&lt;=0.4,"Menor",IF(AG37&lt;=0.6,"Moderado",IF(AG37&lt;=0.8,"Mayor","Catastrófico"))))),"")</f>
        <v>Moderado</v>
      </c>
      <c r="AG37" s="125">
        <f>MIN(AC37:AC41)</f>
        <v>0.5625</v>
      </c>
      <c r="AH37" s="109"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126" t="s">
        <v>108</v>
      </c>
      <c r="AJ37" s="86"/>
      <c r="AK37" s="102" t="s">
        <v>320</v>
      </c>
      <c r="AL37" s="102" t="s">
        <v>327</v>
      </c>
      <c r="AM37" s="102" t="s">
        <v>333</v>
      </c>
      <c r="AN37" s="105" t="s">
        <v>342</v>
      </c>
    </row>
    <row r="38" spans="1:55" ht="69" x14ac:dyDescent="0.25">
      <c r="A38" s="126"/>
      <c r="B38" s="130"/>
      <c r="C38" s="127"/>
      <c r="D38" s="127"/>
      <c r="E38" s="127"/>
      <c r="F38" s="127"/>
      <c r="G38" s="138"/>
      <c r="H38" s="85" t="s">
        <v>245</v>
      </c>
      <c r="I38" s="127"/>
      <c r="J38" s="124"/>
      <c r="K38" s="128"/>
      <c r="L38" s="124"/>
      <c r="M38" s="128"/>
      <c r="N38" s="137"/>
      <c r="O38" s="27">
        <v>2</v>
      </c>
      <c r="P38" s="84" t="s">
        <v>311</v>
      </c>
      <c r="Q38" s="27" t="str">
        <f t="shared" si="7"/>
        <v>Probabilidad</v>
      </c>
      <c r="R38" s="77" t="s">
        <v>13</v>
      </c>
      <c r="S38" s="77" t="s">
        <v>8</v>
      </c>
      <c r="T38" s="28" t="str">
        <f t="shared" ref="T38:T41" si="16">IF(AND(R38="Preventivo",S38="Automático"),"50%",IF(AND(R38="Preventivo",S38="Manual"),"40%",IF(AND(R38="Detectivo",S38="Automático"),"40%",IF(AND(R38="Detectivo",S38="Manual"),"30%",IF(AND(R38="Correctivo",S38="Automático"),"35%",IF(AND(R38="Correctivo",S38="Manual"),"25%",""))))))</f>
        <v>40%</v>
      </c>
      <c r="U38" s="77" t="s">
        <v>19</v>
      </c>
      <c r="V38" s="77" t="s">
        <v>21</v>
      </c>
      <c r="W38" s="77" t="s">
        <v>101</v>
      </c>
      <c r="X38" s="78" t="s">
        <v>312</v>
      </c>
      <c r="Y38" s="93">
        <f>IFERROR(IF(AND(Q37="Probabilidad",Q38="Probabilidad"),(AA37-(+AA37*T38)),IF(Q38="Probabilidad",(K37-(+K37*T38)),IF(Q38="Impacto",AA37,""))),"")</f>
        <v>0.24</v>
      </c>
      <c r="Z38" s="30" t="str">
        <f t="shared" si="8"/>
        <v>Baja</v>
      </c>
      <c r="AA38" s="28">
        <f t="shared" ref="AA38:AA41" si="17">+Y38</f>
        <v>0.24</v>
      </c>
      <c r="AB38" s="30" t="str">
        <f t="shared" ref="AB38:AB41" si="18">IFERROR(IF(AC38="","",IF(AC38&lt;=0.2,"Leve",IF(AC38&lt;=0.4,"Menor",IF(AC38&lt;=0.6,"Moderado",IF(AC38&lt;=0.8,"Mayor","Catastrófico"))))),"")</f>
        <v>Catastrófico</v>
      </c>
      <c r="AC38" s="28">
        <f>IFERROR(IF(AND(Q37="Impacto",Q38="Impacto"),(AC37-(+AC37*T38)),IF(Q38="Impacto",(#REF!-(+#REF!*T38)),IF(Q38="Probabilidad",AC37,""))),"")</f>
        <v>1</v>
      </c>
      <c r="AD38" s="124"/>
      <c r="AE38" s="125"/>
      <c r="AF38" s="124"/>
      <c r="AG38" s="125"/>
      <c r="AH38" s="109"/>
      <c r="AI38" s="126"/>
      <c r="AJ38" s="87" t="s">
        <v>246</v>
      </c>
      <c r="AK38" s="103"/>
      <c r="AL38" s="103"/>
      <c r="AM38" s="103"/>
      <c r="AN38" s="106"/>
    </row>
    <row r="39" spans="1:55" ht="66.599999999999994" x14ac:dyDescent="0.25">
      <c r="A39" s="126"/>
      <c r="B39" s="130"/>
      <c r="C39" s="127"/>
      <c r="D39" s="127"/>
      <c r="E39" s="127"/>
      <c r="F39" s="127"/>
      <c r="G39" s="138"/>
      <c r="H39" s="85" t="s">
        <v>247</v>
      </c>
      <c r="I39" s="127"/>
      <c r="J39" s="124"/>
      <c r="K39" s="128"/>
      <c r="L39" s="124"/>
      <c r="M39" s="128"/>
      <c r="N39" s="137"/>
      <c r="O39" s="27">
        <v>3</v>
      </c>
      <c r="P39" s="84" t="s">
        <v>289</v>
      </c>
      <c r="Q39" s="27" t="str">
        <f t="shared" si="7"/>
        <v>Probabilidad</v>
      </c>
      <c r="R39" s="77" t="s">
        <v>14</v>
      </c>
      <c r="S39" s="77" t="s">
        <v>8</v>
      </c>
      <c r="T39" s="28" t="str">
        <f t="shared" si="16"/>
        <v>30%</v>
      </c>
      <c r="U39" s="77" t="s">
        <v>19</v>
      </c>
      <c r="V39" s="77" t="s">
        <v>21</v>
      </c>
      <c r="W39" s="77" t="s">
        <v>101</v>
      </c>
      <c r="X39" s="78" t="s">
        <v>290</v>
      </c>
      <c r="Y39" s="93">
        <f>IFERROR(IF(AND(Q38="Probabilidad",Q39="Probabilidad"),(AA38-(+AA38*T39)),IF(AND(Q38="Impacto",Q39="Probabilidad"),(AA37-(+AA37*T39)),IF(Q39="Impacto",AA38,""))),"")</f>
        <v>0.16799999999999998</v>
      </c>
      <c r="Z39" s="30" t="str">
        <f t="shared" si="8"/>
        <v>Muy Baja</v>
      </c>
      <c r="AA39" s="28">
        <f t="shared" si="17"/>
        <v>0.16799999999999998</v>
      </c>
      <c r="AB39" s="30" t="str">
        <f t="shared" si="18"/>
        <v>Catastrófico</v>
      </c>
      <c r="AC39" s="28">
        <f>IFERROR(IF(AND(Q38="Impacto",Q39="Impacto"),(AC38-(+AC38*T39)),IF(AND(Q38="Probabilidad",Q39="Impacto"),(AC37-(+AC37*T39)),IF(Q39="Probabilidad",AC38,""))),"")</f>
        <v>1</v>
      </c>
      <c r="AD39" s="124"/>
      <c r="AE39" s="125"/>
      <c r="AF39" s="124"/>
      <c r="AG39" s="125"/>
      <c r="AH39" s="109"/>
      <c r="AI39" s="126"/>
      <c r="AJ39" s="87"/>
      <c r="AK39" s="103"/>
      <c r="AL39" s="103"/>
      <c r="AM39" s="103"/>
      <c r="AN39" s="106"/>
    </row>
    <row r="40" spans="1:55" ht="174" customHeight="1" x14ac:dyDescent="0.25">
      <c r="A40" s="126"/>
      <c r="C40" s="127"/>
      <c r="D40" s="127"/>
      <c r="E40" s="127"/>
      <c r="F40" s="127"/>
      <c r="G40" s="138"/>
      <c r="H40" s="85" t="s">
        <v>288</v>
      </c>
      <c r="I40" s="127"/>
      <c r="J40" s="124"/>
      <c r="K40" s="128"/>
      <c r="L40" s="124"/>
      <c r="M40" s="128"/>
      <c r="N40" s="137"/>
      <c r="O40" s="27">
        <v>4</v>
      </c>
      <c r="P40" s="84" t="s">
        <v>341</v>
      </c>
      <c r="Q40" s="27" t="str">
        <f t="shared" si="7"/>
        <v>Impacto</v>
      </c>
      <c r="R40" s="77" t="s">
        <v>15</v>
      </c>
      <c r="S40" s="77" t="s">
        <v>8</v>
      </c>
      <c r="T40" s="28" t="str">
        <f t="shared" si="16"/>
        <v>25%</v>
      </c>
      <c r="U40" s="77" t="s">
        <v>19</v>
      </c>
      <c r="V40" s="77" t="s">
        <v>22</v>
      </c>
      <c r="W40" s="77" t="s">
        <v>101</v>
      </c>
      <c r="X40" s="78" t="s">
        <v>291</v>
      </c>
      <c r="Y40" s="93">
        <f>IFERROR(IF(AND(Q39="Probabilidad",Q40="Probabilidad"),(AA39-(+AA39*T40)),IF(AND(Q39="Impacto",Q40="Probabilidad"),(AA38-(+AA38*T40)),IF(Q40="Impacto",AA39,""))),"")</f>
        <v>0.16799999999999998</v>
      </c>
      <c r="Z40" s="30" t="str">
        <f t="shared" si="8"/>
        <v>Muy Baja</v>
      </c>
      <c r="AA40" s="28">
        <f t="shared" si="17"/>
        <v>0.16799999999999998</v>
      </c>
      <c r="AB40" s="30" t="str">
        <f t="shared" si="18"/>
        <v>Mayor</v>
      </c>
      <c r="AC40" s="28">
        <f>IFERROR(IF(AND(Q39="Impacto",Q40="Impacto"),(AC39-(+AC39*T40)),IF(AND(Q39="Probabilidad",Q40="Impacto"),(AC38-(+AC38*T40)),IF(Q40="Probabilidad",AC39,""))),"")</f>
        <v>0.75</v>
      </c>
      <c r="AD40" s="124"/>
      <c r="AE40" s="125"/>
      <c r="AF40" s="124"/>
      <c r="AG40" s="125"/>
      <c r="AH40" s="109"/>
      <c r="AI40" s="126"/>
      <c r="AJ40" s="87"/>
      <c r="AK40" s="103"/>
      <c r="AL40" s="103"/>
      <c r="AM40" s="103"/>
      <c r="AN40" s="106"/>
    </row>
    <row r="41" spans="1:55" ht="69" x14ac:dyDescent="0.25">
      <c r="A41" s="126"/>
      <c r="B41" s="63"/>
      <c r="C41" s="127"/>
      <c r="D41" s="127"/>
      <c r="E41" s="127"/>
      <c r="F41" s="127"/>
      <c r="G41" s="138"/>
      <c r="H41" s="82" t="s">
        <v>305</v>
      </c>
      <c r="I41" s="127"/>
      <c r="J41" s="124"/>
      <c r="K41" s="128"/>
      <c r="L41" s="124"/>
      <c r="M41" s="128"/>
      <c r="N41" s="137"/>
      <c r="O41" s="27">
        <v>5</v>
      </c>
      <c r="P41" s="84" t="s">
        <v>292</v>
      </c>
      <c r="Q41" s="27" t="str">
        <f t="shared" si="7"/>
        <v>Impacto</v>
      </c>
      <c r="R41" s="77" t="s">
        <v>15</v>
      </c>
      <c r="S41" s="77" t="s">
        <v>8</v>
      </c>
      <c r="T41" s="28" t="str">
        <f t="shared" si="16"/>
        <v>25%</v>
      </c>
      <c r="U41" s="77" t="s">
        <v>18</v>
      </c>
      <c r="V41" s="77" t="s">
        <v>22</v>
      </c>
      <c r="W41" s="77" t="s">
        <v>101</v>
      </c>
      <c r="X41" s="78" t="s">
        <v>293</v>
      </c>
      <c r="Y41" s="93">
        <f>IFERROR(IF(AND(Q40="Probabilidad",Q41="Probabilidad"),(AA40-(+AA40*T41)),IF(AND(Q40="Impacto",Q41="Probabilidad"),(AA39-(+AA39*T41)),IF(Q41="Impacto",AA40,""))),"")</f>
        <v>0.16799999999999998</v>
      </c>
      <c r="Z41" s="30" t="str">
        <f t="shared" si="8"/>
        <v>Muy Baja</v>
      </c>
      <c r="AA41" s="28">
        <f t="shared" si="17"/>
        <v>0.16799999999999998</v>
      </c>
      <c r="AB41" s="30" t="str">
        <f t="shared" si="18"/>
        <v>Moderado</v>
      </c>
      <c r="AC41" s="28">
        <f>IFERROR(IF(AND(Q40="Impacto",Q41="Impacto"),(AC40-(+AC40*T41)),IF(AND(Q40="Probabilidad",Q41="Impacto"),(AC39-(+AC39*T41)),IF(Q41="Probabilidad",AC40,""))),"")</f>
        <v>0.5625</v>
      </c>
      <c r="AD41" s="124"/>
      <c r="AE41" s="125"/>
      <c r="AF41" s="124"/>
      <c r="AG41" s="125"/>
      <c r="AH41" s="109"/>
      <c r="AI41" s="126"/>
      <c r="AJ41" s="87"/>
      <c r="AK41" s="103"/>
      <c r="AL41" s="103"/>
      <c r="AM41" s="103"/>
      <c r="AN41" s="107"/>
    </row>
    <row r="43" spans="1:55" x14ac:dyDescent="0.25">
      <c r="C43" s="63"/>
      <c r="D43" s="90" t="s">
        <v>111</v>
      </c>
      <c r="E43" s="63"/>
      <c r="F43" s="63"/>
      <c r="I43" s="63"/>
    </row>
  </sheetData>
  <sheetProtection algorithmName="SHA-512" hashValue="o/W1qtFDhdVcFFJch7QZBm4I0nyQ1+UeW4hupj1x03GV39cNwrIBbQnmMbquR58/qeP7N2SxjdevlcEcFtohLA==" saltValue="b59QsE1fyIfMCp5oCmwpvQ==" spinCount="100000" sheet="1" formatCells="0" formatRows="0" insertRows="0" deleteRows="0"/>
  <dataConsolidate/>
  <mergeCells count="195">
    <mergeCell ref="AM21:AM27"/>
    <mergeCell ref="AM28:AM30"/>
    <mergeCell ref="AM31:AM36"/>
    <mergeCell ref="AM37:AM41"/>
    <mergeCell ref="J13:J16"/>
    <mergeCell ref="AI17:AI20"/>
    <mergeCell ref="K13:K16"/>
    <mergeCell ref="L13:L16"/>
    <mergeCell ref="M13:M16"/>
    <mergeCell ref="N13:N16"/>
    <mergeCell ref="AG28:AG30"/>
    <mergeCell ref="AH28:AH30"/>
    <mergeCell ref="L28:L30"/>
    <mergeCell ref="M28:M30"/>
    <mergeCell ref="N28:N30"/>
    <mergeCell ref="AD13:AD16"/>
    <mergeCell ref="AE13:AE16"/>
    <mergeCell ref="AF13:AF16"/>
    <mergeCell ref="AG13:AG16"/>
    <mergeCell ref="AH13:AH16"/>
    <mergeCell ref="AI13:AI16"/>
    <mergeCell ref="M21:M27"/>
    <mergeCell ref="N21:N27"/>
    <mergeCell ref="L37:L41"/>
    <mergeCell ref="B10:B12"/>
    <mergeCell ref="J11:J12"/>
    <mergeCell ref="R11:X11"/>
    <mergeCell ref="A10:A12"/>
    <mergeCell ref="C10:C12"/>
    <mergeCell ref="D10:D12"/>
    <mergeCell ref="E10:E12"/>
    <mergeCell ref="Y11:Y12"/>
    <mergeCell ref="Z11:Z12"/>
    <mergeCell ref="J10:N10"/>
    <mergeCell ref="K11:K12"/>
    <mergeCell ref="L11:L12"/>
    <mergeCell ref="M11:M12"/>
    <mergeCell ref="N11:N12"/>
    <mergeCell ref="O11:O12"/>
    <mergeCell ref="P11:P12"/>
    <mergeCell ref="Q11:Q12"/>
    <mergeCell ref="O10:X10"/>
    <mergeCell ref="F10:F12"/>
    <mergeCell ref="G10:G12"/>
    <mergeCell ref="H10:H12"/>
    <mergeCell ref="I10:I12"/>
    <mergeCell ref="AA11:AA12"/>
    <mergeCell ref="AB11:AB12"/>
    <mergeCell ref="AG11:AG12"/>
    <mergeCell ref="AC11:AC12"/>
    <mergeCell ref="AD11:AD12"/>
    <mergeCell ref="AE11:AE12"/>
    <mergeCell ref="AF11:AF12"/>
    <mergeCell ref="AG1:AI1"/>
    <mergeCell ref="AG2:AI2"/>
    <mergeCell ref="AG3:AI3"/>
    <mergeCell ref="AG4:AI4"/>
    <mergeCell ref="D6:E7"/>
    <mergeCell ref="AI9:AJ9"/>
    <mergeCell ref="A1:C4"/>
    <mergeCell ref="D1:AF4"/>
    <mergeCell ref="A6:C7"/>
    <mergeCell ref="H6:I6"/>
    <mergeCell ref="H7:I7"/>
    <mergeCell ref="F6:G6"/>
    <mergeCell ref="F7:G7"/>
    <mergeCell ref="A9:I9"/>
    <mergeCell ref="J9:AH9"/>
    <mergeCell ref="B28:B30"/>
    <mergeCell ref="AG17:AG20"/>
    <mergeCell ref="AH17:AH20"/>
    <mergeCell ref="J17:J20"/>
    <mergeCell ref="G28:G30"/>
    <mergeCell ref="I28:I30"/>
    <mergeCell ref="AD21:AD27"/>
    <mergeCell ref="AE21:AE27"/>
    <mergeCell ref="AF21:AF27"/>
    <mergeCell ref="AG21:AG27"/>
    <mergeCell ref="AH21:AH27"/>
    <mergeCell ref="J28:J30"/>
    <mergeCell ref="K28:K30"/>
    <mergeCell ref="AD28:AD30"/>
    <mergeCell ref="AE28:AE30"/>
    <mergeCell ref="AF28:AF30"/>
    <mergeCell ref="K17:K20"/>
    <mergeCell ref="L17:L20"/>
    <mergeCell ref="M17:M20"/>
    <mergeCell ref="N17:N20"/>
    <mergeCell ref="AD17:AD20"/>
    <mergeCell ref="AE17:AE20"/>
    <mergeCell ref="AF17:AF20"/>
    <mergeCell ref="L21:L27"/>
    <mergeCell ref="A13:A16"/>
    <mergeCell ref="B13:B16"/>
    <mergeCell ref="C13:C16"/>
    <mergeCell ref="D13:D16"/>
    <mergeCell ref="E13:E16"/>
    <mergeCell ref="F13:F16"/>
    <mergeCell ref="G13:G16"/>
    <mergeCell ref="I13:I16"/>
    <mergeCell ref="A28:A30"/>
    <mergeCell ref="C28:C30"/>
    <mergeCell ref="D28:D30"/>
    <mergeCell ref="E28:E30"/>
    <mergeCell ref="F28:F30"/>
    <mergeCell ref="A17:A20"/>
    <mergeCell ref="B17:B20"/>
    <mergeCell ref="C17:C20"/>
    <mergeCell ref="D17:D20"/>
    <mergeCell ref="E17:E20"/>
    <mergeCell ref="F17:F20"/>
    <mergeCell ref="G17:G20"/>
    <mergeCell ref="I17:I20"/>
    <mergeCell ref="A21:A27"/>
    <mergeCell ref="B21:B27"/>
    <mergeCell ref="C21:C27"/>
    <mergeCell ref="D21:D27"/>
    <mergeCell ref="E21:E27"/>
    <mergeCell ref="F21:F27"/>
    <mergeCell ref="G21:G27"/>
    <mergeCell ref="I21:I27"/>
    <mergeCell ref="J21:J27"/>
    <mergeCell ref="K21:K27"/>
    <mergeCell ref="A37:A41"/>
    <mergeCell ref="C37:C41"/>
    <mergeCell ref="D37:D41"/>
    <mergeCell ref="E37:E41"/>
    <mergeCell ref="G37:G41"/>
    <mergeCell ref="I37:I41"/>
    <mergeCell ref="J37:J41"/>
    <mergeCell ref="K37:K41"/>
    <mergeCell ref="A31:A36"/>
    <mergeCell ref="B31:B36"/>
    <mergeCell ref="C31:C36"/>
    <mergeCell ref="D31:D36"/>
    <mergeCell ref="E31:E36"/>
    <mergeCell ref="F31:F36"/>
    <mergeCell ref="G31:G36"/>
    <mergeCell ref="I31:I36"/>
    <mergeCell ref="J31:J36"/>
    <mergeCell ref="F37:F41"/>
    <mergeCell ref="M37:M41"/>
    <mergeCell ref="B37:B39"/>
    <mergeCell ref="AD31:AD36"/>
    <mergeCell ref="AE31:AE36"/>
    <mergeCell ref="AF31:AF36"/>
    <mergeCell ref="AG31:AG36"/>
    <mergeCell ref="AH31:AH36"/>
    <mergeCell ref="AI31:AI36"/>
    <mergeCell ref="K31:K36"/>
    <mergeCell ref="L31:L36"/>
    <mergeCell ref="M31:M36"/>
    <mergeCell ref="N31:N36"/>
    <mergeCell ref="N37:N41"/>
    <mergeCell ref="AJ31:AJ36"/>
    <mergeCell ref="AH37:AH41"/>
    <mergeCell ref="AJ21:AJ27"/>
    <mergeCell ref="AJ17:AJ20"/>
    <mergeCell ref="AI21:AI27"/>
    <mergeCell ref="AJ13:AJ16"/>
    <mergeCell ref="AI10:AI12"/>
    <mergeCell ref="AJ11:AJ12"/>
    <mergeCell ref="AH11:AH12"/>
    <mergeCell ref="AJ28:AJ30"/>
    <mergeCell ref="AI28:AI30"/>
    <mergeCell ref="AD10:AH10"/>
    <mergeCell ref="AD37:AD41"/>
    <mergeCell ref="AE37:AE41"/>
    <mergeCell ref="AF37:AF41"/>
    <mergeCell ref="AG37:AG41"/>
    <mergeCell ref="AI37:AI41"/>
    <mergeCell ref="AN9:AN12"/>
    <mergeCell ref="AN13:AN16"/>
    <mergeCell ref="AN17:AN20"/>
    <mergeCell ref="AN21:AN27"/>
    <mergeCell ref="AN28:AN30"/>
    <mergeCell ref="AN31:AN36"/>
    <mergeCell ref="AN37:AN41"/>
    <mergeCell ref="AL37:AL41"/>
    <mergeCell ref="AK9:AK12"/>
    <mergeCell ref="AK17:AK20"/>
    <mergeCell ref="AK21:AK27"/>
    <mergeCell ref="AK28:AK30"/>
    <mergeCell ref="AK31:AK36"/>
    <mergeCell ref="AL9:AL12"/>
    <mergeCell ref="AL13:AL16"/>
    <mergeCell ref="AL17:AL20"/>
    <mergeCell ref="AL21:AL27"/>
    <mergeCell ref="AL28:AL30"/>
    <mergeCell ref="AL31:AL36"/>
    <mergeCell ref="AK13:AK16"/>
    <mergeCell ref="AK37:AK41"/>
    <mergeCell ref="AM9:AM12"/>
    <mergeCell ref="AM13:AM16"/>
    <mergeCell ref="AM17:AM20"/>
  </mergeCells>
  <phoneticPr fontId="44" type="noConversion"/>
  <conditionalFormatting sqref="J13">
    <cfRule type="cellIs" dxfId="177" priority="420" operator="equal">
      <formula>"Media"</formula>
    </cfRule>
    <cfRule type="cellIs" dxfId="176" priority="419" operator="equal">
      <formula>"Alta"</formula>
    </cfRule>
    <cfRule type="cellIs" dxfId="175" priority="418" operator="equal">
      <formula>"Muy Alta"</formula>
    </cfRule>
    <cfRule type="cellIs" dxfId="174" priority="422" operator="equal">
      <formula>"Muy Baja"</formula>
    </cfRule>
    <cfRule type="cellIs" dxfId="173" priority="421" operator="equal">
      <formula>"Baja"</formula>
    </cfRule>
  </conditionalFormatting>
  <conditionalFormatting sqref="J17">
    <cfRule type="cellIs" dxfId="172" priority="381" operator="equal">
      <formula>"Alta"</formula>
    </cfRule>
    <cfRule type="cellIs" dxfId="171" priority="384" operator="equal">
      <formula>"Muy Baja"</formula>
    </cfRule>
    <cfRule type="cellIs" dxfId="170" priority="383" operator="equal">
      <formula>"Baja"</formula>
    </cfRule>
    <cfRule type="cellIs" dxfId="169" priority="382" operator="equal">
      <formula>"Media"</formula>
    </cfRule>
    <cfRule type="cellIs" dxfId="168" priority="380" operator="equal">
      <formula>"Muy Alta"</formula>
    </cfRule>
  </conditionalFormatting>
  <conditionalFormatting sqref="J21">
    <cfRule type="cellIs" dxfId="167" priority="93" operator="equal">
      <formula>"Alta"</formula>
    </cfRule>
    <cfRule type="cellIs" dxfId="166" priority="92" operator="equal">
      <formula>"Muy Alta"</formula>
    </cfRule>
    <cfRule type="cellIs" dxfId="165" priority="96" operator="equal">
      <formula>"Muy Baja"</formula>
    </cfRule>
    <cfRule type="cellIs" dxfId="164" priority="95" operator="equal">
      <formula>"Baja"</formula>
    </cfRule>
    <cfRule type="cellIs" dxfId="163" priority="94" operator="equal">
      <formula>"Media"</formula>
    </cfRule>
  </conditionalFormatting>
  <conditionalFormatting sqref="J28:J29">
    <cfRule type="cellIs" dxfId="162" priority="305" operator="equal">
      <formula>"Alta"</formula>
    </cfRule>
    <cfRule type="cellIs" dxfId="161" priority="308" operator="equal">
      <formula>"Muy Baja"</formula>
    </cfRule>
    <cfRule type="cellIs" dxfId="160" priority="307" operator="equal">
      <formula>"Baja"</formula>
    </cfRule>
    <cfRule type="cellIs" dxfId="159" priority="306" operator="equal">
      <formula>"Media"</formula>
    </cfRule>
    <cfRule type="cellIs" dxfId="158" priority="304" operator="equal">
      <formula>"Muy Alta"</formula>
    </cfRule>
  </conditionalFormatting>
  <conditionalFormatting sqref="J31:J32">
    <cfRule type="cellIs" dxfId="157" priority="231" operator="equal">
      <formula>"Baja"</formula>
    </cfRule>
    <cfRule type="cellIs" dxfId="156" priority="229" operator="equal">
      <formula>"Alta"</formula>
    </cfRule>
    <cfRule type="cellIs" dxfId="155" priority="230" operator="equal">
      <formula>"Media"</formula>
    </cfRule>
    <cfRule type="cellIs" dxfId="154" priority="232" operator="equal">
      <formula>"Muy Baja"</formula>
    </cfRule>
    <cfRule type="cellIs" dxfId="153" priority="228" operator="equal">
      <formula>"Muy Alta"</formula>
    </cfRule>
  </conditionalFormatting>
  <conditionalFormatting sqref="J37">
    <cfRule type="cellIs" dxfId="152" priority="156" operator="equal">
      <formula>"Muy Alta"</formula>
    </cfRule>
    <cfRule type="cellIs" dxfId="151" priority="157" operator="equal">
      <formula>"Alta"</formula>
    </cfRule>
    <cfRule type="cellIs" dxfId="150" priority="158" operator="equal">
      <formula>"Media"</formula>
    </cfRule>
    <cfRule type="cellIs" dxfId="149" priority="160" operator="equal">
      <formula>"Muy Baja"</formula>
    </cfRule>
    <cfRule type="cellIs" dxfId="148" priority="159" operator="equal">
      <formula>"Baja"</formula>
    </cfRule>
  </conditionalFormatting>
  <conditionalFormatting sqref="L13">
    <cfRule type="cellIs" dxfId="147" priority="413" operator="equal">
      <formula>"Catastrófico"</formula>
    </cfRule>
    <cfRule type="cellIs" dxfId="146" priority="417" operator="equal">
      <formula>"Leve"</formula>
    </cfRule>
    <cfRule type="cellIs" dxfId="145" priority="416" operator="equal">
      <formula>"Menor"</formula>
    </cfRule>
    <cfRule type="cellIs" dxfId="144" priority="415" operator="equal">
      <formula>"Moderado"</formula>
    </cfRule>
    <cfRule type="cellIs" dxfId="143" priority="414" operator="equal">
      <formula>"Mayor"</formula>
    </cfRule>
  </conditionalFormatting>
  <conditionalFormatting sqref="L17">
    <cfRule type="cellIs" dxfId="142" priority="377" operator="equal">
      <formula>"Moderado"</formula>
    </cfRule>
    <cfRule type="cellIs" dxfId="141" priority="376" operator="equal">
      <formula>"Mayor"</formula>
    </cfRule>
    <cfRule type="cellIs" dxfId="140" priority="375" operator="equal">
      <formula>"Catastrófico"</formula>
    </cfRule>
    <cfRule type="cellIs" dxfId="139" priority="379" operator="equal">
      <formula>"Leve"</formula>
    </cfRule>
    <cfRule type="cellIs" dxfId="138" priority="378" operator="equal">
      <formula>"Menor"</formula>
    </cfRule>
  </conditionalFormatting>
  <conditionalFormatting sqref="L21">
    <cfRule type="cellIs" dxfId="137" priority="87" operator="equal">
      <formula>"Catastrófico"</formula>
    </cfRule>
    <cfRule type="cellIs" dxfId="136" priority="88" operator="equal">
      <formula>"Mayor"</formula>
    </cfRule>
    <cfRule type="cellIs" dxfId="135" priority="89" operator="equal">
      <formula>"Moderado"</formula>
    </cfRule>
    <cfRule type="cellIs" dxfId="134" priority="90" operator="equal">
      <formula>"Menor"</formula>
    </cfRule>
    <cfRule type="cellIs" dxfId="133" priority="91" operator="equal">
      <formula>"Leve"</formula>
    </cfRule>
  </conditionalFormatting>
  <conditionalFormatting sqref="L28:L29">
    <cfRule type="cellIs" dxfId="132" priority="303" operator="equal">
      <formula>"Leve"</formula>
    </cfRule>
    <cfRule type="cellIs" dxfId="131" priority="300" operator="equal">
      <formula>"Mayor"</formula>
    </cfRule>
    <cfRule type="cellIs" dxfId="130" priority="302" operator="equal">
      <formula>"Menor"</formula>
    </cfRule>
    <cfRule type="cellIs" dxfId="129" priority="301" operator="equal">
      <formula>"Moderado"</formula>
    </cfRule>
    <cfRule type="cellIs" dxfId="128" priority="299" operator="equal">
      <formula>"Catastrófico"</formula>
    </cfRule>
  </conditionalFormatting>
  <conditionalFormatting sqref="L31:L32">
    <cfRule type="cellIs" dxfId="127" priority="223" operator="equal">
      <formula>"Catastrófico"</formula>
    </cfRule>
    <cfRule type="cellIs" dxfId="126" priority="224" operator="equal">
      <formula>"Mayor"</formula>
    </cfRule>
    <cfRule type="cellIs" dxfId="125" priority="226" operator="equal">
      <formula>"Menor"</formula>
    </cfRule>
    <cfRule type="cellIs" dxfId="124" priority="227" operator="equal">
      <formula>"Leve"</formula>
    </cfRule>
    <cfRule type="cellIs" dxfId="123" priority="225" operator="equal">
      <formula>"Moderado"</formula>
    </cfRule>
  </conditionalFormatting>
  <conditionalFormatting sqref="L37">
    <cfRule type="cellIs" dxfId="122" priority="152" operator="equal">
      <formula>"Mayor"</formula>
    </cfRule>
    <cfRule type="cellIs" dxfId="121" priority="153" operator="equal">
      <formula>"Moderado"</formula>
    </cfRule>
    <cfRule type="cellIs" dxfId="120" priority="151" operator="equal">
      <formula>"Catastrófico"</formula>
    </cfRule>
    <cfRule type="cellIs" dxfId="119" priority="154" operator="equal">
      <formula>"Menor"</formula>
    </cfRule>
    <cfRule type="cellIs" dxfId="118" priority="155" operator="equal">
      <formula>"Leve"</formula>
    </cfRule>
  </conditionalFormatting>
  <conditionalFormatting sqref="N13">
    <cfRule type="cellIs" dxfId="117" priority="410" operator="equal">
      <formula>"Alto"</formula>
    </cfRule>
    <cfRule type="cellIs" dxfId="116" priority="409" operator="equal">
      <formula>"Extremo"</formula>
    </cfRule>
    <cfRule type="cellIs" dxfId="115" priority="411" operator="equal">
      <formula>"Moderado"</formula>
    </cfRule>
    <cfRule type="cellIs" dxfId="114" priority="412" operator="equal">
      <formula>"Bajo"</formula>
    </cfRule>
  </conditionalFormatting>
  <conditionalFormatting sqref="N17">
    <cfRule type="cellIs" dxfId="113" priority="373" operator="equal">
      <formula>"Moderado"</formula>
    </cfRule>
    <cfRule type="cellIs" dxfId="112" priority="372" operator="equal">
      <formula>"Alto"</formula>
    </cfRule>
    <cfRule type="cellIs" dxfId="111" priority="371" operator="equal">
      <formula>"Extremo"</formula>
    </cfRule>
    <cfRule type="cellIs" dxfId="110" priority="374" operator="equal">
      <formula>"Bajo"</formula>
    </cfRule>
  </conditionalFormatting>
  <conditionalFormatting sqref="N21">
    <cfRule type="cellIs" dxfId="109" priority="85" operator="equal">
      <formula>"Moderado"</formula>
    </cfRule>
    <cfRule type="cellIs" dxfId="108" priority="83" operator="equal">
      <formula>"Extremo"</formula>
    </cfRule>
    <cfRule type="cellIs" dxfId="107" priority="86" operator="equal">
      <formula>"Bajo"</formula>
    </cfRule>
    <cfRule type="cellIs" dxfId="106" priority="84" operator="equal">
      <formula>"Alto"</formula>
    </cfRule>
  </conditionalFormatting>
  <conditionalFormatting sqref="N28:N29">
    <cfRule type="cellIs" dxfId="105" priority="298" operator="equal">
      <formula>"Bajo"</formula>
    </cfRule>
    <cfRule type="cellIs" dxfId="104" priority="296" operator="equal">
      <formula>"Alto"</formula>
    </cfRule>
    <cfRule type="cellIs" dxfId="103" priority="297" operator="equal">
      <formula>"Moderado"</formula>
    </cfRule>
    <cfRule type="cellIs" dxfId="102" priority="295" operator="equal">
      <formula>"Extremo"</formula>
    </cfRule>
  </conditionalFormatting>
  <conditionalFormatting sqref="N31:N32">
    <cfRule type="cellIs" dxfId="101" priority="222" operator="equal">
      <formula>"Bajo"</formula>
    </cfRule>
    <cfRule type="cellIs" dxfId="100" priority="221" operator="equal">
      <formula>"Moderado"</formula>
    </cfRule>
    <cfRule type="cellIs" dxfId="99" priority="219" operator="equal">
      <formula>"Extremo"</formula>
    </cfRule>
    <cfRule type="cellIs" dxfId="98" priority="220" operator="equal">
      <formula>"Alto"</formula>
    </cfRule>
  </conditionalFormatting>
  <conditionalFormatting sqref="N37">
    <cfRule type="cellIs" dxfId="97" priority="164" operator="equal">
      <formula>"Bajo"</formula>
    </cfRule>
    <cfRule type="cellIs" dxfId="96" priority="162" operator="equal">
      <formula>"Alto"</formula>
    </cfRule>
    <cfRule type="cellIs" dxfId="95" priority="163" operator="equal">
      <formula>"Moderado"</formula>
    </cfRule>
    <cfRule type="cellIs" dxfId="94" priority="161" operator="equal">
      <formula>"Extremo"</formula>
    </cfRule>
  </conditionalFormatting>
  <conditionalFormatting sqref="Z13:Z41">
    <cfRule type="cellIs" dxfId="93" priority="21" operator="equal">
      <formula>"Alta"</formula>
    </cfRule>
    <cfRule type="cellIs" dxfId="92" priority="20" operator="equal">
      <formula>"Muy Alta"</formula>
    </cfRule>
    <cfRule type="cellIs" dxfId="91" priority="23" operator="equal">
      <formula>"Baja"</formula>
    </cfRule>
    <cfRule type="cellIs" dxfId="90" priority="24" operator="equal">
      <formula>"Muy Baja"</formula>
    </cfRule>
    <cfRule type="cellIs" dxfId="89" priority="22" operator="equal">
      <formula>"Media"</formula>
    </cfRule>
  </conditionalFormatting>
  <conditionalFormatting sqref="AB13:AB41">
    <cfRule type="cellIs" dxfId="88" priority="19" operator="equal">
      <formula>"Leve"</formula>
    </cfRule>
    <cfRule type="cellIs" dxfId="87" priority="17" operator="equal">
      <formula>"Moderado"</formula>
    </cfRule>
    <cfRule type="cellIs" dxfId="86" priority="16" operator="equal">
      <formula>"Mayor"</formula>
    </cfRule>
    <cfRule type="cellIs" dxfId="85" priority="18" operator="equal">
      <formula>"Menor"</formula>
    </cfRule>
    <cfRule type="cellIs" dxfId="84" priority="15" operator="equal">
      <formula>"Catastrófico"</formula>
    </cfRule>
  </conditionalFormatting>
  <conditionalFormatting sqref="AD13">
    <cfRule type="cellIs" dxfId="83" priority="398" operator="equal">
      <formula>"Muy Baja"</formula>
    </cfRule>
    <cfRule type="cellIs" dxfId="82" priority="396" operator="equal">
      <formula>"Media"</formula>
    </cfRule>
    <cfRule type="cellIs" dxfId="81" priority="394" operator="equal">
      <formula>"Muy Alta"</formula>
    </cfRule>
    <cfRule type="cellIs" dxfId="80" priority="395" operator="equal">
      <formula>"Alta"</formula>
    </cfRule>
    <cfRule type="cellIs" dxfId="79" priority="397" operator="equal">
      <formula>"Baja"</formula>
    </cfRule>
  </conditionalFormatting>
  <conditionalFormatting sqref="AD17">
    <cfRule type="cellIs" dxfId="78" priority="358" operator="equal">
      <formula>"Media"</formula>
    </cfRule>
    <cfRule type="cellIs" dxfId="77" priority="356" operator="equal">
      <formula>"Muy Alta"</formula>
    </cfRule>
    <cfRule type="cellIs" dxfId="76" priority="357" operator="equal">
      <formula>"Alta"</formula>
    </cfRule>
    <cfRule type="cellIs" dxfId="75" priority="359" operator="equal">
      <formula>"Baja"</formula>
    </cfRule>
    <cfRule type="cellIs" dxfId="74" priority="360" operator="equal">
      <formula>"Muy Baja"</formula>
    </cfRule>
  </conditionalFormatting>
  <conditionalFormatting sqref="AD21">
    <cfRule type="cellIs" dxfId="73" priority="80" operator="equal">
      <formula>"Media"</formula>
    </cfRule>
    <cfRule type="cellIs" dxfId="72" priority="81" operator="equal">
      <formula>"Baja"</formula>
    </cfRule>
    <cfRule type="cellIs" dxfId="71" priority="82" operator="equal">
      <formula>"Muy Baja"</formula>
    </cfRule>
    <cfRule type="cellIs" dxfId="70" priority="79" operator="equal">
      <formula>"Alta"</formula>
    </cfRule>
    <cfRule type="cellIs" dxfId="69" priority="78" operator="equal">
      <formula>"Muy Alta"</formula>
    </cfRule>
  </conditionalFormatting>
  <conditionalFormatting sqref="AD28:AD29">
    <cfRule type="cellIs" dxfId="68" priority="291" operator="equal">
      <formula>"Alta"</formula>
    </cfRule>
    <cfRule type="cellIs" dxfId="67" priority="292" operator="equal">
      <formula>"Media"</formula>
    </cfRule>
    <cfRule type="cellIs" dxfId="66" priority="293" operator="equal">
      <formula>"Baja"</formula>
    </cfRule>
    <cfRule type="cellIs" dxfId="65" priority="294" operator="equal">
      <formula>"Muy Baja"</formula>
    </cfRule>
    <cfRule type="cellIs" dxfId="64" priority="290" operator="equal">
      <formula>"Muy Alta"</formula>
    </cfRule>
  </conditionalFormatting>
  <conditionalFormatting sqref="AD31:AD32">
    <cfRule type="cellIs" dxfId="63" priority="44" operator="equal">
      <formula>"Muy Baja"</formula>
    </cfRule>
    <cfRule type="cellIs" dxfId="62" priority="43" operator="equal">
      <formula>"Baja"</formula>
    </cfRule>
    <cfRule type="cellIs" dxfId="61" priority="42" operator="equal">
      <formula>"Media"</formula>
    </cfRule>
    <cfRule type="cellIs" dxfId="60" priority="41" operator="equal">
      <formula>"Alta"</formula>
    </cfRule>
    <cfRule type="cellIs" dxfId="59" priority="40" operator="equal">
      <formula>"Muy Alta"</formula>
    </cfRule>
  </conditionalFormatting>
  <conditionalFormatting sqref="AD37">
    <cfRule type="cellIs" dxfId="58" priority="14" operator="equal">
      <formula>"Muy Baja"</formula>
    </cfRule>
    <cfRule type="cellIs" dxfId="57" priority="12" operator="equal">
      <formula>"Media"</formula>
    </cfRule>
    <cfRule type="cellIs" dxfId="56" priority="11" operator="equal">
      <formula>"Alta"</formula>
    </cfRule>
    <cfRule type="cellIs" dxfId="55" priority="10" operator="equal">
      <formula>"Muy Alta"</formula>
    </cfRule>
    <cfRule type="cellIs" dxfId="54" priority="13" operator="equal">
      <formula>"Baja"</formula>
    </cfRule>
  </conditionalFormatting>
  <conditionalFormatting sqref="AF13">
    <cfRule type="cellIs" dxfId="53" priority="390" operator="equal">
      <formula>"Mayor"</formula>
    </cfRule>
    <cfRule type="cellIs" dxfId="52" priority="393" operator="equal">
      <formula>"Leve"</formula>
    </cfRule>
    <cfRule type="cellIs" dxfId="51" priority="392" operator="equal">
      <formula>"Menor"</formula>
    </cfRule>
    <cfRule type="cellIs" dxfId="50" priority="391" operator="equal">
      <formula>"Moderado"</formula>
    </cfRule>
    <cfRule type="cellIs" dxfId="49" priority="389" operator="equal">
      <formula>"Catastrófico"</formula>
    </cfRule>
  </conditionalFormatting>
  <conditionalFormatting sqref="AF17">
    <cfRule type="cellIs" dxfId="48" priority="351" operator="equal">
      <formula>"Catastrófico"</formula>
    </cfRule>
    <cfRule type="cellIs" dxfId="47" priority="352" operator="equal">
      <formula>"Mayor"</formula>
    </cfRule>
    <cfRule type="cellIs" dxfId="46" priority="353" operator="equal">
      <formula>"Moderado"</formula>
    </cfRule>
    <cfRule type="cellIs" dxfId="45" priority="354" operator="equal">
      <formula>"Menor"</formula>
    </cfRule>
    <cfRule type="cellIs" dxfId="44" priority="355" operator="equal">
      <formula>"Leve"</formula>
    </cfRule>
  </conditionalFormatting>
  <conditionalFormatting sqref="AF21">
    <cfRule type="cellIs" dxfId="43" priority="77" operator="equal">
      <formula>"Leve"</formula>
    </cfRule>
    <cfRule type="cellIs" dxfId="42" priority="76" operator="equal">
      <formula>"Menor"</formula>
    </cfRule>
    <cfRule type="cellIs" dxfId="41" priority="74" operator="equal">
      <formula>"Mayor"</formula>
    </cfRule>
    <cfRule type="cellIs" dxfId="40" priority="73" operator="equal">
      <formula>"Catastrófico"</formula>
    </cfRule>
    <cfRule type="cellIs" dxfId="39" priority="75" operator="equal">
      <formula>"Moderado"</formula>
    </cfRule>
  </conditionalFormatting>
  <conditionalFormatting sqref="AF28:AF29">
    <cfRule type="cellIs" dxfId="38" priority="286" operator="equal">
      <formula>"Mayor"</formula>
    </cfRule>
    <cfRule type="cellIs" dxfId="37" priority="285" operator="equal">
      <formula>"Catastrófico"</formula>
    </cfRule>
    <cfRule type="cellIs" dxfId="36" priority="287" operator="equal">
      <formula>"Moderado"</formula>
    </cfRule>
    <cfRule type="cellIs" dxfId="35" priority="288" operator="equal">
      <formula>"Menor"</formula>
    </cfRule>
    <cfRule type="cellIs" dxfId="34" priority="289" operator="equal">
      <formula>"Leve"</formula>
    </cfRule>
  </conditionalFormatting>
  <conditionalFormatting sqref="AF31:AF32">
    <cfRule type="cellIs" dxfId="33" priority="35" operator="equal">
      <formula>"Catastrófico"</formula>
    </cfRule>
    <cfRule type="cellIs" dxfId="32" priority="39" operator="equal">
      <formula>"Leve"</formula>
    </cfRule>
    <cfRule type="cellIs" dxfId="31" priority="38" operator="equal">
      <formula>"Menor"</formula>
    </cfRule>
    <cfRule type="cellIs" dxfId="30" priority="37" operator="equal">
      <formula>"Moderado"</formula>
    </cfRule>
    <cfRule type="cellIs" dxfId="29" priority="36" operator="equal">
      <formula>"Mayor"</formula>
    </cfRule>
  </conditionalFormatting>
  <conditionalFormatting sqref="AF37">
    <cfRule type="cellIs" dxfId="28" priority="8" operator="equal">
      <formula>"Menor"</formula>
    </cfRule>
    <cfRule type="cellIs" dxfId="27" priority="7" operator="equal">
      <formula>"Moderado"</formula>
    </cfRule>
    <cfRule type="cellIs" dxfId="26" priority="6" operator="equal">
      <formula>"Mayor"</formula>
    </cfRule>
    <cfRule type="cellIs" dxfId="25" priority="5" operator="equal">
      <formula>"Catastrófico"</formula>
    </cfRule>
    <cfRule type="cellIs" dxfId="24" priority="9" operator="equal">
      <formula>"Leve"</formula>
    </cfRule>
  </conditionalFormatting>
  <conditionalFormatting sqref="AH13">
    <cfRule type="cellIs" dxfId="23" priority="385" operator="equal">
      <formula>"Extremo"</formula>
    </cfRule>
    <cfRule type="cellIs" dxfId="22" priority="386" operator="equal">
      <formula>"Alto"</formula>
    </cfRule>
    <cfRule type="cellIs" dxfId="21" priority="387" operator="equal">
      <formula>"Moderado"</formula>
    </cfRule>
    <cfRule type="cellIs" dxfId="20" priority="388" operator="equal">
      <formula>"Bajo"</formula>
    </cfRule>
  </conditionalFormatting>
  <conditionalFormatting sqref="AH17">
    <cfRule type="cellIs" dxfId="19" priority="350" operator="equal">
      <formula>"Bajo"</formula>
    </cfRule>
    <cfRule type="cellIs" dxfId="18" priority="349" operator="equal">
      <formula>"Moderado"</formula>
    </cfRule>
    <cfRule type="cellIs" dxfId="17" priority="348" operator="equal">
      <formula>"Alto"</formula>
    </cfRule>
    <cfRule type="cellIs" dxfId="16" priority="347" operator="equal">
      <formula>"Extremo"</formula>
    </cfRule>
  </conditionalFormatting>
  <conditionalFormatting sqref="AH21">
    <cfRule type="cellIs" dxfId="15" priority="69" operator="equal">
      <formula>"Extremo"</formula>
    </cfRule>
    <cfRule type="cellIs" dxfId="14" priority="70" operator="equal">
      <formula>"Alto"</formula>
    </cfRule>
    <cfRule type="cellIs" dxfId="13" priority="71" operator="equal">
      <formula>"Moderado"</formula>
    </cfRule>
    <cfRule type="cellIs" dxfId="12" priority="72" operator="equal">
      <formula>"Bajo"</formula>
    </cfRule>
  </conditionalFormatting>
  <conditionalFormatting sqref="AH28:AH29">
    <cfRule type="cellIs" dxfId="11" priority="281" operator="equal">
      <formula>"Extremo"</formula>
    </cfRule>
    <cfRule type="cellIs" dxfId="10" priority="283" operator="equal">
      <formula>"Moderado"</formula>
    </cfRule>
    <cfRule type="cellIs" dxfId="9" priority="284" operator="equal">
      <formula>"Bajo"</formula>
    </cfRule>
    <cfRule type="cellIs" dxfId="8" priority="282" operator="equal">
      <formula>"Alto"</formula>
    </cfRule>
  </conditionalFormatting>
  <conditionalFormatting sqref="AH31:AH32">
    <cfRule type="cellIs" dxfId="7" priority="45" operator="equal">
      <formula>"Extremo"</formula>
    </cfRule>
    <cfRule type="cellIs" dxfId="6" priority="46" operator="equal">
      <formula>"Alto"</formula>
    </cfRule>
    <cfRule type="cellIs" dxfId="5" priority="47" operator="equal">
      <formula>"Moderado"</formula>
    </cfRule>
    <cfRule type="cellIs" dxfId="4" priority="48" operator="equal">
      <formula>"Bajo"</formula>
    </cfRule>
  </conditionalFormatting>
  <conditionalFormatting sqref="AH37">
    <cfRule type="cellIs" dxfId="3" priority="4" operator="equal">
      <formula>"Bajo"</formula>
    </cfRule>
    <cfRule type="cellIs" dxfId="2" priority="3" operator="equal">
      <formula>"Moderado"</formula>
    </cfRule>
    <cfRule type="cellIs" dxfId="1" priority="2" operator="equal">
      <formula>"Alto"</formula>
    </cfRule>
    <cfRule type="cellIs" dxfId="0" priority="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FF30BA0-7D99-4D7E-9558-9BB60EEFF9A3}">
          <x14:formula1>
            <xm:f>'Opciones Tratamiento'!$B$22:$B$35</xm:f>
          </x14:formula1>
          <xm:sqref>D6:E7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185"/>
      <c r="C2" s="185"/>
      <c r="D2" s="185"/>
      <c r="E2" s="185"/>
      <c r="F2" s="185"/>
      <c r="G2" s="185"/>
      <c r="H2" s="185"/>
      <c r="I2" s="185"/>
      <c r="J2" s="222" t="s">
        <v>2</v>
      </c>
      <c r="K2" s="222"/>
      <c r="L2" s="222"/>
      <c r="M2" s="222"/>
      <c r="N2" s="222"/>
      <c r="O2" s="222"/>
      <c r="P2" s="222"/>
      <c r="Q2" s="222"/>
      <c r="R2" s="222"/>
      <c r="S2" s="222"/>
      <c r="T2" s="222"/>
      <c r="U2" s="222"/>
      <c r="V2" s="222"/>
      <c r="W2" s="222"/>
      <c r="X2" s="222"/>
      <c r="Y2" s="222"/>
      <c r="Z2" s="222"/>
      <c r="AA2" s="222"/>
      <c r="AB2" s="222"/>
      <c r="AC2" s="222"/>
      <c r="AD2" s="222"/>
      <c r="AE2" s="222"/>
      <c r="AF2" s="222"/>
      <c r="AG2" s="222"/>
      <c r="AH2" s="222"/>
      <c r="AI2" s="222"/>
      <c r="AJ2" s="222"/>
      <c r="AK2" s="222"/>
      <c r="AL2" s="222"/>
      <c r="AM2" s="222"/>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185"/>
      <c r="C3" s="185"/>
      <c r="D3" s="185"/>
      <c r="E3" s="185"/>
      <c r="F3" s="185"/>
      <c r="G3" s="185"/>
      <c r="H3" s="185"/>
      <c r="I3" s="185"/>
      <c r="J3" s="222"/>
      <c r="K3" s="222"/>
      <c r="L3" s="222"/>
      <c r="M3" s="222"/>
      <c r="N3" s="222"/>
      <c r="O3" s="222"/>
      <c r="P3" s="222"/>
      <c r="Q3" s="222"/>
      <c r="R3" s="222"/>
      <c r="S3" s="222"/>
      <c r="T3" s="222"/>
      <c r="U3" s="222"/>
      <c r="V3" s="222"/>
      <c r="W3" s="222"/>
      <c r="X3" s="222"/>
      <c r="Y3" s="222"/>
      <c r="Z3" s="222"/>
      <c r="AA3" s="222"/>
      <c r="AB3" s="222"/>
      <c r="AC3" s="222"/>
      <c r="AD3" s="222"/>
      <c r="AE3" s="222"/>
      <c r="AF3" s="222"/>
      <c r="AG3" s="222"/>
      <c r="AH3" s="222"/>
      <c r="AI3" s="222"/>
      <c r="AJ3" s="222"/>
      <c r="AK3" s="222"/>
      <c r="AL3" s="222"/>
      <c r="AM3" s="222"/>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185"/>
      <c r="C4" s="185"/>
      <c r="D4" s="185"/>
      <c r="E4" s="185"/>
      <c r="F4" s="185"/>
      <c r="G4" s="185"/>
      <c r="H4" s="185"/>
      <c r="I4" s="185"/>
      <c r="J4" s="222"/>
      <c r="K4" s="222"/>
      <c r="L4" s="222"/>
      <c r="M4" s="222"/>
      <c r="N4" s="222"/>
      <c r="O4" s="222"/>
      <c r="P4" s="222"/>
      <c r="Q4" s="222"/>
      <c r="R4" s="222"/>
      <c r="S4" s="222"/>
      <c r="T4" s="222"/>
      <c r="U4" s="222"/>
      <c r="V4" s="222"/>
      <c r="W4" s="222"/>
      <c r="X4" s="222"/>
      <c r="Y4" s="222"/>
      <c r="Z4" s="222"/>
      <c r="AA4" s="222"/>
      <c r="AB4" s="222"/>
      <c r="AC4" s="222"/>
      <c r="AD4" s="222"/>
      <c r="AE4" s="222"/>
      <c r="AF4" s="222"/>
      <c r="AG4" s="222"/>
      <c r="AH4" s="222"/>
      <c r="AI4" s="222"/>
      <c r="AJ4" s="222"/>
      <c r="AK4" s="222"/>
      <c r="AL4" s="222"/>
      <c r="AM4" s="222"/>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33" t="s">
        <v>3</v>
      </c>
      <c r="C6" s="233"/>
      <c r="D6" s="234"/>
      <c r="E6" s="223" t="s">
        <v>98</v>
      </c>
      <c r="F6" s="224"/>
      <c r="G6" s="224"/>
      <c r="H6" s="224"/>
      <c r="I6" s="225"/>
      <c r="J6" s="219"/>
      <c r="K6" s="220"/>
      <c r="L6" s="220"/>
      <c r="M6" s="220"/>
      <c r="N6" s="220"/>
      <c r="O6" s="221"/>
      <c r="P6" s="219"/>
      <c r="Q6" s="220"/>
      <c r="R6" s="220"/>
      <c r="S6" s="220"/>
      <c r="T6" s="220"/>
      <c r="U6" s="221"/>
      <c r="V6" s="219"/>
      <c r="W6" s="220"/>
      <c r="X6" s="220"/>
      <c r="Y6" s="220"/>
      <c r="Z6" s="220"/>
      <c r="AA6" s="221"/>
      <c r="AB6" s="219"/>
      <c r="AC6" s="220"/>
      <c r="AD6" s="220"/>
      <c r="AE6" s="220"/>
      <c r="AF6" s="220"/>
      <c r="AG6" s="221"/>
      <c r="AH6" s="210"/>
      <c r="AI6" s="211"/>
      <c r="AJ6" s="211"/>
      <c r="AK6" s="211"/>
      <c r="AL6" s="211"/>
      <c r="AM6" s="212"/>
      <c r="AO6" s="235" t="s">
        <v>65</v>
      </c>
      <c r="AP6" s="236"/>
      <c r="AQ6" s="236"/>
      <c r="AR6" s="236"/>
      <c r="AS6" s="236"/>
      <c r="AT6" s="237"/>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33"/>
      <c r="C7" s="233"/>
      <c r="D7" s="234"/>
      <c r="E7" s="226"/>
      <c r="F7" s="227"/>
      <c r="G7" s="227"/>
      <c r="H7" s="227"/>
      <c r="I7" s="228"/>
      <c r="J7" s="213"/>
      <c r="K7" s="214"/>
      <c r="L7" s="214"/>
      <c r="M7" s="214"/>
      <c r="N7" s="214"/>
      <c r="O7" s="215"/>
      <c r="P7" s="213"/>
      <c r="Q7" s="214"/>
      <c r="R7" s="214"/>
      <c r="S7" s="214"/>
      <c r="T7" s="214"/>
      <c r="U7" s="215"/>
      <c r="V7" s="213"/>
      <c r="W7" s="214"/>
      <c r="X7" s="214"/>
      <c r="Y7" s="214"/>
      <c r="Z7" s="214"/>
      <c r="AA7" s="215"/>
      <c r="AB7" s="213"/>
      <c r="AC7" s="214"/>
      <c r="AD7" s="214"/>
      <c r="AE7" s="214"/>
      <c r="AF7" s="214"/>
      <c r="AG7" s="215"/>
      <c r="AH7" s="204"/>
      <c r="AI7" s="205"/>
      <c r="AJ7" s="205"/>
      <c r="AK7" s="205"/>
      <c r="AL7" s="205"/>
      <c r="AM7" s="206"/>
      <c r="AN7" s="8"/>
      <c r="AO7" s="238"/>
      <c r="AP7" s="239"/>
      <c r="AQ7" s="239"/>
      <c r="AR7" s="239"/>
      <c r="AS7" s="239"/>
      <c r="AT7" s="240"/>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33"/>
      <c r="C8" s="233"/>
      <c r="D8" s="234"/>
      <c r="E8" s="226"/>
      <c r="F8" s="227"/>
      <c r="G8" s="227"/>
      <c r="H8" s="227"/>
      <c r="I8" s="228"/>
      <c r="J8" s="213"/>
      <c r="K8" s="214"/>
      <c r="L8" s="214"/>
      <c r="M8" s="214"/>
      <c r="N8" s="214"/>
      <c r="O8" s="215"/>
      <c r="P8" s="213"/>
      <c r="Q8" s="214"/>
      <c r="R8" s="214"/>
      <c r="S8" s="214"/>
      <c r="T8" s="214"/>
      <c r="U8" s="215"/>
      <c r="V8" s="213"/>
      <c r="W8" s="214"/>
      <c r="X8" s="214"/>
      <c r="Y8" s="214"/>
      <c r="Z8" s="214"/>
      <c r="AA8" s="215"/>
      <c r="AB8" s="213"/>
      <c r="AC8" s="214"/>
      <c r="AD8" s="214"/>
      <c r="AE8" s="214"/>
      <c r="AF8" s="214"/>
      <c r="AG8" s="215"/>
      <c r="AH8" s="204"/>
      <c r="AI8" s="205"/>
      <c r="AJ8" s="205"/>
      <c r="AK8" s="205"/>
      <c r="AL8" s="205"/>
      <c r="AM8" s="206"/>
      <c r="AN8" s="8"/>
      <c r="AO8" s="238"/>
      <c r="AP8" s="239"/>
      <c r="AQ8" s="239"/>
      <c r="AR8" s="239"/>
      <c r="AS8" s="239"/>
      <c r="AT8" s="240"/>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33"/>
      <c r="C9" s="233"/>
      <c r="D9" s="234"/>
      <c r="E9" s="226"/>
      <c r="F9" s="227"/>
      <c r="G9" s="227"/>
      <c r="H9" s="227"/>
      <c r="I9" s="228"/>
      <c r="J9" s="213"/>
      <c r="K9" s="214"/>
      <c r="L9" s="214"/>
      <c r="M9" s="214"/>
      <c r="N9" s="214"/>
      <c r="O9" s="215"/>
      <c r="P9" s="213"/>
      <c r="Q9" s="214"/>
      <c r="R9" s="214"/>
      <c r="S9" s="214"/>
      <c r="T9" s="214"/>
      <c r="U9" s="215"/>
      <c r="V9" s="213"/>
      <c r="W9" s="214"/>
      <c r="X9" s="214"/>
      <c r="Y9" s="214"/>
      <c r="Z9" s="214"/>
      <c r="AA9" s="215"/>
      <c r="AB9" s="213"/>
      <c r="AC9" s="214"/>
      <c r="AD9" s="214"/>
      <c r="AE9" s="214"/>
      <c r="AF9" s="214"/>
      <c r="AG9" s="215"/>
      <c r="AH9" s="204"/>
      <c r="AI9" s="205"/>
      <c r="AJ9" s="205"/>
      <c r="AK9" s="205"/>
      <c r="AL9" s="205"/>
      <c r="AM9" s="206"/>
      <c r="AN9" s="8"/>
      <c r="AO9" s="238"/>
      <c r="AP9" s="239"/>
      <c r="AQ9" s="239"/>
      <c r="AR9" s="239"/>
      <c r="AS9" s="239"/>
      <c r="AT9" s="240"/>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33"/>
      <c r="C10" s="233"/>
      <c r="D10" s="234"/>
      <c r="E10" s="226"/>
      <c r="F10" s="227"/>
      <c r="G10" s="227"/>
      <c r="H10" s="227"/>
      <c r="I10" s="228"/>
      <c r="J10" s="213"/>
      <c r="K10" s="214"/>
      <c r="L10" s="214"/>
      <c r="M10" s="214"/>
      <c r="N10" s="214"/>
      <c r="O10" s="215"/>
      <c r="P10" s="213"/>
      <c r="Q10" s="214"/>
      <c r="R10" s="214"/>
      <c r="S10" s="214"/>
      <c r="T10" s="214"/>
      <c r="U10" s="215"/>
      <c r="V10" s="213"/>
      <c r="W10" s="214"/>
      <c r="X10" s="214"/>
      <c r="Y10" s="214"/>
      <c r="Z10" s="214"/>
      <c r="AA10" s="215"/>
      <c r="AB10" s="213"/>
      <c r="AC10" s="214"/>
      <c r="AD10" s="214"/>
      <c r="AE10" s="214"/>
      <c r="AF10" s="214"/>
      <c r="AG10" s="215"/>
      <c r="AH10" s="204"/>
      <c r="AI10" s="205"/>
      <c r="AJ10" s="205"/>
      <c r="AK10" s="205"/>
      <c r="AL10" s="205"/>
      <c r="AM10" s="206"/>
      <c r="AN10" s="8"/>
      <c r="AO10" s="238"/>
      <c r="AP10" s="239"/>
      <c r="AQ10" s="239"/>
      <c r="AR10" s="239"/>
      <c r="AS10" s="239"/>
      <c r="AT10" s="240"/>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33"/>
      <c r="C11" s="233"/>
      <c r="D11" s="234"/>
      <c r="E11" s="226"/>
      <c r="F11" s="227"/>
      <c r="G11" s="227"/>
      <c r="H11" s="227"/>
      <c r="I11" s="228"/>
      <c r="J11" s="213"/>
      <c r="K11" s="214"/>
      <c r="L11" s="214"/>
      <c r="M11" s="214"/>
      <c r="N11" s="214"/>
      <c r="O11" s="215"/>
      <c r="P11" s="213"/>
      <c r="Q11" s="214"/>
      <c r="R11" s="214"/>
      <c r="S11" s="214"/>
      <c r="T11" s="214"/>
      <c r="U11" s="215"/>
      <c r="V11" s="213"/>
      <c r="W11" s="214"/>
      <c r="X11" s="214"/>
      <c r="Y11" s="214"/>
      <c r="Z11" s="214"/>
      <c r="AA11" s="215"/>
      <c r="AB11" s="213"/>
      <c r="AC11" s="214"/>
      <c r="AD11" s="214"/>
      <c r="AE11" s="214"/>
      <c r="AF11" s="214"/>
      <c r="AG11" s="215"/>
      <c r="AH11" s="204"/>
      <c r="AI11" s="205"/>
      <c r="AJ11" s="205"/>
      <c r="AK11" s="205"/>
      <c r="AL11" s="205"/>
      <c r="AM11" s="206"/>
      <c r="AN11" s="8"/>
      <c r="AO11" s="238"/>
      <c r="AP11" s="239"/>
      <c r="AQ11" s="239"/>
      <c r="AR11" s="239"/>
      <c r="AS11" s="239"/>
      <c r="AT11" s="240"/>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33"/>
      <c r="C12" s="233"/>
      <c r="D12" s="234"/>
      <c r="E12" s="226"/>
      <c r="F12" s="227"/>
      <c r="G12" s="227"/>
      <c r="H12" s="227"/>
      <c r="I12" s="228"/>
      <c r="J12" s="213"/>
      <c r="K12" s="214"/>
      <c r="L12" s="214"/>
      <c r="M12" s="214"/>
      <c r="N12" s="214"/>
      <c r="O12" s="215"/>
      <c r="P12" s="213"/>
      <c r="Q12" s="214"/>
      <c r="R12" s="214"/>
      <c r="S12" s="214"/>
      <c r="T12" s="214"/>
      <c r="U12" s="215"/>
      <c r="V12" s="213"/>
      <c r="W12" s="214"/>
      <c r="X12" s="214"/>
      <c r="Y12" s="214"/>
      <c r="Z12" s="214"/>
      <c r="AA12" s="215"/>
      <c r="AB12" s="213"/>
      <c r="AC12" s="214"/>
      <c r="AD12" s="214"/>
      <c r="AE12" s="214"/>
      <c r="AF12" s="214"/>
      <c r="AG12" s="215"/>
      <c r="AH12" s="204"/>
      <c r="AI12" s="205"/>
      <c r="AJ12" s="205"/>
      <c r="AK12" s="205"/>
      <c r="AL12" s="205"/>
      <c r="AM12" s="206"/>
      <c r="AN12" s="8"/>
      <c r="AO12" s="238"/>
      <c r="AP12" s="239"/>
      <c r="AQ12" s="239"/>
      <c r="AR12" s="239"/>
      <c r="AS12" s="239"/>
      <c r="AT12" s="240"/>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33"/>
      <c r="C13" s="233"/>
      <c r="D13" s="234"/>
      <c r="E13" s="229"/>
      <c r="F13" s="230"/>
      <c r="G13" s="230"/>
      <c r="H13" s="230"/>
      <c r="I13" s="231"/>
      <c r="J13" s="213"/>
      <c r="K13" s="214"/>
      <c r="L13" s="214"/>
      <c r="M13" s="214"/>
      <c r="N13" s="214"/>
      <c r="O13" s="215"/>
      <c r="P13" s="213"/>
      <c r="Q13" s="214"/>
      <c r="R13" s="214"/>
      <c r="S13" s="214"/>
      <c r="T13" s="214"/>
      <c r="U13" s="215"/>
      <c r="V13" s="213"/>
      <c r="W13" s="214"/>
      <c r="X13" s="214"/>
      <c r="Y13" s="214"/>
      <c r="Z13" s="214"/>
      <c r="AA13" s="215"/>
      <c r="AB13" s="213"/>
      <c r="AC13" s="214"/>
      <c r="AD13" s="214"/>
      <c r="AE13" s="214"/>
      <c r="AF13" s="214"/>
      <c r="AG13" s="215"/>
      <c r="AH13" s="207"/>
      <c r="AI13" s="208"/>
      <c r="AJ13" s="208"/>
      <c r="AK13" s="208"/>
      <c r="AL13" s="208"/>
      <c r="AM13" s="209"/>
      <c r="AN13" s="8"/>
      <c r="AO13" s="241"/>
      <c r="AP13" s="242"/>
      <c r="AQ13" s="242"/>
      <c r="AR13" s="242"/>
      <c r="AS13" s="242"/>
      <c r="AT13" s="243"/>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33"/>
      <c r="C14" s="233"/>
      <c r="D14" s="234"/>
      <c r="E14" s="223" t="s">
        <v>97</v>
      </c>
      <c r="F14" s="224"/>
      <c r="G14" s="224"/>
      <c r="H14" s="224"/>
      <c r="I14" s="224"/>
      <c r="J14" s="201"/>
      <c r="K14" s="202"/>
      <c r="L14" s="202"/>
      <c r="M14" s="202"/>
      <c r="N14" s="202"/>
      <c r="O14" s="203"/>
      <c r="P14" s="201"/>
      <c r="Q14" s="202"/>
      <c r="R14" s="202"/>
      <c r="S14" s="202"/>
      <c r="T14" s="202"/>
      <c r="U14" s="203"/>
      <c r="V14" s="219"/>
      <c r="W14" s="220"/>
      <c r="X14" s="220"/>
      <c r="Y14" s="220"/>
      <c r="Z14" s="220"/>
      <c r="AA14" s="221"/>
      <c r="AB14" s="219"/>
      <c r="AC14" s="220"/>
      <c r="AD14" s="220"/>
      <c r="AE14" s="220"/>
      <c r="AF14" s="220"/>
      <c r="AG14" s="221"/>
      <c r="AH14" s="210"/>
      <c r="AI14" s="211"/>
      <c r="AJ14" s="211"/>
      <c r="AK14" s="211"/>
      <c r="AL14" s="211"/>
      <c r="AM14" s="212"/>
      <c r="AN14" s="8"/>
      <c r="AO14" s="244" t="s">
        <v>66</v>
      </c>
      <c r="AP14" s="245"/>
      <c r="AQ14" s="245"/>
      <c r="AR14" s="245"/>
      <c r="AS14" s="245"/>
      <c r="AT14" s="246"/>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33"/>
      <c r="C15" s="233"/>
      <c r="D15" s="234"/>
      <c r="E15" s="226"/>
      <c r="F15" s="227"/>
      <c r="G15" s="227"/>
      <c r="H15" s="227"/>
      <c r="I15" s="227"/>
      <c r="J15" s="195"/>
      <c r="K15" s="196"/>
      <c r="L15" s="196"/>
      <c r="M15" s="196"/>
      <c r="N15" s="196"/>
      <c r="O15" s="197"/>
      <c r="P15" s="195"/>
      <c r="Q15" s="196"/>
      <c r="R15" s="196"/>
      <c r="S15" s="196"/>
      <c r="T15" s="196"/>
      <c r="U15" s="197"/>
      <c r="V15" s="213"/>
      <c r="W15" s="214"/>
      <c r="X15" s="214"/>
      <c r="Y15" s="214"/>
      <c r="Z15" s="214"/>
      <c r="AA15" s="215"/>
      <c r="AB15" s="213"/>
      <c r="AC15" s="214"/>
      <c r="AD15" s="214"/>
      <c r="AE15" s="214"/>
      <c r="AF15" s="214"/>
      <c r="AG15" s="215"/>
      <c r="AH15" s="204"/>
      <c r="AI15" s="205"/>
      <c r="AJ15" s="205"/>
      <c r="AK15" s="205"/>
      <c r="AL15" s="205"/>
      <c r="AM15" s="206"/>
      <c r="AN15" s="8"/>
      <c r="AO15" s="247"/>
      <c r="AP15" s="248"/>
      <c r="AQ15" s="248"/>
      <c r="AR15" s="248"/>
      <c r="AS15" s="248"/>
      <c r="AT15" s="249"/>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33"/>
      <c r="C16" s="233"/>
      <c r="D16" s="234"/>
      <c r="E16" s="226"/>
      <c r="F16" s="227"/>
      <c r="G16" s="227"/>
      <c r="H16" s="227"/>
      <c r="I16" s="227"/>
      <c r="J16" s="195"/>
      <c r="K16" s="196"/>
      <c r="L16" s="196"/>
      <c r="M16" s="196"/>
      <c r="N16" s="196"/>
      <c r="O16" s="197"/>
      <c r="P16" s="195"/>
      <c r="Q16" s="196"/>
      <c r="R16" s="196"/>
      <c r="S16" s="196"/>
      <c r="T16" s="196"/>
      <c r="U16" s="197"/>
      <c r="V16" s="213"/>
      <c r="W16" s="214"/>
      <c r="X16" s="214"/>
      <c r="Y16" s="214"/>
      <c r="Z16" s="214"/>
      <c r="AA16" s="215"/>
      <c r="AB16" s="213"/>
      <c r="AC16" s="214"/>
      <c r="AD16" s="214"/>
      <c r="AE16" s="214"/>
      <c r="AF16" s="214"/>
      <c r="AG16" s="215"/>
      <c r="AH16" s="204"/>
      <c r="AI16" s="205"/>
      <c r="AJ16" s="205"/>
      <c r="AK16" s="205"/>
      <c r="AL16" s="205"/>
      <c r="AM16" s="206"/>
      <c r="AN16" s="8"/>
      <c r="AO16" s="247"/>
      <c r="AP16" s="248"/>
      <c r="AQ16" s="248"/>
      <c r="AR16" s="248"/>
      <c r="AS16" s="248"/>
      <c r="AT16" s="249"/>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33"/>
      <c r="C17" s="233"/>
      <c r="D17" s="234"/>
      <c r="E17" s="226"/>
      <c r="F17" s="227"/>
      <c r="G17" s="227"/>
      <c r="H17" s="227"/>
      <c r="I17" s="227"/>
      <c r="J17" s="195"/>
      <c r="K17" s="196"/>
      <c r="L17" s="196"/>
      <c r="M17" s="196"/>
      <c r="N17" s="196"/>
      <c r="O17" s="197"/>
      <c r="P17" s="195"/>
      <c r="Q17" s="196"/>
      <c r="R17" s="196"/>
      <c r="S17" s="196"/>
      <c r="T17" s="196"/>
      <c r="U17" s="197"/>
      <c r="V17" s="213"/>
      <c r="W17" s="214"/>
      <c r="X17" s="214"/>
      <c r="Y17" s="214"/>
      <c r="Z17" s="214"/>
      <c r="AA17" s="215"/>
      <c r="AB17" s="213"/>
      <c r="AC17" s="214"/>
      <c r="AD17" s="214"/>
      <c r="AE17" s="214"/>
      <c r="AF17" s="214"/>
      <c r="AG17" s="215"/>
      <c r="AH17" s="204"/>
      <c r="AI17" s="205"/>
      <c r="AJ17" s="205"/>
      <c r="AK17" s="205"/>
      <c r="AL17" s="205"/>
      <c r="AM17" s="206"/>
      <c r="AN17" s="8"/>
      <c r="AO17" s="247"/>
      <c r="AP17" s="248"/>
      <c r="AQ17" s="248"/>
      <c r="AR17" s="248"/>
      <c r="AS17" s="248"/>
      <c r="AT17" s="249"/>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33"/>
      <c r="C18" s="233"/>
      <c r="D18" s="234"/>
      <c r="E18" s="226"/>
      <c r="F18" s="227"/>
      <c r="G18" s="227"/>
      <c r="H18" s="227"/>
      <c r="I18" s="227"/>
      <c r="J18" s="195"/>
      <c r="K18" s="196"/>
      <c r="L18" s="196"/>
      <c r="M18" s="196"/>
      <c r="N18" s="196"/>
      <c r="O18" s="197"/>
      <c r="P18" s="195"/>
      <c r="Q18" s="196"/>
      <c r="R18" s="196"/>
      <c r="S18" s="196"/>
      <c r="T18" s="196"/>
      <c r="U18" s="197"/>
      <c r="V18" s="213"/>
      <c r="W18" s="214"/>
      <c r="X18" s="214"/>
      <c r="Y18" s="214"/>
      <c r="Z18" s="214"/>
      <c r="AA18" s="215"/>
      <c r="AB18" s="213"/>
      <c r="AC18" s="214"/>
      <c r="AD18" s="214"/>
      <c r="AE18" s="214"/>
      <c r="AF18" s="214"/>
      <c r="AG18" s="215"/>
      <c r="AH18" s="204"/>
      <c r="AI18" s="205"/>
      <c r="AJ18" s="205"/>
      <c r="AK18" s="205"/>
      <c r="AL18" s="205"/>
      <c r="AM18" s="206"/>
      <c r="AN18" s="8"/>
      <c r="AO18" s="247"/>
      <c r="AP18" s="248"/>
      <c r="AQ18" s="248"/>
      <c r="AR18" s="248"/>
      <c r="AS18" s="248"/>
      <c r="AT18" s="249"/>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33"/>
      <c r="C19" s="233"/>
      <c r="D19" s="234"/>
      <c r="E19" s="226"/>
      <c r="F19" s="227"/>
      <c r="G19" s="227"/>
      <c r="H19" s="227"/>
      <c r="I19" s="227"/>
      <c r="J19" s="195"/>
      <c r="K19" s="196"/>
      <c r="L19" s="196"/>
      <c r="M19" s="196"/>
      <c r="N19" s="196"/>
      <c r="O19" s="197"/>
      <c r="P19" s="195"/>
      <c r="Q19" s="196"/>
      <c r="R19" s="196"/>
      <c r="S19" s="196"/>
      <c r="T19" s="196"/>
      <c r="U19" s="197"/>
      <c r="V19" s="213"/>
      <c r="W19" s="214"/>
      <c r="X19" s="214"/>
      <c r="Y19" s="214"/>
      <c r="Z19" s="214"/>
      <c r="AA19" s="215"/>
      <c r="AB19" s="213"/>
      <c r="AC19" s="214"/>
      <c r="AD19" s="214"/>
      <c r="AE19" s="214"/>
      <c r="AF19" s="214"/>
      <c r="AG19" s="215"/>
      <c r="AH19" s="204"/>
      <c r="AI19" s="205"/>
      <c r="AJ19" s="205"/>
      <c r="AK19" s="205"/>
      <c r="AL19" s="205"/>
      <c r="AM19" s="206"/>
      <c r="AN19" s="8"/>
      <c r="AO19" s="247"/>
      <c r="AP19" s="248"/>
      <c r="AQ19" s="248"/>
      <c r="AR19" s="248"/>
      <c r="AS19" s="248"/>
      <c r="AT19" s="249"/>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33"/>
      <c r="C20" s="233"/>
      <c r="D20" s="234"/>
      <c r="E20" s="226"/>
      <c r="F20" s="227"/>
      <c r="G20" s="227"/>
      <c r="H20" s="227"/>
      <c r="I20" s="227"/>
      <c r="J20" s="195"/>
      <c r="K20" s="196"/>
      <c r="L20" s="196"/>
      <c r="M20" s="196"/>
      <c r="N20" s="196"/>
      <c r="O20" s="197"/>
      <c r="P20" s="195"/>
      <c r="Q20" s="196"/>
      <c r="R20" s="196"/>
      <c r="S20" s="196"/>
      <c r="T20" s="196"/>
      <c r="U20" s="197"/>
      <c r="V20" s="213"/>
      <c r="W20" s="214"/>
      <c r="X20" s="214"/>
      <c r="Y20" s="214"/>
      <c r="Z20" s="214"/>
      <c r="AA20" s="215"/>
      <c r="AB20" s="213"/>
      <c r="AC20" s="214"/>
      <c r="AD20" s="214"/>
      <c r="AE20" s="214"/>
      <c r="AF20" s="214"/>
      <c r="AG20" s="215"/>
      <c r="AH20" s="204"/>
      <c r="AI20" s="205"/>
      <c r="AJ20" s="205"/>
      <c r="AK20" s="205"/>
      <c r="AL20" s="205"/>
      <c r="AM20" s="206"/>
      <c r="AN20" s="8"/>
      <c r="AO20" s="247"/>
      <c r="AP20" s="248"/>
      <c r="AQ20" s="248"/>
      <c r="AR20" s="248"/>
      <c r="AS20" s="248"/>
      <c r="AT20" s="249"/>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33"/>
      <c r="C21" s="233"/>
      <c r="D21" s="234"/>
      <c r="E21" s="229"/>
      <c r="F21" s="230"/>
      <c r="G21" s="230"/>
      <c r="H21" s="230"/>
      <c r="I21" s="230"/>
      <c r="J21" s="198"/>
      <c r="K21" s="199"/>
      <c r="L21" s="199"/>
      <c r="M21" s="199"/>
      <c r="N21" s="199"/>
      <c r="O21" s="200"/>
      <c r="P21" s="198"/>
      <c r="Q21" s="199"/>
      <c r="R21" s="199"/>
      <c r="S21" s="199"/>
      <c r="T21" s="199"/>
      <c r="U21" s="200"/>
      <c r="V21" s="216"/>
      <c r="W21" s="217"/>
      <c r="X21" s="217"/>
      <c r="Y21" s="217"/>
      <c r="Z21" s="217"/>
      <c r="AA21" s="218"/>
      <c r="AB21" s="216"/>
      <c r="AC21" s="217"/>
      <c r="AD21" s="217"/>
      <c r="AE21" s="217"/>
      <c r="AF21" s="217"/>
      <c r="AG21" s="218"/>
      <c r="AH21" s="207"/>
      <c r="AI21" s="208"/>
      <c r="AJ21" s="208"/>
      <c r="AK21" s="208"/>
      <c r="AL21" s="208"/>
      <c r="AM21" s="209"/>
      <c r="AN21" s="8"/>
      <c r="AO21" s="250"/>
      <c r="AP21" s="251"/>
      <c r="AQ21" s="251"/>
      <c r="AR21" s="251"/>
      <c r="AS21" s="251"/>
      <c r="AT21" s="252"/>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33"/>
      <c r="C22" s="233"/>
      <c r="D22" s="234"/>
      <c r="E22" s="223" t="s">
        <v>99</v>
      </c>
      <c r="F22" s="224"/>
      <c r="G22" s="224"/>
      <c r="H22" s="224"/>
      <c r="I22" s="225"/>
      <c r="J22" s="201"/>
      <c r="K22" s="202"/>
      <c r="L22" s="202"/>
      <c r="M22" s="202"/>
      <c r="N22" s="202"/>
      <c r="O22" s="203"/>
      <c r="P22" s="201"/>
      <c r="Q22" s="202"/>
      <c r="R22" s="202"/>
      <c r="S22" s="202"/>
      <c r="T22" s="202"/>
      <c r="U22" s="203"/>
      <c r="V22" s="201"/>
      <c r="W22" s="202"/>
      <c r="X22" s="202"/>
      <c r="Y22" s="202"/>
      <c r="Z22" s="202"/>
      <c r="AA22" s="203"/>
      <c r="AB22" s="219"/>
      <c r="AC22" s="220"/>
      <c r="AD22" s="220"/>
      <c r="AE22" s="220"/>
      <c r="AF22" s="220"/>
      <c r="AG22" s="221"/>
      <c r="AH22" s="210"/>
      <c r="AI22" s="211"/>
      <c r="AJ22" s="211"/>
      <c r="AK22" s="211"/>
      <c r="AL22" s="211"/>
      <c r="AM22" s="212"/>
      <c r="AN22" s="8"/>
      <c r="AO22" s="253" t="s">
        <v>67</v>
      </c>
      <c r="AP22" s="254"/>
      <c r="AQ22" s="254"/>
      <c r="AR22" s="254"/>
      <c r="AS22" s="254"/>
      <c r="AT22" s="255"/>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33"/>
      <c r="C23" s="233"/>
      <c r="D23" s="234"/>
      <c r="E23" s="226"/>
      <c r="F23" s="227"/>
      <c r="G23" s="227"/>
      <c r="H23" s="227"/>
      <c r="I23" s="228"/>
      <c r="J23" s="195"/>
      <c r="K23" s="196"/>
      <c r="L23" s="196"/>
      <c r="M23" s="196"/>
      <c r="N23" s="196"/>
      <c r="O23" s="197"/>
      <c r="P23" s="195"/>
      <c r="Q23" s="196"/>
      <c r="R23" s="196"/>
      <c r="S23" s="196"/>
      <c r="T23" s="196"/>
      <c r="U23" s="197"/>
      <c r="V23" s="195"/>
      <c r="W23" s="196"/>
      <c r="X23" s="196"/>
      <c r="Y23" s="196"/>
      <c r="Z23" s="196"/>
      <c r="AA23" s="197"/>
      <c r="AB23" s="213"/>
      <c r="AC23" s="214"/>
      <c r="AD23" s="214"/>
      <c r="AE23" s="214"/>
      <c r="AF23" s="214"/>
      <c r="AG23" s="215"/>
      <c r="AH23" s="204"/>
      <c r="AI23" s="205"/>
      <c r="AJ23" s="205"/>
      <c r="AK23" s="205"/>
      <c r="AL23" s="205"/>
      <c r="AM23" s="206"/>
      <c r="AN23" s="8"/>
      <c r="AO23" s="256"/>
      <c r="AP23" s="257"/>
      <c r="AQ23" s="257"/>
      <c r="AR23" s="257"/>
      <c r="AS23" s="257"/>
      <c r="AT23" s="25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33"/>
      <c r="C24" s="233"/>
      <c r="D24" s="234"/>
      <c r="E24" s="226"/>
      <c r="F24" s="227"/>
      <c r="G24" s="227"/>
      <c r="H24" s="227"/>
      <c r="I24" s="228"/>
      <c r="J24" s="195"/>
      <c r="K24" s="196"/>
      <c r="L24" s="196"/>
      <c r="M24" s="196"/>
      <c r="N24" s="196"/>
      <c r="O24" s="197"/>
      <c r="P24" s="195"/>
      <c r="Q24" s="196"/>
      <c r="R24" s="196"/>
      <c r="S24" s="196"/>
      <c r="T24" s="196"/>
      <c r="U24" s="197"/>
      <c r="V24" s="195"/>
      <c r="W24" s="196"/>
      <c r="X24" s="196"/>
      <c r="Y24" s="196"/>
      <c r="Z24" s="196"/>
      <c r="AA24" s="197"/>
      <c r="AB24" s="213"/>
      <c r="AC24" s="214"/>
      <c r="AD24" s="214"/>
      <c r="AE24" s="214"/>
      <c r="AF24" s="214"/>
      <c r="AG24" s="215"/>
      <c r="AH24" s="204"/>
      <c r="AI24" s="205"/>
      <c r="AJ24" s="205"/>
      <c r="AK24" s="205"/>
      <c r="AL24" s="205"/>
      <c r="AM24" s="206"/>
      <c r="AN24" s="8"/>
      <c r="AO24" s="256"/>
      <c r="AP24" s="257"/>
      <c r="AQ24" s="257"/>
      <c r="AR24" s="257"/>
      <c r="AS24" s="257"/>
      <c r="AT24" s="25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33"/>
      <c r="C25" s="233"/>
      <c r="D25" s="234"/>
      <c r="E25" s="226"/>
      <c r="F25" s="227"/>
      <c r="G25" s="227"/>
      <c r="H25" s="227"/>
      <c r="I25" s="228"/>
      <c r="J25" s="195"/>
      <c r="K25" s="196"/>
      <c r="L25" s="196"/>
      <c r="M25" s="196"/>
      <c r="N25" s="196"/>
      <c r="O25" s="197"/>
      <c r="P25" s="195"/>
      <c r="Q25" s="196"/>
      <c r="R25" s="196"/>
      <c r="S25" s="196"/>
      <c r="T25" s="196"/>
      <c r="U25" s="197"/>
      <c r="V25" s="195"/>
      <c r="W25" s="196"/>
      <c r="X25" s="196"/>
      <c r="Y25" s="196"/>
      <c r="Z25" s="196"/>
      <c r="AA25" s="197"/>
      <c r="AB25" s="213"/>
      <c r="AC25" s="214"/>
      <c r="AD25" s="214"/>
      <c r="AE25" s="214"/>
      <c r="AF25" s="214"/>
      <c r="AG25" s="215"/>
      <c r="AH25" s="204"/>
      <c r="AI25" s="205"/>
      <c r="AJ25" s="205"/>
      <c r="AK25" s="205"/>
      <c r="AL25" s="205"/>
      <c r="AM25" s="206"/>
      <c r="AN25" s="8"/>
      <c r="AO25" s="256"/>
      <c r="AP25" s="257"/>
      <c r="AQ25" s="257"/>
      <c r="AR25" s="257"/>
      <c r="AS25" s="257"/>
      <c r="AT25" s="25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33"/>
      <c r="C26" s="233"/>
      <c r="D26" s="234"/>
      <c r="E26" s="226"/>
      <c r="F26" s="227"/>
      <c r="G26" s="227"/>
      <c r="H26" s="227"/>
      <c r="I26" s="228"/>
      <c r="J26" s="195"/>
      <c r="K26" s="196"/>
      <c r="L26" s="196"/>
      <c r="M26" s="196"/>
      <c r="N26" s="196"/>
      <c r="O26" s="197"/>
      <c r="P26" s="195"/>
      <c r="Q26" s="196"/>
      <c r="R26" s="196"/>
      <c r="S26" s="196"/>
      <c r="T26" s="196"/>
      <c r="U26" s="197"/>
      <c r="V26" s="195"/>
      <c r="W26" s="196"/>
      <c r="X26" s="196"/>
      <c r="Y26" s="196"/>
      <c r="Z26" s="196"/>
      <c r="AA26" s="197"/>
      <c r="AB26" s="213"/>
      <c r="AC26" s="214"/>
      <c r="AD26" s="214"/>
      <c r="AE26" s="214"/>
      <c r="AF26" s="214"/>
      <c r="AG26" s="215"/>
      <c r="AH26" s="204"/>
      <c r="AI26" s="205"/>
      <c r="AJ26" s="205"/>
      <c r="AK26" s="205"/>
      <c r="AL26" s="205"/>
      <c r="AM26" s="206"/>
      <c r="AN26" s="8"/>
      <c r="AO26" s="256"/>
      <c r="AP26" s="257"/>
      <c r="AQ26" s="257"/>
      <c r="AR26" s="257"/>
      <c r="AS26" s="257"/>
      <c r="AT26" s="25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33"/>
      <c r="C27" s="233"/>
      <c r="D27" s="234"/>
      <c r="E27" s="226"/>
      <c r="F27" s="227"/>
      <c r="G27" s="227"/>
      <c r="H27" s="227"/>
      <c r="I27" s="228"/>
      <c r="J27" s="195"/>
      <c r="K27" s="196"/>
      <c r="L27" s="196"/>
      <c r="M27" s="196"/>
      <c r="N27" s="196"/>
      <c r="O27" s="197"/>
      <c r="P27" s="195"/>
      <c r="Q27" s="196"/>
      <c r="R27" s="196"/>
      <c r="S27" s="196"/>
      <c r="T27" s="196"/>
      <c r="U27" s="197"/>
      <c r="V27" s="195"/>
      <c r="W27" s="196"/>
      <c r="X27" s="196"/>
      <c r="Y27" s="196"/>
      <c r="Z27" s="196"/>
      <c r="AA27" s="197"/>
      <c r="AB27" s="213"/>
      <c r="AC27" s="214"/>
      <c r="AD27" s="214"/>
      <c r="AE27" s="214"/>
      <c r="AF27" s="214"/>
      <c r="AG27" s="215"/>
      <c r="AH27" s="204"/>
      <c r="AI27" s="205"/>
      <c r="AJ27" s="205"/>
      <c r="AK27" s="205"/>
      <c r="AL27" s="205"/>
      <c r="AM27" s="206"/>
      <c r="AN27" s="8"/>
      <c r="AO27" s="256"/>
      <c r="AP27" s="257"/>
      <c r="AQ27" s="257"/>
      <c r="AR27" s="257"/>
      <c r="AS27" s="257"/>
      <c r="AT27" s="25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33"/>
      <c r="C28" s="233"/>
      <c r="D28" s="234"/>
      <c r="E28" s="226"/>
      <c r="F28" s="227"/>
      <c r="G28" s="227"/>
      <c r="H28" s="227"/>
      <c r="I28" s="228"/>
      <c r="J28" s="195"/>
      <c r="K28" s="196"/>
      <c r="L28" s="196"/>
      <c r="M28" s="196"/>
      <c r="N28" s="196"/>
      <c r="O28" s="197"/>
      <c r="P28" s="195"/>
      <c r="Q28" s="196"/>
      <c r="R28" s="196"/>
      <c r="S28" s="196"/>
      <c r="T28" s="196"/>
      <c r="U28" s="197"/>
      <c r="V28" s="195"/>
      <c r="W28" s="196"/>
      <c r="X28" s="196"/>
      <c r="Y28" s="196"/>
      <c r="Z28" s="196"/>
      <c r="AA28" s="197"/>
      <c r="AB28" s="213"/>
      <c r="AC28" s="214"/>
      <c r="AD28" s="214"/>
      <c r="AE28" s="214"/>
      <c r="AF28" s="214"/>
      <c r="AG28" s="215"/>
      <c r="AH28" s="204"/>
      <c r="AI28" s="205"/>
      <c r="AJ28" s="205"/>
      <c r="AK28" s="205"/>
      <c r="AL28" s="205"/>
      <c r="AM28" s="206"/>
      <c r="AN28" s="8"/>
      <c r="AO28" s="256"/>
      <c r="AP28" s="257"/>
      <c r="AQ28" s="257"/>
      <c r="AR28" s="257"/>
      <c r="AS28" s="257"/>
      <c r="AT28" s="25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33"/>
      <c r="C29" s="233"/>
      <c r="D29" s="234"/>
      <c r="E29" s="229"/>
      <c r="F29" s="230"/>
      <c r="G29" s="230"/>
      <c r="H29" s="230"/>
      <c r="I29" s="231"/>
      <c r="J29" s="195"/>
      <c r="K29" s="196"/>
      <c r="L29" s="196"/>
      <c r="M29" s="196"/>
      <c r="N29" s="196"/>
      <c r="O29" s="197"/>
      <c r="P29" s="198"/>
      <c r="Q29" s="199"/>
      <c r="R29" s="199"/>
      <c r="S29" s="199"/>
      <c r="T29" s="199"/>
      <c r="U29" s="200"/>
      <c r="V29" s="198"/>
      <c r="W29" s="199"/>
      <c r="X29" s="199"/>
      <c r="Y29" s="199"/>
      <c r="Z29" s="199"/>
      <c r="AA29" s="200"/>
      <c r="AB29" s="216"/>
      <c r="AC29" s="217"/>
      <c r="AD29" s="217"/>
      <c r="AE29" s="217"/>
      <c r="AF29" s="217"/>
      <c r="AG29" s="218"/>
      <c r="AH29" s="207"/>
      <c r="AI29" s="208"/>
      <c r="AJ29" s="208"/>
      <c r="AK29" s="208"/>
      <c r="AL29" s="208"/>
      <c r="AM29" s="209"/>
      <c r="AN29" s="8"/>
      <c r="AO29" s="259"/>
      <c r="AP29" s="260"/>
      <c r="AQ29" s="260"/>
      <c r="AR29" s="260"/>
      <c r="AS29" s="260"/>
      <c r="AT29" s="261"/>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33"/>
      <c r="C30" s="233"/>
      <c r="D30" s="234"/>
      <c r="E30" s="223" t="s">
        <v>96</v>
      </c>
      <c r="F30" s="224"/>
      <c r="G30" s="224"/>
      <c r="H30" s="224"/>
      <c r="I30" s="224"/>
      <c r="J30" s="192"/>
      <c r="K30" s="193"/>
      <c r="L30" s="193"/>
      <c r="M30" s="193"/>
      <c r="N30" s="193"/>
      <c r="O30" s="194"/>
      <c r="P30" s="202"/>
      <c r="Q30" s="202"/>
      <c r="R30" s="202"/>
      <c r="S30" s="202"/>
      <c r="T30" s="202"/>
      <c r="U30" s="203"/>
      <c r="V30" s="201"/>
      <c r="W30" s="202"/>
      <c r="X30" s="202"/>
      <c r="Y30" s="202"/>
      <c r="Z30" s="202"/>
      <c r="AA30" s="203"/>
      <c r="AB30" s="219"/>
      <c r="AC30" s="220"/>
      <c r="AD30" s="220"/>
      <c r="AE30" s="220"/>
      <c r="AF30" s="220"/>
      <c r="AG30" s="221"/>
      <c r="AH30" s="210"/>
      <c r="AI30" s="211"/>
      <c r="AJ30" s="211"/>
      <c r="AK30" s="211"/>
      <c r="AL30" s="211"/>
      <c r="AM30" s="212"/>
      <c r="AN30" s="8"/>
      <c r="AO30" s="262" t="s">
        <v>68</v>
      </c>
      <c r="AP30" s="263"/>
      <c r="AQ30" s="263"/>
      <c r="AR30" s="263"/>
      <c r="AS30" s="263"/>
      <c r="AT30" s="264"/>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33"/>
      <c r="C31" s="233"/>
      <c r="D31" s="234"/>
      <c r="E31" s="226"/>
      <c r="F31" s="227"/>
      <c r="G31" s="227"/>
      <c r="H31" s="227"/>
      <c r="I31" s="227"/>
      <c r="J31" s="186"/>
      <c r="K31" s="187"/>
      <c r="L31" s="187"/>
      <c r="M31" s="187"/>
      <c r="N31" s="187"/>
      <c r="O31" s="188"/>
      <c r="P31" s="196"/>
      <c r="Q31" s="196"/>
      <c r="R31" s="196"/>
      <c r="S31" s="196"/>
      <c r="T31" s="196"/>
      <c r="U31" s="197"/>
      <c r="V31" s="195"/>
      <c r="W31" s="196"/>
      <c r="X31" s="196"/>
      <c r="Y31" s="196"/>
      <c r="Z31" s="196"/>
      <c r="AA31" s="197"/>
      <c r="AB31" s="213"/>
      <c r="AC31" s="214"/>
      <c r="AD31" s="214"/>
      <c r="AE31" s="214"/>
      <c r="AF31" s="214"/>
      <c r="AG31" s="215"/>
      <c r="AH31" s="204"/>
      <c r="AI31" s="205"/>
      <c r="AJ31" s="205"/>
      <c r="AK31" s="205"/>
      <c r="AL31" s="205"/>
      <c r="AM31" s="206"/>
      <c r="AN31" s="8"/>
      <c r="AO31" s="265"/>
      <c r="AP31" s="266"/>
      <c r="AQ31" s="266"/>
      <c r="AR31" s="266"/>
      <c r="AS31" s="266"/>
      <c r="AT31" s="267"/>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33"/>
      <c r="C32" s="233"/>
      <c r="D32" s="234"/>
      <c r="E32" s="226"/>
      <c r="F32" s="227"/>
      <c r="G32" s="227"/>
      <c r="H32" s="227"/>
      <c r="I32" s="227"/>
      <c r="J32" s="186"/>
      <c r="K32" s="187"/>
      <c r="L32" s="187"/>
      <c r="M32" s="187"/>
      <c r="N32" s="187"/>
      <c r="O32" s="188"/>
      <c r="P32" s="196"/>
      <c r="Q32" s="196"/>
      <c r="R32" s="196"/>
      <c r="S32" s="196"/>
      <c r="T32" s="196"/>
      <c r="U32" s="197"/>
      <c r="V32" s="195"/>
      <c r="W32" s="196"/>
      <c r="X32" s="196"/>
      <c r="Y32" s="196"/>
      <c r="Z32" s="196"/>
      <c r="AA32" s="197"/>
      <c r="AB32" s="213"/>
      <c r="AC32" s="214"/>
      <c r="AD32" s="214"/>
      <c r="AE32" s="214"/>
      <c r="AF32" s="214"/>
      <c r="AG32" s="215"/>
      <c r="AH32" s="204"/>
      <c r="AI32" s="205"/>
      <c r="AJ32" s="205"/>
      <c r="AK32" s="205"/>
      <c r="AL32" s="205"/>
      <c r="AM32" s="206"/>
      <c r="AN32" s="8"/>
      <c r="AO32" s="265"/>
      <c r="AP32" s="266"/>
      <c r="AQ32" s="266"/>
      <c r="AR32" s="266"/>
      <c r="AS32" s="266"/>
      <c r="AT32" s="267"/>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33"/>
      <c r="C33" s="233"/>
      <c r="D33" s="234"/>
      <c r="E33" s="226"/>
      <c r="F33" s="227"/>
      <c r="G33" s="227"/>
      <c r="H33" s="227"/>
      <c r="I33" s="227"/>
      <c r="J33" s="186"/>
      <c r="K33" s="187"/>
      <c r="L33" s="187"/>
      <c r="M33" s="187"/>
      <c r="N33" s="187"/>
      <c r="O33" s="188"/>
      <c r="P33" s="196"/>
      <c r="Q33" s="196"/>
      <c r="R33" s="196"/>
      <c r="S33" s="196"/>
      <c r="T33" s="196"/>
      <c r="U33" s="197"/>
      <c r="V33" s="195"/>
      <c r="W33" s="196"/>
      <c r="X33" s="196"/>
      <c r="Y33" s="196"/>
      <c r="Z33" s="196"/>
      <c r="AA33" s="197"/>
      <c r="AB33" s="213"/>
      <c r="AC33" s="214"/>
      <c r="AD33" s="214"/>
      <c r="AE33" s="214"/>
      <c r="AF33" s="214"/>
      <c r="AG33" s="215"/>
      <c r="AH33" s="204"/>
      <c r="AI33" s="205"/>
      <c r="AJ33" s="205"/>
      <c r="AK33" s="205"/>
      <c r="AL33" s="205"/>
      <c r="AM33" s="206"/>
      <c r="AN33" s="8"/>
      <c r="AO33" s="265"/>
      <c r="AP33" s="266"/>
      <c r="AQ33" s="266"/>
      <c r="AR33" s="266"/>
      <c r="AS33" s="266"/>
      <c r="AT33" s="267"/>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33"/>
      <c r="C34" s="233"/>
      <c r="D34" s="234"/>
      <c r="E34" s="226"/>
      <c r="F34" s="227"/>
      <c r="G34" s="227"/>
      <c r="H34" s="227"/>
      <c r="I34" s="227"/>
      <c r="J34" s="186"/>
      <c r="K34" s="187"/>
      <c r="L34" s="187"/>
      <c r="M34" s="187"/>
      <c r="N34" s="187"/>
      <c r="O34" s="188"/>
      <c r="P34" s="196"/>
      <c r="Q34" s="196"/>
      <c r="R34" s="196"/>
      <c r="S34" s="196"/>
      <c r="T34" s="196"/>
      <c r="U34" s="197"/>
      <c r="V34" s="195"/>
      <c r="W34" s="196"/>
      <c r="X34" s="196"/>
      <c r="Y34" s="196"/>
      <c r="Z34" s="196"/>
      <c r="AA34" s="197"/>
      <c r="AB34" s="213"/>
      <c r="AC34" s="214"/>
      <c r="AD34" s="214"/>
      <c r="AE34" s="214"/>
      <c r="AF34" s="214"/>
      <c r="AG34" s="215"/>
      <c r="AH34" s="204"/>
      <c r="AI34" s="205"/>
      <c r="AJ34" s="205"/>
      <c r="AK34" s="205"/>
      <c r="AL34" s="205"/>
      <c r="AM34" s="206"/>
      <c r="AN34" s="8"/>
      <c r="AO34" s="265"/>
      <c r="AP34" s="266"/>
      <c r="AQ34" s="266"/>
      <c r="AR34" s="266"/>
      <c r="AS34" s="266"/>
      <c r="AT34" s="267"/>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33"/>
      <c r="C35" s="233"/>
      <c r="D35" s="234"/>
      <c r="E35" s="226"/>
      <c r="F35" s="227"/>
      <c r="G35" s="227"/>
      <c r="H35" s="227"/>
      <c r="I35" s="227"/>
      <c r="J35" s="186"/>
      <c r="K35" s="187"/>
      <c r="L35" s="187"/>
      <c r="M35" s="187"/>
      <c r="N35" s="187"/>
      <c r="O35" s="188"/>
      <c r="P35" s="196"/>
      <c r="Q35" s="196"/>
      <c r="R35" s="196"/>
      <c r="S35" s="196"/>
      <c r="T35" s="196"/>
      <c r="U35" s="197"/>
      <c r="V35" s="195"/>
      <c r="W35" s="196"/>
      <c r="X35" s="196"/>
      <c r="Y35" s="196"/>
      <c r="Z35" s="196"/>
      <c r="AA35" s="197"/>
      <c r="AB35" s="213"/>
      <c r="AC35" s="214"/>
      <c r="AD35" s="214"/>
      <c r="AE35" s="214"/>
      <c r="AF35" s="214"/>
      <c r="AG35" s="215"/>
      <c r="AH35" s="204"/>
      <c r="AI35" s="205"/>
      <c r="AJ35" s="205"/>
      <c r="AK35" s="205"/>
      <c r="AL35" s="205"/>
      <c r="AM35" s="206"/>
      <c r="AN35" s="8"/>
      <c r="AO35" s="265"/>
      <c r="AP35" s="266"/>
      <c r="AQ35" s="266"/>
      <c r="AR35" s="266"/>
      <c r="AS35" s="266"/>
      <c r="AT35" s="267"/>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33"/>
      <c r="C36" s="233"/>
      <c r="D36" s="234"/>
      <c r="E36" s="226"/>
      <c r="F36" s="227"/>
      <c r="G36" s="227"/>
      <c r="H36" s="227"/>
      <c r="I36" s="227"/>
      <c r="J36" s="186"/>
      <c r="K36" s="187"/>
      <c r="L36" s="187"/>
      <c r="M36" s="187"/>
      <c r="N36" s="187"/>
      <c r="O36" s="188"/>
      <c r="P36" s="196"/>
      <c r="Q36" s="196"/>
      <c r="R36" s="196"/>
      <c r="S36" s="196"/>
      <c r="T36" s="196"/>
      <c r="U36" s="197"/>
      <c r="V36" s="195"/>
      <c r="W36" s="196"/>
      <c r="X36" s="196"/>
      <c r="Y36" s="196"/>
      <c r="Z36" s="196"/>
      <c r="AA36" s="197"/>
      <c r="AB36" s="213"/>
      <c r="AC36" s="214"/>
      <c r="AD36" s="214"/>
      <c r="AE36" s="214"/>
      <c r="AF36" s="214"/>
      <c r="AG36" s="215"/>
      <c r="AH36" s="204"/>
      <c r="AI36" s="205"/>
      <c r="AJ36" s="205"/>
      <c r="AK36" s="205"/>
      <c r="AL36" s="205"/>
      <c r="AM36" s="206"/>
      <c r="AN36" s="8"/>
      <c r="AO36" s="265"/>
      <c r="AP36" s="266"/>
      <c r="AQ36" s="266"/>
      <c r="AR36" s="266"/>
      <c r="AS36" s="266"/>
      <c r="AT36" s="267"/>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33"/>
      <c r="C37" s="233"/>
      <c r="D37" s="234"/>
      <c r="E37" s="229"/>
      <c r="F37" s="230"/>
      <c r="G37" s="230"/>
      <c r="H37" s="230"/>
      <c r="I37" s="230"/>
      <c r="J37" s="189"/>
      <c r="K37" s="190"/>
      <c r="L37" s="190"/>
      <c r="M37" s="190"/>
      <c r="N37" s="190"/>
      <c r="O37" s="191"/>
      <c r="P37" s="199"/>
      <c r="Q37" s="199"/>
      <c r="R37" s="199"/>
      <c r="S37" s="199"/>
      <c r="T37" s="199"/>
      <c r="U37" s="200"/>
      <c r="V37" s="198"/>
      <c r="W37" s="199"/>
      <c r="X37" s="199"/>
      <c r="Y37" s="199"/>
      <c r="Z37" s="199"/>
      <c r="AA37" s="200"/>
      <c r="AB37" s="216"/>
      <c r="AC37" s="217"/>
      <c r="AD37" s="217"/>
      <c r="AE37" s="217"/>
      <c r="AF37" s="217"/>
      <c r="AG37" s="218"/>
      <c r="AH37" s="207"/>
      <c r="AI37" s="208"/>
      <c r="AJ37" s="208"/>
      <c r="AK37" s="208"/>
      <c r="AL37" s="208"/>
      <c r="AM37" s="209"/>
      <c r="AN37" s="8"/>
      <c r="AO37" s="268"/>
      <c r="AP37" s="269"/>
      <c r="AQ37" s="269"/>
      <c r="AR37" s="269"/>
      <c r="AS37" s="269"/>
      <c r="AT37" s="270"/>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33"/>
      <c r="C38" s="233"/>
      <c r="D38" s="234"/>
      <c r="E38" s="223" t="s">
        <v>95</v>
      </c>
      <c r="F38" s="224"/>
      <c r="G38" s="224"/>
      <c r="H38" s="224"/>
      <c r="I38" s="225"/>
      <c r="J38" s="192"/>
      <c r="K38" s="193"/>
      <c r="L38" s="193"/>
      <c r="M38" s="193"/>
      <c r="N38" s="193"/>
      <c r="O38" s="194"/>
      <c r="P38" s="192"/>
      <c r="Q38" s="193"/>
      <c r="R38" s="193"/>
      <c r="S38" s="193"/>
      <c r="T38" s="193"/>
      <c r="U38" s="194"/>
      <c r="V38" s="201"/>
      <c r="W38" s="202"/>
      <c r="X38" s="202"/>
      <c r="Y38" s="202"/>
      <c r="Z38" s="202"/>
      <c r="AA38" s="203"/>
      <c r="AB38" s="219"/>
      <c r="AC38" s="220"/>
      <c r="AD38" s="220"/>
      <c r="AE38" s="220"/>
      <c r="AF38" s="220"/>
      <c r="AG38" s="221"/>
      <c r="AH38" s="210"/>
      <c r="AI38" s="211"/>
      <c r="AJ38" s="211"/>
      <c r="AK38" s="211"/>
      <c r="AL38" s="211"/>
      <c r="AM38" s="212"/>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33"/>
      <c r="C39" s="233"/>
      <c r="D39" s="234"/>
      <c r="E39" s="226"/>
      <c r="F39" s="227"/>
      <c r="G39" s="227"/>
      <c r="H39" s="227"/>
      <c r="I39" s="228"/>
      <c r="J39" s="186"/>
      <c r="K39" s="187"/>
      <c r="L39" s="187"/>
      <c r="M39" s="187"/>
      <c r="N39" s="187"/>
      <c r="O39" s="188"/>
      <c r="P39" s="186"/>
      <c r="Q39" s="187"/>
      <c r="R39" s="187"/>
      <c r="S39" s="187"/>
      <c r="T39" s="187"/>
      <c r="U39" s="188"/>
      <c r="V39" s="195"/>
      <c r="W39" s="196"/>
      <c r="X39" s="196"/>
      <c r="Y39" s="196"/>
      <c r="Z39" s="196"/>
      <c r="AA39" s="197"/>
      <c r="AB39" s="213"/>
      <c r="AC39" s="214"/>
      <c r="AD39" s="214"/>
      <c r="AE39" s="214"/>
      <c r="AF39" s="214"/>
      <c r="AG39" s="215"/>
      <c r="AH39" s="204"/>
      <c r="AI39" s="205"/>
      <c r="AJ39" s="205"/>
      <c r="AK39" s="205"/>
      <c r="AL39" s="205"/>
      <c r="AM39" s="206"/>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33"/>
      <c r="C40" s="233"/>
      <c r="D40" s="234"/>
      <c r="E40" s="226"/>
      <c r="F40" s="227"/>
      <c r="G40" s="227"/>
      <c r="H40" s="227"/>
      <c r="I40" s="228"/>
      <c r="J40" s="186"/>
      <c r="K40" s="187"/>
      <c r="L40" s="187"/>
      <c r="M40" s="187"/>
      <c r="N40" s="187"/>
      <c r="O40" s="188"/>
      <c r="P40" s="186"/>
      <c r="Q40" s="187"/>
      <c r="R40" s="187"/>
      <c r="S40" s="187"/>
      <c r="T40" s="187"/>
      <c r="U40" s="188"/>
      <c r="V40" s="195"/>
      <c r="W40" s="196"/>
      <c r="X40" s="196"/>
      <c r="Y40" s="196"/>
      <c r="Z40" s="196"/>
      <c r="AA40" s="197"/>
      <c r="AB40" s="213"/>
      <c r="AC40" s="214"/>
      <c r="AD40" s="214"/>
      <c r="AE40" s="214"/>
      <c r="AF40" s="214"/>
      <c r="AG40" s="215"/>
      <c r="AH40" s="204"/>
      <c r="AI40" s="205"/>
      <c r="AJ40" s="205"/>
      <c r="AK40" s="205"/>
      <c r="AL40" s="205"/>
      <c r="AM40" s="206"/>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33"/>
      <c r="C41" s="233"/>
      <c r="D41" s="234"/>
      <c r="E41" s="226"/>
      <c r="F41" s="227"/>
      <c r="G41" s="227"/>
      <c r="H41" s="227"/>
      <c r="I41" s="228"/>
      <c r="J41" s="186"/>
      <c r="K41" s="187"/>
      <c r="L41" s="187"/>
      <c r="M41" s="187"/>
      <c r="N41" s="187"/>
      <c r="O41" s="188"/>
      <c r="P41" s="186"/>
      <c r="Q41" s="187"/>
      <c r="R41" s="187"/>
      <c r="S41" s="187"/>
      <c r="T41" s="187"/>
      <c r="U41" s="188"/>
      <c r="V41" s="195"/>
      <c r="W41" s="196"/>
      <c r="X41" s="196"/>
      <c r="Y41" s="196"/>
      <c r="Z41" s="196"/>
      <c r="AA41" s="197"/>
      <c r="AB41" s="213"/>
      <c r="AC41" s="214"/>
      <c r="AD41" s="214"/>
      <c r="AE41" s="214"/>
      <c r="AF41" s="214"/>
      <c r="AG41" s="215"/>
      <c r="AH41" s="204"/>
      <c r="AI41" s="205"/>
      <c r="AJ41" s="205"/>
      <c r="AK41" s="205"/>
      <c r="AL41" s="205"/>
      <c r="AM41" s="206"/>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33"/>
      <c r="C42" s="233"/>
      <c r="D42" s="234"/>
      <c r="E42" s="226"/>
      <c r="F42" s="227"/>
      <c r="G42" s="227"/>
      <c r="H42" s="227"/>
      <c r="I42" s="228"/>
      <c r="J42" s="186"/>
      <c r="K42" s="187"/>
      <c r="L42" s="187"/>
      <c r="M42" s="187"/>
      <c r="N42" s="187"/>
      <c r="O42" s="188"/>
      <c r="P42" s="186"/>
      <c r="Q42" s="187"/>
      <c r="R42" s="187"/>
      <c r="S42" s="187"/>
      <c r="T42" s="187"/>
      <c r="U42" s="188"/>
      <c r="V42" s="195"/>
      <c r="W42" s="196"/>
      <c r="X42" s="196"/>
      <c r="Y42" s="196"/>
      <c r="Z42" s="196"/>
      <c r="AA42" s="197"/>
      <c r="AB42" s="213"/>
      <c r="AC42" s="214"/>
      <c r="AD42" s="214"/>
      <c r="AE42" s="214"/>
      <c r="AF42" s="214"/>
      <c r="AG42" s="215"/>
      <c r="AH42" s="204"/>
      <c r="AI42" s="205"/>
      <c r="AJ42" s="205"/>
      <c r="AK42" s="205"/>
      <c r="AL42" s="205"/>
      <c r="AM42" s="206"/>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33"/>
      <c r="C43" s="233"/>
      <c r="D43" s="234"/>
      <c r="E43" s="226"/>
      <c r="F43" s="227"/>
      <c r="G43" s="227"/>
      <c r="H43" s="227"/>
      <c r="I43" s="228"/>
      <c r="J43" s="186"/>
      <c r="K43" s="187"/>
      <c r="L43" s="187"/>
      <c r="M43" s="187"/>
      <c r="N43" s="187"/>
      <c r="O43" s="188"/>
      <c r="P43" s="186"/>
      <c r="Q43" s="187"/>
      <c r="R43" s="187"/>
      <c r="S43" s="187"/>
      <c r="T43" s="187"/>
      <c r="U43" s="188"/>
      <c r="V43" s="195"/>
      <c r="W43" s="196"/>
      <c r="X43" s="196"/>
      <c r="Y43" s="196"/>
      <c r="Z43" s="196"/>
      <c r="AA43" s="197"/>
      <c r="AB43" s="213"/>
      <c r="AC43" s="214"/>
      <c r="AD43" s="214"/>
      <c r="AE43" s="214"/>
      <c r="AF43" s="214"/>
      <c r="AG43" s="215"/>
      <c r="AH43" s="204"/>
      <c r="AI43" s="205"/>
      <c r="AJ43" s="205"/>
      <c r="AK43" s="205"/>
      <c r="AL43" s="205"/>
      <c r="AM43" s="206"/>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33"/>
      <c r="C44" s="233"/>
      <c r="D44" s="234"/>
      <c r="E44" s="226"/>
      <c r="F44" s="227"/>
      <c r="G44" s="227"/>
      <c r="H44" s="227"/>
      <c r="I44" s="228"/>
      <c r="J44" s="186"/>
      <c r="K44" s="187"/>
      <c r="L44" s="187"/>
      <c r="M44" s="187"/>
      <c r="N44" s="187"/>
      <c r="O44" s="188"/>
      <c r="P44" s="186"/>
      <c r="Q44" s="187"/>
      <c r="R44" s="187"/>
      <c r="S44" s="187"/>
      <c r="T44" s="187"/>
      <c r="U44" s="188"/>
      <c r="V44" s="195"/>
      <c r="W44" s="196"/>
      <c r="X44" s="196"/>
      <c r="Y44" s="196"/>
      <c r="Z44" s="196"/>
      <c r="AA44" s="197"/>
      <c r="AB44" s="213"/>
      <c r="AC44" s="214"/>
      <c r="AD44" s="214"/>
      <c r="AE44" s="214"/>
      <c r="AF44" s="214"/>
      <c r="AG44" s="215"/>
      <c r="AH44" s="204"/>
      <c r="AI44" s="205"/>
      <c r="AJ44" s="205"/>
      <c r="AK44" s="205"/>
      <c r="AL44" s="205"/>
      <c r="AM44" s="206"/>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33"/>
      <c r="C45" s="233"/>
      <c r="D45" s="234"/>
      <c r="E45" s="229"/>
      <c r="F45" s="230"/>
      <c r="G45" s="230"/>
      <c r="H45" s="230"/>
      <c r="I45" s="231"/>
      <c r="J45" s="189"/>
      <c r="K45" s="190"/>
      <c r="L45" s="190"/>
      <c r="M45" s="190"/>
      <c r="N45" s="190"/>
      <c r="O45" s="191"/>
      <c r="P45" s="189"/>
      <c r="Q45" s="190"/>
      <c r="R45" s="190"/>
      <c r="S45" s="190"/>
      <c r="T45" s="190"/>
      <c r="U45" s="191"/>
      <c r="V45" s="198"/>
      <c r="W45" s="199"/>
      <c r="X45" s="199"/>
      <c r="Y45" s="199"/>
      <c r="Z45" s="199"/>
      <c r="AA45" s="200"/>
      <c r="AB45" s="216"/>
      <c r="AC45" s="217"/>
      <c r="AD45" s="217"/>
      <c r="AE45" s="217"/>
      <c r="AF45" s="217"/>
      <c r="AG45" s="218"/>
      <c r="AH45" s="207"/>
      <c r="AI45" s="208"/>
      <c r="AJ45" s="208"/>
      <c r="AK45" s="208"/>
      <c r="AL45" s="208"/>
      <c r="AM45" s="209"/>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23" t="s">
        <v>94</v>
      </c>
      <c r="K46" s="224"/>
      <c r="L46" s="224"/>
      <c r="M46" s="224"/>
      <c r="N46" s="224"/>
      <c r="O46" s="225"/>
      <c r="P46" s="223" t="s">
        <v>93</v>
      </c>
      <c r="Q46" s="224"/>
      <c r="R46" s="224"/>
      <c r="S46" s="224"/>
      <c r="T46" s="224"/>
      <c r="U46" s="225"/>
      <c r="V46" s="223" t="s">
        <v>92</v>
      </c>
      <c r="W46" s="224"/>
      <c r="X46" s="224"/>
      <c r="Y46" s="224"/>
      <c r="Z46" s="224"/>
      <c r="AA46" s="225"/>
      <c r="AB46" s="223" t="s">
        <v>91</v>
      </c>
      <c r="AC46" s="232"/>
      <c r="AD46" s="224"/>
      <c r="AE46" s="224"/>
      <c r="AF46" s="224"/>
      <c r="AG46" s="225"/>
      <c r="AH46" s="223" t="s">
        <v>90</v>
      </c>
      <c r="AI46" s="224"/>
      <c r="AJ46" s="224"/>
      <c r="AK46" s="224"/>
      <c r="AL46" s="224"/>
      <c r="AM46" s="225"/>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26"/>
      <c r="K47" s="227"/>
      <c r="L47" s="227"/>
      <c r="M47" s="227"/>
      <c r="N47" s="227"/>
      <c r="O47" s="228"/>
      <c r="P47" s="226"/>
      <c r="Q47" s="227"/>
      <c r="R47" s="227"/>
      <c r="S47" s="227"/>
      <c r="T47" s="227"/>
      <c r="U47" s="228"/>
      <c r="V47" s="226"/>
      <c r="W47" s="227"/>
      <c r="X47" s="227"/>
      <c r="Y47" s="227"/>
      <c r="Z47" s="227"/>
      <c r="AA47" s="228"/>
      <c r="AB47" s="226"/>
      <c r="AC47" s="227"/>
      <c r="AD47" s="227"/>
      <c r="AE47" s="227"/>
      <c r="AF47" s="227"/>
      <c r="AG47" s="228"/>
      <c r="AH47" s="226"/>
      <c r="AI47" s="227"/>
      <c r="AJ47" s="227"/>
      <c r="AK47" s="227"/>
      <c r="AL47" s="227"/>
      <c r="AM47" s="22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26"/>
      <c r="K48" s="227"/>
      <c r="L48" s="227"/>
      <c r="M48" s="227"/>
      <c r="N48" s="227"/>
      <c r="O48" s="228"/>
      <c r="P48" s="226"/>
      <c r="Q48" s="227"/>
      <c r="R48" s="227"/>
      <c r="S48" s="227"/>
      <c r="T48" s="227"/>
      <c r="U48" s="228"/>
      <c r="V48" s="226"/>
      <c r="W48" s="227"/>
      <c r="X48" s="227"/>
      <c r="Y48" s="227"/>
      <c r="Z48" s="227"/>
      <c r="AA48" s="228"/>
      <c r="AB48" s="226"/>
      <c r="AC48" s="227"/>
      <c r="AD48" s="227"/>
      <c r="AE48" s="227"/>
      <c r="AF48" s="227"/>
      <c r="AG48" s="228"/>
      <c r="AH48" s="226"/>
      <c r="AI48" s="227"/>
      <c r="AJ48" s="227"/>
      <c r="AK48" s="227"/>
      <c r="AL48" s="227"/>
      <c r="AM48" s="22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26"/>
      <c r="K49" s="227"/>
      <c r="L49" s="227"/>
      <c r="M49" s="227"/>
      <c r="N49" s="227"/>
      <c r="O49" s="228"/>
      <c r="P49" s="226"/>
      <c r="Q49" s="227"/>
      <c r="R49" s="227"/>
      <c r="S49" s="227"/>
      <c r="T49" s="227"/>
      <c r="U49" s="228"/>
      <c r="V49" s="226"/>
      <c r="W49" s="227"/>
      <c r="X49" s="227"/>
      <c r="Y49" s="227"/>
      <c r="Z49" s="227"/>
      <c r="AA49" s="228"/>
      <c r="AB49" s="226"/>
      <c r="AC49" s="227"/>
      <c r="AD49" s="227"/>
      <c r="AE49" s="227"/>
      <c r="AF49" s="227"/>
      <c r="AG49" s="228"/>
      <c r="AH49" s="226"/>
      <c r="AI49" s="227"/>
      <c r="AJ49" s="227"/>
      <c r="AK49" s="227"/>
      <c r="AL49" s="227"/>
      <c r="AM49" s="22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26"/>
      <c r="K50" s="227"/>
      <c r="L50" s="227"/>
      <c r="M50" s="227"/>
      <c r="N50" s="227"/>
      <c r="O50" s="228"/>
      <c r="P50" s="226"/>
      <c r="Q50" s="227"/>
      <c r="R50" s="227"/>
      <c r="S50" s="227"/>
      <c r="T50" s="227"/>
      <c r="U50" s="228"/>
      <c r="V50" s="226"/>
      <c r="W50" s="227"/>
      <c r="X50" s="227"/>
      <c r="Y50" s="227"/>
      <c r="Z50" s="227"/>
      <c r="AA50" s="228"/>
      <c r="AB50" s="226"/>
      <c r="AC50" s="227"/>
      <c r="AD50" s="227"/>
      <c r="AE50" s="227"/>
      <c r="AF50" s="227"/>
      <c r="AG50" s="228"/>
      <c r="AH50" s="226"/>
      <c r="AI50" s="227"/>
      <c r="AJ50" s="227"/>
      <c r="AK50" s="227"/>
      <c r="AL50" s="227"/>
      <c r="AM50" s="22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229"/>
      <c r="K51" s="230"/>
      <c r="L51" s="230"/>
      <c r="M51" s="230"/>
      <c r="N51" s="230"/>
      <c r="O51" s="231"/>
      <c r="P51" s="229"/>
      <c r="Q51" s="230"/>
      <c r="R51" s="230"/>
      <c r="S51" s="230"/>
      <c r="T51" s="230"/>
      <c r="U51" s="231"/>
      <c r="V51" s="229"/>
      <c r="W51" s="230"/>
      <c r="X51" s="230"/>
      <c r="Y51" s="230"/>
      <c r="Z51" s="230"/>
      <c r="AA51" s="231"/>
      <c r="AB51" s="229"/>
      <c r="AC51" s="230"/>
      <c r="AD51" s="230"/>
      <c r="AE51" s="230"/>
      <c r="AF51" s="230"/>
      <c r="AG51" s="231"/>
      <c r="AH51" s="229"/>
      <c r="AI51" s="230"/>
      <c r="AJ51" s="230"/>
      <c r="AK51" s="230"/>
      <c r="AL51" s="230"/>
      <c r="AM51" s="231"/>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271" t="s">
        <v>200</v>
      </c>
      <c r="C1" s="271"/>
      <c r="D1" s="271"/>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3</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5</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273" t="s">
        <v>201</v>
      </c>
      <c r="C1" s="273"/>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274" t="s">
        <v>83</v>
      </c>
      <c r="C4" s="36" t="s">
        <v>146</v>
      </c>
      <c r="D4" s="57"/>
      <c r="E4" s="57"/>
      <c r="F4" s="35"/>
      <c r="G4" s="8"/>
      <c r="H4" s="8"/>
      <c r="I4" s="8"/>
      <c r="J4" s="8"/>
      <c r="K4" s="8"/>
      <c r="L4" s="8"/>
      <c r="M4" s="8"/>
      <c r="N4" s="8"/>
      <c r="O4" s="8"/>
      <c r="P4" s="8"/>
      <c r="Q4" s="8"/>
      <c r="R4" s="8"/>
      <c r="S4" s="8"/>
      <c r="T4" s="8"/>
      <c r="U4" s="8"/>
      <c r="V4" s="8"/>
      <c r="W4" s="8"/>
    </row>
    <row r="5" spans="1:23" ht="32.4" x14ac:dyDescent="0.3">
      <c r="A5" s="23" t="s">
        <v>67</v>
      </c>
      <c r="B5" s="274"/>
      <c r="C5" s="37" t="s">
        <v>147</v>
      </c>
      <c r="D5" s="57"/>
      <c r="E5" s="57"/>
      <c r="F5" s="35"/>
      <c r="G5" s="8"/>
      <c r="H5" s="8"/>
      <c r="I5" s="8"/>
      <c r="J5" s="8"/>
      <c r="K5" s="8"/>
      <c r="L5" s="8"/>
      <c r="M5" s="8"/>
      <c r="N5" s="8"/>
      <c r="O5" s="8"/>
      <c r="P5" s="8"/>
      <c r="Q5" s="8"/>
      <c r="R5" s="8"/>
      <c r="S5" s="8"/>
      <c r="T5" s="8"/>
      <c r="U5" s="8"/>
      <c r="V5" s="8"/>
      <c r="W5" s="8"/>
    </row>
    <row r="6" spans="1:23" ht="32.4" x14ac:dyDescent="0.3">
      <c r="A6" s="23" t="s">
        <v>6</v>
      </c>
      <c r="B6" s="274"/>
      <c r="C6" s="37" t="s">
        <v>148</v>
      </c>
      <c r="D6" s="57"/>
      <c r="E6" s="57"/>
      <c r="F6" s="35"/>
      <c r="G6" s="8"/>
      <c r="H6" s="8"/>
      <c r="I6" s="8"/>
      <c r="J6" s="8"/>
      <c r="K6" s="8"/>
      <c r="L6" s="8"/>
      <c r="M6" s="8"/>
      <c r="N6" s="8"/>
      <c r="O6" s="8"/>
      <c r="P6" s="8"/>
      <c r="Q6" s="8"/>
      <c r="R6" s="8"/>
      <c r="S6" s="8"/>
      <c r="T6" s="8"/>
      <c r="U6" s="8"/>
      <c r="V6" s="8"/>
      <c r="W6" s="8"/>
    </row>
    <row r="7" spans="1:23" ht="32.4" x14ac:dyDescent="0.3">
      <c r="A7" s="23" t="s">
        <v>71</v>
      </c>
      <c r="B7" s="274"/>
      <c r="C7" s="37" t="s">
        <v>149</v>
      </c>
      <c r="D7" s="57"/>
      <c r="E7" s="57"/>
      <c r="F7" s="35"/>
      <c r="G7" s="8"/>
      <c r="H7" s="8"/>
      <c r="I7" s="8"/>
      <c r="J7" s="8"/>
      <c r="K7" s="8"/>
      <c r="L7" s="8"/>
      <c r="M7" s="8"/>
      <c r="N7" s="8"/>
      <c r="O7" s="8"/>
      <c r="P7" s="8"/>
      <c r="Q7" s="8"/>
      <c r="R7" s="8"/>
      <c r="S7" s="8"/>
      <c r="T7" s="8"/>
      <c r="U7" s="8"/>
      <c r="V7" s="8"/>
      <c r="W7" s="8"/>
    </row>
    <row r="8" spans="1:23" ht="20.399999999999999" x14ac:dyDescent="0.3">
      <c r="A8" s="23"/>
      <c r="B8" s="274"/>
      <c r="C8" s="37" t="s">
        <v>150</v>
      </c>
      <c r="D8" s="57"/>
      <c r="E8" s="57"/>
      <c r="F8" s="38"/>
      <c r="G8" s="8"/>
      <c r="H8" s="8"/>
      <c r="I8" s="8"/>
      <c r="J8" s="8"/>
      <c r="K8" s="8"/>
      <c r="L8" s="8"/>
      <c r="M8" s="8"/>
      <c r="N8" s="8"/>
      <c r="O8" s="8"/>
      <c r="P8" s="8"/>
      <c r="Q8" s="8"/>
      <c r="R8" s="8"/>
      <c r="S8" s="8"/>
      <c r="T8" s="8"/>
      <c r="U8" s="8"/>
      <c r="V8" s="8"/>
      <c r="W8" s="8"/>
    </row>
    <row r="9" spans="1:23" ht="18" x14ac:dyDescent="0.3">
      <c r="A9" s="23"/>
      <c r="B9" s="274"/>
      <c r="C9" s="39" t="s">
        <v>151</v>
      </c>
      <c r="D9" s="57"/>
      <c r="E9" s="57"/>
      <c r="F9" s="24"/>
      <c r="G9" s="8"/>
      <c r="H9" s="8"/>
      <c r="I9" s="8"/>
      <c r="J9" s="8"/>
      <c r="K9" s="8"/>
      <c r="L9" s="8"/>
      <c r="M9" s="8"/>
      <c r="N9" s="8"/>
      <c r="O9" s="8"/>
      <c r="P9" s="8"/>
      <c r="Q9" s="8"/>
      <c r="R9" s="8"/>
      <c r="S9" s="8"/>
      <c r="T9" s="8"/>
      <c r="U9" s="8"/>
      <c r="V9" s="8"/>
      <c r="W9" s="8"/>
    </row>
    <row r="10" spans="1:23" ht="33.75" customHeight="1" x14ac:dyDescent="0.3">
      <c r="A10" s="23"/>
      <c r="B10" s="275" t="s">
        <v>46</v>
      </c>
      <c r="C10" s="40" t="s">
        <v>152</v>
      </c>
      <c r="D10" s="57"/>
      <c r="E10" s="57"/>
      <c r="F10" s="23" t="s">
        <v>115</v>
      </c>
      <c r="G10" s="8"/>
      <c r="H10" s="8"/>
      <c r="I10" s="8"/>
      <c r="J10" s="8"/>
      <c r="K10" s="8"/>
      <c r="L10" s="8"/>
      <c r="M10" s="8"/>
      <c r="N10" s="8"/>
      <c r="O10" s="8"/>
      <c r="P10" s="8"/>
      <c r="Q10" s="8"/>
      <c r="R10" s="8"/>
      <c r="S10" s="8"/>
      <c r="T10" s="8"/>
      <c r="U10" s="8"/>
      <c r="V10" s="8"/>
      <c r="W10" s="8"/>
    </row>
    <row r="11" spans="1:23" ht="18" x14ac:dyDescent="0.3">
      <c r="A11" s="23"/>
      <c r="B11" s="275"/>
      <c r="C11" s="41" t="s">
        <v>153</v>
      </c>
      <c r="D11" s="57"/>
      <c r="E11" s="57"/>
      <c r="F11" s="23" t="s">
        <v>116</v>
      </c>
      <c r="G11" s="8"/>
      <c r="H11" s="8"/>
      <c r="I11" s="8"/>
      <c r="J11" s="8"/>
      <c r="K11" s="8"/>
      <c r="L11" s="8"/>
      <c r="M11" s="8"/>
      <c r="N11" s="8"/>
      <c r="O11" s="8"/>
      <c r="P11" s="8"/>
      <c r="Q11" s="8"/>
      <c r="R11" s="8"/>
      <c r="S11" s="8"/>
      <c r="T11" s="8"/>
      <c r="U11" s="8"/>
      <c r="V11" s="8"/>
      <c r="W11" s="8"/>
    </row>
    <row r="12" spans="1:23" ht="18" x14ac:dyDescent="0.3">
      <c r="A12" s="23"/>
      <c r="B12" s="275"/>
      <c r="C12" s="41" t="s">
        <v>154</v>
      </c>
      <c r="D12" s="57"/>
      <c r="E12" s="57"/>
      <c r="F12" s="23" t="s">
        <v>117</v>
      </c>
      <c r="G12" s="8"/>
      <c r="H12" s="8"/>
      <c r="I12" s="8"/>
      <c r="J12" s="8"/>
      <c r="K12" s="8"/>
      <c r="L12" s="8"/>
      <c r="M12" s="8"/>
      <c r="N12" s="8"/>
      <c r="O12" s="8"/>
      <c r="P12" s="8"/>
      <c r="Q12" s="8"/>
      <c r="R12" s="8"/>
      <c r="S12" s="8"/>
      <c r="T12" s="8"/>
      <c r="U12" s="8"/>
      <c r="V12" s="8"/>
      <c r="W12" s="8"/>
    </row>
    <row r="13" spans="1:23" ht="18" x14ac:dyDescent="0.3">
      <c r="A13" s="23"/>
      <c r="B13" s="275"/>
      <c r="C13" s="41" t="s">
        <v>155</v>
      </c>
      <c r="D13" s="57"/>
      <c r="E13" s="57"/>
      <c r="F13" s="23" t="s">
        <v>118</v>
      </c>
      <c r="G13" s="8"/>
      <c r="H13" s="8"/>
      <c r="I13" s="8"/>
      <c r="J13" s="8"/>
      <c r="K13" s="8"/>
      <c r="L13" s="8"/>
      <c r="M13" s="8"/>
      <c r="N13" s="8"/>
      <c r="O13" s="8"/>
      <c r="P13" s="8"/>
      <c r="Q13" s="8"/>
      <c r="R13" s="8"/>
      <c r="S13" s="8"/>
      <c r="T13" s="8"/>
      <c r="U13" s="8"/>
      <c r="V13" s="8"/>
      <c r="W13" s="8"/>
    </row>
    <row r="14" spans="1:23" ht="36" x14ac:dyDescent="0.3">
      <c r="A14" s="23"/>
      <c r="B14" s="275"/>
      <c r="C14" s="41" t="s">
        <v>156</v>
      </c>
      <c r="D14" s="57"/>
      <c r="E14" s="57"/>
      <c r="F14" s="23" t="s">
        <v>119</v>
      </c>
      <c r="G14" s="8"/>
      <c r="H14" s="8"/>
      <c r="I14" s="8"/>
      <c r="J14" s="8"/>
      <c r="K14" s="8"/>
      <c r="L14" s="8"/>
      <c r="M14" s="8"/>
      <c r="N14" s="8"/>
      <c r="O14" s="8"/>
      <c r="P14" s="8"/>
      <c r="Q14" s="8"/>
      <c r="R14" s="8"/>
      <c r="S14" s="8"/>
      <c r="T14" s="8"/>
      <c r="U14" s="8"/>
      <c r="V14" s="8"/>
      <c r="W14" s="8"/>
    </row>
    <row r="15" spans="1:23" ht="36" x14ac:dyDescent="0.3">
      <c r="A15" s="23"/>
      <c r="B15" s="275"/>
      <c r="C15" s="42" t="s">
        <v>157</v>
      </c>
      <c r="D15" s="57"/>
      <c r="E15" s="57"/>
      <c r="F15" s="23"/>
      <c r="G15" s="8"/>
      <c r="H15" s="8"/>
      <c r="I15" s="8"/>
      <c r="J15" s="8"/>
      <c r="K15" s="8"/>
      <c r="L15" s="8"/>
      <c r="M15" s="8"/>
      <c r="N15" s="8"/>
      <c r="O15" s="8"/>
      <c r="P15" s="8"/>
      <c r="Q15" s="8"/>
    </row>
    <row r="16" spans="1:23" ht="18" x14ac:dyDescent="0.3">
      <c r="A16" s="23"/>
      <c r="B16" s="276" t="s">
        <v>47</v>
      </c>
      <c r="C16" s="40" t="s">
        <v>158</v>
      </c>
      <c r="D16" s="57"/>
      <c r="E16" s="57"/>
      <c r="F16" s="23"/>
      <c r="G16" s="8"/>
      <c r="H16" s="8"/>
      <c r="I16" s="8"/>
      <c r="J16" s="8"/>
      <c r="K16" s="8"/>
      <c r="L16" s="8"/>
      <c r="M16" s="8"/>
      <c r="N16" s="8"/>
      <c r="O16" s="8"/>
      <c r="P16" s="8"/>
      <c r="Q16" s="8"/>
    </row>
    <row r="17" spans="1:17" ht="36" x14ac:dyDescent="0.3">
      <c r="A17" s="23"/>
      <c r="B17" s="276"/>
      <c r="C17" s="41" t="s">
        <v>159</v>
      </c>
      <c r="D17" s="57"/>
      <c r="E17" s="57"/>
      <c r="F17" s="25"/>
      <c r="G17" s="8"/>
      <c r="H17" s="8"/>
      <c r="I17" s="8"/>
      <c r="J17" s="8"/>
      <c r="K17" s="8"/>
      <c r="L17" s="8"/>
      <c r="M17" s="8"/>
      <c r="N17" s="8"/>
      <c r="O17" s="8"/>
      <c r="P17" s="8"/>
      <c r="Q17" s="8"/>
    </row>
    <row r="18" spans="1:17" ht="36" x14ac:dyDescent="0.3">
      <c r="A18" s="23"/>
      <c r="B18" s="276"/>
      <c r="C18" s="41" t="s">
        <v>160</v>
      </c>
      <c r="D18" s="57"/>
      <c r="E18" s="57"/>
      <c r="F18" s="25"/>
      <c r="G18" s="8"/>
      <c r="H18" s="8"/>
      <c r="I18" s="8"/>
      <c r="J18" s="8"/>
      <c r="K18" s="8"/>
      <c r="L18" s="8"/>
      <c r="M18" s="8"/>
      <c r="N18" s="8"/>
      <c r="O18" s="8"/>
      <c r="P18" s="8"/>
      <c r="Q18" s="8"/>
    </row>
    <row r="19" spans="1:17" ht="18" x14ac:dyDescent="0.3">
      <c r="A19" s="23"/>
      <c r="B19" s="276"/>
      <c r="C19" s="41" t="s">
        <v>161</v>
      </c>
      <c r="D19" s="57"/>
      <c r="E19" s="57"/>
      <c r="F19" s="25"/>
      <c r="G19" s="8"/>
      <c r="H19" s="8"/>
      <c r="I19" s="8"/>
      <c r="J19" s="8"/>
      <c r="K19" s="8"/>
      <c r="L19" s="8"/>
      <c r="M19" s="8"/>
      <c r="N19" s="8"/>
      <c r="O19" s="8"/>
      <c r="P19" s="8"/>
      <c r="Q19" s="8"/>
    </row>
    <row r="20" spans="1:17" ht="36" x14ac:dyDescent="0.3">
      <c r="A20" s="23"/>
      <c r="B20" s="276"/>
      <c r="C20" s="41" t="s">
        <v>162</v>
      </c>
      <c r="D20" s="57"/>
      <c r="E20" s="57"/>
      <c r="F20" s="25"/>
      <c r="G20" s="8"/>
      <c r="H20" s="8"/>
      <c r="I20" s="8"/>
      <c r="J20" s="8"/>
      <c r="K20" s="8"/>
      <c r="L20" s="8"/>
      <c r="M20" s="8"/>
      <c r="N20" s="8"/>
      <c r="O20" s="8"/>
      <c r="P20" s="8"/>
      <c r="Q20" s="8"/>
    </row>
    <row r="21" spans="1:17" ht="36" x14ac:dyDescent="0.3">
      <c r="A21" s="23"/>
      <c r="B21" s="276"/>
      <c r="C21" s="42" t="s">
        <v>163</v>
      </c>
      <c r="D21" s="57"/>
      <c r="E21" s="57"/>
      <c r="F21" s="43"/>
      <c r="G21" s="8"/>
      <c r="H21" s="8"/>
      <c r="I21" s="8"/>
      <c r="J21" s="8"/>
      <c r="K21" s="8"/>
      <c r="L21" s="8"/>
      <c r="M21" s="8"/>
      <c r="N21" s="8"/>
      <c r="O21" s="8"/>
      <c r="P21" s="8"/>
      <c r="Q21" s="8"/>
    </row>
    <row r="22" spans="1:17" ht="20.399999999999999" x14ac:dyDescent="0.3">
      <c r="A22" s="23"/>
      <c r="B22" s="277" t="s">
        <v>48</v>
      </c>
      <c r="C22" s="40" t="s">
        <v>164</v>
      </c>
      <c r="D22" s="57"/>
      <c r="E22" s="57"/>
      <c r="F22" s="43"/>
      <c r="G22" s="8"/>
      <c r="H22" s="8"/>
      <c r="I22" s="8"/>
      <c r="J22" s="8"/>
      <c r="K22" s="8"/>
      <c r="L22" s="8"/>
      <c r="M22" s="8"/>
      <c r="N22" s="8"/>
      <c r="O22" s="8"/>
      <c r="P22" s="8"/>
      <c r="Q22" s="8"/>
    </row>
    <row r="23" spans="1:17" ht="36" x14ac:dyDescent="0.3">
      <c r="A23" s="23"/>
      <c r="B23" s="277"/>
      <c r="C23" s="41" t="s">
        <v>165</v>
      </c>
      <c r="D23" s="57"/>
      <c r="E23" s="57"/>
      <c r="F23" s="43"/>
      <c r="G23" s="8"/>
      <c r="H23" s="8"/>
      <c r="I23" s="8"/>
      <c r="J23" s="8"/>
      <c r="K23" s="8"/>
      <c r="L23" s="8"/>
      <c r="M23" s="8"/>
      <c r="N23" s="8"/>
      <c r="O23" s="8"/>
      <c r="P23" s="8"/>
      <c r="Q23" s="8"/>
    </row>
    <row r="24" spans="1:17" ht="36" x14ac:dyDescent="0.3">
      <c r="A24" s="23"/>
      <c r="B24" s="277"/>
      <c r="C24" s="41" t="s">
        <v>166</v>
      </c>
      <c r="D24" s="57"/>
      <c r="E24" s="57"/>
      <c r="F24" s="43"/>
      <c r="G24" s="8"/>
      <c r="H24" s="8"/>
      <c r="I24" s="8"/>
      <c r="J24" s="8"/>
      <c r="K24" s="8"/>
      <c r="L24" s="8"/>
      <c r="M24" s="8"/>
      <c r="N24" s="8"/>
      <c r="O24" s="8"/>
      <c r="P24" s="8"/>
      <c r="Q24" s="8"/>
    </row>
    <row r="25" spans="1:17" ht="20.399999999999999" x14ac:dyDescent="0.3">
      <c r="A25" s="23"/>
      <c r="B25" s="277"/>
      <c r="C25" s="41" t="s">
        <v>167</v>
      </c>
      <c r="D25" s="57"/>
      <c r="E25" s="57"/>
      <c r="F25" s="43"/>
      <c r="G25" s="8"/>
      <c r="H25" s="8"/>
      <c r="I25" s="8"/>
      <c r="J25" s="8"/>
      <c r="K25" s="8"/>
      <c r="L25" s="8"/>
      <c r="M25" s="8"/>
      <c r="N25" s="8"/>
      <c r="O25" s="8"/>
      <c r="P25" s="8"/>
      <c r="Q25" s="8"/>
    </row>
    <row r="26" spans="1:17" ht="36" x14ac:dyDescent="0.3">
      <c r="A26" s="23"/>
      <c r="B26" s="277"/>
      <c r="C26" s="41" t="s">
        <v>168</v>
      </c>
      <c r="D26" s="57"/>
      <c r="E26" s="57"/>
      <c r="F26" s="43"/>
      <c r="G26" s="8"/>
      <c r="H26" s="8"/>
      <c r="I26" s="8"/>
      <c r="J26" s="8"/>
      <c r="K26" s="8"/>
      <c r="L26" s="8"/>
      <c r="M26" s="8"/>
      <c r="N26" s="8"/>
      <c r="O26" s="8"/>
      <c r="P26" s="8"/>
      <c r="Q26" s="8"/>
    </row>
    <row r="27" spans="1:17" ht="36" x14ac:dyDescent="0.3">
      <c r="A27" s="23"/>
      <c r="B27" s="277"/>
      <c r="C27" s="42" t="s">
        <v>169</v>
      </c>
      <c r="D27" s="57"/>
      <c r="E27" s="57"/>
      <c r="F27" s="43"/>
      <c r="G27" s="8"/>
      <c r="H27" s="8"/>
      <c r="I27" s="8"/>
      <c r="J27" s="8"/>
      <c r="K27" s="8"/>
      <c r="L27" s="8"/>
      <c r="M27" s="8"/>
      <c r="N27" s="8"/>
      <c r="O27" s="8"/>
      <c r="P27" s="8"/>
      <c r="Q27" s="8"/>
    </row>
    <row r="28" spans="1:17" ht="20.399999999999999" x14ac:dyDescent="0.3">
      <c r="A28" s="23"/>
      <c r="B28" s="272" t="s">
        <v>49</v>
      </c>
      <c r="C28" s="40" t="s">
        <v>170</v>
      </c>
      <c r="D28" s="57"/>
      <c r="E28" s="57"/>
      <c r="F28" s="43"/>
      <c r="G28" s="8"/>
      <c r="H28" s="8"/>
      <c r="I28" s="8"/>
      <c r="J28" s="8"/>
      <c r="K28" s="8"/>
      <c r="L28" s="8"/>
      <c r="M28" s="8"/>
      <c r="N28" s="8"/>
      <c r="O28" s="8"/>
      <c r="P28" s="8"/>
      <c r="Q28" s="8"/>
    </row>
    <row r="29" spans="1:17" ht="20.399999999999999" x14ac:dyDescent="0.3">
      <c r="A29" s="23"/>
      <c r="B29" s="272"/>
      <c r="C29" s="41" t="s">
        <v>171</v>
      </c>
      <c r="D29" s="57"/>
      <c r="E29" s="57"/>
      <c r="F29" s="43"/>
      <c r="G29" s="8"/>
      <c r="H29" s="8"/>
      <c r="I29" s="8"/>
      <c r="J29" s="8"/>
      <c r="K29" s="8"/>
      <c r="L29" s="8"/>
      <c r="M29" s="8"/>
      <c r="N29" s="8"/>
      <c r="O29" s="8"/>
      <c r="P29" s="8"/>
      <c r="Q29" s="8"/>
    </row>
    <row r="30" spans="1:17" ht="20.399999999999999" x14ac:dyDescent="0.3">
      <c r="A30" s="23"/>
      <c r="B30" s="272"/>
      <c r="C30" s="41" t="s">
        <v>172</v>
      </c>
      <c r="D30" s="57"/>
      <c r="E30" s="57"/>
      <c r="F30" s="43"/>
      <c r="G30" s="8"/>
      <c r="H30" s="8"/>
      <c r="I30" s="8"/>
      <c r="J30" s="8"/>
      <c r="K30" s="8"/>
      <c r="L30" s="8"/>
      <c r="M30" s="8"/>
      <c r="N30" s="8"/>
      <c r="O30" s="8"/>
      <c r="P30" s="8"/>
      <c r="Q30" s="8"/>
    </row>
    <row r="31" spans="1:17" ht="36" x14ac:dyDescent="0.3">
      <c r="A31" s="23"/>
      <c r="B31" s="272"/>
      <c r="C31" s="41" t="s">
        <v>173</v>
      </c>
      <c r="D31" s="57"/>
      <c r="E31" s="57"/>
      <c r="F31" s="43"/>
      <c r="G31" s="8"/>
      <c r="H31" s="8"/>
      <c r="I31" s="8"/>
      <c r="J31" s="8"/>
      <c r="K31" s="8"/>
      <c r="L31" s="8"/>
      <c r="M31" s="8"/>
      <c r="N31" s="8"/>
      <c r="O31" s="8"/>
      <c r="P31" s="8"/>
      <c r="Q31" s="8"/>
    </row>
    <row r="32" spans="1:17" ht="36" x14ac:dyDescent="0.3">
      <c r="A32" s="23"/>
      <c r="B32" s="272"/>
      <c r="C32" s="41" t="s">
        <v>174</v>
      </c>
      <c r="D32" s="57"/>
      <c r="E32" s="57"/>
      <c r="F32" s="43"/>
      <c r="G32" s="8"/>
      <c r="H32" s="8"/>
      <c r="I32" s="8"/>
      <c r="J32" s="8"/>
      <c r="K32" s="8"/>
      <c r="L32" s="8"/>
      <c r="M32" s="8"/>
      <c r="N32" s="8"/>
      <c r="O32" s="8"/>
      <c r="P32" s="8"/>
      <c r="Q32" s="8"/>
    </row>
    <row r="33" spans="1:17" ht="36" x14ac:dyDescent="0.3">
      <c r="A33" s="23"/>
      <c r="B33" s="272"/>
      <c r="C33" s="42" t="s">
        <v>175</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112</v>
      </c>
      <c r="D208" s="45"/>
      <c r="E208" s="45"/>
      <c r="F208" t="s">
        <v>73</v>
      </c>
      <c r="G208" t="s">
        <v>112</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3" sqref="A13:XFD13"/>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278" t="s">
        <v>64</v>
      </c>
      <c r="C1" s="279"/>
      <c r="D1" s="279"/>
      <c r="E1" s="279"/>
      <c r="F1" s="280"/>
    </row>
    <row r="2" spans="2:6" ht="16.2" thickBot="1" x14ac:dyDescent="0.35">
      <c r="B2" s="11"/>
      <c r="C2" s="11"/>
      <c r="D2" s="11"/>
      <c r="E2" s="11"/>
      <c r="F2" s="11"/>
    </row>
    <row r="3" spans="2:6" ht="16.2" thickBot="1" x14ac:dyDescent="0.35">
      <c r="B3" s="282" t="s">
        <v>50</v>
      </c>
      <c r="C3" s="283"/>
      <c r="D3" s="283"/>
      <c r="E3" s="47" t="s">
        <v>51</v>
      </c>
      <c r="F3" s="48" t="s">
        <v>52</v>
      </c>
    </row>
    <row r="4" spans="2:6" ht="31.2" x14ac:dyDescent="0.3">
      <c r="B4" s="284" t="s">
        <v>53</v>
      </c>
      <c r="C4" s="286" t="s">
        <v>12</v>
      </c>
      <c r="D4" s="12" t="s">
        <v>13</v>
      </c>
      <c r="E4" s="13" t="s">
        <v>54</v>
      </c>
      <c r="F4" s="14">
        <v>0.25</v>
      </c>
    </row>
    <row r="5" spans="2:6" ht="46.8" x14ac:dyDescent="0.3">
      <c r="B5" s="285"/>
      <c r="C5" s="287"/>
      <c r="D5" s="15" t="s">
        <v>14</v>
      </c>
      <c r="E5" s="16" t="s">
        <v>55</v>
      </c>
      <c r="F5" s="17">
        <v>0.15</v>
      </c>
    </row>
    <row r="6" spans="2:6" ht="46.8" x14ac:dyDescent="0.3">
      <c r="B6" s="285"/>
      <c r="C6" s="287"/>
      <c r="D6" s="15" t="s">
        <v>15</v>
      </c>
      <c r="E6" s="16" t="s">
        <v>56</v>
      </c>
      <c r="F6" s="17">
        <v>0.1</v>
      </c>
    </row>
    <row r="7" spans="2:6" ht="15.6" hidden="1" x14ac:dyDescent="0.3">
      <c r="B7" s="285"/>
      <c r="C7" s="15"/>
      <c r="D7" s="15" t="s">
        <v>176</v>
      </c>
      <c r="E7" s="16"/>
      <c r="F7" s="17"/>
    </row>
    <row r="8" spans="2:6" ht="62.4" x14ac:dyDescent="0.3">
      <c r="B8" s="285"/>
      <c r="C8" s="287" t="s">
        <v>16</v>
      </c>
      <c r="D8" s="15" t="s">
        <v>9</v>
      </c>
      <c r="E8" s="16" t="s">
        <v>57</v>
      </c>
      <c r="F8" s="17">
        <v>0.25</v>
      </c>
    </row>
    <row r="9" spans="2:6" ht="31.2" x14ac:dyDescent="0.3">
      <c r="B9" s="285"/>
      <c r="C9" s="287"/>
      <c r="D9" s="15" t="s">
        <v>8</v>
      </c>
      <c r="E9" s="16" t="s">
        <v>58</v>
      </c>
      <c r="F9" s="17">
        <v>0.15</v>
      </c>
    </row>
    <row r="10" spans="2:6" ht="15.6" hidden="1" x14ac:dyDescent="0.3">
      <c r="B10" s="32"/>
      <c r="C10" s="15"/>
      <c r="D10" s="15" t="s">
        <v>176</v>
      </c>
      <c r="E10" s="16"/>
      <c r="F10" s="17"/>
    </row>
    <row r="11" spans="2:6" ht="46.8" x14ac:dyDescent="0.3">
      <c r="B11" s="285" t="s">
        <v>121</v>
      </c>
      <c r="C11" s="287" t="s">
        <v>17</v>
      </c>
      <c r="D11" s="15" t="s">
        <v>18</v>
      </c>
      <c r="E11" s="16" t="s">
        <v>59</v>
      </c>
      <c r="F11" s="18" t="s">
        <v>60</v>
      </c>
    </row>
    <row r="12" spans="2:6" ht="46.8" x14ac:dyDescent="0.3">
      <c r="B12" s="285"/>
      <c r="C12" s="287"/>
      <c r="D12" s="15" t="s">
        <v>19</v>
      </c>
      <c r="E12" s="16" t="s">
        <v>61</v>
      </c>
      <c r="F12" s="18" t="s">
        <v>60</v>
      </c>
    </row>
    <row r="13" spans="2:6" ht="15.6" hidden="1" x14ac:dyDescent="0.3">
      <c r="B13" s="285"/>
      <c r="C13" s="15"/>
      <c r="D13" s="15" t="s">
        <v>176</v>
      </c>
      <c r="E13" s="16"/>
      <c r="F13" s="18"/>
    </row>
    <row r="14" spans="2:6" ht="46.8" x14ac:dyDescent="0.3">
      <c r="B14" s="285"/>
      <c r="C14" s="287" t="s">
        <v>20</v>
      </c>
      <c r="D14" s="15" t="s">
        <v>21</v>
      </c>
      <c r="E14" s="16" t="s">
        <v>62</v>
      </c>
      <c r="F14" s="18" t="s">
        <v>60</v>
      </c>
    </row>
    <row r="15" spans="2:6" ht="46.8" x14ac:dyDescent="0.3">
      <c r="B15" s="285"/>
      <c r="C15" s="287"/>
      <c r="D15" s="15" t="s">
        <v>22</v>
      </c>
      <c r="E15" s="16" t="s">
        <v>63</v>
      </c>
      <c r="F15" s="18" t="s">
        <v>60</v>
      </c>
    </row>
    <row r="16" spans="2:6" ht="15.6" hidden="1" x14ac:dyDescent="0.3">
      <c r="B16" s="285"/>
      <c r="C16" s="15"/>
      <c r="D16" s="15" t="s">
        <v>176</v>
      </c>
      <c r="E16" s="16"/>
      <c r="F16" s="18"/>
    </row>
    <row r="17" spans="2:6" ht="31.2" x14ac:dyDescent="0.3">
      <c r="B17" s="285"/>
      <c r="C17" s="287" t="s">
        <v>23</v>
      </c>
      <c r="D17" s="15" t="s">
        <v>101</v>
      </c>
      <c r="E17" s="16" t="s">
        <v>104</v>
      </c>
      <c r="F17" s="18" t="s">
        <v>60</v>
      </c>
    </row>
    <row r="18" spans="2:6" ht="16.2" thickBot="1" x14ac:dyDescent="0.35">
      <c r="B18" s="288"/>
      <c r="C18" s="289"/>
      <c r="D18" s="19" t="s">
        <v>102</v>
      </c>
      <c r="E18" s="20" t="s">
        <v>103</v>
      </c>
      <c r="F18" s="21" t="s">
        <v>60</v>
      </c>
    </row>
    <row r="19" spans="2:6" ht="15.6" hidden="1" x14ac:dyDescent="0.3">
      <c r="B19" s="59"/>
      <c r="C19" s="59"/>
      <c r="D19" s="15" t="s">
        <v>176</v>
      </c>
      <c r="E19" s="60"/>
      <c r="F19" s="61"/>
    </row>
    <row r="20" spans="2:6" ht="49.5" customHeight="1" x14ac:dyDescent="0.3">
      <c r="B20" s="281" t="s">
        <v>120</v>
      </c>
      <c r="C20" s="281"/>
      <c r="D20" s="281"/>
      <c r="E20" s="281"/>
      <c r="F20" s="281"/>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5"/>
  <sheetViews>
    <sheetView topLeftCell="A15" workbookViewId="0">
      <selection activeCell="B37" sqref="B3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30</v>
      </c>
      <c r="E2" t="s">
        <v>106</v>
      </c>
    </row>
    <row r="3" spans="2:6" x14ac:dyDescent="0.3">
      <c r="B3" t="s">
        <v>31</v>
      </c>
      <c r="E3" t="s">
        <v>105</v>
      </c>
    </row>
    <row r="4" spans="2:6" x14ac:dyDescent="0.3">
      <c r="B4" t="s">
        <v>109</v>
      </c>
      <c r="E4" t="s">
        <v>107</v>
      </c>
    </row>
    <row r="5" spans="2:6" x14ac:dyDescent="0.3">
      <c r="B5" t="s">
        <v>108</v>
      </c>
    </row>
    <row r="8" spans="2:6" x14ac:dyDescent="0.3">
      <c r="B8" t="s">
        <v>72</v>
      </c>
      <c r="E8" t="s">
        <v>32</v>
      </c>
      <c r="F8" t="s">
        <v>133</v>
      </c>
    </row>
    <row r="9" spans="2:6" x14ac:dyDescent="0.3">
      <c r="B9" t="s">
        <v>33</v>
      </c>
      <c r="E9" t="s">
        <v>40</v>
      </c>
      <c r="F9" t="s">
        <v>134</v>
      </c>
    </row>
    <row r="10" spans="2:6" x14ac:dyDescent="0.3">
      <c r="B10" t="s">
        <v>34</v>
      </c>
      <c r="E10" t="s">
        <v>42</v>
      </c>
      <c r="F10" t="s">
        <v>70</v>
      </c>
    </row>
    <row r="11" spans="2:6" x14ac:dyDescent="0.3">
      <c r="E11" t="s">
        <v>89</v>
      </c>
      <c r="F11" t="s">
        <v>67</v>
      </c>
    </row>
    <row r="12" spans="2:6" x14ac:dyDescent="0.3">
      <c r="B12" t="s">
        <v>135</v>
      </c>
      <c r="E12" t="s">
        <v>5</v>
      </c>
      <c r="F12" t="s">
        <v>6</v>
      </c>
    </row>
    <row r="13" spans="2:6" x14ac:dyDescent="0.3">
      <c r="B13" s="29" t="s">
        <v>126</v>
      </c>
      <c r="E13" t="s">
        <v>43</v>
      </c>
      <c r="F13" t="s">
        <v>71</v>
      </c>
    </row>
    <row r="14" spans="2:6" x14ac:dyDescent="0.3">
      <c r="B14" s="29" t="s">
        <v>127</v>
      </c>
    </row>
    <row r="15" spans="2:6" x14ac:dyDescent="0.3">
      <c r="B15" s="29" t="s">
        <v>128</v>
      </c>
    </row>
    <row r="16" spans="2:6" x14ac:dyDescent="0.3">
      <c r="B16" s="29" t="s">
        <v>129</v>
      </c>
    </row>
    <row r="17" spans="2:2" x14ac:dyDescent="0.3">
      <c r="B17" s="29" t="s">
        <v>130</v>
      </c>
    </row>
    <row r="18" spans="2:2" x14ac:dyDescent="0.3">
      <c r="B18" s="29" t="s">
        <v>131</v>
      </c>
    </row>
    <row r="19" spans="2:2" x14ac:dyDescent="0.3">
      <c r="B19" s="29" t="s">
        <v>132</v>
      </c>
    </row>
    <row r="21" spans="2:2" x14ac:dyDescent="0.3">
      <c r="B21" s="29" t="s">
        <v>199</v>
      </c>
    </row>
    <row r="22" spans="2:2" x14ac:dyDescent="0.3">
      <c r="B22" t="s">
        <v>181</v>
      </c>
    </row>
    <row r="23" spans="2:2" x14ac:dyDescent="0.3">
      <c r="B23" t="s">
        <v>182</v>
      </c>
    </row>
    <row r="24" spans="2:2" x14ac:dyDescent="0.3">
      <c r="B24" t="s">
        <v>183</v>
      </c>
    </row>
    <row r="25" spans="2:2" x14ac:dyDescent="0.3">
      <c r="B25" t="s">
        <v>178</v>
      </c>
    </row>
    <row r="26" spans="2:2" x14ac:dyDescent="0.3">
      <c r="B26" t="s">
        <v>184</v>
      </c>
    </row>
    <row r="27" spans="2:2" x14ac:dyDescent="0.3">
      <c r="B27" t="s">
        <v>185</v>
      </c>
    </row>
    <row r="28" spans="2:2" x14ac:dyDescent="0.3">
      <c r="B28" t="s">
        <v>202</v>
      </c>
    </row>
    <row r="29" spans="2:2" x14ac:dyDescent="0.3">
      <c r="B29" t="s">
        <v>186</v>
      </c>
    </row>
    <row r="30" spans="2:2" x14ac:dyDescent="0.3">
      <c r="B30" t="s">
        <v>187</v>
      </c>
    </row>
    <row r="31" spans="2:2" x14ac:dyDescent="0.3">
      <c r="B31" t="s">
        <v>188</v>
      </c>
    </row>
    <row r="32" spans="2:2" x14ac:dyDescent="0.3">
      <c r="B32" t="s">
        <v>189</v>
      </c>
    </row>
    <row r="33" spans="2:2" x14ac:dyDescent="0.3">
      <c r="B33" t="s">
        <v>190</v>
      </c>
    </row>
    <row r="34" spans="2:2" x14ac:dyDescent="0.3">
      <c r="B34" t="s">
        <v>198</v>
      </c>
    </row>
    <row r="35" spans="2:2" x14ac:dyDescent="0.3">
      <c r="B35" t="s">
        <v>206</v>
      </c>
    </row>
  </sheetData>
  <sortState xmlns:xlrd2="http://schemas.microsoft.com/office/spreadsheetml/2017/richdata2" ref="B2:B5">
    <sortCondition ref="B2:B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13</v>
      </c>
    </row>
    <row r="4" spans="1:1" x14ac:dyDescent="0.3">
      <c r="A4" s="2" t="s">
        <v>14</v>
      </c>
    </row>
    <row r="5" spans="1:1" x14ac:dyDescent="0.3">
      <c r="A5" s="2" t="s">
        <v>15</v>
      </c>
    </row>
    <row r="6" spans="1:1" x14ac:dyDescent="0.3">
      <c r="A6" s="2" t="s">
        <v>9</v>
      </c>
    </row>
    <row r="7" spans="1:1" x14ac:dyDescent="0.3">
      <c r="A7" s="2" t="s">
        <v>8</v>
      </c>
    </row>
    <row r="8" spans="1:1" x14ac:dyDescent="0.3">
      <c r="A8" s="2" t="s">
        <v>18</v>
      </c>
    </row>
    <row r="9" spans="1:1" x14ac:dyDescent="0.3">
      <c r="A9" s="2" t="s">
        <v>19</v>
      </c>
    </row>
    <row r="10" spans="1:1" x14ac:dyDescent="0.3">
      <c r="A10" s="2" t="s">
        <v>21</v>
      </c>
    </row>
    <row r="11" spans="1:1" x14ac:dyDescent="0.3">
      <c r="A11" s="2" t="s">
        <v>22</v>
      </c>
    </row>
    <row r="12" spans="1:1" x14ac:dyDescent="0.3">
      <c r="A12" s="2" t="s">
        <v>24</v>
      </c>
    </row>
    <row r="13" spans="1:1" x14ac:dyDescent="0.3">
      <c r="A13" s="2" t="s">
        <v>25</v>
      </c>
    </row>
    <row r="14" spans="1:1" x14ac:dyDescent="0.3">
      <c r="A14" s="2" t="s">
        <v>26</v>
      </c>
    </row>
    <row r="16" spans="1:1" x14ac:dyDescent="0.3">
      <c r="A16" s="2" t="s">
        <v>29</v>
      </c>
    </row>
    <row r="17" spans="1:1" x14ac:dyDescent="0.3">
      <c r="A17" s="2" t="s">
        <v>30</v>
      </c>
    </row>
    <row r="18" spans="1:1" x14ac:dyDescent="0.3">
      <c r="A18" s="2" t="s">
        <v>31</v>
      </c>
    </row>
    <row r="20" spans="1:1" x14ac:dyDescent="0.3">
      <c r="A20" s="2" t="s">
        <v>33</v>
      </c>
    </row>
    <row r="21" spans="1:1" x14ac:dyDescent="0.3">
      <c r="A21" s="2"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2A8898A-41A7-454A-9C9F-C538A44D9F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C5DF36A-F48E-40E6-80CA-0D0E1B8A0DA9}">
  <ds:schemaRefs>
    <ds:schemaRef ds:uri="http://schemas.microsoft.com/sharepoint/v3/contenttype/forms"/>
  </ds:schemaRefs>
</ds:datastoreItem>
</file>

<file path=customXml/itemProps3.xml><?xml version="1.0" encoding="utf-8"?>
<ds:datastoreItem xmlns:ds="http://schemas.openxmlformats.org/officeDocument/2006/customXml" ds:itemID="{188D8C76-88BD-4F97-A7C2-7AF1CD397EB2}">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MATRIZ DE RIESGOS DE CORRUPCION</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2025-12-22T19:42:42Z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