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APROBADOS/"/>
    </mc:Choice>
  </mc:AlternateContent>
  <xr:revisionPtr revIDLastSave="12" documentId="13_ncr:1_{209A33B2-33F1-4BBA-9385-829ADCE8F075}" xr6:coauthVersionLast="47" xr6:coauthVersionMax="47" xr10:uidLastSave="{E428CBFE-8E49-437B-91EF-BBDF845813CD}"/>
  <bookViews>
    <workbookView xWindow="-108" yWindow="-108" windowWidth="23256" windowHeight="12456" tabRatio="88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T28" i="21" l="1"/>
  <c r="Q28" i="21"/>
  <c r="T30" i="21"/>
  <c r="Q30" i="21"/>
  <c r="Q25" i="21"/>
  <c r="T25" i="21"/>
  <c r="T21" i="21"/>
  <c r="Q33" i="21"/>
  <c r="Q32" i="21"/>
  <c r="T33" i="21"/>
  <c r="Q31" i="21"/>
  <c r="T32" i="21"/>
  <c r="Q29" i="21"/>
  <c r="T31" i="21"/>
  <c r="T29" i="21"/>
  <c r="N29" i="21"/>
  <c r="M29" i="21"/>
  <c r="K29" i="21"/>
  <c r="Q21" i="21"/>
  <c r="Q22" i="21"/>
  <c r="Q20" i="21"/>
  <c r="M15" i="21"/>
  <c r="K20" i="21"/>
  <c r="T20" i="21"/>
  <c r="T22" i="21"/>
  <c r="G23" i="21"/>
  <c r="G15" i="21"/>
  <c r="Q27" i="21"/>
  <c r="Q26" i="21"/>
  <c r="Q24" i="21"/>
  <c r="Q23" i="21"/>
  <c r="T24" i="21"/>
  <c r="T23" i="21"/>
  <c r="M20" i="21"/>
  <c r="K15" i="21"/>
  <c r="Q15" i="21"/>
  <c r="AC15" i="21" s="1"/>
  <c r="AB15" i="21" s="1"/>
  <c r="Q16" i="21"/>
  <c r="H220" i="22"/>
  <c r="B220" i="22" a="1"/>
  <c r="B220" i="22" s="1"/>
  <c r="J209" i="22" s="1"/>
  <c r="H219" i="22"/>
  <c r="H218" i="22"/>
  <c r="H217" i="22"/>
  <c r="H216" i="22"/>
  <c r="H215" i="22"/>
  <c r="H214" i="22"/>
  <c r="H213" i="22"/>
  <c r="H212" i="22"/>
  <c r="H211" i="22"/>
  <c r="H210" i="22"/>
  <c r="H209" i="22"/>
  <c r="Q17" i="21"/>
  <c r="T17" i="21"/>
  <c r="T16" i="21"/>
  <c r="T15" i="21"/>
  <c r="Q18" i="21"/>
  <c r="Q19" i="21"/>
  <c r="T18" i="21"/>
  <c r="T19" i="21"/>
  <c r="T27" i="21"/>
  <c r="T26" i="21"/>
  <c r="N23" i="21"/>
  <c r="M23" i="21"/>
  <c r="K23" i="21"/>
  <c r="N20" i="21"/>
  <c r="N15" i="21"/>
  <c r="AC29" i="21" l="1"/>
  <c r="AB29" i="21" s="1"/>
  <c r="Y20" i="21"/>
  <c r="Z20" i="21" s="1"/>
  <c r="AC20" i="21"/>
  <c r="AB20" i="21" s="1"/>
  <c r="AC21" i="21"/>
  <c r="AB21" i="21" s="1"/>
  <c r="Y29" i="21"/>
  <c r="Z29" i="21" s="1"/>
  <c r="Y16" i="21"/>
  <c r="Z16" i="21" s="1"/>
  <c r="Y15" i="21"/>
  <c r="AA15" i="21" s="1"/>
  <c r="AC16" i="21"/>
  <c r="AB16" i="21" s="1"/>
  <c r="Y24" i="21"/>
  <c r="AA24" i="21" s="1"/>
  <c r="Y25" i="21" s="1"/>
  <c r="Y23" i="21"/>
  <c r="AC23" i="21"/>
  <c r="AC30" i="21" l="1"/>
  <c r="AB30" i="21" s="1"/>
  <c r="AC17" i="21"/>
  <c r="AC18" i="21" s="1"/>
  <c r="AB18" i="21" s="1"/>
  <c r="Z15" i="21"/>
  <c r="Z24" i="21"/>
  <c r="AA29" i="21"/>
  <c r="Y30" i="21" s="1"/>
  <c r="AA16" i="21"/>
  <c r="Y17" i="21" s="1"/>
  <c r="Z17" i="21" s="1"/>
  <c r="AC22" i="21"/>
  <c r="AB22" i="21" s="1"/>
  <c r="AA20" i="21"/>
  <c r="Y22" i="21" s="1"/>
  <c r="AB17" i="21"/>
  <c r="AC31" i="21"/>
  <c r="AB31" i="21" s="1"/>
  <c r="Z30" i="21"/>
  <c r="AA30" i="21"/>
  <c r="Y31" i="21" s="1"/>
  <c r="AC24" i="21"/>
  <c r="AB23" i="21"/>
  <c r="AC19" i="21"/>
  <c r="AB19" i="21" s="1"/>
  <c r="Z23" i="21"/>
  <c r="AA23" i="21"/>
  <c r="Z25" i="21"/>
  <c r="AA25" i="21"/>
  <c r="Y26" i="21" s="1"/>
  <c r="AG20" i="21" l="1"/>
  <c r="AF20" i="21" s="1"/>
  <c r="AA17" i="21"/>
  <c r="Y18" i="21" s="1"/>
  <c r="AA18" i="21" s="1"/>
  <c r="Y19" i="21" s="1"/>
  <c r="AC32" i="21"/>
  <c r="AC33" i="21" s="1"/>
  <c r="Y21" i="21"/>
  <c r="AA21" i="21" s="1"/>
  <c r="AE20" i="21"/>
  <c r="AD20" i="21" s="1"/>
  <c r="Z21" i="21"/>
  <c r="Z22" i="21"/>
  <c r="AA22" i="21"/>
  <c r="Z31" i="21"/>
  <c r="AA31" i="21"/>
  <c r="Y32" i="21" s="1"/>
  <c r="AA26" i="21"/>
  <c r="Y27" i="21" s="1"/>
  <c r="Z26" i="21"/>
  <c r="AB24" i="21"/>
  <c r="AC25" i="21"/>
  <c r="AG15" i="21"/>
  <c r="AF15" i="21" s="1"/>
  <c r="AH20" i="21" l="1"/>
  <c r="Z18" i="21"/>
  <c r="AB32" i="21"/>
  <c r="Z19" i="21"/>
  <c r="AA19" i="21"/>
  <c r="AC26" i="21"/>
  <c r="AB25" i="21"/>
  <c r="Z32" i="21"/>
  <c r="AA32" i="21"/>
  <c r="Y33" i="21" s="1"/>
  <c r="AB33" i="21"/>
  <c r="AG29" i="21"/>
  <c r="AF29" i="21" s="1"/>
  <c r="Z27" i="21"/>
  <c r="AA27" i="21"/>
  <c r="Y28" i="21" s="1"/>
  <c r="AE15" i="21"/>
  <c r="AD15" i="21" s="1"/>
  <c r="AH15" i="21" s="1"/>
  <c r="AA28" i="21" l="1"/>
  <c r="Z28" i="21"/>
  <c r="AA33" i="21"/>
  <c r="Z33" i="21"/>
  <c r="AB26" i="21"/>
  <c r="AC27" i="21"/>
  <c r="AE29" i="21"/>
  <c r="AD29" i="21" s="1"/>
  <c r="AH29" i="21" s="1"/>
  <c r="AE23" i="21"/>
  <c r="AD23" i="21" s="1"/>
  <c r="AB27" i="21" l="1"/>
  <c r="AC28" i="21"/>
  <c r="AB28" i="21" s="1"/>
  <c r="AG23" i="21" l="1"/>
  <c r="AF23" i="21" s="1"/>
  <c r="AH2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<sst xmlns="http://schemas.openxmlformats.org/spreadsheetml/2006/main" count="649" uniqueCount="404">
  <si>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</si>
  <si>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</si>
  <si>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</si>
  <si>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</si>
  <si>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</si>
  <si>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</si>
  <si>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</si>
  <si>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</si>
  <si>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</si>
  <si>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</si>
  <si>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</si>
  <si>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</si>
  <si>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</si>
  <si>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</si>
  <si>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</si>
  <si>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</si>
  <si>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</si>
  <si>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</si>
  <si>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</si>
  <si>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</si>
  <si>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</si>
  <si>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</si>
  <si>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</si>
  <si>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</si>
  <si>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</si>
  <si>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</si>
  <si>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</si>
  <si>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</si>
  <si>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</si>
  <si>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</si>
  <si>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</si>
  <si>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</si>
  <si>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</si>
  <si>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</si>
  <si>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</si>
  <si>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</si>
  <si>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</si>
  <si>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</si>
  <si>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</si>
  <si>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</si>
  <si>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</si>
  <si>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</si>
  <si>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</si>
  <si>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</si>
  <si>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</si>
  <si>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</si>
  <si>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</si>
  <si>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</si>
  <si>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</si>
  <si>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</si>
  <si>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</si>
  <si>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</si>
  <si>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</si>
  <si>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</si>
  <si>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</si>
  <si>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</si>
  <si>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</si>
  <si>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</si>
  <si>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</si>
  <si>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</si>
  <si>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</si>
  <si>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</si>
  <si>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</si>
  <si>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</si>
  <si>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</si>
  <si>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</si>
  <si>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</si>
  <si>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</si>
  <si>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</si>
  <si>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</si>
  <si>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</si>
  <si>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</si>
  <si>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</si>
  <si>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</si>
  <si>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</si>
  <si>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</si>
  <si>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</si>
  <si>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</si>
  <si>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</si>
  <si>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</si>
  <si>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</si>
  <si>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</si>
  <si>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</si>
  <si>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</si>
  <si>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</si>
  <si>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</si>
  <si>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</si>
  <si>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</si>
  <si>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</si>
  <si>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</si>
  <si>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</si>
  <si>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</si>
  <si>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</si>
  <si>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</si>
  <si>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</si>
  <si>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</si>
  <si>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</si>
  <si>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</si>
  <si>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</si>
  <si>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</si>
  <si>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</si>
  <si>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</si>
  <si>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</si>
  <si>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</si>
  <si>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</si>
  <si>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</si>
  <si>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</si>
  <si>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</si>
  <si>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</si>
  <si>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</si>
  <si>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</si>
  <si>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</si>
  <si>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</si>
  <si>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</si>
  <si>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</si>
  <si>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</si>
  <si>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</si>
  <si>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</si>
  <si>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</si>
  <si>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</si>
  <si>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</si>
  <si>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</si>
  <si>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</si>
  <si>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</si>
  <si>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</si>
  <si>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</si>
  <si>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</si>
  <si>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</si>
  <si>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</si>
  <si>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</si>
  <si>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</si>
  <si>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</si>
  <si>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</si>
  <si>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</si>
  <si>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</si>
  <si>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</si>
  <si>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</si>
  <si>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</si>
  <si>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</si>
  <si>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</si>
  <si>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</si>
  <si>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</si>
  <si>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</si>
  <si>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</si>
  <si>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</si>
  <si>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</si>
  <si>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</si>
  <si>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</si>
  <si>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</si>
  <si>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</si>
  <si>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</si>
  <si>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</si>
  <si>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</si>
  <si>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</si>
  <si>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</si>
  <si>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</si>
  <si>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</si>
  <si>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</si>
  <si>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</si>
  <si>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</si>
  <si>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</si>
  <si>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</si>
  <si>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</si>
  <si>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</si>
  <si>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</si>
  <si>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</si>
  <si>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</si>
  <si>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</si>
  <si>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</si>
  <si>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</si>
  <si>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</si>
  <si>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</si>
  <si>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</si>
  <si>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</si>
  <si>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</si>
  <si>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</si>
  <si>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</si>
  <si>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</si>
  <si>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</si>
  <si>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</si>
  <si>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</si>
  <si>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</si>
  <si>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</si>
  <si>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</si>
  <si>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</si>
  <si>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</si>
  <si>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</si>
  <si>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</si>
  <si>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</si>
  <si>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</si>
  <si>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</si>
  <si>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</si>
  <si>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</si>
  <si>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</si>
  <si>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</si>
  <si>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</si>
  <si>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</si>
  <si>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</si>
  <si>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</si>
  <si>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</si>
  <si>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</si>
  <si>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</si>
  <si>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</si>
  <si>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</si>
  <si>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</si>
  <si>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</si>
  <si>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</si>
  <si>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</si>
  <si>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</si>
  <si>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</si>
  <si>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</si>
  <si>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</si>
  <si>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</si>
  <si>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</si>
  <si>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Normatividad técnica</t>
  </si>
  <si>
    <t>Que las auditorías ejecutadas y los informes desarrollados no se hayan realizado de conformidad con la normatividad técnica vigente aplicable al proceso auditado.</t>
  </si>
  <si>
    <t>Cambios normativos</t>
  </si>
  <si>
    <t>Que no respondamos desde la implementación de manera oprtuna a los cambios, modificaciones, actualizaciones, derogaciones en la legislación vigente aplicable que se presenten.</t>
  </si>
  <si>
    <t>Disponibilidad de personal</t>
  </si>
  <si>
    <t xml:space="preserve">Que no se cuente con el equipo suficiente para  movilizar los temas asociados al Sistema Integrado de Gestión. </t>
  </si>
  <si>
    <t>Asignación presupuestal</t>
  </si>
  <si>
    <t>Que no se cuente con los recursos suficientes y necesarios para  movilizar los temas asociados al Sistema Integrado de Gestión; para realizar capacitaciones o cursos de actualización; y/o para realizar campañas de sensibilización dentro del Instituto.</t>
  </si>
  <si>
    <t>Competencias del personal</t>
  </si>
  <si>
    <t>Que no se cuente con personal con las competencias, habilidades y capacidades necesarias  requeridas para para  movilizar los temas asociados al Sistema Integrado de Gestión, y que no se conserve la gestión del conocimiento.</t>
  </si>
  <si>
    <t>Seguridad y salud en el trabajo</t>
  </si>
  <si>
    <t xml:space="preserve">Que no se cuente con las condiciones apropiadas para desempeñar el trabajo asociado al Sistema Integrado de Gestión. </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</si>
  <si>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</si>
  <si>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</si>
  <si>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</si>
  <si>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</si>
  <si>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Sistemas de información</t>
  </si>
  <si>
    <t>Que para la realización de las auditorías internas, seguimiento a indicadores, acciones correctivas, preventivas y de mejora, a planes de mejoramiento, y en general a lo concerniente al Sistema Integrado de Gestión no se cuente con la tecnología necesaria o la existente sea insuficiente.</t>
  </si>
  <si>
    <t>Disponibilidad de datos</t>
  </si>
  <si>
    <t>Que los registros de la información del Sistema Integrado de Gestión que se encuentran en red institucional o en el archivo central no se articulen, estén incompletos o no se encuentren disponibles para consulta.</t>
  </si>
  <si>
    <t>Cultura de Mejoramiento Continuo</t>
  </si>
  <si>
    <t>Que las observaciones, recomendaciones y alertas derivadas de las auditorías internas, acciones correctivas, preventivas y de mejora, planes de mejoramiento, seguimiento a indicadores, revisión por la dirección realizadas; no sean tenidas en cuenta para el mejoramiento continuo institucional.</t>
  </si>
  <si>
    <t>Proceso de auditoria</t>
  </si>
  <si>
    <t>Que las auditorías internas no se realicen o que sus resultados no se logren de manera adecuada y en concordancia con los objetivos y metas previstas según el ciclo de auditorias internas integrales (Eficacia).</t>
  </si>
  <si>
    <t>Que las auditorías internas se lleven a cabo por fuera de los términos o el plazo establecido para su ejecución según el ciclo de auditorias internas integrales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</si>
  <si>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</si>
  <si>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</si>
  <si>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Gestión de Mejoramiento Continuo</t>
  </si>
  <si>
    <t>Diciembre de 2021</t>
  </si>
  <si>
    <t>Carolina Martínez Cano</t>
  </si>
  <si>
    <t>Hardware</t>
  </si>
  <si>
    <t>CPU
Monitor
Teclado
Mouse
Impresora (generales / no propia de la Subdirección de planeación)</t>
  </si>
  <si>
    <t>Software</t>
  </si>
  <si>
    <t>Gestión de TI</t>
  </si>
  <si>
    <t>Sistemas operativos
Aplicaciones</t>
  </si>
  <si>
    <t>Redes</t>
  </si>
  <si>
    <t xml:space="preserve">Red Compartida </t>
  </si>
  <si>
    <t>Sistema de Información Institucional - SIFI</t>
  </si>
  <si>
    <t>Fuente primaria de información para las auditorías</t>
  </si>
  <si>
    <t>Servicios web</t>
  </si>
  <si>
    <t>Página web institucional</t>
  </si>
  <si>
    <t>Información Física y Digital</t>
  </si>
  <si>
    <t xml:space="preserve">Archivo físico y digital </t>
  </si>
  <si>
    <t xml:space="preserve">Tecnologías de información </t>
  </si>
  <si>
    <t>Correo electrónico institucional</t>
  </si>
  <si>
    <t>Tecnologías de operación</t>
  </si>
  <si>
    <t>Spark</t>
  </si>
  <si>
    <t xml:space="preserve">Garantizar el cumplimiento de requisitos aplicables al SGC y al SGA, promoviendo a su vez el mejoramiento continuo en el logro de resultados institucionales. </t>
  </si>
  <si>
    <t>El proceso inicia con la planificación del proceso y finaliza con la aplicación de los mecanismos de evaluación, seguimiento y mejora.</t>
  </si>
  <si>
    <t>Posibilidad de afectación reputacional</t>
  </si>
  <si>
    <t>debido al incumplimiento de los requisitos del Sistema de Gestión de Calidad de acuerdo a la última versión de la norma NTC ISO 9001.</t>
  </si>
  <si>
    <t>3. Falta del recurso humano y financiero para el desarrollo de las actividades del Sistema de Gestión de Calidad.</t>
  </si>
  <si>
    <t>4. Falta de competencia del personal que apoya el sostenimiento del Sistema de Gestión de Calidad.</t>
  </si>
  <si>
    <t>La entidad a través de ciclos de auditorías internas y del ente de certificación que se realizan de manera anual verifica el cumplimiento de los requisitos del Sistema de Gestión de Calidad bajo la norma ISO 9001.
Los lideres de los procesos con el asesoramiento del profesional asignado al sostenimiento del Sistema de Gestión de Calidad, elaboran los respectivos planes de mejoramiento frente a los hallazgos detectados.
Documentado en: P-GM-02 - PROCEDIMIENTO PARA LA EJECUCIÓN DE AUDITORÍAS INTEGRALES</t>
  </si>
  <si>
    <t xml:space="preserve">1. No se establecen actividades para el sostenimiento y mejoramiento del sistema de gestión de calidad.
</t>
  </si>
  <si>
    <t>El profesional designado para el sostenimiento del SGC, elabora el Plan de mantenimiento del Sistema de Gestión de Calidad, y verifica de manera mensual el cumplimiento del mismo.</t>
  </si>
  <si>
    <t>El profesional designado para el sostenimiento del SGC, establece y desarrolla actividades de sensibilización y socialización de los requisitos del SGC. El supervisor verifica la realización de estas actividades y el cumplimiento del objetivo previsto.</t>
  </si>
  <si>
    <t>Informes de Auditorías internas y del ente certificador.
Acciones correctivas, peventivas y de mejora documentadas frente a los hallazgos.</t>
  </si>
  <si>
    <t xml:space="preserve">Seguimiento al plan de mantenimiento del Sistema de Gestión de Calidad.
</t>
  </si>
  <si>
    <t xml:space="preserve">Registros de Asistencia a las actividades.
Piezas comunicaciones y audiovisuales.
Informe de supervisión
</t>
  </si>
  <si>
    <t>Plan Anual de Adquisiciones.
Minutas de Contratos</t>
  </si>
  <si>
    <t>El profesional lider de los Sistemas de Gestión identifica las necesidades de recursos para el adecuado sostenimiento del Sistema de Gestión de Calidad, tramita la asignación presupuestal y su inclusión en el Plan Anual de Adquisiciones (PAA). Dicho profesional verifica de manera periódica el PAA para gestionar las contrataciones  en los tiempos definidos.
Documentado en: P-GI-01 - PROCEDIMIENTO PARA LA GESTION ADMINISTRATIVA</t>
  </si>
  <si>
    <t>Estudio previo
Certificado de estudio de idoneidad y experiencia para contratos de prestación de servicios personales
Minuta de Contrato</t>
  </si>
  <si>
    <t>Incluir dentro del Plan de Mantenimiento del SGC actividades específicas de sensibilización y socialización de los principios y requisitos del mismo.</t>
  </si>
  <si>
    <t>Sistema de Gestión Ambiental</t>
  </si>
  <si>
    <t>Modelo Integrado de Planeación y Gestión - MIPG</t>
  </si>
  <si>
    <t>Posibilidad de afectación reputacional del Instituto</t>
  </si>
  <si>
    <t>Lo anterior, debido a la falta de gestión de los lineamientos establecidos en el MIPG para cada una de sus dimensiones y políticas.</t>
  </si>
  <si>
    <t>El profesional asignado al manejo de tema ambiental en el Intituto elabora Plan de trabajo que relaciona todos los requisitos a cumplir establecidos en el Manual de Gestión Ambiental del Instituto y verifica su cumplimiento de manera mensual.</t>
  </si>
  <si>
    <t xml:space="preserve">Evidencias de seguimiento relacionadas en el Plan de Trabajo Ambiental
</t>
  </si>
  <si>
    <t>El profesional asignado al manejo de tema ambiental en el Intituto elabora los planes de mejoramiento respectivos frente a los hallazgos de auditorías en materia ambiental (Auditorias externas, internas).</t>
  </si>
  <si>
    <t>Formato de aplicación de acciones, preventivas, de mejora y planificación de cambios del SGC, F-GM-14</t>
  </si>
  <si>
    <r>
      <t xml:space="preserve">PÁGINA: </t>
    </r>
    <r>
      <rPr>
        <sz val="11"/>
        <color theme="1"/>
        <rFont val="Arial Narrow"/>
        <family val="2"/>
      </rPr>
      <t>3 de 3</t>
    </r>
  </si>
  <si>
    <r>
      <t xml:space="preserve">PÁGINA: </t>
    </r>
    <r>
      <rPr>
        <sz val="12"/>
        <rFont val="Arial Narrow"/>
        <family val="2"/>
      </rPr>
      <t>1 de 3</t>
    </r>
  </si>
  <si>
    <r>
      <t xml:space="preserve">PÁGINA: </t>
    </r>
    <r>
      <rPr>
        <sz val="12"/>
        <rFont val="Arial Narrow"/>
        <family val="2"/>
      </rPr>
      <t>2 de 3</t>
    </r>
  </si>
  <si>
    <t xml:space="preserve"> por deficiente desempeño del Sistema de Gestión de Calidad  evidenciado a través de  hallazgos de  auditoría de entes de certificación, </t>
  </si>
  <si>
    <r>
      <rPr>
        <b/>
        <sz val="11"/>
        <color theme="9" tint="-0.249977111117893"/>
        <rFont val="Arial Narrow"/>
        <family val="2"/>
      </rPr>
      <t xml:space="preserve">(*):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</si>
  <si>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debido al incumplimiento de los requisitos normativos en materia ambiental a nivel interno del Instituto</t>
  </si>
  <si>
    <t xml:space="preserve">Posibilidad de afectación reputacional del Instituto </t>
  </si>
  <si>
    <t xml:space="preserve">1. Falta de cumplimiento del Manual de Gestón Ambiental del Instituto
</t>
  </si>
  <si>
    <t>Sistema de gestión de Calidad</t>
  </si>
  <si>
    <t>2. Desactualización del normograma en materia ambiental</t>
  </si>
  <si>
    <t>1.1.</t>
  </si>
  <si>
    <t>1.2.</t>
  </si>
  <si>
    <t>1. Falta de competencia del equipo de trabajo que lidera el MIPG en la entidad</t>
  </si>
  <si>
    <t>Gestón de Riesgos</t>
  </si>
  <si>
    <t>Posibilidad de afectación económica y reputacicional del instituto</t>
  </si>
  <si>
    <t xml:space="preserve">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t>
  </si>
  <si>
    <t>debido a una idadecuada administración de riesgos, caracterizada por una identificación y gestión de eventos potenciales que no guardan relación directa con el cumplimiento de metas y objetivos, y que no son controlados a niveles aceptables.</t>
  </si>
  <si>
    <t>Posibilidad de afectación económica y reputacicional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una idadecuada administración de riesgos, caracterizada por una identificación y gestión de eventos potenciales que no guardan relación directa con el cumplimiento de metas y objetivos, y/o que no son controlados a niveles aceptables.</t>
  </si>
  <si>
    <t>2. Falta de competencia de los responsables directos de la implementación de los requisitos de cada política (vinculados)</t>
  </si>
  <si>
    <t>El profesional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</si>
  <si>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3. Falta de empoderamiento a nivel institucional para la apropiación e implementación del MIPG</t>
  </si>
  <si>
    <t>Lista de chequeo de cumplimiento de perfil.</t>
  </si>
  <si>
    <t>Resolución Interna Política de Administración del Riesgo
Evidencias de revisión de la política y el procedimiento para la administración del riesgo</t>
  </si>
  <si>
    <t xml:space="preserve">Matrices de Riesgo por proceso publicados en el Módulo de Callidad del SIFI con seguimiento trimestral.
Acciones de mejora y/o correctivas, frente a materialización de riesgos y desempeño de controles
</t>
  </si>
  <si>
    <t>La subdirección de planeación en el marco de los roles de su responsabilidad como segunda línea de defensa, define la metodología para el adecuado establecimiento de controles dentro  del procedimiento para la administración del riesgo del Instituto.
El profesional encargado del acompañamiento a  Riesgos, asesora a la primera linea de defensa en la identificación y redacción de controles dentro del marco de la construcción y actualización de las matrices de riesgo.
Los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deficiencia en el diseño / aplicación de controles o ausencia de los mismos, se realiza la documentación y seguimiento a las respectivas acciones de mejora / correctivas.
Documentado en: P-GM-06_PROCEDIMIENTO_PARA_LA_ADMINISTRACION_DEL_RIESGO
Documentado en: P-GM-01 - PROCEDIMIENTO PARA LA APLICACION DE ACCIONES CORRECTIVAS, PREVENTIVAS, MEJORA Y PLANIFICACIÓN DE CAMBIOS</t>
  </si>
  <si>
    <t>1. La Alta Dirección no ha definido lineamientos para la administración de riesgos en cuanto a la identificación, valoración, medidas de tratamiento y niveles de aceptación de los mismos.</t>
  </si>
  <si>
    <t>2. Los riesgos identificados no se relacionan con los objetivos a cumplir</t>
  </si>
  <si>
    <t>2.</t>
  </si>
  <si>
    <t xml:space="preserve">La oficina de Planeación en el desarrollo de sus roles como segunda línea de defensa, asesora a la primera linea de defensa en la identificación de riesgos. En este sentido valida que los riesgos identificados incluyan eventos potenciales que afectan el cumplimiento de objetivos. Lo anterior se realiza dentro del marco de las actualizaciones de la matrices de riesgo del Instituto  o cada vez que existan cambios externos o internos que impliquen cambios en los obejtivos y en la gestión del riesgo.
Así mismo, La Jefatura de Oficina de Control Interno en el desarrollo de su Plan Anual e Auditorías realiza los trabajos de auditoría basado en riesgos. En este sentido también asesora a la 1ra y 2da línea de defensa en la adecuada identificación de riesgos
Documentado en: P-GM-06 - PROCEDIMIENTO PARA LA ADMINISTRACIÓN DEL RIESGO, P-GEI-02 - PROCEDIMIENTO PARA AUDITORÍA DE CONTROL INTERNO. </t>
  </si>
  <si>
    <t>La alta dirección establece la Política de Administración del Riesgo del Instituto mediante acto administrativo interno. Es esta se definen de manera general los lineamientos para la adecuada identificación, valoración, medidas de tratamiento y niveles de aceptación de los riesgos institucionales, lo cual se desarrolla de manera más detallada en el procedimiento respectivo.
Dentro del marco del Plan MECI de cada vigencia, el profesional asignado al acompañamiento de la gestión de riesgos del Instituto, valida la política y el procedimiento para la administración del riesgo para lo cual puede tener en cuenta lo siguiente: Cambios en el entorno, en los procesos, en los niveles de aceptación de riesgos, en los instrumentos metodológicos o guías técnicas emitidas por la Función Publica u otros organismos.
Documentado en: Resolución interna vigente de la Política de Administración del Riesgos del Intituto, P-GM-06 - PROCEDIMIENTO PARA LA ADMINISTRACIÓN DEL RIESGO.</t>
  </si>
  <si>
    <t xml:space="preserve">La primera linea de defensa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materialización de riesgos, deficiencias en el diseño / aplicación de controles o ausencia de los mismos, se realiza la documentación y seguimiento a las respectivas acciones de mejora / correctivas.
La Subdirección de Planeación como segunda linea de defensa, verifica la naturaleza del seguimiento realizado por la primera línea de defensa y recomienda frente a la administración de riesgos, proponiendo entre otros nuevos riesgos derivados de cambios en el entorno o recomendaciones frente a diseño y aplicación de controles. Así mismo realiza seguimiento a la eficacia de las acciones de mejora/correctivas derivadas del seguimiento realizado por la primera línea de defensa.
La Jefatura de Oficina de Control Interno como tercera línea de defensa, realiza recomendaciones sobre diseño y desempeño de controles en el marco del desarrollo del Plan Anual de Auditorías.
Documentado en: Resolución interna vigente de la Política de Administración del Riesgos del Intituto, P-GEI-02 - PROCEDIMIENTO PARA AUDITORÍA DE CONTROL INTERNO. </t>
  </si>
  <si>
    <t xml:space="preserve">Matrices de Riesgo publicadas en el módulo de calidad del SIFI
Informes de Auditoría de Control Interno
</t>
  </si>
  <si>
    <t>Matrices de Riesgo por proceso publicados en el Módulo de Callidad del SIFI con seguimiento trimestral.
Acciones de mejora y/o correctivas, frente a materialización de riesgos y desempeño de controles.
Informes de Auditoría de Control Interno.</t>
  </si>
  <si>
    <t>El profesional lider de los Sistemas de Gestión del Instituto establece los requisitos de idoneidad y experiencia para el profesional que se asignará para el acompañamiento a la gestión de riesgos del Instituto,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apoyo a la gestión, y lo firma en consecuencia.
Documentado en: M-GJ-01 - MANUAL DE CONTRATACION</t>
  </si>
  <si>
    <t>El lider del MIPG establece los requisitos de idoneidad y experiencia para los profesionales que se asignarán al acompañamiento del MIPG, esto en el estudio previo durante la etapa de la planeación contractual. El lider del MIPG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</si>
  <si>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El profesional lider de los Sistemas de Gestión del Instituto establece los requisitos de idoneidad y experiencia para el profesional que se asignará al sostenimiento del SGC,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</si>
  <si>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GM6</t>
  </si>
  <si>
    <t>GM7</t>
  </si>
  <si>
    <t>GM8</t>
  </si>
  <si>
    <t>GM9</t>
  </si>
  <si>
    <t>CONTROL DE CAMBIOS</t>
  </si>
  <si>
    <t>Riesgo No.</t>
  </si>
  <si>
    <t>Fecha Cambio</t>
  </si>
  <si>
    <t>Descripción del cambio</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</si>
  <si>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</si>
  <si>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</si>
  <si>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</si>
  <si>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</si>
  <si>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Descripción del Control
(Medida Actual)</t>
  </si>
  <si>
    <t>3. Inexistencia o inadecuado diseño  y aplicación de controles frente a riesgos</t>
  </si>
  <si>
    <t>4. Falta de seguimiento a las gestión de riesgos en cuanto a materialización y desempeño de controles (diseño y aplicación) por parte de las lineas de defensa del Instituto</t>
  </si>
  <si>
    <t>5. Falta de idoneidad y experiencia del equipo de trabajo encargado de acompañar y realizar seguimiento a la gestión de riesgos del Instituto (segunda línea de defensa - Subdirección de Planeación)</t>
  </si>
  <si>
    <t>2. Falta de compromiso por parte del personal del Instituto para implementar las actividades del SGC.
(Inasistencia sistemática a los espacios establecidos para promover temáticas del SGC, incumplimiento en el diligenciamiento de indicadores, falta de seguimiento a las acciones correctivas y preventivas, falta de seguimiento a matrices de riesgo)</t>
  </si>
  <si>
    <t xml:space="preserve"> por desempeño del Modelo Integrado de Planeación y Gestión - MIPG del Isvimed, 
que no evidencia un incremento en el porcentaje de cumplimiento del Plan Furag de cada vigencia, lo que puede derivar a su vez, en hallazgos de los entes de control.</t>
  </si>
  <si>
    <t>4. Fuga de conocimiento de la capacidad operativa que cambia entre contrato y contrato de cada vigencia</t>
  </si>
  <si>
    <t>El supervisor verifica al terminar cada contrato para efectos de Paz y Salvo que la información derivada de la ejecución del contrato se encuentre indexada en el SIFI, en la carpeta compartida de la dependencia a la cual está asociado el contratista y en los informes de supervisión previamente aprobados.</t>
  </si>
  <si>
    <t>5. No se cuenta con mecanismos de seguimiento que evidencien el grado de implementación de cada una de las políticas.</t>
  </si>
  <si>
    <r>
      <t xml:space="preserve">El profesional asignado al manejo del tema ambiental en el Intituto valida con una frecuencia semanal la normatividad ambiental aplicable y relacionada en el normograma institucional, e identifica normatividad que se encuentre derogada o modificada y lo notifica a la Subdirección Jurídica para su actualización. De igual manera, dicho profesional evalúa los cambios que deban realizarsen en la documentación del SGC, o actos administrativos, de acuerdo a las modificaciones normativas.
</t>
    </r>
    <r>
      <rPr>
        <sz val="11"/>
        <rFont val="Arial Narrow"/>
        <family val="2"/>
      </rPr>
      <t>El contratista asignado por la Subdirección Jurídica, revisa semanalmente la información publicada a través de fuentes nacionales, departamentales, municipales así como la información interna institucional.</t>
    </r>
    <r>
      <rPr>
        <sz val="11"/>
        <color theme="1"/>
        <rFont val="Arial Narrow"/>
        <family val="2"/>
      </rPr>
      <t xml:space="preserve">
Documentado en: Instructivo para la actualización del normograma, I-GJ-01.</t>
    </r>
  </si>
  <si>
    <r>
      <t xml:space="preserve">Control de Cambios de normagrama de SIFI
Control de Cambios de la Documentación del SGC
Cambios en actos administrativos
</t>
    </r>
    <r>
      <rPr>
        <sz val="11"/>
        <rFont val="Arial Narrow"/>
        <family val="2"/>
      </rPr>
      <t>bitácora de normograma</t>
    </r>
    <r>
      <rPr>
        <sz val="11"/>
        <color theme="1"/>
        <rFont val="Arial Narrow"/>
        <family val="2"/>
      </rPr>
      <t xml:space="preserve">
</t>
    </r>
  </si>
  <si>
    <t>Se incluye el control 5, que se encontraba sin definir con la siguiente redacción: La subdirección de planeación  ha diseñado el Plan Furag Integrado como metodología de seguimiento para cada una de las políticas del MIPG. En este, se relacionan las recomendaciones a desarrollar para cada política con sus respectivos planes de acción.
El lider asignado a cada política realiza seguimiento periódico el cual es revisado y validado por el lider MIPG. A través de este instrumento se calcula el nivel de implementación de cada política.</t>
  </si>
  <si>
    <t>por hallazgos del ente de control fiscal
por deficiente desempeño del Sistema de Gestión de Ambiental tantto en las auditoría de control interno como en las auditorias externas realizadas para los diferentes esquemas de certificados ambientales que tenga el Instituto</t>
  </si>
  <si>
    <t>Posibilidad de afectación reputacional del Instituto reflejada en hallazgos del ente de control fiscal asi como un por un deficiente desempeño del Sistema de Gestión de Ambiental tantto en las auditoría de control interno como en las auditorias externas realizadas para los diferentes esquemas de certificados ambientales que tenga el Instituto. Lo anterior debido al ncumplimiento de los requisitos normativos en materia ambiental a nivel interno en la entidad.</t>
  </si>
  <si>
    <t>Se incluye la siguiente afectación (columna E): "por deficiente desempeño del Sistema de Gestión de Ambiental tantto en las auditoría de control interno como en las auditorias externas realizadas para los diferentes esquemas de certificados ambientales que tenga el Instituto".</t>
  </si>
  <si>
    <t>1. QUE?</t>
  </si>
  <si>
    <t>2. COMO SE REFLEJA?</t>
  </si>
  <si>
    <t>3. POR QUE?
(Evento Potencial Principal)</t>
  </si>
  <si>
    <t>Causa
(Evento Potencial Intermedio)</t>
  </si>
  <si>
    <t>Profesional Lider del MIPG y lde os sistemas integrados de Gestión</t>
  </si>
  <si>
    <t>Descripción del Riesgo
(1+2+3)</t>
  </si>
  <si>
    <t>Se ajusta la descripción del control No 5 por el siguiente texto: “El líder de cada política MIPG identifica aquellas actividades que fueron mal calificadas en el Formulario Furag, asi como aquellas que deben tener continuidad en el tiempo, con el propósito de incluirlas en los planes MIPG de la vigencia 2024,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</si>
  <si>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Mantener la certificación del Sistema de Gestión de Calidad bajo los estándares de la versión vigente de la norma ISO 9001, en cada vigencia
Lograr un 90% de cumplimiento del plan de mantenimiento y mejora del Sistema Integrado de Gestión (SGC, SGA), en cada vigencia.</t>
  </si>
  <si>
    <t>lograr un 90% de cumplimiento del plan de implementación del Sistema de Gestión Ambiental (SGA) del Instituto y del Plan de Acción Socio Ambiental en Obra (PASAO) de cada proyecto habitacional, en cada vigencia.</t>
  </si>
  <si>
    <t>Aumentar el IDI Institucional del MIPG a un 90% para el año 2027.</t>
  </si>
  <si>
    <t>Disminuir a 1 el número de riesgos materializados en zonas riesgo residual extrema y alta en cada vigencia</t>
  </si>
  <si>
    <t>Todos los riesgos</t>
  </si>
  <si>
    <t>Se incluyen los objetivos SMART del Proceso</t>
  </si>
  <si>
    <t>Septiembre de 2024</t>
  </si>
  <si>
    <t>SEGUIMIENTO TRIMESTRE 1 DE 2025</t>
  </si>
  <si>
    <t>EVIDENCIA 
(RELACIONAR LOS ENLACES)</t>
  </si>
  <si>
    <t>Identificación de Riesgos (El riesgo y sus causas continuan vigentes de acuerdo al contexto?):  El riesgo y los eventos potenciales intermedios continúan vigentes de acuerdo al contexto externo e interno.
Materialización de Evento Potencial Principal:No se ha materializado
Materialización de Eventos Potenciales Intermedios (Causas):
        1. Evento potencial intermedio 1: No se ha materializado 
       2. Evento potencial intermedio 2:   No se ha materializado 
       3. Evento potencial intermedio 3: No se ha materializado. 
       4. Evento potencial intermedio 4: No se ha materializado.
Diseño, Efectividad de Controles:
Las Auditorías interna y externa de Calidad se tienen programadas para el 4to trimestre del año, como se se puede observar en el Plan de Mantenimiento del SGC; es de anotar que a la fecha no se tiene documetada acciones derivadas de No Conformidades idenificadas en la Auditoría Externa de Calidad.
Control 1: Para la vigencia 2025 se eleabora un plan de mantenimiento del SGC contemplando todos los componentes y mejoras requeridas e identificadas a lo largo de la anterior vigencias y en el marco de la implementación del Plan de 2024. Este Plan de mantenimiento reposa en el módulo de Calidad del Sistema de Información del Instuto SIFI y su avance se consigna y se sube al Sharepoint habilitado para el proceso, donde se revisa por la líder de Sistemas Integrados.
Control 2:  En  el espacio de la Pimera Mesa de Gestión del Conocimiento 2025 se socializó el Plan de mantenimiento del SGC de la vigencia 2025  lo correspondiente a sus actividades, fechas programadas y responsables en el cumplimiento, así como corogramas detallados de muchas de las actividades.
Control 3: La líder de Sistemas integrados presentó en 2024 las necesidades de contratación de la persona de apoyo del SGC, la cual fue contratada por el Instituto en los tiempos requeridos, garantizando el seguimiento al SGC 
Control 4: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Acciones derivadas de materialización de eventos / fortalecimiento de controles:
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</si>
  <si>
    <t>Identificación de Riesgos (El riesgo y sus causas continuan vigentes de acuerdo al contexto?):
Sí, el riesgo continúa vigente. ISVIMED mantiene compromisos frente a la gestión ambiental, incluyendo el cumplimiento del Manual de Gestión Ambiental, la actualización del normograma ambiental y la ejecución de estrategias del Sistema de Gestión Ambiental.
Las causas identificadas como el incumplimiento de lineamientos ambientales o posibles hallazgos por parte de entes de control siguen siendo aplicables en el contexto actual, especialmente por el carácter público del Instituto y su exposición a auditorías internas y externas.
Materialización de Evento Potencial Principal:
No. Durante el primer trimestre de 2025 no se presentó ningún hallazgo por parte de entes de control fiscal relacionado con el incumplimiento del Manual de Gestión Ambiental, desactualización del normograma o falta de implementación de estrategias ambientales.
Se realizaron actividades de seguimiento interno y mantenimiento de los instrumentos de gestión ambiental, lo cual ha permitido prevenir la materialización del riesgo
Materialización de Eventos Potenciales Intermedios (Causas):
No se presentaron causas que dieran origen al evento no deseado.
Durante el trimestre se mantuvo actualizado el normograma ambiental, se ejecutaron actividades del Programa de Gestión Ambiental Institucional y se realizaron controles preventivos relacionados con el cumplimiento del Manual de Gestión Ambiental.
No se identificaron incumplimientos significativos que pudieran constituirse en una señal de alerta.
Diseño, Efectividad de Controles:
Sí, los controles establecidos demostraron ser eficaces.
Durante el primer trimestre de 2025 se aplicaron los mecanismos definidos para mitigar el riesgo, tales como el seguimiento periódico al cumplimiento del plan ambiental, la actualización del normograma ambiental y el monitoreo del cumplimiento del Manual de Gestión Ambiental.
Estos controles permitieron anticiparse a posibles incumplimientos y garantizar el cumplimiento de los compromisos institucionales, evitando hallazgos por parte de entes de control.
Acciones derivadas de materialización de eventos / fortalecimiento de controles:
Aunque no se presentó la materialización del riesgo, se implementaron acciones de fortalecimiento para asegurar su control continuo:
*Se actualizó el normograma ambiental, garantizando su alineación con los cambios normativos recientes.
*Se realizó seguimiento al cumplimiento del Plan de Gestión Ambiental, con corte a marzo.
*Se revisó y reforzó el cronograma de actividades del plan ambiental para asegurar su cumplimiento dentro del año.</t>
  </si>
  <si>
    <r>
      <rPr>
        <b/>
        <sz val="11"/>
        <color theme="1"/>
        <rFont val="Arial Narrow"/>
        <family val="2"/>
      </rPr>
      <t>Normograma</t>
    </r>
    <r>
      <rPr>
        <sz val="11"/>
        <color theme="1"/>
        <rFont val="Arial Narrow"/>
        <family val="2"/>
      </rPr>
      <t xml:space="preserve">
https://isvimedgovco.sharepoint.com/sites/7Planeacion-Pla_Inte_Gestion/Documentos%20compartidos/Forms/AllItems.aspx?id=%2Fsites%2F7Planeacion%2DPla%5FInte%5FGestion%2FDocumentos%20compartidos%2FPla%5FInte%5FGestion%2F3%2E%20PLANEACI%C3%93N%20INTEGRADA%20DE%20GESTI%C3%93N%2F2%2E%20SGA%2FNORMOGRAMA%20AMBIENTAL%2F2025%2FNORMOGRAMA%20PARA%20ACTUALIZAR&amp;viewid=2dd00e51%2Dd816%2D465c%2Db07a%2Dac38ca92939f
</t>
    </r>
    <r>
      <rPr>
        <b/>
        <sz val="11"/>
        <color theme="1"/>
        <rFont val="Arial Narrow"/>
        <family val="2"/>
      </rPr>
      <t>Indicadores Gestión Ambiental</t>
    </r>
    <r>
      <rPr>
        <sz val="11"/>
        <color theme="1"/>
        <rFont val="Arial Narrow"/>
        <family val="2"/>
      </rPr>
      <t xml:space="preserve">
http://sifi2.isvimed.gov.co:85/indicadores/visualizar?id=624</t>
    </r>
  </si>
  <si>
    <t>Identificación de Riesgos:
Tanto el riesgo como los eventos potenciales intermedios continúan vigentes de acuerdo al contexto externo e interno.
Materialización de Evento Potencial Principal:
No se materializa. Los lineamientos de calidad de las políticas del MIPG actualmente se vienen implementando a través de lo establecido en la planeación institucional, planes MIPG y desarrollo de requisitos del SGC basado en la norma ISO 9001:2015.
Materialización de Evento Potencial Intermedio: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compartida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próximas vigencias, obtener un mayor nivel de implementación del MIPG.
Diseño, Efectividad de Controles:
Los controles se encuentran adecuadamente diseñados y son aplicados correctamente.
Estado de Acciones derivadas del seguimiento a riesgos:
No aplica seguimiento a este subtítulo, toda vez que, no hay acciones de mejoramiento asociadas</t>
  </si>
  <si>
    <t>Identificación de Riesgos:
Tanto el riesgo como los eventos potenciales intermedios (eventos de causa) continúan vigentes de acuerdo con el contexto externo e interno con relación a la gestión del riesgo en el Instituto.
Materialización de Evento Potencial Principal: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Materialización de Evento Potencial Intermedio (causas)
Ningún evento potencial intermedio se ha materializado por lo que se concluye que el diseño y aplicación de controles es adecuada.
Diseño, Efectividad de Controles:
Las medidas de control para este riesgo se encuentran adecuadamente diseñados y son aplicados correctamente.
Estado de Acciones derivadas del seguimiento a riesgos:
No se ha establecido a la fecha acciones correctivas derivadas de la implementación de la política de administración del riesgo en el Instituto.</t>
  </si>
  <si>
    <t>El líder de cada política MIPG identifica aquellas actividades que fueron mal calificadas en el Formulario Furag, asi como aquellas que deben tener continuidad en el tiempo, con el propósito de incluirlas en los planes MIPG de cada vigencia,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</si>
  <si>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El lider del MIPG verifica los resultados arrojados del diligenciamiento del FURAG de cada período para retroalimentar a los líderes de las políticas. Esto con el fin de que se identifiquen  aquellas actividades que fueron mal calificadas en el Formulario, asi como aquellas que deben tener continuidad en el tiempo, con el propósito de que sean incluidas en los planes MIPG y en los planes tácticos de la próxima vigencia, lo que permitirá incrementar el puntaje del IDI Institucional.
Nota: El establecimiento de actividades deberá tener en cuenta la capacidad operacional y las restricciones de recursos.</t>
  </si>
  <si>
    <t>Resultados del diligenciamiento del Furag por parte de la Función Pública
Planes MIPG y Planes Tácticos de cada vigencia
Actas del Comité Institucional de Gestión y Desempeño</t>
  </si>
  <si>
    <t>En cabeza de la Subdirección  de Planeación se establecen para cada vigencia la realización de las mesas de gestión del Conocmiento. En este espacio se garantiza la transferencia del conocimiento para la implementación posterior de las políticas del MIPG y los sistemas integrados de gestión. 
Mediante acto administrativo interno se estableció la obligatoriedad de realizar al menos una vez al mes los equipos primarios por dependencia y por lineas de acción. En dichas espacios se tratan aspectos relacionados con el MIPG, los sistemas de gestión, entre otros.
En el Comité Institucional de Gestión y Desempeño se verifica la implementación del MIPG (esto incluye las recomendaciones derivadas del furag y la implementación de las políticas.
Todo lo anterior se realiza con una frecuencia mensual</t>
  </si>
  <si>
    <t>Actas, presentaciones y registros de asistencia de Comité Institucional de Gestión y Desempeño, mesa de gestión del conocimiento y equipos primarios.</t>
  </si>
  <si>
    <t>Información producida por cada contratista en el marco del desarrollo del respectivo contrato en carpeta institucional del sharepoint.
Paz y salvo contratos de prestación de servicio.</t>
  </si>
  <si>
    <t>Formularios Furag de cada vigencia.
Planes MIPG con seguimiento en el SMO
IDI institucional de cada vigencia y socializaicón en el Comité de Gestión y Desempeño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</si>
  <si>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Marzo de 2025:
</t>
    </r>
    <r>
      <rPr>
        <sz val="11"/>
        <color theme="1"/>
        <rFont val="Arial Narrow"/>
        <family val="2"/>
      </rPr>
      <t xml:space="preserve">https://isvimedgovco.sharepoint.com/:p:/s/7Planeacion-Pla_Inte_Gestion/EeM1EgvemUxFmnS_E1RLJE0By1DPTG8YsM9Jl8mUsAVSCw?e=Acl8z7
</t>
    </r>
  </si>
  <si>
    <t>SEGUIMIENTO TRIMESTRE 2 DE 2025</t>
  </si>
  <si>
    <t>EVIDENCIA 
(RELACIONAR LOS ENLACES SOBRE MATERIALIZACION DE EVENTOS Y/O SOBRE APLICACIÓN DE CONTROLES)</t>
  </si>
  <si>
    <t>https://n9.cl/5f8q8</t>
  </si>
  <si>
    <t>Identificación de Riesgos (El riesgo y sus causas continuan vigentes de acuerdo al contexto?):
Sí, el riesgo y sus causas continúan vigentes, teniendo en cuenta que el instituto se encuentra en proceso de fortalecimiento del Sistema de Gestión Ambiental y de preparación para la certificación ISO 14001, lo cual aumenta la relevancia de asegurar el cumplimiento de requisitos legales y normativos ambientales y el desempeño adecuado en auditorías internas y externas.
Materialización de Evento Potencial Principal:
No se ha materializado el evento potencial principal en el periodo de seguimiento, dado que no se han realizado auditorías internas ni externas en este periodo. Sin embargo, se han adelantado actualizaciones documentales relevantes para la gestión ambiental institucional, que fortalecen el cumplimiento de requisitos aplicables y la preparación para futuras auditorías.
Materialización de Eventos Potenciales Intermedios (Causas):
No se han materializado las causas identificadas en este riesgo durante el periodo de seguimiento. El Manual de Gestión Ambiental y demás documentos relacionados se han actualizado de acuerdo a las necesidades identificadas, y el normograma ambiental institucional cuenta con actualización vigente al 20 de mayo de 2025.
Diseño, Efectividad de Controles:
El diseño de los controles es adecuado; no obstante, se identifican oportunidades de mejora en la formalización del seguimiento al cumplimiento de requisitos legales y otros requisitos aplicables y en el seguimiento a la matriz de aspectos e impactos ambientales.
Durante el periodo de seguimiento se realizó el seguimiento mensual a los indicadores asociados al Sistema de Gestión Ambiental interno, específicamente: fortalecimiento de la cultura ambiental institucional, aprovechamiento de residuos sólidos en sedes y cumplimiento del Plan de Implementación del SGA.
A la fecha, los indicadores se mantienen dentro de los rangos establecidos y no presentan desviaciones significativas que afecten el desempeño ambiental institucional. Se continuará con su medición mensual conforme a lo establecido en el plan de trabajo ambiental institucional.
Acciones derivadas de materialización de eventos / fortalecimiento de controles:
Aunque no se presentó la materialización del riesgo, se implementaron acciones de fortalecimiento para asegurar su control continuo:
*Se actualizó el normograma ambiental, garantizando su alineación con los cambios normativos recientes.
*Se realizó seguimiento al cumplimiento del Plan de Gestión Ambiental, con corte a junio
*Se revisó y reforzó el cronograma de actividades del plan ambiental para asegurar su cumplimiento dentro del año.
Acciones propuestas:
*Formalizar el procedimiento de seguimiento al cumplimiento de requisitos legales y otros requisitos aplicables en sede y proyectos.
*Incluir en el Plan de Trabajo Ambiental la revisión semestral de la matriz de aspectos e impactos ambientales.</t>
  </si>
  <si>
    <r>
      <rPr>
        <b/>
        <sz val="11"/>
        <color theme="1"/>
        <rFont val="Arial Narrow"/>
        <family val="2"/>
      </rPr>
      <t>Normograma</t>
    </r>
    <r>
      <rPr>
        <sz val="11"/>
        <color theme="1"/>
        <rFont val="Arial Narrow"/>
        <family val="2"/>
      </rPr>
      <t xml:space="preserve">
http://sifi2.isvimed.gov.co:82/system/calidaddocumentos/19182/original/F-GJ-64_NORMOGRAMA_19_DE_MAYO_DE_2025.xlsx
</t>
    </r>
    <r>
      <rPr>
        <b/>
        <sz val="11"/>
        <color theme="1"/>
        <rFont val="Arial Narrow"/>
        <family val="2"/>
      </rPr>
      <t xml:space="preserve">
Indicadores Gestión Ambiental</t>
    </r>
    <r>
      <rPr>
        <sz val="11"/>
        <color theme="1"/>
        <rFont val="Arial Narrow"/>
        <family val="2"/>
      </rPr>
      <t xml:space="preserve">
http://sifi2.isvimed.gov.co:85/indicadores/visualizar?id=624
</t>
    </r>
    <r>
      <rPr>
        <b/>
        <sz val="11"/>
        <color theme="1"/>
        <rFont val="Arial Narrow"/>
        <family val="2"/>
      </rPr>
      <t>Plan de implementación del SGA</t>
    </r>
    <r>
      <rPr>
        <sz val="11"/>
        <color theme="1"/>
        <rFont val="Arial Narrow"/>
        <family val="2"/>
      </rPr>
      <t xml:space="preserve">
http://sifi2.isvimed.gov.co:82/system/calidaddocumentos/18805/original/PL-GM-02_PLAN_DE_IMPLEMENTACION_DEL_SISTEMA_DE_GESTION_AMBIENTAL_2025.xlsx</t>
    </r>
  </si>
  <si>
    <t>Identificación de Riesgos:
Tanto el riesgo como los eventos potenciales intermedios continúan vigentes de acuerdo al contexto externo e interno.
Materialización de Evento Potencial Principal:
No se materializa. Los lineamientos de calidad de las políticas del MIPG actualmente se vienen implementando a través de lo establecido en la planeación institucional, planes MIPG y desarrollo de requisitos del SGC basado en la norma ISO 9001:2015. Como resultado de ello se evidencia un aumento en el IDI Institucional con respecto a la vigencia anterior. IDI 2023: 82. IDI 2024:85,5.
Materialización de Evento Potencial Intermedio: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compartida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próximas vigencias, obtener un mayor nivel de implementación del MIPG.
Diseño, Efectividad de Controles:
Los controles se encuentran adecuadamente diseñados y son aplicados correctamente.
Estado de Acciones derivadas del seguimiento a riesgos:
No aplica seguimiento a este subtítulo, toda vez que, no hay acciones de mejoramiento asociadas</t>
  </si>
  <si>
    <t>Formulario furag diligenciado 2023. Con base en este formulario se estructuraron los planes MIPG 2025
https://isvimedgovco.sharepoint.com/:b:/s/7Planeacion-Pla_Inte_Gestion/EVd19k5nLxdOjUVerBFIzMUBas7ZTao38EZjjme0pHtGSQ?e=rkdcsb
Planes MIPG 2025
https://isvimed.gov.co/transparencia-y-acceso-a-la-informacion-publica/. Submenú 4.3. Planes
Actas Comité Institucional de Gestión y Desempeño 1er trimestre de 2025:
https://isvimedgovco.sharepoint.com/sites/7Planeacion-Pla_Inte_Gestion/Documentos%20compartidos/Forms/AllItems.aspx?CT=1745939990895&amp;OR=OWA%2DNT%2DMail&amp;CID=33c8f71e%2Dfdd9%2D1c65%2Deef9%2D9c3b8161482b&amp;id=%2Fsites%2F7Planeacion%2DPla%5FInte%5FGestion%2FDocumentos%20compartidos%2FPla%5FInte%5FGestion%2F3%2E%20PLANEACI%C3%93N%20INTEGRADA%20DE%20GESTI%C3%93N%2F6%2E%20IMPLEMENTACION%20DE%20MIPG%2FCOMITE%20INSTITUCIONAL%20DE%20GESTION%20Y%20DESEMPE%C3%91O%2F2025&amp;viewid=2dd00e51%2Dd816%2D465c%2Db07a%2Dac38ca92939f
Mesas de Gestión de Conocimiento a Marzo de 2025:
https://isvimedgovco.sharepoint.com/:f:/s/7Planeacion-Pla_Inte_Gestion/Eu4r7icuCmVHpuhgbyTebpwBME6GvO9KSF3vV9oqwLTQhQ?e=mfAav0</t>
  </si>
  <si>
    <t>Resutaldo de la Medición del Furag
https://www1.funcionpublica.gov.co/web/mipg/resultados-medicion
Formulario furag diligenciado 2023. Con base en este formulario se estructuraron los planes MIPG 2025
https://isvimedgovco.sharepoint.com/:b:/s/7Planeacion-Pla_Inte_Gestion/EVd19k5nLxdOjUVerBFIzMUBas7ZTao38EZjjme0pHtGSQ?e=rkdcsb
Planes MIPG 2025
https://isvimed.gov.co/transparencia-y-acceso-a-la-informacion-publica/. Submenú 4.3. Planes
Actas Comité Institucional de Gestión y Desempeño 2025:
https://isvimedgovco.sharepoint.com/sites/7Planeacion-Pla_Inte_Gestion/Documentos%20compartidos/Forms/AllItems.aspx?CT=1745939990895&amp;OR=OWA%2DNT%2DMail&amp;CID=33c8f71e%2Dfdd9%2D1c65%2Deef9%2D9c3b8161482b&amp;id=%2Fsites%2F7Planeacion%2DPla%5FInte%5FGestion%2FDocumentos%20compartidos%2FPla%5FInte%5FGestion%2F3%2E%20PLANEACI%C3%93N%20INTEGRADA%20DE%20GESTI%C3%93N%2F6%2E%20IMPLEMENTACION%20DE%20MIPG%2FCOMITE%20INSTITUCIONAL%20DE%20GESTION%20Y%20DESEMPE%C3%91O%2F2025&amp;viewid=2dd00e51%2Dd816%2D465c%2Db07a%2Dac38ca92939f
Mesas de Gestión de Conocimiento 2025:
https://isvimedgovco.sharepoint.com/:f:/s/7Planeacion-Pla_Inte_Gestion/Eu4r7icuCmVHpuhgbyTebpwBME6GvO9KSF3vV9oqwLTQhQ?e=mfAav0</t>
  </si>
  <si>
    <t>Identificación de Riesgos:
Tanto el riesgo como los eventos potenciales intermedios (eventos de causa) continúan vigentes de acuerdo con el contexto externo e interno con relación a la gestión del riesgo en el Instituto.
Materialización de Evento Potencial Principal: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Este seguimiento mensual se realiza a través de los equipo primarios.
Materialización de Evento Potencial Intermedio (causas)
Ningún evento potencial intermedio se ha materializado por lo que se concluye que el diseño y aplicación de controles es adecuada.
Diseño, Efectividad de Controles:
Las medidas de control para este riesgo se encuentran adecuadamente diseñadas y son aplicadas correctamente.
Estado de Acciones derivadas del seguimiento a riesgos:
No se ha establecido a la fecha acciones correctivas derivadas de la implementación de la política de administración del riesgo en el Instituto.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</si>
  <si>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Junio de 2025:
</t>
    </r>
    <r>
      <rPr>
        <sz val="11"/>
        <color theme="1"/>
        <rFont val="Arial Narrow"/>
        <family val="2"/>
      </rPr>
      <t>https://isvimedgovco.sharepoint.com/:p:/s/7Planeacion-Pla_Inte_Gestion/EYygkzWVPu5Hj5aSuODV_fUBUQgEoBi2mXxBcP93TMkAwg?e=sDzd3f</t>
    </r>
  </si>
  <si>
    <t>SEGUIMIENTO TRIMESTRE 3 DE 2025</t>
  </si>
  <si>
    <t>Objetivo / Requisto de referencia</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</si>
  <si>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</si>
  <si>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https://isvimedgovco.sharepoint.com/sites/7Planeacion-Pla_Inte_Gestion/Documentos%20compartidos/Forms/AllItems.aspx?id=%2Fsites%2F7Planeacion%2DPla%5FInte%5FGestion%2FDocumentos%20compartidos%2FPla%5FInte%5FGestion%2FPLANEACI%C3%93N%20INTEGRADA%20DE%20GESTI%C3%93N%2F1%2E%20SGC%2FSEGUIMIENTO%20AL%20PLAN%20DE%20MANTENIMIENTO%20DEL%20SGC%2F2025%2FSEGUIMIENTO%20MATRIZ%20DE%20RIESGOS%202025%20%2D%20SGC&amp;viewid=2dd00e51%2Dd816%2D465c%2Db07a%2Dac38ca92939f</t>
  </si>
  <si>
    <t>El riesgo y sus causas continuan vigentes de acuerdo al contexto? (Ver Columnas F y H):
Sí, el riesgo y sus causas continúan vigentes, teniendo en cuenta que el instituto se encuentra en proceso de fortalecimiento del Sistema de Gestión Ambiental y de preparación para la certificación ISO 14001, lo cual aumenta la relevancia de asegurar el cumplimiento de requisitos legales y normativos ambientales y el desempeño adecuado en auditorías internas y externas
Se materializó el Riesgo?  (Evento Potencial Principal. Columna F):
No, en el periodo evaluado no se materializó el riesgo dado que se realizó el control a los requisitos legales de manera mensual a tarvés de la ficha de control para tal fin.
Se materializaron las causas? (Eventos Potenciales Intermedios. Columna H):
El Manual de Gestión Ambiental se ha cumplido en lo referente a la gestión ambiental interna, evidenciado en el cumplimiento del plan de implementación del SGA. Además, el Manual fue actualizado en julio de 2025 y el normograma institucional cuenta con actualización vigente al 30 de septiembre de 2025, lo que refleja la efectividad de los controles establecidos.
Los Controles están bien  diseñados, se aplican conforme al diseño  y son efectivos? (Ver controles en la columna P / Concluir frente a cada control)
Control 1:
El control está bien diseñado y se aplica conforme a lo establecido. Se evidencia su efectividad en el cumplimiento del Plan de Implementación del SGA y en la verificación mensual de avances, lo cual ha permitido dar trazabilidad a los requisitos ambientales.
Control 2:
El control está bien diseñado y disponible para su aplicación en caso de materializarse hallazgos de auditoría. Durante el periodo de seguimiento no ha sido necesario activarlo, lo que evidencia cumplimiento de los requisitos y adecuada gestión preventiva.
Control 3:
El control está correctamente diseñado, con aplicación conforme a lo definido en el instructivo. Se considera efectivo, dado que el normograma institucional se encuentra actualizado a septiembre de 2025, garantizando la gestión oportuna de los cambios normativos y su incorporación en la documentación institucional.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implementó la ficha de evaluación legal ambiental, en la cual se plasma toda la normatividad aplicable al Instituto y se realiza seguimiento periódico a su cumplimiento. Esta acción complementa la actualización del normograma institucional y asegura la trazabilidad del cumplimiento legal en el marco del SGA.</t>
  </si>
  <si>
    <t>https://sifi.isvimed.gov.co/calidadprocesos/verprocesos
https://isvimedgovco.sharepoint.com/:f:/s/7Planeacion-Pla_Inte_Gestion/Ekrk0yHimWdOrSdJy5C020YBUe_J1CzxVzaMdMmiHOt4UQ?e=NtfxCy</t>
  </si>
  <si>
    <t>El riesgo y sus causas continuan vigentes de acuerdo al contexto? (Ver Columnas F y H):
Tanto el riesgo como los eventos potenciales intermedios (eventos de causa) continúan vigentes de acuerdo con el contexto externo e interno con relación a la gestión del riesgo en el Instituto.
Se materializó el Riesgo?  (Evento Potencial Principal. Columna F):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Este seguimiento mensual se realiza a través de los equipo primarios.
Se materializaron las causas? (Eventos Potenciales Intermedios. Columna H):
Ningún evento potencial intermedio se ha materializado por lo que se concluye que el diseño y aplicación de controles es adecuada.
Los Controles están bien  diseñados, se aplican conforme al diseño  y son efectivos?
Las medidas de control para este riesgo se encuentran adecuadamente diseñadas y son aplicadas correctamente.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encuentra en proceso la acción de mejora 106 del proceso de Gestión de Mejoramiento Contínuo la cual fue documentada como resultado de la revisión por la dirección de 2024 y tiene como propósito realizar transición a la nueva guía de riegos y diseño de controles V6 de la Función Pública.</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</si>
  <si>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septiembre de 2025:
</t>
    </r>
    <r>
      <rPr>
        <sz val="11"/>
        <color theme="1"/>
        <rFont val="Arial Narrow"/>
        <family val="2"/>
      </rPr>
      <t>https://isvimedgovco.sharepoint.com/:p:/s/7Planeacion-Pla_Inte_Gestion/Ed6oGdNsRC5GpECVVF8E_ikBJiBfWUzNKzOVpVcwRt_gJA?e=0hH70u</t>
    </r>
  </si>
  <si>
    <r>
      <rPr>
        <b/>
        <sz val="11"/>
        <color theme="1"/>
        <rFont val="Arial Narrow"/>
        <family val="2"/>
      </rPr>
      <t>El riesgo y sus causas continuan vigentes de acuerdo al contexto? (Ver Columnas F y H):</t>
    </r>
    <r>
      <rPr>
        <sz val="11"/>
        <color theme="1"/>
        <rFont val="Arial Narrow"/>
        <family val="2"/>
      </rPr>
      <t xml:space="preserve"> El riesgo y los eventos potenciales intermedios continúan vigentes de acuerdo al contexto externo e interno.
</t>
    </r>
    <r>
      <rPr>
        <b/>
        <sz val="11"/>
        <color theme="1"/>
        <rFont val="Arial Narrow"/>
        <family val="2"/>
      </rPr>
      <t>Se materializó el Riesgo?  (Evento Potencial Principal. Columna G):</t>
    </r>
    <r>
      <rPr>
        <sz val="11"/>
        <color theme="1"/>
        <rFont val="Arial Narrow"/>
        <family val="2"/>
      </rPr>
      <t xml:space="preserve">No se ha materializado
</t>
    </r>
    <r>
      <rPr>
        <b/>
        <sz val="11"/>
        <color theme="1"/>
        <rFont val="Arial Narrow"/>
        <family val="2"/>
      </rPr>
      <t>Se materializaron las causas? (Eventos Potenciales Intermedios. Columna H</t>
    </r>
    <r>
      <rPr>
        <sz val="11"/>
        <color theme="1"/>
        <rFont val="Arial Narrow"/>
        <family val="2"/>
      </rPr>
      <t xml:space="preserve">):No se ha materializado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En el mes de julio se inicia el ciclo 14 de auditoría Interna de Calidad con la socialización del programa de auditoría por parte de la Gestora del programa y la preparación de los instrumentos por parte de los auditores internos. En el mes de agosto se lleva a cabo la Auditoría Interna de Calidad a los 13 procesos de la entidad, se socializa el informe y se inicia con la documentación de las acciones derivadas del ciclo 14. 
Control 1: Para la vigencia 2025 se elaboró un plan de mantenimiento del SGC contemplando todos los componentes y mejoras requeridas e identificadas a lo largo de la anterior vigencias y en el marco de la implementación del Plan de 2025. Este Plan de mantenimiento reposa en el módulo de Calidad del Sistema de Información del Instuto SIFI y su avance se consigna y se sube al Sharepoint habilitado para el proceso, donde se revisa por la líder de Sistemas Integrados y se reporta en el seguimiento del Plan Táctico de la dependencias.
Control 2:  En  el espacio de la Pimera Mesa de Gestión del Conocimiento 2025 se socializó el Plan de mantenimiento del SGC de la vigencia 2025  lo correspondiente a sus actividades, fechas programadas y responsables en el cumplimiento, así como corogramas detallados de muchas de las actividades.
Control 3: La líder de Sistemas integrados presentó en 2024 las necesidades de contratación de la persona de apoyo del SGC para la vigencia de 2025, la cual fue contratada por el Instituto en los tiempos requeridos, garantizando el seguimiento al SGC 
Control 4: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r>
  </si>
  <si>
    <t>SEGUIMIENTO TRIMESTRE 4 DE 2025</t>
  </si>
  <si>
    <r>
      <rPr>
        <b/>
        <sz val="11"/>
        <color theme="1"/>
        <rFont val="Arial Narrow"/>
        <family val="2"/>
      </rPr>
      <t>El riesgo y sus causas continuan vigentes de acuerdo al contexto?</t>
    </r>
    <r>
      <rPr>
        <sz val="11"/>
        <color theme="1"/>
        <rFont val="Arial Narrow"/>
        <family val="2"/>
      </rPr>
      <t xml:space="preserve"> (Ver Columnas F y H): El riesgo y los eventos potenciales intermedios continúan vigentes de acuerdo al contexto externo e interno.
</t>
    </r>
    <r>
      <rPr>
        <b/>
        <sz val="11"/>
        <color theme="1"/>
        <rFont val="Arial Narrow"/>
        <family val="2"/>
      </rPr>
      <t>Se materializó el Riesgo?</t>
    </r>
    <r>
      <rPr>
        <sz val="11"/>
        <color theme="1"/>
        <rFont val="Arial Narrow"/>
        <family val="2"/>
      </rPr>
      <t xml:space="preserve">  (Evento Potencial Principal. Columna G):No se ha materializado
</t>
    </r>
    <r>
      <rPr>
        <b/>
        <sz val="11"/>
        <color theme="1"/>
        <rFont val="Arial Narrow"/>
        <family val="2"/>
      </rPr>
      <t>Se materializaron las causas?</t>
    </r>
    <r>
      <rPr>
        <sz val="11"/>
        <color theme="1"/>
        <rFont val="Arial Narrow"/>
        <family val="2"/>
      </rPr>
      <t xml:space="preserve"> (Eventos Potenciales Intermedios. Columna H):No se ha materializado
</t>
    </r>
    <r>
      <rPr>
        <b/>
        <sz val="11"/>
        <color theme="1"/>
        <rFont val="Arial Narrow"/>
        <family val="2"/>
      </rPr>
      <t xml:space="preserve">Los Controles están bien  diseñados, se aplican conforme al diseño  y son efectivos? </t>
    </r>
    <r>
      <rPr>
        <sz val="11"/>
        <color theme="1"/>
        <rFont val="Arial Narrow"/>
        <family val="2"/>
      </rPr>
      <t xml:space="preserve">(Ver controles en la columna P / Concluir frente a cada control):
En el trimestre anterior se realizó el ciclo 14 de auditoría Interna de Calidad y se garantizó la documentación  formalización de las NC y Observaciones generados en el marco de dicha auditoría.
</t>
    </r>
    <r>
      <rPr>
        <b/>
        <sz val="11"/>
        <color theme="1"/>
        <rFont val="Arial Narrow"/>
        <family val="2"/>
      </rPr>
      <t>Control 1:</t>
    </r>
    <r>
      <rPr>
        <sz val="11"/>
        <color theme="1"/>
        <rFont val="Arial Narrow"/>
        <family val="2"/>
      </rPr>
      <t xml:space="preserve"> Como se ha venido reportando a lo lardo del año, para la vigencia 2025 se elaboró un plan de mantenimiento del SGC contemplando todos los componentes y mejoras requeridas e identificadas a lo largo de la anterior vigencias y en el marco de la implementación del Plan de 2025. Este Plan de mantenimiento reposa en el módulo de Calidad del Sistema de Información del Instuto SIFI y su avance se consigna y se sube al Sharepoint habilitado para el proceso, donde se revisa por la líder de Sistemas Integrados y se reporta en el seguimiento del Plan Táctico de la dependencias o se da respuesta a Auditorías Internas y externas.
</t>
    </r>
    <r>
      <rPr>
        <b/>
        <sz val="11"/>
        <color theme="1"/>
        <rFont val="Arial Narrow"/>
        <family val="2"/>
      </rPr>
      <t xml:space="preserve">Control 2: </t>
    </r>
    <r>
      <rPr>
        <sz val="11"/>
        <color theme="1"/>
        <rFont val="Arial Narrow"/>
        <family val="2"/>
      </rPr>
      <t xml:space="preserve"> En  el espacio de la Pimera Mesa de Gestión del Conocimiento 2025 se socializó el Plan de mantenimiento del SGC de la vigencia 2025  lo correspondiente a sus actividades, fechas programadas y responsables en el cumplimiento, así como corogramas detallados de muchas de las actividades.
</t>
    </r>
    <r>
      <rPr>
        <b/>
        <sz val="11"/>
        <rFont val="Arial Narrow"/>
        <family val="2"/>
      </rPr>
      <t>Control 3:</t>
    </r>
    <r>
      <rPr>
        <sz val="11"/>
        <rFont val="Arial Narrow"/>
        <family val="2"/>
      </rPr>
      <t xml:space="preserve"> En el 2025 el recurso estuvo asegurado garantizando el seguimiento al SGC. </t>
    </r>
    <r>
      <rPr>
        <sz val="11"/>
        <color rgb="FFFF0000"/>
        <rFont val="Arial Narrow"/>
        <family val="2"/>
      </rPr>
      <t xml:space="preserve">
</t>
    </r>
    <r>
      <rPr>
        <sz val="11"/>
        <color theme="1"/>
        <rFont val="Arial Narrow"/>
        <family val="2"/>
      </rPr>
      <t xml:space="preserve">
</t>
    </r>
    <r>
      <rPr>
        <b/>
        <sz val="11"/>
        <color theme="1"/>
        <rFont val="Arial Narrow"/>
        <family val="2"/>
      </rPr>
      <t>Control 4</t>
    </r>
    <r>
      <rPr>
        <sz val="11"/>
        <color theme="1"/>
        <rFont val="Arial Narrow"/>
        <family val="2"/>
      </rPr>
      <t xml:space="preserve">: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r>
  </si>
  <si>
    <t>El riesgo y sus causas continuan vigentes de acuerdo al contexto? (Ver Columnas F y H):
Tanto el riesgo como los eventos potenciales intermedios continúan vigentes de acuerdo al contexto externo e interno.
Se materializó el Riesgo?  (Evento Potencial Principal. Columna F):
No se materializa. Los mismos argumentos del seguimiento anterior son válidos para este seguimiento. Los lineamientos de calidad de las políticas del MIPG actualmente se vienen implementando a través de lo establecido en la planeación institucional, planes MIPG y desarrollo de requisitos del SGC basado en la norma ISO 9001:2015. Como resultado de ello se evidencia un aumento en el IDI Institucional con respecto a la vigencia anterior. IDI 2023: 82. IDI 2024:85,5.
Se materializaron las causas? (Eventos Potenciales Intermedios. Columna H):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del sharepoint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la próxima vigencia, obtener un mayor nivel de implementación del MIPG.
Los Controles están bien  diseñados, se aplican conforme al diseño  y son efectivos? (Ver controles en la columna P / Concluir frente a cada control)
Los controles se encuentran adecuadamente diseñados y son aplicados correctamente lo cual deriva en la mitigación del riesgo y sus causas.
Que acciones propones o se están llevando a cabo para gestionar los riesgos y las causas que se materializaron? (Si no aplica colocar NA)
No se ha materializado el riesgo por lo que no se hace necesario establecer acciones de mejora específicas.
Que acciones propones o se están llevando a cabo para fortalecer los controles? En caso de que tengas acciones por ejecutar en la columna AJ también concluir frente a su estado):
No aplica seguimiento a este subtítulo, toda vez que, no hay acciones de mejoramiento asociadas</t>
  </si>
  <si>
    <t>El riesgo y sus causas continuan vigentes de acuerdo al contexto? (Ver Columnas F y H):
Tanto el riesgo como los eventos potenciales intermedios (eventos de causa) continúan vigentes de acuerdo con el contexto externo e interno con relación a la gestión del riesgo en el Instituto.
Se materializó el Riesgo?  (Evento Potencial Principal. Columna F):
No se evidencia materialización del evento potencial principal. Como en el seguimiento anterior aplica el mismo argumento para este seguimiento.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Este seguimiento mensual se realiza a través de los equipos primarios.
Se materializaron las causas? (Eventos Potenciales Intermedios. Columna H):
Ningún evento potencial intermedio se ha materializado por lo que se concluye que el diseño y aplicación de controles es adecuada.
Los Controles están bien  diseñados, se aplican conforme al diseño  y son efectivos? (Ver controles en la columna P / Concluir frente a cada control)
Las medidas de control para este riesgo se encuentran adecuadamente diseñadas y son aplicadas correctamente.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Se encuentra en proceso la acción de mejora 106 del proceso de Gestión de Mejoramiento Contínuo documentada como resultado de la revisión por la dirección de 2024 y tiene como propósito realizar transición a la nueva guía de riegos y diseño de controles V6 de la Función Pública. Solo queda faltando la identificación de controles relacionados con  los riesgos de seguridad de la información, lo cuales deben ser diseñados teniendo en cuenta el anexo A de la ISO 27001:2022. Se requiere adquirir esta norma para el efecto.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</si>
  <si>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diciembre de 2025:
</t>
    </r>
    <r>
      <rPr>
        <sz val="11"/>
        <color theme="1"/>
        <rFont val="Arial Narrow"/>
        <family val="2"/>
      </rPr>
      <t>https://isvimedgovco.sharepoint.com/:p:/s/7Planeacion-Pla_Inte_Gestion/IQCP3r882tzvSazND5SU08iNAR6k76y8GFjcRIPlbBe8xYo?e=O8yR9B</t>
    </r>
  </si>
  <si>
    <r>
      <t xml:space="preserve">El riesgo y sus causas continuan vigentes de acuerdo al contexto? (Ver Columnas F y H):
Sí, el riesgo y sus causas continúan vigentes. El Instituto sigue en fortalecimiento del Sistema de Gestión Ambiental y mantiene actividades permanentes de seguimiento al cumplimiento de los requisitos del Manual de Gestión Ambiental y al normograma institucional. La posibilidad de hallazgos por parte de entes de control se mantiene como un riesgo latente si no se garantiza la ejecución de los controles establecidos.
Se materializó el Riesgo?  (Evento Potencial Principal. Columna F):
No. Durante el trimestre no se presentaron hallazgos ni situaciones que evidenciaran deficiencias en el Sistema de Gestión Ambiental ante auditorías internas, externas o entes de control fiscal.
Se materializaron las causas? (Eventos Potenciales Intermedios. Columna H):
</t>
    </r>
    <r>
      <rPr>
        <b/>
        <sz val="11"/>
        <color theme="1"/>
        <rFont val="Arial Narrow"/>
        <family val="2"/>
      </rPr>
      <t xml:space="preserve">Causa 1: </t>
    </r>
    <r>
      <rPr>
        <sz val="11"/>
        <color theme="1"/>
        <rFont val="Arial Narrow"/>
        <family val="2"/>
      </rPr>
      <t xml:space="preserve">Falta de cumplimiento del Manual de Gestión Ambiental
No se materializó.
El seguimiento mensual al Plan de Trabajo Ambiental se cumplió y permitió verificar el avance de las actividades del SGA.
</t>
    </r>
    <r>
      <rPr>
        <b/>
        <sz val="11"/>
        <color theme="1"/>
        <rFont val="Arial Narrow"/>
        <family val="2"/>
      </rPr>
      <t>Causa 2:</t>
    </r>
    <r>
      <rPr>
        <sz val="11"/>
        <color theme="1"/>
        <rFont val="Arial Narrow"/>
        <family val="2"/>
      </rPr>
      <t xml:space="preserve"> Desactualización del normograma 
No se materializó.
Durante el trimestre se garantizó la revisión de la normativia ambiental y, adicionalmente el 25 de noviembre se solicitó formalmente a la Subdirección Jurídica la actualización del normograma para incluir dos nuevas normas aplicables al componente ambiental.
Esto evidencia la continuidad del control y la gestión preventiva del riesgo.
Los Controles están bien  diseñados, se aplican conforme al diseño  y son efectivos? (Ver controles en la columna P / Concluir frente a cada control)
</t>
    </r>
    <r>
      <rPr>
        <b/>
        <sz val="11"/>
        <color theme="1"/>
        <rFont val="Arial Narrow"/>
        <family val="2"/>
      </rPr>
      <t xml:space="preserve">Control 1.1 </t>
    </r>
    <r>
      <rPr>
        <sz val="11"/>
        <color theme="1"/>
        <rFont val="Arial Narrow"/>
        <family val="2"/>
      </rPr>
      <t xml:space="preserve">– Plan de trabajo del SGA
El control está bien diseñado y se aplica conforme a lo establecido. La verificación mensual del Plan de Trabajo Ambiental evidencia su efectividad. La trazabilidad se mantuvo mediante el seguimiento periódico a las actividades del SGA y a las acciones de mejora.
</t>
    </r>
    <r>
      <rPr>
        <b/>
        <sz val="11"/>
        <color theme="1"/>
        <rFont val="Arial Narrow"/>
        <family val="2"/>
      </rPr>
      <t>Control 1.2 –</t>
    </r>
    <r>
      <rPr>
        <sz val="11"/>
        <color theme="1"/>
        <rFont val="Arial Narrow"/>
        <family val="2"/>
      </rPr>
      <t xml:space="preserve"> Planes de mejoramiento
El control se mantiene correctamente diseñado y disponible. En el periodo se elaboró el Plan de Mejoramiento derivado de la auditoría de otros sistemas de gestión y se ejecutaron las acciones requeridas, fortaleciendo la gestión preventiva del riesgo.
Se realizó segumiento a las acciones de mejora 115, 116, 117 y 118, de las cuales solo la 115 permanece abierta en este trimestre.
Se realizó  seguimiento a la acción correctiva 119.
</t>
    </r>
    <r>
      <rPr>
        <b/>
        <sz val="11"/>
        <color theme="1"/>
        <rFont val="Arial Narrow"/>
        <family val="2"/>
      </rPr>
      <t>Control 2</t>
    </r>
    <r>
      <rPr>
        <sz val="11"/>
        <color theme="1"/>
        <rFont val="Arial Narrow"/>
        <family val="2"/>
      </rPr>
      <t xml:space="preserve"> – Revisión y actualización del normograma institucional
El control está correctamente diseñado y se mantiene efectivo. Se realizó la validación semanal de la normatividad aplicable y, adicionalmente, se radicó la solicitud formal del 25 de noviembre para actualizar el normograma con dos nuevas normas ambientales. Esto confirma la adecuada gestión de cambios normativos.
Que acciones propones o se están llevando a cabo para gestionar los riesgos y las causas que se materializaron? (Si no aplica colocar NA)
NA — No se materializaron causas.
Que acciones propones o se están llevando a cabo para fortalecer los controles? En caso de que tengas acciones por ejecutar en la columna AJ también concluir frente a su estado):
Solicitud para incluir la auditoría interna del SGA bajo la  ISO 14001 en el Programa de Auditorías 2026.
Registro ante Calidad de la ficha de evaluación del cumplimiento legal ambiental y su instructivo ajustado.</t>
    </r>
  </si>
  <si>
    <r>
      <rPr>
        <b/>
        <sz val="11"/>
        <color theme="1"/>
        <rFont val="Arial Narrow"/>
        <family val="2"/>
      </rPr>
      <t>Evidencias plan de trabajo</t>
    </r>
    <r>
      <rPr>
        <sz val="11"/>
        <color theme="1"/>
        <rFont val="Arial Narrow"/>
        <family val="2"/>
      </rPr>
      <t xml:space="preserve">: https://isvimedgovco.sharepoint.com/:f:/s/7Planeacion-Pla_Inte_Gestion/IgDb-Gf16F4pTZtv3nA2vnXTAen6Tx_mK-C19lQUb0oam5g?e=JEFV0cT
</t>
    </r>
    <r>
      <rPr>
        <b/>
        <sz val="11"/>
        <color theme="1"/>
        <rFont val="Arial Narrow"/>
        <family val="2"/>
      </rPr>
      <t>Acciones preventivas, correstivas y de mejora:</t>
    </r>
    <r>
      <rPr>
        <sz val="11"/>
        <color theme="1"/>
        <rFont val="Arial Narrow"/>
        <family val="2"/>
      </rPr>
      <t xml:space="preserve"> https://sifi.isvimed.gov.co/calidadprocesos/verprocesos
</t>
    </r>
    <r>
      <rPr>
        <b/>
        <sz val="11"/>
        <color theme="1"/>
        <rFont val="Arial Narrow"/>
        <family val="2"/>
      </rPr>
      <t xml:space="preserve">Solicitud actualización normograma: </t>
    </r>
    <r>
      <rPr>
        <sz val="11"/>
        <color theme="1"/>
        <rFont val="Arial Narrow"/>
        <family val="2"/>
      </rPr>
      <t>https://isvimedgovco.sharepoint.com/:f:/s/7Planeacion-Pla_Inte_Gestion/IgB5OzCO-reiQJpSs2aRj0C_AdBtxdC_L15I6i10sNgIXIM?e=Jetyf6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</si>
</sst>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5"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b/>
      <sz val="11"/>
      <color rgb="FFFF0000"/>
      <name val="Arial Narrow"/>
      <family val="2"/>
    </font>
    <font>
      <b/>
      <sz val="12"/>
      <color rgb="FFFF0000"/>
      <name val="Arial Narrow"/>
      <family val="2"/>
    </font>
    <font>
      <sz val="11"/>
      <color rgb="FFFF0000"/>
      <name val="Arial Narrow"/>
      <family val="2"/>
    </font>
    <font>
      <b/>
      <sz val="11"/>
      <name val="Arial Narrow"/>
      <family val="2"/>
    </font>
  </fonts>
  <fills count="19">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77">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37" xfId="0" applyFont="1" applyFill="1" applyBorder="1" applyAlignment="1">
      <alignment horizontal="center" vertical="center"/>
    </xf>
    <xf numFmtId="0" fontId="47"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2" fillId="2"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2"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3" borderId="18" xfId="0" applyFont="1" applyFill="1" applyBorder="1" applyAlignment="1">
      <alignment horizontal="center"/>
    </xf>
    <xf numFmtId="0" fontId="1" fillId="13"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9" fontId="1" fillId="12" borderId="18" xfId="0" applyNumberFormat="1" applyFont="1" applyFill="1" applyBorder="1" applyAlignment="1" applyProtection="1">
      <alignment horizontal="center" vertical="center"/>
      <protection hidden="1"/>
    </xf>
    <xf numFmtId="164" fontId="1" fillId="12" borderId="18" xfId="1" applyNumberFormat="1" applyFont="1" applyFill="1" applyBorder="1" applyAlignment="1" applyProtection="1">
      <alignment horizontal="center" vertical="center"/>
      <protection hidden="1"/>
    </xf>
    <xf numFmtId="0" fontId="4" fillId="12" borderId="18" xfId="0" applyFont="1" applyFill="1" applyBorder="1" applyAlignment="1" applyProtection="1">
      <alignment horizontal="center" vertical="center" textRotation="90"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0" xfId="0" applyFont="1" applyAlignment="1" applyProtection="1">
      <alignment vertical="center"/>
      <protection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0" borderId="37" xfId="0" applyFont="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0" fillId="2" borderId="18" xfId="0" applyFont="1" applyFill="1" applyBorder="1" applyAlignment="1">
      <alignment horizontal="left" vertical="center"/>
    </xf>
    <xf numFmtId="0" fontId="47" fillId="15" borderId="19" xfId="0" applyFont="1" applyFill="1" applyBorder="1" applyAlignment="1">
      <alignment horizontal="left" vertical="center"/>
    </xf>
    <xf numFmtId="0" fontId="60"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8" fillId="2" borderId="18" xfId="0" applyFont="1" applyFill="1" applyBorder="1" applyAlignment="1">
      <alignment horizontal="center" vertical="center" wrapText="1"/>
    </xf>
    <xf numFmtId="0" fontId="59"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0" fillId="2" borderId="36" xfId="0" applyFont="1" applyFill="1" applyBorder="1" applyAlignment="1">
      <alignment horizontal="center" vertical="center" wrapText="1"/>
    </xf>
    <xf numFmtId="0" fontId="60" fillId="2" borderId="37" xfId="0" applyFont="1" applyFill="1" applyBorder="1" applyAlignment="1">
      <alignment horizontal="center" vertical="center" wrapText="1"/>
    </xf>
    <xf numFmtId="0" fontId="60"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0"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 fillId="18" borderId="18" xfId="0" applyFont="1" applyFill="1" applyBorder="1" applyAlignment="1" applyProtection="1">
      <alignment horizontal="center" vertic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 fillId="13" borderId="35" xfId="0" applyFont="1" applyFill="1" applyBorder="1" applyAlignment="1">
      <alignment horizontal="center" vertical="center" wrapText="1"/>
    </xf>
    <xf numFmtId="0" fontId="4" fillId="13" borderId="39" xfId="0" applyFont="1" applyFill="1" applyBorder="1" applyAlignment="1">
      <alignment horizontal="center" vertical="center" wrapText="1"/>
    </xf>
    <xf numFmtId="0" fontId="4" fillId="13" borderId="19" xfId="0" applyFont="1" applyFill="1" applyBorder="1" applyAlignment="1">
      <alignment horizontal="center" vertical="center" wrapText="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13" borderId="39" xfId="0" applyFont="1" applyFill="1" applyBorder="1" applyAlignment="1">
      <alignment horizontal="center" vertical="center"/>
    </xf>
    <xf numFmtId="0" fontId="4" fillId="13" borderId="19" xfId="0" applyFont="1" applyFill="1" applyBorder="1" applyAlignment="1">
      <alignment horizontal="center" vertical="center"/>
    </xf>
    <xf numFmtId="0" fontId="4" fillId="13" borderId="37" xfId="0" applyFont="1" applyFill="1" applyBorder="1" applyAlignment="1" applyProtection="1">
      <alignment horizont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2" fillId="2" borderId="35" xfId="0" applyFont="1" applyFill="1" applyBorder="1" applyAlignment="1" applyProtection="1">
      <alignment horizontal="left" vertical="center" wrapText="1"/>
      <protection hidden="1"/>
    </xf>
    <xf numFmtId="0" fontId="42" fillId="2" borderId="19" xfId="0" applyFont="1" applyFill="1" applyBorder="1" applyAlignment="1" applyProtection="1">
      <alignment horizontal="left" vertical="center" wrapText="1"/>
      <protection hidden="1"/>
    </xf>
    <xf numFmtId="9" fontId="1" fillId="0" borderId="18" xfId="0" applyNumberFormat="1" applyFont="1" applyBorder="1" applyAlignment="1" applyProtection="1">
      <alignment horizontal="center" vertical="center" wrapText="1"/>
      <protection hidden="1"/>
    </xf>
    <xf numFmtId="0" fontId="4" fillId="13" borderId="37" xfId="0" applyFont="1" applyFill="1" applyBorder="1" applyAlignment="1" applyProtection="1">
      <alignment horizontal="center" vertical="center"/>
      <protection hidden="1"/>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3" borderId="18" xfId="0" applyFont="1" applyFill="1" applyBorder="1" applyAlignment="1">
      <alignment horizontal="center" vertical="center"/>
    </xf>
    <xf numFmtId="0" fontId="1" fillId="0" borderId="18" xfId="0" applyFont="1" applyBorder="1" applyAlignment="1">
      <alignment horizontal="left" vertical="top" wrapText="1"/>
    </xf>
    <xf numFmtId="0" fontId="1" fillId="0" borderId="18" xfId="0" applyFont="1" applyBorder="1" applyAlignment="1">
      <alignment horizontal="left" vertical="center"/>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protection locked="0"/>
    </xf>
    <xf numFmtId="0" fontId="4" fillId="0" borderId="18" xfId="0" applyFont="1" applyBorder="1" applyAlignment="1" applyProtection="1">
      <alignment horizontal="center" vertical="center" textRotation="90"/>
      <protection hidden="1"/>
    </xf>
    <xf numFmtId="0" fontId="42" fillId="2" borderId="19"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4" fillId="13" borderId="39" xfId="0" applyFont="1" applyFill="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2" borderId="18" xfId="0" applyFont="1" applyFill="1" applyBorder="1" applyAlignment="1" applyProtection="1">
      <alignment horizontal="center" vertical="center" wrapText="1"/>
      <protection locked="0"/>
    </xf>
    <xf numFmtId="0" fontId="1" fillId="2" borderId="18" xfId="0" applyFont="1" applyFill="1" applyBorder="1" applyAlignment="1" applyProtection="1">
      <alignment horizontal="center" vertical="center"/>
      <protection locked="0"/>
    </xf>
    <xf numFmtId="0" fontId="1" fillId="2" borderId="18" xfId="0" applyFont="1" applyFill="1" applyBorder="1" applyAlignment="1" applyProtection="1">
      <alignment horizontal="center" vertical="top" wrapText="1"/>
      <protection locked="0"/>
    </xf>
    <xf numFmtId="0" fontId="1" fillId="2" borderId="18" xfId="0" applyFont="1" applyFill="1" applyBorder="1" applyAlignment="1" applyProtection="1">
      <alignment horizontal="center" vertical="top"/>
      <protection locked="0"/>
    </xf>
    <xf numFmtId="0" fontId="1" fillId="2" borderId="18" xfId="0" applyFont="1" applyFill="1" applyBorder="1" applyAlignment="1" applyProtection="1">
      <alignment horizontal="center" vertical="center"/>
      <protection hidden="1"/>
    </xf>
    <xf numFmtId="0" fontId="1"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4"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16">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15" dataDxfId="114">
  <autoFilter ref="B208:C218" xr:uid="{00000000-0009-0000-0100-000001000000}"/>
  <tableColumns count="2">
    <tableColumn id="1" xr3:uid="{9E9A9578-4E04-488A-BBF0-AF85DE280E17}" name="Criterios" dataDxfId="113"/>
    <tableColumn id="2" xr3:uid="{0D82EFC9-95F1-4FC4-8C5A-F40A29A6C681}" name="Subcriterios" dataDxfId="11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3" sqref="L3:M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33203125" style="64" customWidth="1"/>
    <col min="5" max="5" width="20.44140625" style="64" customWidth="1"/>
    <col min="6" max="6" width="23.33203125" style="64" customWidth="1"/>
    <col min="7" max="7" width="27.6640625" style="64" customWidth="1"/>
    <col min="8" max="8" width="27.6640625" style="64" hidden="1" customWidth="1"/>
    <col min="9" max="9" width="17.5546875" style="64" customWidth="1"/>
    <col min="10" max="10" width="20.6640625" style="64" customWidth="1"/>
    <col min="11" max="11" width="19.5546875" style="64" customWidth="1"/>
    <col min="12" max="12" width="19.33203125" style="64" customWidth="1"/>
    <col min="13" max="13" width="14.6640625" style="64" customWidth="1"/>
    <col min="14" max="14" width="19.5546875" style="64" customWidth="1"/>
    <col min="15" max="15" width="16.3320312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6640625" style="64" customWidth="1"/>
    <col min="22" max="16384" width="24.33203125" style="64"/>
  </cols>
  <sheetData>
    <row r="1" spans="1:13" s="65" customFormat="1" ht="20.100000000000001" customHeight="1" x14ac:dyDescent="0.3">
      <c r="A1" s="122"/>
      <c r="B1" s="125" t="s">
        <v>170</v>
      </c>
      <c r="C1" s="126"/>
      <c r="D1" s="126"/>
      <c r="E1" s="126"/>
      <c r="F1" s="126"/>
      <c r="G1" s="126"/>
      <c r="H1" s="126"/>
      <c r="I1" s="126"/>
      <c r="J1" s="126"/>
      <c r="K1" s="127"/>
      <c r="L1" s="134" t="s">
        <v>207</v>
      </c>
      <c r="M1" s="134"/>
    </row>
    <row r="2" spans="1:13" s="65" customFormat="1" ht="20.100000000000001" customHeight="1" x14ac:dyDescent="0.3">
      <c r="A2" s="123"/>
      <c r="B2" s="128"/>
      <c r="C2" s="129"/>
      <c r="D2" s="129"/>
      <c r="E2" s="129"/>
      <c r="F2" s="129"/>
      <c r="G2" s="129"/>
      <c r="H2" s="129"/>
      <c r="I2" s="129"/>
      <c r="J2" s="129"/>
      <c r="K2" s="130"/>
      <c r="L2" s="134" t="s">
        <v>332</v>
      </c>
      <c r="M2" s="134"/>
    </row>
    <row r="3" spans="1:13" s="65" customFormat="1" ht="20.100000000000001" customHeight="1" x14ac:dyDescent="0.3">
      <c r="A3" s="123"/>
      <c r="B3" s="128"/>
      <c r="C3" s="129"/>
      <c r="D3" s="129"/>
      <c r="E3" s="129"/>
      <c r="F3" s="129"/>
      <c r="G3" s="129"/>
      <c r="H3" s="129"/>
      <c r="I3" s="129"/>
      <c r="J3" s="129"/>
      <c r="K3" s="130"/>
      <c r="L3" s="134" t="s">
        <v>333</v>
      </c>
      <c r="M3" s="134"/>
    </row>
    <row r="4" spans="1:13" s="65" customFormat="1" ht="20.100000000000001" customHeight="1" x14ac:dyDescent="0.3">
      <c r="A4" s="124"/>
      <c r="B4" s="131"/>
      <c r="C4" s="132"/>
      <c r="D4" s="132"/>
      <c r="E4" s="132"/>
      <c r="F4" s="132"/>
      <c r="G4" s="132"/>
      <c r="H4" s="132"/>
      <c r="I4" s="132"/>
      <c r="J4" s="132"/>
      <c r="K4" s="133"/>
      <c r="L4" s="134" t="s">
        <v>287</v>
      </c>
      <c r="M4" s="134"/>
    </row>
    <row r="5" spans="1:13" ht="20.100000000000001" customHeight="1" x14ac:dyDescent="0.3"/>
    <row r="6" spans="1:13" ht="25.2" x14ac:dyDescent="0.3">
      <c r="A6" s="143" t="s">
        <v>171</v>
      </c>
      <c r="B6" s="143"/>
      <c r="C6" s="143"/>
      <c r="D6" s="143"/>
      <c r="E6" s="143"/>
      <c r="F6" s="143"/>
      <c r="G6" s="143"/>
      <c r="H6" s="143"/>
      <c r="I6" s="143"/>
      <c r="J6" s="143"/>
      <c r="K6" s="143"/>
      <c r="L6" s="143"/>
      <c r="M6" s="143"/>
    </row>
    <row r="9" spans="1:13" ht="24.75" customHeight="1" x14ac:dyDescent="0.3">
      <c r="A9" s="144" t="s">
        <v>172</v>
      </c>
      <c r="B9" s="144"/>
      <c r="C9" s="74"/>
      <c r="D9" s="145" t="s">
        <v>241</v>
      </c>
      <c r="E9" s="145"/>
      <c r="F9" s="145"/>
      <c r="G9" s="145"/>
      <c r="H9" s="145"/>
      <c r="I9" s="145"/>
      <c r="J9" s="145"/>
      <c r="K9" s="145"/>
      <c r="L9" s="145"/>
      <c r="M9" s="145"/>
    </row>
    <row r="10" spans="1:13" ht="24.75" customHeight="1" x14ac:dyDescent="0.3">
      <c r="A10" s="144" t="s">
        <v>174</v>
      </c>
      <c r="B10" s="144"/>
      <c r="C10" s="146"/>
      <c r="D10" s="146"/>
      <c r="E10" s="147" t="s">
        <v>242</v>
      </c>
      <c r="F10" s="147"/>
      <c r="G10" s="147"/>
      <c r="H10" s="147"/>
      <c r="I10" s="147"/>
      <c r="J10" s="147"/>
      <c r="K10" s="147"/>
      <c r="L10" s="147"/>
      <c r="M10" s="147"/>
    </row>
    <row r="11" spans="1:13" ht="24.75" customHeight="1" x14ac:dyDescent="0.3">
      <c r="A11" s="144" t="s">
        <v>175</v>
      </c>
      <c r="B11" s="144"/>
      <c r="C11" s="144"/>
      <c r="D11" s="144"/>
      <c r="E11" s="146"/>
      <c r="F11" s="147" t="s">
        <v>243</v>
      </c>
      <c r="G11" s="147"/>
      <c r="H11" s="147"/>
      <c r="I11" s="147"/>
      <c r="J11" s="147"/>
      <c r="K11" s="147"/>
      <c r="L11" s="147"/>
      <c r="M11" s="147"/>
    </row>
    <row r="12" spans="1:13" ht="22.95" customHeight="1" x14ac:dyDescent="0.3"/>
    <row r="13" spans="1:13" ht="20.25" customHeight="1" x14ac:dyDescent="0.3"/>
    <row r="14" spans="1:13" ht="27.75" customHeight="1" x14ac:dyDescent="0.3">
      <c r="A14" s="135" t="s">
        <v>178</v>
      </c>
      <c r="B14" s="135"/>
      <c r="C14" s="75"/>
      <c r="D14" s="136" t="s">
        <v>179</v>
      </c>
      <c r="E14" s="136"/>
      <c r="F14" s="136"/>
      <c r="G14" s="136" t="s">
        <v>180</v>
      </c>
      <c r="H14" s="136"/>
      <c r="I14" s="136"/>
      <c r="J14" s="136"/>
      <c r="K14" s="136"/>
      <c r="L14" s="136"/>
      <c r="M14" s="136"/>
    </row>
    <row r="15" spans="1:13" ht="37.5" customHeight="1" x14ac:dyDescent="0.3">
      <c r="A15" s="135"/>
      <c r="B15" s="135"/>
      <c r="C15" s="75"/>
      <c r="D15" s="136"/>
      <c r="E15" s="136"/>
      <c r="F15" s="136"/>
      <c r="G15" s="76" t="s">
        <v>182</v>
      </c>
      <c r="H15" s="76"/>
      <c r="I15" s="136" t="s">
        <v>183</v>
      </c>
      <c r="J15" s="136"/>
      <c r="K15" s="136"/>
      <c r="L15" s="136"/>
      <c r="M15" s="136"/>
    </row>
    <row r="16" spans="1:13" ht="48" customHeight="1" x14ac:dyDescent="0.3">
      <c r="A16" s="137" t="s">
        <v>188</v>
      </c>
      <c r="B16" s="138"/>
      <c r="C16" s="80" t="s">
        <v>184</v>
      </c>
      <c r="D16" s="137" t="s">
        <v>214</v>
      </c>
      <c r="E16" s="139"/>
      <c r="F16" s="138"/>
      <c r="G16" s="81" t="s">
        <v>185</v>
      </c>
      <c r="H16" s="82" t="s">
        <v>186</v>
      </c>
      <c r="I16" s="140" t="s">
        <v>215</v>
      </c>
      <c r="J16" s="141"/>
      <c r="K16" s="141"/>
      <c r="L16" s="141"/>
      <c r="M16" s="142"/>
    </row>
    <row r="17" spans="1:13" ht="48" customHeight="1" x14ac:dyDescent="0.3">
      <c r="A17" s="137" t="s">
        <v>184</v>
      </c>
      <c r="B17" s="138"/>
      <c r="C17" s="80" t="s">
        <v>184</v>
      </c>
      <c r="D17" s="137" t="s">
        <v>216</v>
      </c>
      <c r="E17" s="139"/>
      <c r="F17" s="138"/>
      <c r="G17" s="81" t="s">
        <v>185</v>
      </c>
      <c r="H17" s="82"/>
      <c r="I17" s="140" t="s">
        <v>217</v>
      </c>
      <c r="J17" s="141"/>
      <c r="K17" s="141"/>
      <c r="L17" s="141"/>
      <c r="M17" s="142"/>
    </row>
    <row r="18" spans="1:13" ht="48" customHeight="1" x14ac:dyDescent="0.3">
      <c r="A18" s="137" t="s">
        <v>188</v>
      </c>
      <c r="B18" s="138"/>
      <c r="C18" s="80" t="s">
        <v>190</v>
      </c>
      <c r="D18" s="137" t="s">
        <v>218</v>
      </c>
      <c r="E18" s="139"/>
      <c r="F18" s="138"/>
      <c r="G18" s="81" t="s">
        <v>185</v>
      </c>
      <c r="H18" s="82"/>
      <c r="I18" s="140" t="s">
        <v>219</v>
      </c>
      <c r="J18" s="141"/>
      <c r="K18" s="141"/>
      <c r="L18" s="141"/>
      <c r="M18" s="142"/>
    </row>
    <row r="19" spans="1:13" ht="83.25" customHeight="1" x14ac:dyDescent="0.3">
      <c r="A19" s="137" t="s">
        <v>188</v>
      </c>
      <c r="B19" s="138"/>
      <c r="C19" s="80"/>
      <c r="D19" s="137" t="s">
        <v>220</v>
      </c>
      <c r="E19" s="139"/>
      <c r="F19" s="138"/>
      <c r="G19" s="81" t="s">
        <v>185</v>
      </c>
      <c r="H19" s="82"/>
      <c r="I19" s="140" t="s">
        <v>221</v>
      </c>
      <c r="J19" s="141"/>
      <c r="K19" s="141"/>
      <c r="L19" s="141"/>
      <c r="M19" s="142"/>
    </row>
    <row r="20" spans="1:13" ht="48" customHeight="1" x14ac:dyDescent="0.3">
      <c r="A20" s="137" t="s">
        <v>188</v>
      </c>
      <c r="B20" s="138"/>
      <c r="C20" s="80"/>
      <c r="D20" s="137" t="s">
        <v>222</v>
      </c>
      <c r="E20" s="139"/>
      <c r="F20" s="138"/>
      <c r="G20" s="81" t="s">
        <v>185</v>
      </c>
      <c r="H20" s="82"/>
      <c r="I20" s="140" t="s">
        <v>223</v>
      </c>
      <c r="J20" s="141"/>
      <c r="K20" s="141"/>
      <c r="L20" s="141"/>
      <c r="M20" s="142"/>
    </row>
    <row r="21" spans="1:13" ht="48" customHeight="1" x14ac:dyDescent="0.3">
      <c r="A21" s="137" t="s">
        <v>188</v>
      </c>
      <c r="B21" s="138"/>
      <c r="C21" s="80"/>
      <c r="D21" s="137" t="s">
        <v>224</v>
      </c>
      <c r="E21" s="139"/>
      <c r="F21" s="138"/>
      <c r="G21" s="81" t="s">
        <v>185</v>
      </c>
      <c r="H21" s="82"/>
      <c r="I21" s="140" t="s">
        <v>225</v>
      </c>
      <c r="J21" s="141"/>
      <c r="K21" s="141"/>
      <c r="L21" s="141"/>
      <c r="M21" s="142"/>
    </row>
    <row r="22" spans="1:13" ht="81" customHeight="1" x14ac:dyDescent="0.3">
      <c r="A22" s="137" t="s">
        <v>188</v>
      </c>
      <c r="B22" s="138"/>
      <c r="C22" s="80"/>
      <c r="D22" s="137" t="s">
        <v>226</v>
      </c>
      <c r="E22" s="139"/>
      <c r="F22" s="138"/>
      <c r="G22" s="81" t="s">
        <v>185</v>
      </c>
      <c r="H22" s="82"/>
      <c r="I22" s="140" t="s">
        <v>227</v>
      </c>
      <c r="J22" s="141"/>
      <c r="K22" s="141"/>
      <c r="L22" s="141"/>
      <c r="M22" s="142"/>
    </row>
    <row r="23" spans="1:13" ht="48" customHeight="1" x14ac:dyDescent="0.3">
      <c r="A23" s="137" t="s">
        <v>188</v>
      </c>
      <c r="B23" s="138"/>
      <c r="C23" s="80"/>
      <c r="D23" s="137" t="s">
        <v>228</v>
      </c>
      <c r="E23" s="139"/>
      <c r="F23" s="138"/>
      <c r="G23" s="81" t="s">
        <v>185</v>
      </c>
      <c r="H23" s="82"/>
      <c r="I23" s="140" t="s">
        <v>229</v>
      </c>
      <c r="J23" s="141"/>
      <c r="K23" s="141"/>
      <c r="L23" s="141"/>
      <c r="M23" s="142"/>
    </row>
    <row r="24" spans="1:13" ht="78" customHeight="1" x14ac:dyDescent="0.3">
      <c r="A24" s="137" t="s">
        <v>188</v>
      </c>
      <c r="B24" s="138"/>
      <c r="C24" s="80"/>
      <c r="D24" s="137" t="s">
        <v>230</v>
      </c>
      <c r="E24" s="139"/>
      <c r="F24" s="138"/>
      <c r="G24" s="81" t="s">
        <v>185</v>
      </c>
      <c r="H24" s="82"/>
      <c r="I24" s="140" t="s">
        <v>231</v>
      </c>
      <c r="J24" s="141"/>
      <c r="K24" s="141"/>
      <c r="L24" s="141"/>
      <c r="M24" s="142"/>
    </row>
    <row r="25" spans="1:13" ht="76.95" customHeight="1" x14ac:dyDescent="0.3">
      <c r="A25" s="137" t="s">
        <v>188</v>
      </c>
      <c r="B25" s="138"/>
      <c r="C25" s="80"/>
      <c r="D25" s="137" t="s">
        <v>232</v>
      </c>
      <c r="E25" s="139"/>
      <c r="F25" s="138"/>
      <c r="G25" s="81" t="s">
        <v>185</v>
      </c>
      <c r="H25" s="82"/>
      <c r="I25" s="140" t="s">
        <v>233</v>
      </c>
      <c r="J25" s="141"/>
      <c r="K25" s="141"/>
      <c r="L25" s="141"/>
      <c r="M25" s="142"/>
    </row>
    <row r="26" spans="1:13" ht="72.75" customHeight="1" x14ac:dyDescent="0.3">
      <c r="A26" s="137" t="s">
        <v>188</v>
      </c>
      <c r="B26" s="138"/>
      <c r="C26" s="80"/>
      <c r="D26" s="137" t="s">
        <v>234</v>
      </c>
      <c r="E26" s="139"/>
      <c r="F26" s="138"/>
      <c r="G26" s="81" t="s">
        <v>185</v>
      </c>
      <c r="H26" s="82"/>
      <c r="I26" s="140" t="s">
        <v>235</v>
      </c>
      <c r="J26" s="141"/>
      <c r="K26" s="141"/>
      <c r="L26" s="141"/>
      <c r="M26" s="142"/>
    </row>
    <row r="27" spans="1:13" ht="75" customHeight="1" x14ac:dyDescent="0.3">
      <c r="A27" s="137" t="s">
        <v>190</v>
      </c>
      <c r="B27" s="138"/>
      <c r="C27" s="80"/>
      <c r="D27" s="137" t="s">
        <v>236</v>
      </c>
      <c r="E27" s="139"/>
      <c r="F27" s="138"/>
      <c r="G27" s="81" t="s">
        <v>185</v>
      </c>
      <c r="H27" s="82"/>
      <c r="I27" s="140" t="s">
        <v>237</v>
      </c>
      <c r="J27" s="141"/>
      <c r="K27" s="141"/>
      <c r="L27" s="141"/>
      <c r="M27" s="142"/>
    </row>
    <row r="28" spans="1:13" ht="57.75" customHeight="1" x14ac:dyDescent="0.3">
      <c r="A28" s="137" t="s">
        <v>190</v>
      </c>
      <c r="B28" s="138"/>
      <c r="C28" s="80"/>
      <c r="D28" s="137" t="s">
        <v>236</v>
      </c>
      <c r="E28" s="139"/>
      <c r="F28" s="138"/>
      <c r="G28" s="81" t="s">
        <v>185</v>
      </c>
      <c r="H28" s="82"/>
      <c r="I28" s="140" t="s">
        <v>238</v>
      </c>
      <c r="J28" s="141"/>
      <c r="K28" s="141"/>
      <c r="L28" s="141"/>
      <c r="M28" s="142"/>
    </row>
    <row r="29" spans="1:13" ht="48" customHeight="1" x14ac:dyDescent="0.3">
      <c r="A29" s="137" t="s">
        <v>190</v>
      </c>
      <c r="B29" s="138"/>
      <c r="C29" s="80" t="s">
        <v>188</v>
      </c>
      <c r="D29" s="137" t="s">
        <v>236</v>
      </c>
      <c r="E29" s="139"/>
      <c r="F29" s="138"/>
      <c r="G29" s="81" t="s">
        <v>185</v>
      </c>
      <c r="H29" s="82" t="s">
        <v>185</v>
      </c>
      <c r="I29" s="140" t="s">
        <v>239</v>
      </c>
      <c r="J29" s="141"/>
      <c r="K29" s="141"/>
      <c r="L29" s="141"/>
      <c r="M29" s="142"/>
    </row>
    <row r="30" spans="1:13" ht="48" customHeight="1" x14ac:dyDescent="0.3">
      <c r="A30" s="137" t="s">
        <v>190</v>
      </c>
      <c r="B30" s="138"/>
      <c r="C30" s="80"/>
      <c r="D30" s="137" t="s">
        <v>236</v>
      </c>
      <c r="E30" s="139"/>
      <c r="F30" s="138"/>
      <c r="G30" s="81" t="s">
        <v>185</v>
      </c>
      <c r="H30" s="82"/>
      <c r="I30" s="140" t="s">
        <v>240</v>
      </c>
      <c r="J30" s="141"/>
      <c r="K30" s="141"/>
      <c r="L30" s="141"/>
      <c r="M30" s="142"/>
    </row>
    <row r="31" spans="1:13" ht="25.2" customHeight="1" x14ac:dyDescent="0.3">
      <c r="A31" s="148"/>
      <c r="B31" s="149"/>
      <c r="C31" s="77"/>
      <c r="D31" s="148"/>
      <c r="E31" s="150"/>
      <c r="F31" s="149"/>
      <c r="G31" s="78"/>
      <c r="H31" s="79"/>
      <c r="I31" s="148"/>
      <c r="J31" s="150"/>
      <c r="K31" s="150"/>
      <c r="L31" s="150"/>
      <c r="M31" s="149"/>
    </row>
    <row r="32" spans="1:13" ht="25.2" customHeight="1" x14ac:dyDescent="0.3">
      <c r="A32" s="148"/>
      <c r="B32" s="149"/>
      <c r="C32" s="77"/>
      <c r="D32" s="148"/>
      <c r="E32" s="150"/>
      <c r="F32" s="149"/>
      <c r="G32" s="78"/>
      <c r="H32" s="79"/>
      <c r="I32" s="148"/>
      <c r="J32" s="150"/>
      <c r="K32" s="150"/>
      <c r="L32" s="150"/>
      <c r="M32" s="149"/>
    </row>
    <row r="33" spans="1:13" ht="25.2" customHeight="1" x14ac:dyDescent="0.3">
      <c r="A33" s="148"/>
      <c r="B33" s="149"/>
      <c r="C33" s="77"/>
      <c r="D33" s="148"/>
      <c r="E33" s="150"/>
      <c r="F33" s="149"/>
      <c r="G33" s="78"/>
      <c r="H33" s="79"/>
      <c r="I33" s="148"/>
      <c r="J33" s="150"/>
      <c r="K33" s="150"/>
      <c r="L33" s="150"/>
      <c r="M33" s="149"/>
    </row>
    <row r="34" spans="1:13" ht="25.2" customHeight="1" x14ac:dyDescent="0.3">
      <c r="A34" s="148"/>
      <c r="B34" s="149"/>
      <c r="C34" s="77"/>
      <c r="D34" s="148"/>
      <c r="E34" s="150"/>
      <c r="F34" s="149"/>
      <c r="G34" s="78"/>
      <c r="H34" s="79"/>
      <c r="I34" s="148"/>
      <c r="J34" s="150"/>
      <c r="K34" s="150"/>
      <c r="L34" s="150"/>
      <c r="M34" s="149"/>
    </row>
    <row r="35" spans="1:13" ht="25.2" customHeight="1" x14ac:dyDescent="0.3">
      <c r="A35" s="148"/>
      <c r="B35" s="149"/>
      <c r="C35" s="77"/>
      <c r="D35" s="148"/>
      <c r="E35" s="150"/>
      <c r="F35" s="149"/>
      <c r="G35" s="78"/>
      <c r="H35" s="79"/>
      <c r="I35" s="148"/>
      <c r="J35" s="150"/>
      <c r="K35" s="150"/>
      <c r="L35" s="150"/>
      <c r="M35" s="149"/>
    </row>
    <row r="36" spans="1:13" ht="25.2" customHeight="1" x14ac:dyDescent="0.3">
      <c r="A36" s="148"/>
      <c r="B36" s="149"/>
      <c r="D36" s="148"/>
      <c r="E36" s="150"/>
      <c r="F36" s="149"/>
      <c r="G36" s="78"/>
      <c r="I36" s="148"/>
      <c r="J36" s="150"/>
      <c r="K36" s="150"/>
      <c r="L36" s="150"/>
      <c r="M36" s="149"/>
    </row>
    <row r="37" spans="1:13" ht="25.2" customHeight="1" x14ac:dyDescent="0.3">
      <c r="A37" s="148"/>
      <c r="B37" s="149"/>
      <c r="D37" s="148"/>
      <c r="E37" s="150"/>
      <c r="F37" s="149"/>
      <c r="G37" s="78"/>
      <c r="I37" s="148"/>
      <c r="J37" s="150"/>
      <c r="K37" s="150"/>
      <c r="L37" s="150"/>
      <c r="M37" s="149"/>
    </row>
    <row r="38" spans="1:13" ht="25.2" customHeight="1" x14ac:dyDescent="0.3">
      <c r="A38" s="148"/>
      <c r="B38" s="149"/>
      <c r="D38" s="148"/>
      <c r="E38" s="150"/>
      <c r="F38" s="149"/>
      <c r="G38" s="78"/>
      <c r="I38" s="148"/>
      <c r="J38" s="150"/>
      <c r="K38" s="150"/>
      <c r="L38" s="150"/>
      <c r="M38" s="149"/>
    </row>
    <row r="39" spans="1:13" ht="25.2" customHeight="1" x14ac:dyDescent="0.3">
      <c r="A39" s="148"/>
      <c r="B39" s="149"/>
      <c r="D39" s="148"/>
      <c r="E39" s="150"/>
      <c r="F39" s="149"/>
      <c r="G39" s="78"/>
      <c r="I39" s="148"/>
      <c r="J39" s="150"/>
      <c r="K39" s="150"/>
      <c r="L39" s="150"/>
      <c r="M39" s="149"/>
    </row>
    <row r="40" spans="1:13" ht="25.2" customHeight="1" x14ac:dyDescent="0.3">
      <c r="A40" s="148"/>
      <c r="B40" s="149"/>
      <c r="D40" s="148"/>
      <c r="E40" s="150"/>
      <c r="F40" s="149"/>
      <c r="G40" s="78"/>
      <c r="I40" s="148"/>
      <c r="J40" s="150"/>
      <c r="K40" s="150"/>
      <c r="L40" s="150"/>
      <c r="M40" s="149"/>
    </row>
    <row r="41" spans="1:13" ht="25.2" customHeight="1" x14ac:dyDescent="0.3">
      <c r="A41" s="148"/>
      <c r="B41" s="149"/>
      <c r="D41" s="148"/>
      <c r="E41" s="150"/>
      <c r="F41" s="149"/>
      <c r="G41" s="78"/>
      <c r="I41" s="148"/>
      <c r="J41" s="150"/>
      <c r="K41" s="150"/>
      <c r="L41" s="150"/>
      <c r="M41" s="149"/>
    </row>
    <row r="42" spans="1:13" ht="25.2" customHeight="1" x14ac:dyDescent="0.3">
      <c r="A42" s="148"/>
      <c r="B42" s="149"/>
      <c r="D42" s="148"/>
      <c r="E42" s="150"/>
      <c r="F42" s="149"/>
      <c r="G42" s="78"/>
      <c r="I42" s="148"/>
      <c r="J42" s="150"/>
      <c r="K42" s="150"/>
      <c r="L42" s="150"/>
      <c r="M42" s="149"/>
    </row>
    <row r="43" spans="1:13" ht="25.2" customHeight="1" x14ac:dyDescent="0.3">
      <c r="A43" s="148"/>
      <c r="B43" s="149"/>
      <c r="D43" s="148"/>
      <c r="E43" s="150"/>
      <c r="F43" s="149"/>
      <c r="G43" s="78"/>
      <c r="I43" s="148"/>
      <c r="J43" s="150"/>
      <c r="K43" s="150"/>
      <c r="L43" s="150"/>
      <c r="M43" s="149"/>
    </row>
    <row r="44" spans="1:13" ht="25.2" customHeight="1" x14ac:dyDescent="0.3">
      <c r="A44" s="148"/>
      <c r="B44" s="149"/>
      <c r="D44" s="148"/>
      <c r="E44" s="150"/>
      <c r="F44" s="149"/>
      <c r="G44" s="78"/>
      <c r="I44" s="148"/>
      <c r="J44" s="150"/>
      <c r="K44" s="150"/>
      <c r="L44" s="150"/>
      <c r="M44" s="149"/>
    </row>
    <row r="45" spans="1:13" ht="25.2"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E9ADA507-DEDD-4F67-B2E6-B29F424510E6}">
      <formula1>$H$16:$H$17</formula1>
    </dataValidation>
    <dataValidation type="list" allowBlank="1" showInputMessage="1" showErrorMessage="1" sqref="A16:B44"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8" sqref="D8:G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3"/>
      <c r="B1" s="125" t="s">
        <v>170</v>
      </c>
      <c r="C1" s="126"/>
      <c r="D1" s="126"/>
      <c r="E1" s="126"/>
      <c r="F1" s="127"/>
      <c r="G1" s="62" t="s">
        <v>207</v>
      </c>
      <c r="H1" s="63"/>
      <c r="I1" s="64"/>
      <c r="J1" s="64"/>
      <c r="K1" s="64"/>
      <c r="L1" s="64"/>
    </row>
    <row r="2" spans="1:12" s="65" customFormat="1" ht="20.100000000000001" customHeight="1" x14ac:dyDescent="0.3">
      <c r="A2" s="153"/>
      <c r="B2" s="128"/>
      <c r="C2" s="129"/>
      <c r="D2" s="129"/>
      <c r="E2" s="129"/>
      <c r="F2" s="130"/>
      <c r="G2" s="62" t="s">
        <v>332</v>
      </c>
      <c r="H2" s="63"/>
      <c r="I2" s="64"/>
      <c r="J2" s="64"/>
      <c r="K2" s="64"/>
      <c r="L2" s="64"/>
    </row>
    <row r="3" spans="1:12" s="65" customFormat="1" ht="20.100000000000001" customHeight="1" x14ac:dyDescent="0.3">
      <c r="A3" s="153"/>
      <c r="B3" s="128"/>
      <c r="C3" s="129"/>
      <c r="D3" s="129"/>
      <c r="E3" s="129"/>
      <c r="F3" s="130"/>
      <c r="G3" s="62" t="s">
        <v>333</v>
      </c>
      <c r="H3" s="63"/>
      <c r="I3" s="64"/>
      <c r="J3" s="64"/>
      <c r="K3" s="64"/>
      <c r="L3" s="64"/>
    </row>
    <row r="4" spans="1:12" s="65" customFormat="1" ht="20.100000000000001" customHeight="1" x14ac:dyDescent="0.3">
      <c r="A4" s="153"/>
      <c r="B4" s="131"/>
      <c r="C4" s="132"/>
      <c r="D4" s="132"/>
      <c r="E4" s="132"/>
      <c r="F4" s="133"/>
      <c r="G4" s="62" t="s">
        <v>288</v>
      </c>
      <c r="H4" s="63"/>
      <c r="I4" s="64"/>
      <c r="J4" s="64"/>
      <c r="K4" s="64"/>
      <c r="L4" s="64"/>
    </row>
    <row r="5" spans="1:12" s="64" customFormat="1" ht="20.100000000000001" customHeight="1" x14ac:dyDescent="0.3">
      <c r="H5" s="63"/>
    </row>
    <row r="6" spans="1:12" s="64" customFormat="1" ht="25.2" x14ac:dyDescent="0.3">
      <c r="A6" s="143" t="s">
        <v>195</v>
      </c>
      <c r="B6" s="143"/>
      <c r="C6" s="143"/>
      <c r="D6" s="143"/>
      <c r="E6" s="143"/>
      <c r="F6" s="143"/>
      <c r="G6" s="143"/>
      <c r="H6" s="63"/>
    </row>
    <row r="7" spans="1:12" s="64" customFormat="1" x14ac:dyDescent="0.3"/>
    <row r="8" spans="1:12" ht="20.25" customHeight="1" x14ac:dyDescent="0.3">
      <c r="A8" s="155" t="s">
        <v>172</v>
      </c>
      <c r="B8" s="156"/>
      <c r="C8" s="157"/>
      <c r="D8" s="158" t="s">
        <v>241</v>
      </c>
      <c r="E8" s="159"/>
      <c r="F8" s="159"/>
      <c r="G8" s="160"/>
      <c r="H8" s="63"/>
      <c r="I8" s="64"/>
    </row>
    <row r="9" spans="1:12" ht="23.4" x14ac:dyDescent="0.3">
      <c r="A9" s="154" t="s">
        <v>174</v>
      </c>
      <c r="B9" s="154"/>
      <c r="C9" s="154"/>
      <c r="D9" s="147" t="s">
        <v>242</v>
      </c>
      <c r="E9" s="147"/>
      <c r="F9" s="147"/>
      <c r="G9" s="147"/>
      <c r="H9" s="63"/>
      <c r="I9" s="64"/>
    </row>
    <row r="10" spans="1:12" ht="54.75" customHeight="1" x14ac:dyDescent="0.3">
      <c r="A10" s="161" t="s">
        <v>175</v>
      </c>
      <c r="B10" s="161"/>
      <c r="C10" s="161"/>
      <c r="D10" s="162" t="s">
        <v>243</v>
      </c>
      <c r="E10" s="162"/>
      <c r="F10" s="162"/>
      <c r="G10" s="162"/>
      <c r="H10" s="63"/>
      <c r="I10" s="64"/>
    </row>
    <row r="11" spans="1:12" s="64" customFormat="1" ht="23.4" x14ac:dyDescent="0.3">
      <c r="H11" s="63"/>
    </row>
    <row r="12" spans="1:12" s="64" customFormat="1" ht="27.75" customHeight="1" x14ac:dyDescent="0.3">
      <c r="A12" s="163" t="s">
        <v>196</v>
      </c>
      <c r="B12" s="163"/>
      <c r="C12" s="163"/>
      <c r="D12" s="163" t="s">
        <v>197</v>
      </c>
      <c r="E12" s="163"/>
      <c r="F12" s="163" t="s">
        <v>198</v>
      </c>
      <c r="G12" s="163"/>
      <c r="H12" s="67"/>
      <c r="I12" s="68"/>
    </row>
    <row r="13" spans="1:12" s="64" customFormat="1" ht="30" customHeight="1" x14ac:dyDescent="0.3">
      <c r="A13" s="151" t="s">
        <v>244</v>
      </c>
      <c r="B13" s="151"/>
      <c r="C13" s="151"/>
      <c r="D13" s="152" t="s">
        <v>241</v>
      </c>
      <c r="E13" s="152"/>
      <c r="F13" s="152" t="s">
        <v>245</v>
      </c>
      <c r="G13" s="152"/>
      <c r="H13" s="69"/>
      <c r="I13" s="70"/>
    </row>
    <row r="14" spans="1:12" s="64" customFormat="1" ht="30" customHeight="1" x14ac:dyDescent="0.3">
      <c r="A14" s="151" t="s">
        <v>246</v>
      </c>
      <c r="B14" s="151"/>
      <c r="C14" s="151"/>
      <c r="D14" s="152" t="s">
        <v>247</v>
      </c>
      <c r="E14" s="152"/>
      <c r="F14" s="152" t="s">
        <v>248</v>
      </c>
      <c r="G14" s="152"/>
      <c r="H14" s="71"/>
      <c r="I14" s="72"/>
    </row>
    <row r="15" spans="1:12" s="64" customFormat="1" ht="30" customHeight="1" x14ac:dyDescent="0.3">
      <c r="A15" s="151" t="s">
        <v>249</v>
      </c>
      <c r="B15" s="151"/>
      <c r="C15" s="151"/>
      <c r="D15" s="152" t="s">
        <v>247</v>
      </c>
      <c r="E15" s="152"/>
      <c r="F15" s="152" t="s">
        <v>250</v>
      </c>
      <c r="G15" s="152"/>
      <c r="H15" s="71"/>
      <c r="I15" s="72"/>
    </row>
    <row r="16" spans="1:12" s="64" customFormat="1" ht="30" customHeight="1" x14ac:dyDescent="0.3">
      <c r="A16" s="151" t="s">
        <v>251</v>
      </c>
      <c r="B16" s="151"/>
      <c r="C16" s="151"/>
      <c r="D16" s="152" t="s">
        <v>247</v>
      </c>
      <c r="E16" s="152"/>
      <c r="F16" s="152" t="s">
        <v>252</v>
      </c>
      <c r="G16" s="152"/>
      <c r="H16" s="71"/>
      <c r="I16" s="72"/>
    </row>
    <row r="17" spans="1:9" s="64" customFormat="1" ht="30" customHeight="1" x14ac:dyDescent="0.3">
      <c r="A17" s="151" t="s">
        <v>253</v>
      </c>
      <c r="B17" s="151"/>
      <c r="C17" s="151"/>
      <c r="D17" s="152" t="s">
        <v>189</v>
      </c>
      <c r="E17" s="152"/>
      <c r="F17" s="152" t="s">
        <v>254</v>
      </c>
      <c r="G17" s="152"/>
      <c r="H17" s="71"/>
      <c r="I17" s="72"/>
    </row>
    <row r="18" spans="1:9" s="64" customFormat="1" ht="30" customHeight="1" x14ac:dyDescent="0.3">
      <c r="A18" s="151" t="s">
        <v>255</v>
      </c>
      <c r="B18" s="151"/>
      <c r="C18" s="151"/>
      <c r="D18" s="152" t="s">
        <v>241</v>
      </c>
      <c r="E18" s="152"/>
      <c r="F18" s="152" t="s">
        <v>256</v>
      </c>
      <c r="G18" s="152"/>
      <c r="H18" s="73"/>
    </row>
    <row r="19" spans="1:9" s="64" customFormat="1" ht="30" customHeight="1" x14ac:dyDescent="0.3">
      <c r="A19" s="151" t="s">
        <v>257</v>
      </c>
      <c r="B19" s="151"/>
      <c r="C19" s="151"/>
      <c r="D19" s="152" t="s">
        <v>247</v>
      </c>
      <c r="E19" s="152"/>
      <c r="F19" s="152" t="s">
        <v>258</v>
      </c>
      <c r="G19" s="152"/>
      <c r="H19" s="73"/>
    </row>
    <row r="20" spans="1:9" s="64" customFormat="1" ht="30" customHeight="1" x14ac:dyDescent="0.3">
      <c r="A20" s="151" t="s">
        <v>259</v>
      </c>
      <c r="B20" s="151"/>
      <c r="C20" s="151"/>
      <c r="D20" s="152" t="s">
        <v>247</v>
      </c>
      <c r="E20" s="152"/>
      <c r="F20" s="152" t="s">
        <v>260</v>
      </c>
      <c r="G20" s="152"/>
    </row>
    <row r="21" spans="1:9" s="64" customFormat="1" ht="30" customHeight="1" x14ac:dyDescent="0.3">
      <c r="A21" s="164"/>
      <c r="B21" s="164"/>
      <c r="C21" s="164"/>
      <c r="D21" s="165"/>
      <c r="E21" s="165"/>
      <c r="F21" s="165"/>
      <c r="G21" s="165"/>
    </row>
    <row r="22" spans="1:9" s="64" customFormat="1" ht="30" customHeight="1" x14ac:dyDescent="0.3">
      <c r="A22" s="164"/>
      <c r="B22" s="164"/>
      <c r="C22" s="164"/>
      <c r="D22" s="165"/>
      <c r="E22" s="165"/>
      <c r="F22" s="165"/>
      <c r="G22" s="165"/>
    </row>
    <row r="23" spans="1:9" s="64" customFormat="1" ht="30" customHeight="1" x14ac:dyDescent="0.3">
      <c r="A23" s="164"/>
      <c r="B23" s="164"/>
      <c r="C23" s="164"/>
      <c r="D23" s="165"/>
      <c r="E23" s="165"/>
      <c r="F23" s="165"/>
      <c r="G23" s="165"/>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8701D7ED-5DCE-4645-B0A8-89EFE12B3BAD}">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C45"/>
  <sheetViews>
    <sheetView showGridLines="0" tabSelected="1" topLeftCell="AP1" zoomScale="80" zoomScaleNormal="80" workbookViewId="0">
      <selection activeCell="AQ20" sqref="AQ20:AQ22"/>
    </sheetView>
  </sheetViews>
  <sheetFormatPr baseColWidth="10" defaultColWidth="11.44140625" defaultRowHeight="13.8" x14ac:dyDescent="0.25"/>
  <cols>
    <col min="1" max="1" width="4" style="105" bestFit="1" customWidth="1"/>
    <col min="2" max="2" width="28.33203125" style="105" customWidth="1"/>
    <col min="3" max="3" width="29.44140625" style="105" customWidth="1"/>
    <col min="4" max="4" width="31.6640625" style="105" customWidth="1"/>
    <col min="5" max="5" width="32.6640625" style="105" customWidth="1"/>
    <col min="6" max="6" width="30.6640625" style="105" customWidth="1"/>
    <col min="7" max="7" width="38" style="84" customWidth="1"/>
    <col min="8" max="8" width="57.44140625" style="84" customWidth="1"/>
    <col min="9" max="9" width="13.33203125" style="106" customWidth="1"/>
    <col min="10" max="10" width="9" style="84" customWidth="1"/>
    <col min="11" max="11" width="7.5546875" style="84" customWidth="1"/>
    <col min="12" max="12" width="7.33203125" style="84" customWidth="1"/>
    <col min="13" max="13" width="6.6640625" style="84" customWidth="1"/>
    <col min="14" max="14" width="9.109375" style="84" customWidth="1"/>
    <col min="15" max="15" width="5.6640625" style="84" customWidth="1"/>
    <col min="16" max="16" width="81.44140625" style="84" customWidth="1"/>
    <col min="17" max="17" width="15.33203125" style="84" customWidth="1"/>
    <col min="18" max="18" width="6.6640625" style="84" customWidth="1"/>
    <col min="19" max="19" width="5" style="84" customWidth="1"/>
    <col min="20" max="20" width="5.5546875" style="84" customWidth="1"/>
    <col min="21" max="21" width="7.33203125" style="84" customWidth="1"/>
    <col min="22" max="22" width="6.6640625" style="84" customWidth="1"/>
    <col min="23" max="23" width="7.5546875" style="84" customWidth="1"/>
    <col min="24" max="24" width="49" style="84" customWidth="1"/>
    <col min="25" max="25" width="11.33203125" style="84" hidden="1" customWidth="1"/>
    <col min="26" max="26" width="8.6640625" style="84" hidden="1" customWidth="1"/>
    <col min="27" max="27" width="10.44140625" style="84" hidden="1" customWidth="1"/>
    <col min="28" max="29" width="9.33203125" style="84" hidden="1" customWidth="1"/>
    <col min="30" max="33" width="10.33203125" style="84" customWidth="1"/>
    <col min="34" max="34" width="11.6640625" style="84" customWidth="1"/>
    <col min="35" max="35" width="12.5546875" style="84" customWidth="1"/>
    <col min="36" max="36" width="39" style="84" customWidth="1"/>
    <col min="37" max="37" width="132" style="84" hidden="1" customWidth="1"/>
    <col min="38" max="38" width="95.109375" style="84" hidden="1" customWidth="1"/>
    <col min="39" max="39" width="132" style="84" customWidth="1"/>
    <col min="40" max="40" width="95.109375" style="84" customWidth="1"/>
    <col min="41" max="41" width="132" style="84" customWidth="1"/>
    <col min="42" max="42" width="95.109375" style="84" customWidth="1"/>
    <col min="43" max="43" width="154.44140625" style="84" customWidth="1"/>
    <col min="44" max="44" width="95.109375" style="84" customWidth="1"/>
    <col min="45" max="16384" width="11.44140625" style="84"/>
  </cols>
  <sheetData>
    <row r="1" spans="1:55" ht="16.5" customHeight="1" x14ac:dyDescent="0.25">
      <c r="A1" s="182"/>
      <c r="B1" s="182"/>
      <c r="C1" s="182"/>
      <c r="D1" s="183" t="s">
        <v>170</v>
      </c>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5"/>
      <c r="AG1" s="173" t="s">
        <v>206</v>
      </c>
      <c r="AH1" s="174"/>
      <c r="AI1" s="175"/>
      <c r="AJ1" s="83"/>
      <c r="AK1" s="83"/>
      <c r="AL1" s="83"/>
      <c r="AM1" s="83"/>
      <c r="AN1" s="83"/>
      <c r="AO1" s="83"/>
      <c r="AP1" s="83"/>
      <c r="AQ1" s="83"/>
      <c r="AR1" s="83"/>
      <c r="AS1" s="83"/>
      <c r="AT1" s="83"/>
      <c r="AU1" s="83"/>
      <c r="AV1" s="83"/>
      <c r="AW1" s="83"/>
      <c r="AX1" s="83"/>
      <c r="AY1" s="83"/>
      <c r="AZ1" s="83"/>
      <c r="BA1" s="83"/>
      <c r="BB1" s="83"/>
      <c r="BC1" s="83"/>
    </row>
    <row r="2" spans="1:55" ht="16.5" customHeight="1" x14ac:dyDescent="0.25">
      <c r="A2" s="182"/>
      <c r="B2" s="182"/>
      <c r="C2" s="182"/>
      <c r="D2" s="186"/>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8"/>
      <c r="AG2" s="173" t="s">
        <v>330</v>
      </c>
      <c r="AH2" s="174"/>
      <c r="AI2" s="175"/>
      <c r="AJ2" s="83"/>
      <c r="AK2" s="83"/>
      <c r="AL2" s="83"/>
      <c r="AM2" s="83"/>
      <c r="AN2" s="83"/>
      <c r="AO2" s="83"/>
      <c r="AP2" s="83"/>
      <c r="AQ2" s="83"/>
      <c r="AR2" s="83"/>
      <c r="AS2" s="83"/>
      <c r="AT2" s="83"/>
      <c r="AU2" s="83"/>
      <c r="AV2" s="83"/>
      <c r="AW2" s="83"/>
      <c r="AX2" s="83"/>
      <c r="AY2" s="83"/>
      <c r="AZ2" s="83"/>
      <c r="BA2" s="83"/>
      <c r="BB2" s="83"/>
      <c r="BC2" s="83"/>
    </row>
    <row r="3" spans="1:55" ht="16.5" customHeight="1" x14ac:dyDescent="0.25">
      <c r="A3" s="182"/>
      <c r="B3" s="182"/>
      <c r="C3" s="182"/>
      <c r="D3" s="186"/>
      <c r="E3" s="187"/>
      <c r="F3" s="187"/>
      <c r="G3" s="187"/>
      <c r="H3" s="187"/>
      <c r="I3" s="187"/>
      <c r="J3" s="187"/>
      <c r="K3" s="187"/>
      <c r="L3" s="187"/>
      <c r="M3" s="187"/>
      <c r="N3" s="187"/>
      <c r="O3" s="187"/>
      <c r="P3" s="187"/>
      <c r="Q3" s="187"/>
      <c r="R3" s="187"/>
      <c r="S3" s="187"/>
      <c r="T3" s="187"/>
      <c r="U3" s="187"/>
      <c r="V3" s="187"/>
      <c r="W3" s="187"/>
      <c r="X3" s="187"/>
      <c r="Y3" s="187"/>
      <c r="Z3" s="187"/>
      <c r="AA3" s="187"/>
      <c r="AB3" s="187"/>
      <c r="AC3" s="187"/>
      <c r="AD3" s="187"/>
      <c r="AE3" s="187"/>
      <c r="AF3" s="188"/>
      <c r="AG3" s="173" t="s">
        <v>331</v>
      </c>
      <c r="AH3" s="174"/>
      <c r="AI3" s="175"/>
      <c r="AJ3" s="83"/>
      <c r="AK3" s="83"/>
      <c r="AL3" s="83"/>
      <c r="AM3" s="83"/>
      <c r="AN3" s="83"/>
      <c r="AO3" s="83"/>
      <c r="AP3" s="83"/>
      <c r="AQ3" s="83"/>
      <c r="AR3" s="83"/>
      <c r="AS3" s="83"/>
      <c r="AT3" s="83"/>
      <c r="AU3" s="83"/>
      <c r="AV3" s="83"/>
      <c r="AW3" s="83"/>
      <c r="AX3" s="83"/>
      <c r="AY3" s="83"/>
      <c r="AZ3" s="83"/>
      <c r="BA3" s="83"/>
      <c r="BB3" s="83"/>
      <c r="BC3" s="83"/>
    </row>
    <row r="4" spans="1:55" ht="16.5" customHeight="1" x14ac:dyDescent="0.25">
      <c r="A4" s="182"/>
      <c r="B4" s="182"/>
      <c r="C4" s="182"/>
      <c r="D4" s="189"/>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1"/>
      <c r="AG4" s="173" t="s">
        <v>286</v>
      </c>
      <c r="AH4" s="174"/>
      <c r="AI4" s="175"/>
      <c r="AJ4" s="83"/>
      <c r="AK4" s="83"/>
      <c r="AL4" s="83"/>
      <c r="AM4" s="83"/>
      <c r="AN4" s="83"/>
      <c r="AO4" s="83"/>
      <c r="AP4" s="83"/>
      <c r="AQ4" s="83"/>
      <c r="AR4" s="83"/>
      <c r="AS4" s="83"/>
      <c r="AT4" s="83"/>
      <c r="AU4" s="83"/>
      <c r="AV4" s="83"/>
      <c r="AW4" s="83"/>
      <c r="AX4" s="83"/>
      <c r="AY4" s="83"/>
      <c r="AZ4" s="83"/>
      <c r="BA4" s="83"/>
      <c r="BB4" s="83"/>
      <c r="BC4" s="83"/>
    </row>
    <row r="5" spans="1:55"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row>
    <row r="6" spans="1:55" ht="23.25" customHeight="1" x14ac:dyDescent="0.25">
      <c r="A6" s="194" t="s">
        <v>203</v>
      </c>
      <c r="B6" s="194"/>
      <c r="C6" s="195"/>
      <c r="D6" s="176" t="s">
        <v>241</v>
      </c>
      <c r="E6" s="177"/>
      <c r="F6" s="203" t="s">
        <v>174</v>
      </c>
      <c r="G6" s="203"/>
      <c r="H6" s="201" t="s">
        <v>362</v>
      </c>
      <c r="I6" s="202"/>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row>
    <row r="7" spans="1:55" ht="40.5" customHeight="1" x14ac:dyDescent="0.25">
      <c r="A7" s="196"/>
      <c r="B7" s="196"/>
      <c r="C7" s="197"/>
      <c r="D7" s="178"/>
      <c r="E7" s="179"/>
      <c r="F7" s="204" t="s">
        <v>175</v>
      </c>
      <c r="G7" s="204"/>
      <c r="H7" s="201" t="s">
        <v>353</v>
      </c>
      <c r="I7" s="202"/>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row>
    <row r="8" spans="1:55" ht="22.95" customHeight="1" x14ac:dyDescent="0.25">
      <c r="A8" s="198" t="s">
        <v>204</v>
      </c>
      <c r="B8" s="199"/>
      <c r="C8" s="200"/>
      <c r="D8" s="205" t="s">
        <v>261</v>
      </c>
      <c r="E8" s="205"/>
      <c r="F8" s="205"/>
      <c r="G8" s="205"/>
      <c r="H8" s="205"/>
      <c r="I8" s="205"/>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row>
    <row r="9" spans="1:55" ht="22.95" customHeight="1" x14ac:dyDescent="0.25">
      <c r="A9" s="198" t="s">
        <v>205</v>
      </c>
      <c r="B9" s="199"/>
      <c r="C9" s="200"/>
      <c r="D9" s="205" t="s">
        <v>262</v>
      </c>
      <c r="E9" s="205"/>
      <c r="F9" s="205"/>
      <c r="G9" s="205"/>
      <c r="H9" s="205"/>
      <c r="I9" s="205"/>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row>
    <row r="10" spans="1:55"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row>
    <row r="11" spans="1:55" ht="21.75" customHeight="1" x14ac:dyDescent="0.25">
      <c r="A11" s="180" t="s">
        <v>199</v>
      </c>
      <c r="B11" s="192"/>
      <c r="C11" s="192"/>
      <c r="D11" s="192"/>
      <c r="E11" s="192"/>
      <c r="F11" s="192"/>
      <c r="G11" s="192"/>
      <c r="H11" s="192"/>
      <c r="I11" s="181"/>
      <c r="J11" s="193" t="s">
        <v>201</v>
      </c>
      <c r="K11" s="193"/>
      <c r="L11" s="193"/>
      <c r="M11" s="193"/>
      <c r="N11" s="193"/>
      <c r="O11" s="193"/>
      <c r="P11" s="193"/>
      <c r="Q11" s="193"/>
      <c r="R11" s="193"/>
      <c r="S11" s="193"/>
      <c r="T11" s="193"/>
      <c r="U11" s="193"/>
      <c r="V11" s="193"/>
      <c r="W11" s="193"/>
      <c r="X11" s="193"/>
      <c r="Y11" s="193"/>
      <c r="Z11" s="193"/>
      <c r="AA11" s="193"/>
      <c r="AB11" s="193"/>
      <c r="AC11" s="193"/>
      <c r="AD11" s="193"/>
      <c r="AE11" s="193"/>
      <c r="AF11" s="193"/>
      <c r="AG11" s="193"/>
      <c r="AH11" s="193"/>
      <c r="AI11" s="180" t="s">
        <v>202</v>
      </c>
      <c r="AJ11" s="181"/>
      <c r="AK11" s="241" t="s">
        <v>363</v>
      </c>
      <c r="AL11" s="241" t="s">
        <v>364</v>
      </c>
      <c r="AM11" s="241" t="s">
        <v>378</v>
      </c>
      <c r="AN11" s="241" t="s">
        <v>379</v>
      </c>
      <c r="AO11" s="241" t="s">
        <v>388</v>
      </c>
      <c r="AP11" s="241" t="s">
        <v>390</v>
      </c>
      <c r="AQ11" s="241" t="s">
        <v>397</v>
      </c>
      <c r="AR11" s="241" t="s">
        <v>390</v>
      </c>
    </row>
    <row r="12" spans="1:55" ht="16.5" customHeight="1" x14ac:dyDescent="0.25">
      <c r="A12" s="207" t="s">
        <v>0</v>
      </c>
      <c r="B12" s="208" t="s">
        <v>389</v>
      </c>
      <c r="C12" s="208" t="s">
        <v>121</v>
      </c>
      <c r="D12" s="211" t="s">
        <v>349</v>
      </c>
      <c r="E12" s="211" t="s">
        <v>350</v>
      </c>
      <c r="F12" s="211" t="s">
        <v>351</v>
      </c>
      <c r="G12" s="211" t="s">
        <v>354</v>
      </c>
      <c r="H12" s="211" t="s">
        <v>352</v>
      </c>
      <c r="I12" s="239" t="s">
        <v>38</v>
      </c>
      <c r="J12" s="193" t="s">
        <v>133</v>
      </c>
      <c r="K12" s="193"/>
      <c r="L12" s="193"/>
      <c r="M12" s="193"/>
      <c r="N12" s="193"/>
      <c r="O12" s="221" t="s">
        <v>200</v>
      </c>
      <c r="P12" s="221"/>
      <c r="Q12" s="221"/>
      <c r="R12" s="221"/>
      <c r="S12" s="221"/>
      <c r="T12" s="221"/>
      <c r="U12" s="221"/>
      <c r="V12" s="221"/>
      <c r="W12" s="221"/>
      <c r="X12" s="221"/>
      <c r="Y12" s="90"/>
      <c r="Z12" s="90"/>
      <c r="AA12" s="90"/>
      <c r="AB12" s="90"/>
      <c r="AC12" s="90"/>
      <c r="AD12" s="229" t="s">
        <v>134</v>
      </c>
      <c r="AE12" s="229"/>
      <c r="AF12" s="229"/>
      <c r="AG12" s="229"/>
      <c r="AH12" s="229"/>
      <c r="AI12" s="170" t="s">
        <v>27</v>
      </c>
      <c r="AJ12" s="91" t="s">
        <v>137</v>
      </c>
      <c r="AK12" s="242"/>
      <c r="AL12" s="242"/>
      <c r="AM12" s="242"/>
      <c r="AN12" s="242"/>
      <c r="AO12" s="242"/>
      <c r="AP12" s="242"/>
      <c r="AQ12" s="242"/>
      <c r="AR12" s="242"/>
    </row>
    <row r="13" spans="1:55" ht="16.5" customHeight="1" x14ac:dyDescent="0.25">
      <c r="A13" s="207"/>
      <c r="B13" s="208"/>
      <c r="C13" s="208"/>
      <c r="D13" s="212"/>
      <c r="E13" s="212"/>
      <c r="F13" s="212"/>
      <c r="G13" s="219"/>
      <c r="H13" s="212"/>
      <c r="I13" s="257"/>
      <c r="J13" s="166" t="s">
        <v>31</v>
      </c>
      <c r="K13" s="166" t="s">
        <v>3</v>
      </c>
      <c r="L13" s="166" t="s">
        <v>34</v>
      </c>
      <c r="M13" s="166" t="s">
        <v>3</v>
      </c>
      <c r="N13" s="166" t="s">
        <v>37</v>
      </c>
      <c r="O13" s="168" t="s">
        <v>9</v>
      </c>
      <c r="P13" s="239" t="s">
        <v>334</v>
      </c>
      <c r="Q13" s="239" t="s">
        <v>10</v>
      </c>
      <c r="R13" s="251" t="s">
        <v>6</v>
      </c>
      <c r="S13" s="252"/>
      <c r="T13" s="252"/>
      <c r="U13" s="252"/>
      <c r="V13" s="252"/>
      <c r="W13" s="252"/>
      <c r="X13" s="253"/>
      <c r="Y13" s="168" t="s">
        <v>109</v>
      </c>
      <c r="Z13" s="168" t="s">
        <v>135</v>
      </c>
      <c r="AA13" s="168" t="s">
        <v>3</v>
      </c>
      <c r="AB13" s="168" t="s">
        <v>136</v>
      </c>
      <c r="AC13" s="168" t="s">
        <v>3</v>
      </c>
      <c r="AD13" s="168" t="s">
        <v>35</v>
      </c>
      <c r="AE13" s="168" t="s">
        <v>3</v>
      </c>
      <c r="AF13" s="168" t="s">
        <v>36</v>
      </c>
      <c r="AG13" s="168" t="s">
        <v>3</v>
      </c>
      <c r="AH13" s="168" t="s">
        <v>213</v>
      </c>
      <c r="AI13" s="170"/>
      <c r="AJ13" s="171" t="s">
        <v>138</v>
      </c>
      <c r="AK13" s="242"/>
      <c r="AL13" s="242"/>
      <c r="AM13" s="242"/>
      <c r="AN13" s="242"/>
      <c r="AO13" s="242"/>
      <c r="AP13" s="242"/>
      <c r="AQ13" s="242"/>
      <c r="AR13" s="242"/>
    </row>
    <row r="14" spans="1:55" s="120" customFormat="1" ht="45" customHeight="1" x14ac:dyDescent="0.3">
      <c r="A14" s="207"/>
      <c r="B14" s="208"/>
      <c r="C14" s="208"/>
      <c r="D14" s="213"/>
      <c r="E14" s="213"/>
      <c r="F14" s="213"/>
      <c r="G14" s="220"/>
      <c r="H14" s="213"/>
      <c r="I14" s="240"/>
      <c r="J14" s="167"/>
      <c r="K14" s="167"/>
      <c r="L14" s="167"/>
      <c r="M14" s="167"/>
      <c r="N14" s="167"/>
      <c r="O14" s="169"/>
      <c r="P14" s="240"/>
      <c r="Q14" s="240"/>
      <c r="R14" s="92" t="s">
        <v>11</v>
      </c>
      <c r="S14" s="92" t="s">
        <v>15</v>
      </c>
      <c r="T14" s="92" t="s">
        <v>26</v>
      </c>
      <c r="U14" s="92" t="s">
        <v>16</v>
      </c>
      <c r="V14" s="92" t="s">
        <v>19</v>
      </c>
      <c r="W14" s="92" t="s">
        <v>22</v>
      </c>
      <c r="X14" s="93" t="s">
        <v>122</v>
      </c>
      <c r="Y14" s="169"/>
      <c r="Z14" s="169"/>
      <c r="AA14" s="169"/>
      <c r="AB14" s="169"/>
      <c r="AC14" s="169"/>
      <c r="AD14" s="169"/>
      <c r="AE14" s="169"/>
      <c r="AF14" s="169"/>
      <c r="AG14" s="169"/>
      <c r="AH14" s="169"/>
      <c r="AI14" s="170"/>
      <c r="AJ14" s="172"/>
      <c r="AK14" s="243"/>
      <c r="AL14" s="243"/>
      <c r="AM14" s="243"/>
      <c r="AN14" s="243"/>
      <c r="AO14" s="243"/>
      <c r="AP14" s="243"/>
      <c r="AQ14" s="243"/>
      <c r="AR14" s="243"/>
    </row>
    <row r="15" spans="1:55" s="121" customFormat="1" ht="155.25" customHeight="1" x14ac:dyDescent="0.3">
      <c r="A15" s="206" t="s">
        <v>322</v>
      </c>
      <c r="B15" s="209" t="s">
        <v>356</v>
      </c>
      <c r="C15" s="209" t="s">
        <v>294</v>
      </c>
      <c r="D15" s="209" t="s">
        <v>263</v>
      </c>
      <c r="E15" s="209" t="s">
        <v>289</v>
      </c>
      <c r="F15" s="209" t="s">
        <v>264</v>
      </c>
      <c r="G15" s="209" t="str">
        <f>_xlfn.CONCAT(D15,E15,F15)</f>
        <v>Posibilidad de afectación reputacional por deficiente desempeño del Sistema de Gestión de Calidad  evidenciado a través de  hallazgos de  auditoría de entes de certificación, debido al incumplimiento de los requisitos del Sistema de Gestión de Calidad de acuerdo a la última versión de la norma NTC ISO 9001.</v>
      </c>
      <c r="H15" s="226" t="s">
        <v>268</v>
      </c>
      <c r="I15" s="237" t="s">
        <v>124</v>
      </c>
      <c r="J15" s="224" t="s">
        <v>88</v>
      </c>
      <c r="K15" s="228">
        <f>IF(J15="","",IF(J15="Muy Baja",0.2,IF(J15="Baja",0.4,IF(J15="Media",0.6,IF(J15="Alta",0.8,IF(J15="Muy Alta",1,))))))</f>
        <v>0.6</v>
      </c>
      <c r="L15" s="224" t="s">
        <v>69</v>
      </c>
      <c r="M15" s="228">
        <f>IF(L15="","",IF(L15="Leve",0.2,IF(L15="Menor",0.4,IF(L15="Moderado",0.6,IF(L15="Mayor",0.8,IF(L15="Catastrófico",1,))))))</f>
        <v>0.4</v>
      </c>
      <c r="N15" s="24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4"/>
      <c r="P15" s="94" t="s">
        <v>267</v>
      </c>
      <c r="Q15" s="27" t="str">
        <f>IF(OR(R15="Preventivo",R15="Detectivo"),"Probabilidad",IF(R15="Correctivo","Impacto",""))</f>
        <v>Impacto</v>
      </c>
      <c r="R15" s="95" t="s">
        <v>14</v>
      </c>
      <c r="S15" s="95" t="s">
        <v>7</v>
      </c>
      <c r="T15" s="28" t="str">
        <f>IF(AND(R15="Preventivo",S15="Automático"),"50%",IF(AND(R15="Preventivo",S15="Manual"),"40%",IF(AND(R15="Detectivo",S15="Automático"),"40%",IF(AND(R15="Detectivo",S15="Manual"),"30%",IF(AND(R15="Correctivo",S15="Automático"),"35%",IF(AND(R15="Correctivo",S15="Manual"),"25%",""))))))</f>
        <v>25%</v>
      </c>
      <c r="U15" s="95" t="s">
        <v>17</v>
      </c>
      <c r="V15" s="95" t="s">
        <v>21</v>
      </c>
      <c r="W15" s="95" t="s">
        <v>100</v>
      </c>
      <c r="X15" s="96" t="s">
        <v>271</v>
      </c>
      <c r="Y15" s="97">
        <f>IFERROR(IF(Q15="Probabilidad",(K15-(+K15*T15)),IF(Q15="Impacto",K15,"")),"")</f>
        <v>0.6</v>
      </c>
      <c r="Z15" s="30" t="str">
        <f t="shared" ref="Z15:Z19" si="0">IFERROR(IF(Y15="","",IF(Y15&lt;=0.2,"Muy Baja",IF(Y15&lt;=0.4,"Baja",IF(Y15&lt;=0.6,"Media",IF(Y15&lt;=0.8,"Alta","Muy Alta"))))),"")</f>
        <v>Media</v>
      </c>
      <c r="AA15" s="28">
        <f>+Y15</f>
        <v>0.6</v>
      </c>
      <c r="AB15" s="30" t="str">
        <f>IFERROR(IF(AC15="","",IF(AC15&lt;=0.2,"Leve",IF(AC15&lt;=0.4,"Menor",IF(AC15&lt;=0.6,"Moderado",IF(AC15&lt;=0.8,"Mayor","Catastrófico"))))),"")</f>
        <v>Menor</v>
      </c>
      <c r="AC15" s="28">
        <f>IFERROR(IF(Q15="Impacto",(M15-(+M15*T15)),IF(Q15="Probabilidad",M15,"")),"")</f>
        <v>0.30000000000000004</v>
      </c>
      <c r="AD15" s="224" t="str">
        <f>IFERROR(IF(AE15=0,"",IF(AND(AE15&gt;0,AE15&lt;=0.2),"Muy Baja",IF(AE15&lt;=0.4,"Baja",IF(AE15&lt;=0.6,"Media",IF(AE15&lt;=0.8,"Alta","Muy Alta"))))),"")</f>
        <v>Muy Baja</v>
      </c>
      <c r="AE15" s="217">
        <f>MIN(Y15:Y19)</f>
        <v>7.7759999999999996E-2</v>
      </c>
      <c r="AF15" s="224" t="str">
        <f>IFERROR(IF(AG15=0,"",IF(AND(AG15&gt;0,AG15&lt;=0.2),"Leve",IF(AG15&lt;=0.4,"Menor",IF(AG15&lt;=0.6,"Moderado",IF(AG15&lt;=0.8,"Mayor","Catastrófico"))))),"")</f>
        <v>Menor</v>
      </c>
      <c r="AG15" s="217">
        <f>MIN(AC15:AC19)</f>
        <v>0.30000000000000004</v>
      </c>
      <c r="AH15" s="222"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215" t="s">
        <v>107</v>
      </c>
      <c r="AJ15" s="209" t="s">
        <v>277</v>
      </c>
      <c r="AK15" s="244" t="s">
        <v>365</v>
      </c>
      <c r="AL15" s="261" t="s">
        <v>380</v>
      </c>
      <c r="AM15" s="244" t="s">
        <v>365</v>
      </c>
      <c r="AN15" s="261" t="s">
        <v>380</v>
      </c>
      <c r="AO15" s="266" t="s">
        <v>396</v>
      </c>
      <c r="AP15" s="269" t="s">
        <v>391</v>
      </c>
      <c r="AQ15" s="266" t="s">
        <v>398</v>
      </c>
      <c r="AR15" s="269" t="s">
        <v>391</v>
      </c>
    </row>
    <row r="16" spans="1:55" ht="88.5" customHeight="1" x14ac:dyDescent="0.25">
      <c r="A16" s="206"/>
      <c r="B16" s="210"/>
      <c r="C16" s="210"/>
      <c r="D16" s="210"/>
      <c r="E16" s="210"/>
      <c r="F16" s="210"/>
      <c r="G16" s="210"/>
      <c r="H16" s="227"/>
      <c r="I16" s="238"/>
      <c r="J16" s="225"/>
      <c r="K16" s="228"/>
      <c r="L16" s="225"/>
      <c r="M16" s="228"/>
      <c r="N16" s="246"/>
      <c r="O16" s="117">
        <v>1</v>
      </c>
      <c r="P16" s="117" t="s">
        <v>269</v>
      </c>
      <c r="Q16" s="27" t="str">
        <f>IF(OR(R16="Preventivo",R16="Detectivo"),"Probabilidad",IF(R16="Correctivo","Impacto",""))</f>
        <v>Probabilidad</v>
      </c>
      <c r="R16" s="95" t="s">
        <v>12</v>
      </c>
      <c r="S16" s="95" t="s">
        <v>7</v>
      </c>
      <c r="T16" s="28" t="str">
        <f t="shared" ref="T16:T21" si="1">IF(AND(R16="Preventivo",S16="Automático"),"50%",IF(AND(R16="Preventivo",S16="Manual"),"40%",IF(AND(R16="Detectivo",S16="Automático"),"40%",IF(AND(R16="Detectivo",S16="Manual"),"30%",IF(AND(R16="Correctivo",S16="Automático"),"35%",IF(AND(R16="Correctivo",S16="Manual"),"25%",""))))))</f>
        <v>40%</v>
      </c>
      <c r="U16" s="95" t="s">
        <v>18</v>
      </c>
      <c r="V16" s="95" t="s">
        <v>20</v>
      </c>
      <c r="W16" s="95" t="s">
        <v>100</v>
      </c>
      <c r="X16" s="119" t="s">
        <v>272</v>
      </c>
      <c r="Y16" s="115">
        <f>IFERROR(IF(AND(Q15="Probabilidad",Q16="Probabilidad"),(AA15-(+AA15*T16)),IF(Q16="Probabilidad",(K15-(+K15*T16)),IF(Q16="Impacto",AA15,""))),"")</f>
        <v>0.36</v>
      </c>
      <c r="Z16" s="116" t="str">
        <f t="shared" si="0"/>
        <v>Baja</v>
      </c>
      <c r="AA16" s="114">
        <f t="shared" ref="AA16:AA19" si="2">+Y16</f>
        <v>0.36</v>
      </c>
      <c r="AB16" s="116" t="str">
        <f t="shared" ref="AB16:AB19" si="3">IFERROR(IF(AC16="","",IF(AC16&lt;=0.2,"Leve",IF(AC16&lt;=0.4,"Menor",IF(AC16&lt;=0.6,"Moderado",IF(AC16&lt;=0.8,"Mayor","Catastrófico"))))),"")</f>
        <v>Menor</v>
      </c>
      <c r="AC16" s="114">
        <f>IFERROR(IF(AND(Q15="Impacto",Q16="Impacto"),(AC15-(+AC15*T16)),IF(Q16="Impacto",($M$15-(+$M$15*T16)),IF(Q16="Probabilidad",AC15,""))),"")</f>
        <v>0.30000000000000004</v>
      </c>
      <c r="AD16" s="225"/>
      <c r="AE16" s="218"/>
      <c r="AF16" s="225"/>
      <c r="AG16" s="218"/>
      <c r="AH16" s="223"/>
      <c r="AI16" s="216"/>
      <c r="AJ16" s="210"/>
      <c r="AK16" s="245"/>
      <c r="AL16" s="262"/>
      <c r="AM16" s="245"/>
      <c r="AN16" s="262"/>
      <c r="AO16" s="267"/>
      <c r="AP16" s="270"/>
      <c r="AQ16" s="267"/>
      <c r="AR16" s="270"/>
    </row>
    <row r="17" spans="1:55" ht="111.75" customHeight="1" x14ac:dyDescent="0.25">
      <c r="A17" s="206"/>
      <c r="B17" s="210"/>
      <c r="C17" s="210"/>
      <c r="D17" s="210"/>
      <c r="E17" s="210"/>
      <c r="F17" s="210"/>
      <c r="G17" s="210"/>
      <c r="H17" s="117" t="s">
        <v>338</v>
      </c>
      <c r="I17" s="238"/>
      <c r="J17" s="225"/>
      <c r="K17" s="228"/>
      <c r="L17" s="225"/>
      <c r="M17" s="228"/>
      <c r="N17" s="246"/>
      <c r="O17" s="117">
        <v>2</v>
      </c>
      <c r="P17" s="117" t="s">
        <v>270</v>
      </c>
      <c r="Q17" s="27" t="str">
        <f>IF(OR(R17="Preventivo",R17="Detectivo"),"Probabilidad",IF(R17="Correctivo","Impacto",""))</f>
        <v>Probabilidad</v>
      </c>
      <c r="R17" s="95" t="s">
        <v>12</v>
      </c>
      <c r="S17" s="95" t="s">
        <v>7</v>
      </c>
      <c r="T17" s="28" t="str">
        <f t="shared" si="1"/>
        <v>40%</v>
      </c>
      <c r="U17" s="95" t="s">
        <v>18</v>
      </c>
      <c r="V17" s="95" t="s">
        <v>21</v>
      </c>
      <c r="W17" s="95" t="s">
        <v>100</v>
      </c>
      <c r="X17" s="119" t="s">
        <v>273</v>
      </c>
      <c r="Y17" s="115">
        <f>IFERROR(IF(AND(Q16="Probabilidad",Q17="Probabilidad"),(AA16-(+AA16*T17)),IF(AND(Q16="Impacto",Q17="Probabilidad"),(AA15-(+AA15*T17)),IF(Q17="Impacto",AA16,""))),"")</f>
        <v>0.216</v>
      </c>
      <c r="Z17" s="116" t="str">
        <f t="shared" si="0"/>
        <v>Baja</v>
      </c>
      <c r="AA17" s="114">
        <f t="shared" si="2"/>
        <v>0.216</v>
      </c>
      <c r="AB17" s="116" t="str">
        <f t="shared" si="3"/>
        <v>Menor</v>
      </c>
      <c r="AC17" s="114">
        <f>IFERROR(IF(AND(Q16="Impacto",Q17="Impacto"),(AC16-(+AC16*T17)),IF(AND(Q16="Probabilidad",Q17="Impacto"),(AC15-(+AC15*T17)),IF(Q17="Probabilidad",AC16,""))),"")</f>
        <v>0.30000000000000004</v>
      </c>
      <c r="AD17" s="225"/>
      <c r="AE17" s="218"/>
      <c r="AF17" s="225"/>
      <c r="AG17" s="218"/>
      <c r="AH17" s="223"/>
      <c r="AI17" s="216"/>
      <c r="AJ17" s="210"/>
      <c r="AK17" s="245"/>
      <c r="AL17" s="262"/>
      <c r="AM17" s="245"/>
      <c r="AN17" s="262"/>
      <c r="AO17" s="267"/>
      <c r="AP17" s="270"/>
      <c r="AQ17" s="267"/>
      <c r="AR17" s="270"/>
    </row>
    <row r="18" spans="1:55" ht="117" customHeight="1" x14ac:dyDescent="0.25">
      <c r="A18" s="206"/>
      <c r="B18" s="210"/>
      <c r="C18" s="210"/>
      <c r="D18" s="210"/>
      <c r="E18" s="210"/>
      <c r="F18" s="210"/>
      <c r="G18" s="210"/>
      <c r="H18" s="118" t="s">
        <v>265</v>
      </c>
      <c r="I18" s="238"/>
      <c r="J18" s="225"/>
      <c r="K18" s="228"/>
      <c r="L18" s="225"/>
      <c r="M18" s="228"/>
      <c r="N18" s="246"/>
      <c r="O18" s="117">
        <v>3</v>
      </c>
      <c r="P18" s="117" t="s">
        <v>275</v>
      </c>
      <c r="Q18" s="27" t="str">
        <f t="shared" ref="Q18:Q19" si="4">IF(OR(R18="Preventivo",R18="Detectivo"),"Probabilidad",IF(R18="Correctivo","Impacto",""))</f>
        <v>Probabilidad</v>
      </c>
      <c r="R18" s="95" t="s">
        <v>12</v>
      </c>
      <c r="S18" s="95" t="s">
        <v>7</v>
      </c>
      <c r="T18" s="28" t="str">
        <f t="shared" si="1"/>
        <v>40%</v>
      </c>
      <c r="U18" s="95" t="s">
        <v>17</v>
      </c>
      <c r="V18" s="95" t="s">
        <v>21</v>
      </c>
      <c r="W18" s="95" t="s">
        <v>100</v>
      </c>
      <c r="X18" s="119" t="s">
        <v>274</v>
      </c>
      <c r="Y18" s="115">
        <f>IFERROR(IF(AND(Q17="Probabilidad",Q18="Probabilidad"),(AA17-(+AA17*T18)),IF(AND(Q17="Impacto",Q18="Probabilidad"),(AA16-(+AA16*T18)),IF(Q18="Impacto",AA17,""))),"")</f>
        <v>0.12959999999999999</v>
      </c>
      <c r="Z18" s="116" t="str">
        <f t="shared" si="0"/>
        <v>Muy Baja</v>
      </c>
      <c r="AA18" s="114">
        <f t="shared" si="2"/>
        <v>0.12959999999999999</v>
      </c>
      <c r="AB18" s="116" t="str">
        <f t="shared" si="3"/>
        <v>Menor</v>
      </c>
      <c r="AC18" s="114">
        <f>IFERROR(IF(AND(Q17="Impacto",Q18="Impacto"),(AC17-(+AC17*T18)),IF(AND(Q17="Probabilidad",Q18="Impacto"),(AC16-(+AC16*T18)),IF(Q18="Probabilidad",AC17,""))),"")</f>
        <v>0.30000000000000004</v>
      </c>
      <c r="AD18" s="225"/>
      <c r="AE18" s="218"/>
      <c r="AF18" s="225"/>
      <c r="AG18" s="218"/>
      <c r="AH18" s="223"/>
      <c r="AI18" s="216"/>
      <c r="AJ18" s="210"/>
      <c r="AK18" s="245"/>
      <c r="AL18" s="262"/>
      <c r="AM18" s="245"/>
      <c r="AN18" s="262"/>
      <c r="AO18" s="267"/>
      <c r="AP18" s="270"/>
      <c r="AQ18" s="267"/>
      <c r="AR18" s="270"/>
    </row>
    <row r="19" spans="1:55" ht="178.8" customHeight="1" x14ac:dyDescent="0.25">
      <c r="A19" s="206"/>
      <c r="B19" s="210"/>
      <c r="C19" s="210"/>
      <c r="D19" s="210"/>
      <c r="E19" s="210"/>
      <c r="F19" s="210"/>
      <c r="G19" s="210"/>
      <c r="H19" s="117" t="s">
        <v>266</v>
      </c>
      <c r="I19" s="238"/>
      <c r="J19" s="225"/>
      <c r="K19" s="228"/>
      <c r="L19" s="225"/>
      <c r="M19" s="228"/>
      <c r="N19" s="246"/>
      <c r="O19" s="117">
        <v>4</v>
      </c>
      <c r="P19" s="117" t="s">
        <v>321</v>
      </c>
      <c r="Q19" s="27" t="str">
        <f t="shared" si="4"/>
        <v>Probabilidad</v>
      </c>
      <c r="R19" s="95" t="s">
        <v>12</v>
      </c>
      <c r="S19" s="95" t="s">
        <v>7</v>
      </c>
      <c r="T19" s="28" t="str">
        <f t="shared" si="1"/>
        <v>40%</v>
      </c>
      <c r="U19" s="95" t="s">
        <v>17</v>
      </c>
      <c r="V19" s="95" t="s">
        <v>21</v>
      </c>
      <c r="W19" s="95" t="s">
        <v>100</v>
      </c>
      <c r="X19" s="98" t="s">
        <v>276</v>
      </c>
      <c r="Y19" s="115">
        <f>IFERROR(IF(AND(Q18="Probabilidad",Q19="Probabilidad"),(AA18-(+AA18*T19)),IF(AND(Q18="Impacto",Q19="Probabilidad"),(AA17-(+AA17*T19)),IF(Q19="Impacto",AA18,""))),"")</f>
        <v>7.7759999999999996E-2</v>
      </c>
      <c r="Z19" s="116" t="str">
        <f t="shared" si="0"/>
        <v>Muy Baja</v>
      </c>
      <c r="AA19" s="114">
        <f t="shared" si="2"/>
        <v>7.7759999999999996E-2</v>
      </c>
      <c r="AB19" s="116" t="str">
        <f t="shared" si="3"/>
        <v>Menor</v>
      </c>
      <c r="AC19" s="114">
        <f>IFERROR(IF(AND(Q18="Impacto",Q19="Impacto"),(AC18-(+AC18*T19)),IF(AND(Q18="Probabilidad",Q19="Impacto"),(AC17-(+AC17*T19)),IF(Q19="Probabilidad",AC18,""))),"")</f>
        <v>0.30000000000000004</v>
      </c>
      <c r="AD19" s="225"/>
      <c r="AE19" s="218"/>
      <c r="AF19" s="225"/>
      <c r="AG19" s="218"/>
      <c r="AH19" s="223"/>
      <c r="AI19" s="216"/>
      <c r="AJ19" s="247"/>
      <c r="AK19" s="245"/>
      <c r="AL19" s="262"/>
      <c r="AM19" s="245"/>
      <c r="AN19" s="262"/>
      <c r="AO19" s="268"/>
      <c r="AP19" s="271"/>
      <c r="AQ19" s="268"/>
      <c r="AR19" s="271"/>
    </row>
    <row r="20" spans="1:55" ht="93.75" customHeight="1" x14ac:dyDescent="0.25">
      <c r="A20" s="206" t="s">
        <v>323</v>
      </c>
      <c r="B20" s="214" t="s">
        <v>357</v>
      </c>
      <c r="C20" s="214" t="s">
        <v>278</v>
      </c>
      <c r="D20" s="237" t="s">
        <v>292</v>
      </c>
      <c r="E20" s="237" t="s">
        <v>346</v>
      </c>
      <c r="F20" s="237" t="s">
        <v>291</v>
      </c>
      <c r="G20" s="258" t="s">
        <v>347</v>
      </c>
      <c r="H20" s="258" t="s">
        <v>293</v>
      </c>
      <c r="I20" s="237" t="s">
        <v>127</v>
      </c>
      <c r="J20" s="224" t="s">
        <v>88</v>
      </c>
      <c r="K20" s="228">
        <f>IF(J20="","",IF(J20="Muy Baja",0.2,IF(J20="Baja",0.4,IF(J20="Media",0.6,IF(J20="Alta",0.8,IF(J20="Muy Alta",1,))))))</f>
        <v>0.6</v>
      </c>
      <c r="L20" s="224" t="s">
        <v>66</v>
      </c>
      <c r="M20" s="228">
        <f>IF(L20="","",IF(L20="Leve",0.2,IF(L20="Menor",0.4,IF(L20="Moderado",0.6,IF(L20="Mayor",0.8,IF(L20="Catastrófico",1,))))))</f>
        <v>0.6</v>
      </c>
      <c r="N20" s="246"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t="s">
        <v>296</v>
      </c>
      <c r="P20" s="99" t="s">
        <v>282</v>
      </c>
      <c r="Q20" s="27" t="str">
        <f t="shared" ref="Q20:Q25" si="5">IF(OR(R20="Preventivo",R20="Detectivo"),"Probabilidad",IF(R20="Correctivo","Impacto",""))</f>
        <v>Probabilidad</v>
      </c>
      <c r="R20" s="95" t="s">
        <v>12</v>
      </c>
      <c r="S20" s="95" t="s">
        <v>7</v>
      </c>
      <c r="T20" s="28" t="str">
        <f>IF(AND(R20="Preventivo",S20="Automático"),"50%",IF(AND(R20="Preventivo",S20="Manual"),"40%",IF(AND(R20="Detectivo",S20="Automático"),"40%",IF(AND(R20="Detectivo",S20="Manual"),"30%",IF(AND(R20="Correctivo",S20="Automático"),"35%",IF(AND(R20="Correctivo",S20="Manual"),"25%",""))))))</f>
        <v>40%</v>
      </c>
      <c r="U20" s="95" t="s">
        <v>18</v>
      </c>
      <c r="V20" s="95" t="s">
        <v>20</v>
      </c>
      <c r="W20" s="95" t="s">
        <v>100</v>
      </c>
      <c r="X20" s="98" t="s">
        <v>283</v>
      </c>
      <c r="Y20" s="97">
        <f>IFERROR(IF(Q20="Probabilidad",(K20-(+K20*T20)),IF(Q20="Impacto",K20,"")),"")</f>
        <v>0.36</v>
      </c>
      <c r="Z20" s="30" t="str">
        <f t="shared" ref="Z20:Z22" si="6">IFERROR(IF(Y20="","",IF(Y20&lt;=0.2,"Muy Baja",IF(Y20&lt;=0.4,"Baja",IF(Y20&lt;=0.6,"Media",IF(Y20&lt;=0.8,"Alta","Muy Alta"))))),"")</f>
        <v>Baja</v>
      </c>
      <c r="AA20" s="28">
        <f>+Y20</f>
        <v>0.36</v>
      </c>
      <c r="AB20" s="30" t="str">
        <f>IFERROR(IF(AC20="","",IF(AC20&lt;=0.2,"Leve",IF(AC20&lt;=0.4,"Menor",IF(AC20&lt;=0.6,"Moderado",IF(AC20&lt;=0.8,"Mayor","Catastrófico"))))),"")</f>
        <v>Moderado</v>
      </c>
      <c r="AC20" s="28">
        <f>IFERROR(IF(Q20="Impacto",(M20-(+M20*T20)),IF(Q20="Probabilidad",M20,"")),"")</f>
        <v>0.6</v>
      </c>
      <c r="AD20" s="224" t="str">
        <f>IFERROR(IF(AE20=0,"",IF(AND(AE20&gt;0,AE20&lt;=0.2),"Muy Baja",IF(AE20&lt;=0.4,"Baja",IF(AE20&lt;=0.6,"Media",IF(AE20&lt;=0.8,"Alta","Muy Alta"))))),"")</f>
        <v>Baja</v>
      </c>
      <c r="AE20" s="217">
        <f>MIN(Y20:Y22)</f>
        <v>0.216</v>
      </c>
      <c r="AF20" s="224" t="str">
        <f>IFERROR(IF(AG20=0,"",IF(AND(AG20&gt;0,AG20&lt;=0.2),"Leve",IF(AG20&lt;=0.4,"Menor",IF(AG20&lt;=0.6,"Moderado",IF(AG20&lt;=0.8,"Mayor","Catastrófico"))))),"")</f>
        <v>Menor</v>
      </c>
      <c r="AG20" s="217">
        <f>MIN(AC20:AC22)</f>
        <v>0.30000000000000004</v>
      </c>
      <c r="AH20" s="222"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15" t="s">
        <v>107</v>
      </c>
      <c r="AJ20" s="265"/>
      <c r="AK20" s="244" t="s">
        <v>366</v>
      </c>
      <c r="AL20" s="263" t="s">
        <v>367</v>
      </c>
      <c r="AM20" s="244" t="s">
        <v>381</v>
      </c>
      <c r="AN20" s="263" t="s">
        <v>382</v>
      </c>
      <c r="AO20" s="244" t="s">
        <v>392</v>
      </c>
      <c r="AP20" s="261" t="s">
        <v>393</v>
      </c>
      <c r="AQ20" s="244" t="s">
        <v>402</v>
      </c>
      <c r="AR20" s="261" t="s">
        <v>403</v>
      </c>
      <c r="AS20" s="83"/>
      <c r="AT20" s="83"/>
      <c r="AU20" s="83"/>
      <c r="AV20" s="83"/>
      <c r="AW20" s="83"/>
      <c r="AX20" s="83"/>
      <c r="AY20" s="83"/>
      <c r="AZ20" s="83"/>
      <c r="BA20" s="83"/>
      <c r="BB20" s="83"/>
      <c r="BC20" s="83"/>
    </row>
    <row r="21" spans="1:55" ht="93.75" customHeight="1" x14ac:dyDescent="0.25">
      <c r="A21" s="206"/>
      <c r="B21" s="214"/>
      <c r="C21" s="214"/>
      <c r="D21" s="238"/>
      <c r="E21" s="238"/>
      <c r="F21" s="238"/>
      <c r="G21" s="259"/>
      <c r="H21" s="260"/>
      <c r="I21" s="238"/>
      <c r="J21" s="225"/>
      <c r="K21" s="228"/>
      <c r="L21" s="225"/>
      <c r="M21" s="228"/>
      <c r="N21" s="246"/>
      <c r="O21" s="27" t="s">
        <v>297</v>
      </c>
      <c r="P21" s="100" t="s">
        <v>284</v>
      </c>
      <c r="Q21" s="27" t="str">
        <f t="shared" si="5"/>
        <v>Impacto</v>
      </c>
      <c r="R21" s="95" t="s">
        <v>14</v>
      </c>
      <c r="S21" s="95" t="s">
        <v>7</v>
      </c>
      <c r="T21" s="28" t="str">
        <f t="shared" si="1"/>
        <v>25%</v>
      </c>
      <c r="U21" s="95" t="s">
        <v>17</v>
      </c>
      <c r="V21" s="95" t="s">
        <v>21</v>
      </c>
      <c r="W21" s="95" t="s">
        <v>100</v>
      </c>
      <c r="X21" s="98" t="s">
        <v>285</v>
      </c>
      <c r="Y21" s="97">
        <f>IFERROR(IF(AND(Q20="Probabilidad",Q21="Probabilidad"),(AA20-(+AA20*T21)),IF(Q21="Probabilidad",(K20-(+K20*T21)),IF(Q21="Impacto",AA20,""))),"")</f>
        <v>0.36</v>
      </c>
      <c r="Z21" s="30" t="str">
        <f t="shared" si="6"/>
        <v>Baja</v>
      </c>
      <c r="AA21" s="28">
        <f t="shared" ref="AA21:AA22" si="7">+Y21</f>
        <v>0.36</v>
      </c>
      <c r="AB21" s="30" t="str">
        <f t="shared" ref="AB21:AB22" si="8">IFERROR(IF(AC21="","",IF(AC21&lt;=0.2,"Leve",IF(AC21&lt;=0.4,"Menor",IF(AC21&lt;=0.6,"Moderado",IF(AC21&lt;=0.8,"Mayor","Catastrófico"))))),"")</f>
        <v>Menor</v>
      </c>
      <c r="AC21" s="28">
        <f>IFERROR(IF(AND(Q20="Impacto",Q21="Impacto"),(AC20-(+AC20*T21)),IF(Q21="Impacto",($M$15-(+$M$15*T21)),IF(Q21="Probabilidad",AC20,""))),"")</f>
        <v>0.30000000000000004</v>
      </c>
      <c r="AD21" s="225"/>
      <c r="AE21" s="218"/>
      <c r="AF21" s="225"/>
      <c r="AG21" s="218"/>
      <c r="AH21" s="223"/>
      <c r="AI21" s="216"/>
      <c r="AJ21" s="265"/>
      <c r="AK21" s="245"/>
      <c r="AL21" s="264"/>
      <c r="AM21" s="245"/>
      <c r="AN21" s="264"/>
      <c r="AO21" s="245"/>
      <c r="AP21" s="262"/>
      <c r="AQ21" s="245"/>
      <c r="AR21" s="262"/>
      <c r="AS21" s="83"/>
      <c r="AT21" s="83"/>
      <c r="AU21" s="83"/>
      <c r="AV21" s="83"/>
      <c r="AW21" s="83"/>
      <c r="AX21" s="83"/>
      <c r="AY21" s="83"/>
      <c r="AZ21" s="83"/>
      <c r="BA21" s="83"/>
      <c r="BB21" s="83"/>
      <c r="BC21" s="83"/>
    </row>
    <row r="22" spans="1:55" ht="409.6" customHeight="1" x14ac:dyDescent="0.25">
      <c r="A22" s="206"/>
      <c r="B22" s="214"/>
      <c r="C22" s="214"/>
      <c r="D22" s="238"/>
      <c r="E22" s="238"/>
      <c r="F22" s="238"/>
      <c r="G22" s="259"/>
      <c r="H22" s="101" t="s">
        <v>295</v>
      </c>
      <c r="I22" s="238"/>
      <c r="J22" s="225"/>
      <c r="K22" s="228"/>
      <c r="L22" s="225"/>
      <c r="M22" s="228"/>
      <c r="N22" s="246"/>
      <c r="O22" s="27">
        <v>2</v>
      </c>
      <c r="P22" s="100" t="s">
        <v>343</v>
      </c>
      <c r="Q22" s="27" t="str">
        <f t="shared" si="5"/>
        <v>Probabilidad</v>
      </c>
      <c r="R22" s="95" t="s">
        <v>12</v>
      </c>
      <c r="S22" s="95" t="s">
        <v>7</v>
      </c>
      <c r="T22" s="28" t="str">
        <f t="shared" ref="T22" si="9">IF(AND(R22="Preventivo",S22="Automático"),"50%",IF(AND(R22="Preventivo",S22="Manual"),"40%",IF(AND(R22="Detectivo",S22="Automático"),"40%",IF(AND(R22="Detectivo",S22="Manual"),"30%",IF(AND(R22="Correctivo",S22="Automático"),"35%",IF(AND(R22="Correctivo",S22="Manual"),"25%",""))))))</f>
        <v>40%</v>
      </c>
      <c r="U22" s="95" t="s">
        <v>17</v>
      </c>
      <c r="V22" s="95" t="s">
        <v>21</v>
      </c>
      <c r="W22" s="95" t="s">
        <v>100</v>
      </c>
      <c r="X22" s="98" t="s">
        <v>344</v>
      </c>
      <c r="Y22" s="97">
        <f>IFERROR(IF(AND(Q21="Probabilidad",Q22="Probabilidad"),(AA21-(+AA21*T22)),IF(AND(Q21="Impacto",Q22="Probabilidad"),(AA20-(+AA20*T22)),IF(Q22="Impacto",AA21,""))),"")</f>
        <v>0.216</v>
      </c>
      <c r="Z22" s="30" t="str">
        <f t="shared" si="6"/>
        <v>Baja</v>
      </c>
      <c r="AA22" s="28">
        <f t="shared" si="7"/>
        <v>0.216</v>
      </c>
      <c r="AB22" s="30" t="str">
        <f t="shared" si="8"/>
        <v>Menor</v>
      </c>
      <c r="AC22" s="28">
        <f>IFERROR(IF(AND(Q21="Impacto",Q22="Impacto"),(AC21-(+AC21*T22)),IF(AND(Q21="Probabilidad",Q22="Impacto"),(AC20-(+AC20*T22)),IF(Q22="Probabilidad",AC21,""))),"")</f>
        <v>0.30000000000000004</v>
      </c>
      <c r="AD22" s="225"/>
      <c r="AE22" s="218"/>
      <c r="AF22" s="225"/>
      <c r="AG22" s="218"/>
      <c r="AH22" s="223"/>
      <c r="AI22" s="216"/>
      <c r="AJ22" s="265"/>
      <c r="AK22" s="245"/>
      <c r="AL22" s="264"/>
      <c r="AM22" s="245"/>
      <c r="AN22" s="264"/>
      <c r="AO22" s="245"/>
      <c r="AP22" s="262"/>
      <c r="AQ22" s="245"/>
      <c r="AR22" s="262"/>
      <c r="AS22" s="83"/>
      <c r="AT22" s="83"/>
      <c r="AU22" s="83"/>
      <c r="AV22" s="83"/>
      <c r="AW22" s="83"/>
      <c r="AX22" s="83"/>
      <c r="AY22" s="83"/>
      <c r="AZ22" s="83"/>
      <c r="BA22" s="83"/>
      <c r="BB22" s="83"/>
      <c r="BC22" s="83"/>
    </row>
    <row r="23" spans="1:55" ht="117.6" customHeight="1" x14ac:dyDescent="0.25">
      <c r="A23" s="206" t="s">
        <v>324</v>
      </c>
      <c r="B23" s="214" t="s">
        <v>358</v>
      </c>
      <c r="C23" s="214" t="s">
        <v>279</v>
      </c>
      <c r="D23" s="214" t="s">
        <v>280</v>
      </c>
      <c r="E23" s="214" t="s">
        <v>339</v>
      </c>
      <c r="F23" s="214" t="s">
        <v>281</v>
      </c>
      <c r="G23" s="258" t="str">
        <f>_xlfn.CONCAT(D23,E23,F23)</f>
        <v>Posibilidad de afectación reputacional del Instituto por desempeño del Modelo Integrado de Planeación y Gestión - MIPG del Isvimed, 
que no evidencia un incremento en el porcentaje de cumplimiento del Plan Furag de cada vigencia, lo que puede derivar a su vez, en hallazgos de los entes de control.Lo anterior, debido a la falta de gestión de los lineamientos establecidos en el MIPG para cada una de sus dimensiones y políticas.</v>
      </c>
      <c r="I23" s="237" t="s">
        <v>124</v>
      </c>
      <c r="J23" s="224" t="s">
        <v>4</v>
      </c>
      <c r="K23" s="228">
        <f>IF(J23="","",IF(J23="Muy Baja",0.2,IF(J23="Baja",0.4,IF(J23="Media",0.6,IF(J23="Alta",0.8,IF(J23="Muy Alta",1,))))))</f>
        <v>0.8</v>
      </c>
      <c r="L23" s="224" t="s">
        <v>5</v>
      </c>
      <c r="M23" s="228">
        <f>IF(L23="","",IF(L23="Leve",0.2,IF(L23="Menor",0.4,IF(L23="Moderado",0.6,IF(L23="Mayor",0.8,IF(L23="Catastrófico",1,))))))</f>
        <v>0.8</v>
      </c>
      <c r="N23" s="246"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c r="P23" s="100" t="s">
        <v>371</v>
      </c>
      <c r="Q23" s="27" t="str">
        <f t="shared" si="5"/>
        <v>Impacto</v>
      </c>
      <c r="R23" s="95" t="s">
        <v>14</v>
      </c>
      <c r="S23" s="95" t="s">
        <v>7</v>
      </c>
      <c r="T23" s="28" t="str">
        <f>IF(AND(R23="Preventivo",S23="Automático"),"50%",IF(AND(R23="Preventivo",S23="Manual"),"40%",IF(AND(R23="Detectivo",S23="Automático"),"40%",IF(AND(R23="Detectivo",S23="Manual"),"30%",IF(AND(R23="Correctivo",S23="Automático"),"35%",IF(AND(R23="Correctivo",S23="Manual"),"25%",""))))))</f>
        <v>25%</v>
      </c>
      <c r="U23" s="95" t="s">
        <v>18</v>
      </c>
      <c r="V23" s="95" t="s">
        <v>20</v>
      </c>
      <c r="W23" s="95" t="s">
        <v>100</v>
      </c>
      <c r="X23" s="98" t="s">
        <v>372</v>
      </c>
      <c r="Y23" s="97">
        <f>IFERROR(IF(Q23="Probabilidad",(K23-(+K23*T23)),IF(Q23="Impacto",K23,"")),"")</f>
        <v>0.8</v>
      </c>
      <c r="Z23" s="30" t="str">
        <f t="shared" ref="Z23:Z27" si="10">IFERROR(IF(Y23="","",IF(Y23&lt;=0.2,"Muy Baja",IF(Y23&lt;=0.4,"Baja",IF(Y23&lt;=0.6,"Media",IF(Y23&lt;=0.8,"Alta","Muy Alta"))))),"")</f>
        <v>Alta</v>
      </c>
      <c r="AA23" s="28">
        <f>+Y23</f>
        <v>0.8</v>
      </c>
      <c r="AB23" s="30" t="str">
        <f>IFERROR(IF(AC23="","",IF(AC23&lt;=0.2,"Leve",IF(AC23&lt;=0.4,"Menor",IF(AC23&lt;=0.6,"Moderado",IF(AC23&lt;=0.8,"Mayor","Catastrófico"))))),"")</f>
        <v>Moderado</v>
      </c>
      <c r="AC23" s="28">
        <f>IFERROR(IF(Q23="Impacto",(M23-(+M23*T23)),IF(Q23="Probabilidad",M23,"")),"")</f>
        <v>0.60000000000000009</v>
      </c>
      <c r="AD23" s="224" t="str">
        <f t="shared" ref="AD23" si="11">IFERROR(IF(AE23=0,"",IF(AND(AE23&gt;0,AE23&lt;=0.2),"Muy Baja",IF(AE23&lt;=0.4,"Baja",IF(AE23&lt;=0.6,"Media",IF(AE23&lt;=0.8,"Alta","Muy Alta"))))),"")</f>
        <v>Muy Baja</v>
      </c>
      <c r="AE23" s="217">
        <f t="shared" ref="AE23" si="12">MIN(Y23:Y28)</f>
        <v>7.2576000000000002E-2</v>
      </c>
      <c r="AF23" s="224" t="str">
        <f t="shared" ref="AF23" si="13">IFERROR(IF(AG23=0,"",IF(AND(AG23&gt;0,AG23&lt;=0.2),"Leve",IF(AG23&lt;=0.4,"Menor",IF(AG23&lt;=0.6,"Moderado",IF(AG23&lt;=0.8,"Mayor","Catastrófico"))))),"")</f>
        <v>Moderado</v>
      </c>
      <c r="AG23" s="217">
        <f t="shared" ref="AG23" si="14">MIN(AC23:AC28)</f>
        <v>0.60000000000000009</v>
      </c>
      <c r="AH23" s="222" t="str">
        <f t="shared" ref="AH23" si="15">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15"/>
      <c r="AJ23" s="248"/>
      <c r="AK23" s="244" t="s">
        <v>368</v>
      </c>
      <c r="AL23" s="244" t="s">
        <v>384</v>
      </c>
      <c r="AM23" s="244" t="s">
        <v>383</v>
      </c>
      <c r="AN23" s="244" t="s">
        <v>385</v>
      </c>
      <c r="AO23" s="244" t="s">
        <v>383</v>
      </c>
      <c r="AP23" s="244" t="s">
        <v>385</v>
      </c>
      <c r="AQ23" s="244" t="s">
        <v>399</v>
      </c>
      <c r="AR23" s="244" t="s">
        <v>385</v>
      </c>
      <c r="AS23" s="83"/>
      <c r="AT23" s="83"/>
      <c r="AU23" s="83"/>
      <c r="AV23" s="83"/>
      <c r="AW23" s="83"/>
      <c r="AX23" s="83"/>
      <c r="AY23" s="83"/>
      <c r="AZ23" s="83"/>
      <c r="BA23" s="83"/>
      <c r="BB23" s="83"/>
      <c r="BC23" s="83"/>
    </row>
    <row r="24" spans="1:55" ht="148.94999999999999" customHeight="1" x14ac:dyDescent="0.25">
      <c r="A24" s="206"/>
      <c r="B24" s="214"/>
      <c r="C24" s="214"/>
      <c r="D24" s="214"/>
      <c r="E24" s="214"/>
      <c r="F24" s="214"/>
      <c r="G24" s="259"/>
      <c r="H24" s="101" t="s">
        <v>298</v>
      </c>
      <c r="I24" s="238"/>
      <c r="J24" s="225"/>
      <c r="K24" s="228"/>
      <c r="L24" s="225"/>
      <c r="M24" s="228"/>
      <c r="N24" s="246"/>
      <c r="O24" s="27">
        <v>1</v>
      </c>
      <c r="P24" s="100" t="s">
        <v>320</v>
      </c>
      <c r="Q24" s="27" t="str">
        <f t="shared" si="5"/>
        <v>Probabilidad</v>
      </c>
      <c r="R24" s="95" t="s">
        <v>12</v>
      </c>
      <c r="S24" s="95" t="s">
        <v>7</v>
      </c>
      <c r="T24" s="28" t="str">
        <f t="shared" ref="T24:T27" si="16">IF(AND(R24="Preventivo",S24="Automático"),"50%",IF(AND(R24="Preventivo",S24="Manual"),"40%",IF(AND(R24="Detectivo",S24="Automático"),"40%",IF(AND(R24="Detectivo",S24="Manual"),"30%",IF(AND(R24="Correctivo",S24="Automático"),"35%",IF(AND(R24="Correctivo",S24="Manual"),"25%",""))))))</f>
        <v>40%</v>
      </c>
      <c r="U24" s="95" t="s">
        <v>17</v>
      </c>
      <c r="V24" s="95" t="s">
        <v>21</v>
      </c>
      <c r="W24" s="95" t="s">
        <v>100</v>
      </c>
      <c r="X24" s="98" t="s">
        <v>276</v>
      </c>
      <c r="Y24" s="97">
        <f>IFERROR(IF(AND(Q23="Probabilidad",Q24="Probabilidad"),(AA23-(+AA23*T24)),IF(Q24="Probabilidad",(K23-(+K23*T24)),IF(Q24="Impacto",AA23,""))),"")</f>
        <v>0.48</v>
      </c>
      <c r="Z24" s="30" t="str">
        <f t="shared" si="10"/>
        <v>Media</v>
      </c>
      <c r="AA24" s="28">
        <f t="shared" ref="AA24:AA27" si="17">+Y24</f>
        <v>0.48</v>
      </c>
      <c r="AB24" s="30" t="str">
        <f t="shared" ref="AB24:AB27" si="18">IFERROR(IF(AC24="","",IF(AC24&lt;=0.2,"Leve",IF(AC24&lt;=0.4,"Menor",IF(AC24&lt;=0.6,"Moderado",IF(AC24&lt;=0.8,"Mayor","Catastrófico"))))),"")</f>
        <v>Moderado</v>
      </c>
      <c r="AC24" s="28">
        <f>IFERROR(IF(AND(Q23="Impacto",Q24="Impacto"),(AC23-(+AC23*T24)),IF(Q24="Impacto",($M$15-(+$M$15*T24)),IF(Q24="Probabilidad",AC23,""))),"")</f>
        <v>0.60000000000000009</v>
      </c>
      <c r="AD24" s="225"/>
      <c r="AE24" s="218"/>
      <c r="AF24" s="225"/>
      <c r="AG24" s="218"/>
      <c r="AH24" s="223"/>
      <c r="AI24" s="216"/>
      <c r="AJ24" s="249"/>
      <c r="AK24" s="245"/>
      <c r="AL24" s="245"/>
      <c r="AM24" s="245"/>
      <c r="AN24" s="245"/>
      <c r="AO24" s="245"/>
      <c r="AP24" s="245"/>
      <c r="AQ24" s="245"/>
      <c r="AR24" s="245"/>
      <c r="AS24" s="83"/>
      <c r="AT24" s="83"/>
      <c r="AU24" s="83"/>
      <c r="AV24" s="83"/>
      <c r="AW24" s="83"/>
      <c r="AX24" s="83"/>
      <c r="AY24" s="83"/>
      <c r="AZ24" s="83"/>
      <c r="BA24" s="83"/>
      <c r="BB24" s="83"/>
      <c r="BC24" s="83"/>
    </row>
    <row r="25" spans="1:55" ht="94.95" customHeight="1" x14ac:dyDescent="0.25">
      <c r="A25" s="206"/>
      <c r="B25" s="214"/>
      <c r="C25" s="214"/>
      <c r="D25" s="214"/>
      <c r="E25" s="214"/>
      <c r="F25" s="214"/>
      <c r="G25" s="259"/>
      <c r="H25" s="101" t="s">
        <v>304</v>
      </c>
      <c r="I25" s="238"/>
      <c r="J25" s="225"/>
      <c r="K25" s="228"/>
      <c r="L25" s="225"/>
      <c r="M25" s="228"/>
      <c r="N25" s="246"/>
      <c r="O25" s="27">
        <v>2</v>
      </c>
      <c r="P25" s="102" t="s">
        <v>305</v>
      </c>
      <c r="Q25" s="27" t="str">
        <f t="shared" si="5"/>
        <v>Probabilidad</v>
      </c>
      <c r="R25" s="95" t="s">
        <v>12</v>
      </c>
      <c r="S25" s="95" t="s">
        <v>7</v>
      </c>
      <c r="T25" s="28" t="str">
        <f t="shared" si="16"/>
        <v>40%</v>
      </c>
      <c r="U25" s="95" t="s">
        <v>17</v>
      </c>
      <c r="V25" s="95" t="s">
        <v>21</v>
      </c>
      <c r="W25" s="95" t="s">
        <v>100</v>
      </c>
      <c r="X25" s="102" t="s">
        <v>307</v>
      </c>
      <c r="Y25" s="97">
        <f>IFERROR(IF(AND(Q24="Probabilidad",Q25="Probabilidad"),(AA24-(+AA24*T25)),IF(AND(Q24="Impacto",Q25="Probabilidad"),(AA23-(+AA23*T25)),IF(Q25="Impacto",AA24,""))),"")</f>
        <v>0.28799999999999998</v>
      </c>
      <c r="Z25" s="30" t="str">
        <f t="shared" si="10"/>
        <v>Baja</v>
      </c>
      <c r="AA25" s="28">
        <f t="shared" si="17"/>
        <v>0.28799999999999998</v>
      </c>
      <c r="AB25" s="30" t="str">
        <f t="shared" si="18"/>
        <v>Moderado</v>
      </c>
      <c r="AC25" s="28">
        <f>IFERROR(IF(AND(Q24="Impacto",Q25="Impacto"),(AC24-(+AC24*T25)),IF(AND(Q24="Probabilidad",Q25="Impacto"),(AC23-(+AC23*T25)),IF(Q25="Probabilidad",AC24,""))),"")</f>
        <v>0.60000000000000009</v>
      </c>
      <c r="AD25" s="225"/>
      <c r="AE25" s="218"/>
      <c r="AF25" s="225"/>
      <c r="AG25" s="218"/>
      <c r="AH25" s="223"/>
      <c r="AI25" s="216"/>
      <c r="AJ25" s="249"/>
      <c r="AK25" s="245"/>
      <c r="AL25" s="245"/>
      <c r="AM25" s="245"/>
      <c r="AN25" s="245"/>
      <c r="AO25" s="245"/>
      <c r="AP25" s="245"/>
      <c r="AQ25" s="245"/>
      <c r="AR25" s="245"/>
      <c r="AS25" s="83"/>
      <c r="AT25" s="83"/>
      <c r="AU25" s="83"/>
      <c r="AV25" s="83"/>
      <c r="AW25" s="83"/>
      <c r="AX25" s="83"/>
      <c r="AY25" s="83"/>
      <c r="AZ25" s="83"/>
      <c r="BA25" s="83"/>
      <c r="BB25" s="83"/>
      <c r="BC25" s="83"/>
    </row>
    <row r="26" spans="1:55" ht="210" customHeight="1" x14ac:dyDescent="0.25">
      <c r="A26" s="206"/>
      <c r="B26" s="214"/>
      <c r="C26" s="214"/>
      <c r="D26" s="214"/>
      <c r="E26" s="214"/>
      <c r="F26" s="214"/>
      <c r="G26" s="259"/>
      <c r="H26" s="101" t="s">
        <v>306</v>
      </c>
      <c r="I26" s="238"/>
      <c r="J26" s="225"/>
      <c r="K26" s="228"/>
      <c r="L26" s="225"/>
      <c r="M26" s="228"/>
      <c r="N26" s="246"/>
      <c r="O26" s="27">
        <v>3</v>
      </c>
      <c r="P26" s="100" t="s">
        <v>373</v>
      </c>
      <c r="Q26" s="27" t="str">
        <f t="shared" ref="Q26:Q27" si="19">IF(OR(R26="Preventivo",R26="Detectivo"),"Probabilidad",IF(R26="Correctivo","Impacto",""))</f>
        <v>Probabilidad</v>
      </c>
      <c r="R26" s="95" t="s">
        <v>13</v>
      </c>
      <c r="S26" s="95" t="s">
        <v>7</v>
      </c>
      <c r="T26" s="28" t="str">
        <f t="shared" si="16"/>
        <v>30%</v>
      </c>
      <c r="U26" s="95" t="s">
        <v>17</v>
      </c>
      <c r="V26" s="95" t="s">
        <v>20</v>
      </c>
      <c r="W26" s="95" t="s">
        <v>100</v>
      </c>
      <c r="X26" s="98" t="s">
        <v>374</v>
      </c>
      <c r="Y26" s="97">
        <f>IFERROR(IF(AND(Q25="Probabilidad",Q26="Probabilidad"),(AA25-(+AA25*T26)),IF(AND(Q25="Impacto",Q26="Probabilidad"),(AA24-(+AA24*T26)),IF(Q26="Impacto",AA25,""))),"")</f>
        <v>0.2016</v>
      </c>
      <c r="Z26" s="30" t="str">
        <f t="shared" si="10"/>
        <v>Baja</v>
      </c>
      <c r="AA26" s="28">
        <f t="shared" si="17"/>
        <v>0.2016</v>
      </c>
      <c r="AB26" s="30" t="str">
        <f t="shared" si="18"/>
        <v>Moderado</v>
      </c>
      <c r="AC26" s="28">
        <f>IFERROR(IF(AND(Q25="Impacto",Q26="Impacto"),(AC25-(+AC25*T26)),IF(AND(Q25="Probabilidad",Q26="Impacto"),(AC24-(+AC24*T26)),IF(Q26="Probabilidad",AC25,""))),"")</f>
        <v>0.60000000000000009</v>
      </c>
      <c r="AD26" s="225"/>
      <c r="AE26" s="218"/>
      <c r="AF26" s="225"/>
      <c r="AG26" s="218"/>
      <c r="AH26" s="223"/>
      <c r="AI26" s="216"/>
      <c r="AJ26" s="249"/>
      <c r="AK26" s="245"/>
      <c r="AL26" s="245"/>
      <c r="AM26" s="245"/>
      <c r="AN26" s="245"/>
      <c r="AO26" s="245"/>
      <c r="AP26" s="245"/>
      <c r="AQ26" s="245"/>
      <c r="AR26" s="245"/>
      <c r="AS26" s="83"/>
      <c r="AT26" s="83"/>
      <c r="AU26" s="83"/>
      <c r="AV26" s="83"/>
      <c r="AW26" s="83"/>
      <c r="AX26" s="83"/>
      <c r="AY26" s="83"/>
      <c r="AZ26" s="83"/>
      <c r="BA26" s="83"/>
      <c r="BB26" s="83"/>
      <c r="BC26" s="83"/>
    </row>
    <row r="27" spans="1:55" ht="97.5" customHeight="1" x14ac:dyDescent="0.25">
      <c r="A27" s="206"/>
      <c r="B27" s="214"/>
      <c r="C27" s="214"/>
      <c r="D27" s="214"/>
      <c r="E27" s="214"/>
      <c r="F27" s="214"/>
      <c r="G27" s="259"/>
      <c r="H27" s="101" t="s">
        <v>340</v>
      </c>
      <c r="I27" s="238"/>
      <c r="J27" s="225"/>
      <c r="K27" s="228"/>
      <c r="L27" s="225"/>
      <c r="M27" s="228"/>
      <c r="N27" s="246"/>
      <c r="O27" s="27">
        <v>4</v>
      </c>
      <c r="P27" s="100" t="s">
        <v>341</v>
      </c>
      <c r="Q27" s="27" t="str">
        <f t="shared" si="19"/>
        <v>Probabilidad</v>
      </c>
      <c r="R27" s="95" t="s">
        <v>12</v>
      </c>
      <c r="S27" s="95" t="s">
        <v>7</v>
      </c>
      <c r="T27" s="28" t="str">
        <f t="shared" si="16"/>
        <v>40%</v>
      </c>
      <c r="U27" s="95" t="s">
        <v>18</v>
      </c>
      <c r="V27" s="95" t="s">
        <v>20</v>
      </c>
      <c r="W27" s="95" t="s">
        <v>100</v>
      </c>
      <c r="X27" s="98" t="s">
        <v>375</v>
      </c>
      <c r="Y27" s="97">
        <f>IFERROR(IF(AND(Q26="Probabilidad",Q27="Probabilidad"),(AA26-(+AA26*T27)),IF(AND(Q26="Impacto",Q27="Probabilidad"),(AA25-(+AA25*T27)),IF(Q27="Impacto",AA26,""))),"")</f>
        <v>0.12096</v>
      </c>
      <c r="Z27" s="30" t="str">
        <f t="shared" si="10"/>
        <v>Muy Baja</v>
      </c>
      <c r="AA27" s="28">
        <f t="shared" si="17"/>
        <v>0.12096</v>
      </c>
      <c r="AB27" s="30" t="str">
        <f t="shared" si="18"/>
        <v>Moderado</v>
      </c>
      <c r="AC27" s="28">
        <f>IFERROR(IF(AND(Q26="Impacto",Q27="Impacto"),(AC26-(+AC26*T27)),IF(AND(Q26="Probabilidad",Q27="Impacto"),(AC25-(+AC25*T27)),IF(Q27="Probabilidad",AC26,""))),"")</f>
        <v>0.60000000000000009</v>
      </c>
      <c r="AD27" s="225"/>
      <c r="AE27" s="218"/>
      <c r="AF27" s="225"/>
      <c r="AG27" s="218"/>
      <c r="AH27" s="223"/>
      <c r="AI27" s="216"/>
      <c r="AJ27" s="249"/>
      <c r="AK27" s="245"/>
      <c r="AL27" s="245"/>
      <c r="AM27" s="245"/>
      <c r="AN27" s="245"/>
      <c r="AO27" s="245"/>
      <c r="AP27" s="245"/>
      <c r="AQ27" s="245"/>
      <c r="AR27" s="245"/>
      <c r="AS27" s="83"/>
      <c r="AT27" s="83"/>
      <c r="AU27" s="83"/>
      <c r="AV27" s="83"/>
      <c r="AW27" s="83"/>
      <c r="AX27" s="83"/>
      <c r="AY27" s="83"/>
      <c r="AZ27" s="83"/>
      <c r="BA27" s="83"/>
      <c r="BB27" s="83"/>
      <c r="BC27" s="83"/>
    </row>
    <row r="28" spans="1:55" ht="175.2" customHeight="1" x14ac:dyDescent="0.25">
      <c r="A28" s="206"/>
      <c r="B28" s="214"/>
      <c r="C28" s="214"/>
      <c r="D28" s="214"/>
      <c r="E28" s="214"/>
      <c r="F28" s="214"/>
      <c r="G28" s="260"/>
      <c r="H28" s="101" t="s">
        <v>342</v>
      </c>
      <c r="I28" s="238"/>
      <c r="J28" s="225"/>
      <c r="K28" s="228"/>
      <c r="L28" s="225"/>
      <c r="M28" s="228"/>
      <c r="N28" s="246"/>
      <c r="O28" s="27">
        <v>5</v>
      </c>
      <c r="P28" s="100" t="s">
        <v>370</v>
      </c>
      <c r="Q28" s="27" t="str">
        <f t="shared" ref="Q28" si="20">IF(OR(R28="Preventivo",R28="Detectivo"),"Probabilidad",IF(R28="Correctivo","Impacto",""))</f>
        <v>Probabilidad</v>
      </c>
      <c r="R28" s="95" t="s">
        <v>12</v>
      </c>
      <c r="S28" s="95" t="s">
        <v>7</v>
      </c>
      <c r="T28" s="28" t="str">
        <f t="shared" ref="T28" si="21">IF(AND(R28="Preventivo",S28="Automático"),"50%",IF(AND(R28="Preventivo",S28="Manual"),"40%",IF(AND(R28="Detectivo",S28="Automático"),"40%",IF(AND(R28="Detectivo",S28="Manual"),"30%",IF(AND(R28="Correctivo",S28="Automático"),"35%",IF(AND(R28="Correctivo",S28="Manual"),"25%",""))))))</f>
        <v>40%</v>
      </c>
      <c r="U28" s="95" t="s">
        <v>18</v>
      </c>
      <c r="V28" s="95" t="s">
        <v>20</v>
      </c>
      <c r="W28" s="95" t="s">
        <v>100</v>
      </c>
      <c r="X28" s="98" t="s">
        <v>376</v>
      </c>
      <c r="Y28" s="97">
        <f>IFERROR(IF(AND(Q27="Probabilidad",Q28="Probabilidad"),(AA27-(+AA27*T28)),IF(AND(Q27="Impacto",Q28="Probabilidad"),(AA26-(+AA26*T28)),IF(Q28="Impacto",AA27,""))),"")</f>
        <v>7.2576000000000002E-2</v>
      </c>
      <c r="Z28" s="30" t="str">
        <f t="shared" ref="Z28" si="22">IFERROR(IF(Y28="","",IF(Y28&lt;=0.2,"Muy Baja",IF(Y28&lt;=0.4,"Baja",IF(Y28&lt;=0.6,"Media",IF(Y28&lt;=0.8,"Alta","Muy Alta"))))),"")</f>
        <v>Muy Baja</v>
      </c>
      <c r="AA28" s="28">
        <f t="shared" ref="AA28" si="23">+Y28</f>
        <v>7.2576000000000002E-2</v>
      </c>
      <c r="AB28" s="30" t="str">
        <f t="shared" ref="AB28" si="24">IFERROR(IF(AC28="","",IF(AC28&lt;=0.2,"Leve",IF(AC28&lt;=0.4,"Menor",IF(AC28&lt;=0.6,"Moderado",IF(AC28&lt;=0.8,"Mayor","Catastrófico"))))),"")</f>
        <v>Moderado</v>
      </c>
      <c r="AC28" s="28">
        <f>IFERROR(IF(AND(Q27="Impacto",Q28="Impacto"),(AC27-(+AC27*T28)),IF(AND(Q27="Probabilidad",Q28="Impacto"),(AC26-(+AC26*T28)),IF(Q28="Probabilidad",AC27,""))),"")</f>
        <v>0.60000000000000009</v>
      </c>
      <c r="AD28" s="225"/>
      <c r="AE28" s="218"/>
      <c r="AF28" s="225"/>
      <c r="AG28" s="218"/>
      <c r="AH28" s="223"/>
      <c r="AI28" s="216"/>
      <c r="AJ28" s="250"/>
      <c r="AK28" s="245"/>
      <c r="AL28" s="245"/>
      <c r="AM28" s="245"/>
      <c r="AN28" s="245"/>
      <c r="AO28" s="245"/>
      <c r="AP28" s="245"/>
      <c r="AQ28" s="245"/>
      <c r="AR28" s="245"/>
      <c r="AS28" s="83"/>
      <c r="AT28" s="83"/>
      <c r="AU28" s="83"/>
      <c r="AV28" s="83"/>
      <c r="AW28" s="83"/>
      <c r="AX28" s="83"/>
      <c r="AY28" s="83"/>
      <c r="AZ28" s="83"/>
      <c r="BA28" s="83"/>
      <c r="BB28" s="83"/>
      <c r="BC28" s="83"/>
    </row>
    <row r="29" spans="1:55" ht="231.75" customHeight="1" x14ac:dyDescent="0.25">
      <c r="A29" s="206" t="s">
        <v>325</v>
      </c>
      <c r="B29" s="214" t="s">
        <v>359</v>
      </c>
      <c r="C29" s="214" t="s">
        <v>299</v>
      </c>
      <c r="D29" s="214" t="s">
        <v>300</v>
      </c>
      <c r="E29" s="214" t="s">
        <v>301</v>
      </c>
      <c r="F29" s="214" t="s">
        <v>302</v>
      </c>
      <c r="G29" s="258" t="s">
        <v>303</v>
      </c>
      <c r="H29" s="101" t="s">
        <v>311</v>
      </c>
      <c r="I29" s="237" t="s">
        <v>123</v>
      </c>
      <c r="J29" s="224" t="s">
        <v>88</v>
      </c>
      <c r="K29" s="228">
        <f>IF(J29="","",IF(J29="Muy Baja",0.2,IF(J29="Baja",0.4,IF(J29="Media",0.6,IF(J29="Alta",0.8,IF(J29="Muy Alta",1,))))))</f>
        <v>0.6</v>
      </c>
      <c r="L29" s="224" t="s">
        <v>5</v>
      </c>
      <c r="M29" s="228">
        <f>IF(L29="","",IF(L29="Leve",0.2,IF(L29="Menor",0.4,IF(L29="Moderado",0.6,IF(L29="Mayor",0.8,IF(L29="Catastrófico",1,))))))</f>
        <v>0.8</v>
      </c>
      <c r="N29" s="246"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27">
        <v>1</v>
      </c>
      <c r="P29" s="100" t="s">
        <v>315</v>
      </c>
      <c r="Q29" s="27" t="str">
        <f>IF(OR(R29="Preventivo",R29="Detectivo"),"Probabilidad",IF(R29="Correctivo","Impacto",""))</f>
        <v>Probabilidad</v>
      </c>
      <c r="R29" s="95" t="s">
        <v>12</v>
      </c>
      <c r="S29" s="95" t="s">
        <v>7</v>
      </c>
      <c r="T29" s="28" t="str">
        <f>IF(AND(R29="Preventivo",S29="Automático"),"50%",IF(AND(R29="Preventivo",S29="Manual"),"40%",IF(AND(R29="Detectivo",S29="Automático"),"40%",IF(AND(R29="Detectivo",S29="Manual"),"30%",IF(AND(R29="Correctivo",S29="Automático"),"35%",IF(AND(R29="Correctivo",S29="Manual"),"25%",""))))))</f>
        <v>40%</v>
      </c>
      <c r="U29" s="95" t="s">
        <v>17</v>
      </c>
      <c r="V29" s="95" t="s">
        <v>20</v>
      </c>
      <c r="W29" s="95" t="s">
        <v>100</v>
      </c>
      <c r="X29" s="98" t="s">
        <v>308</v>
      </c>
      <c r="Y29" s="97">
        <f>IFERROR(IF(Q29="Probabilidad",(K29-(+K29*T29)),IF(Q29="Impacto",K29,"")),"")</f>
        <v>0.36</v>
      </c>
      <c r="Z29" s="30" t="str">
        <f t="shared" ref="Z29:Z31" si="25">IFERROR(IF(Y29="","",IF(Y29&lt;=0.2,"Muy Baja",IF(Y29&lt;=0.4,"Baja",IF(Y29&lt;=0.6,"Media",IF(Y29&lt;=0.8,"Alta","Muy Alta"))))),"")</f>
        <v>Baja</v>
      </c>
      <c r="AA29" s="28">
        <f>+Y29</f>
        <v>0.36</v>
      </c>
      <c r="AB29" s="30" t="str">
        <f>IFERROR(IF(AC29="","",IF(AC29&lt;=0.2,"Leve",IF(AC29&lt;=0.4,"Menor",IF(AC29&lt;=0.6,"Moderado",IF(AC29&lt;=0.8,"Mayor","Catastrófico"))))),"")</f>
        <v>Mayor</v>
      </c>
      <c r="AC29" s="28">
        <f>IFERROR(IF(Q29="Impacto",(M29-(+M29*T29)),IF(Q29="Probabilidad",M29,"")),"")</f>
        <v>0.8</v>
      </c>
      <c r="AD29" s="224" t="str">
        <f t="shared" ref="AD29" si="26">IFERROR(IF(AE29=0,"",IF(AND(AE29&gt;0,AE29&lt;=0.2),"Muy Baja",IF(AE29&lt;=0.4,"Baja",IF(AE29&lt;=0.6,"Media",IF(AE29&lt;=0.8,"Alta","Muy Alta"))))),"")</f>
        <v>Muy Baja</v>
      </c>
      <c r="AE29" s="217">
        <f>MIN(Y29:Y33)</f>
        <v>5.4431999999999994E-2</v>
      </c>
      <c r="AF29" s="224" t="str">
        <f t="shared" ref="AF29" si="27">IFERROR(IF(AG29=0,"",IF(AND(AG29&gt;0,AG29&lt;=0.2),"Leve",IF(AG29&lt;=0.4,"Menor",IF(AG29&lt;=0.6,"Moderado",IF(AG29&lt;=0.8,"Mayor","Catastrófico"))))),"")</f>
        <v>Mayor</v>
      </c>
      <c r="AG29" s="217">
        <f>MIN(AC29:AC33)</f>
        <v>0.8</v>
      </c>
      <c r="AH29" s="222" t="str">
        <f t="shared" ref="AH29" si="28">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Alto</v>
      </c>
      <c r="AI29" s="215"/>
      <c r="AJ29" s="254"/>
      <c r="AK29" s="244" t="s">
        <v>369</v>
      </c>
      <c r="AL29" s="244" t="s">
        <v>377</v>
      </c>
      <c r="AM29" s="244" t="s">
        <v>386</v>
      </c>
      <c r="AN29" s="244" t="s">
        <v>387</v>
      </c>
      <c r="AO29" s="244" t="s">
        <v>394</v>
      </c>
      <c r="AP29" s="244" t="s">
        <v>395</v>
      </c>
      <c r="AQ29" s="244" t="s">
        <v>400</v>
      </c>
      <c r="AR29" s="244" t="s">
        <v>401</v>
      </c>
      <c r="AS29" s="83"/>
      <c r="AT29" s="83"/>
      <c r="AU29" s="83"/>
      <c r="AV29" s="83"/>
      <c r="AW29" s="83"/>
      <c r="AX29" s="83"/>
      <c r="AY29" s="83"/>
      <c r="AZ29" s="83"/>
      <c r="BA29" s="83"/>
      <c r="BB29" s="83"/>
      <c r="BC29" s="83"/>
    </row>
    <row r="30" spans="1:55" ht="232.5" customHeight="1" x14ac:dyDescent="0.25">
      <c r="A30" s="206"/>
      <c r="B30" s="214"/>
      <c r="C30" s="214"/>
      <c r="D30" s="214"/>
      <c r="E30" s="214"/>
      <c r="F30" s="214"/>
      <c r="G30" s="259"/>
      <c r="H30" s="101" t="s">
        <v>312</v>
      </c>
      <c r="I30" s="238"/>
      <c r="J30" s="225"/>
      <c r="K30" s="228"/>
      <c r="L30" s="225"/>
      <c r="M30" s="228"/>
      <c r="N30" s="246"/>
      <c r="O30" s="27" t="s">
        <v>313</v>
      </c>
      <c r="P30" s="100" t="s">
        <v>314</v>
      </c>
      <c r="Q30" s="27" t="str">
        <f>IF(OR(R30="Preventivo",R30="Detectivo"),"Probabilidad",IF(R30="Correctivo","Impacto",""))</f>
        <v>Probabilidad</v>
      </c>
      <c r="R30" s="95" t="s">
        <v>13</v>
      </c>
      <c r="S30" s="95" t="s">
        <v>7</v>
      </c>
      <c r="T30" s="28" t="str">
        <f>IF(AND(R30="Preventivo",S30="Automático"),"50%",IF(AND(R30="Preventivo",S30="Manual"),"40%",IF(AND(R30="Detectivo",S30="Automático"),"40%",IF(AND(R30="Detectivo",S30="Manual"),"30%",IF(AND(R30="Correctivo",S30="Automático"),"35%",IF(AND(R30="Correctivo",S30="Manual"),"25%",""))))))</f>
        <v>30%</v>
      </c>
      <c r="U30" s="95" t="s">
        <v>17</v>
      </c>
      <c r="V30" s="95" t="s">
        <v>21</v>
      </c>
      <c r="W30" s="95" t="s">
        <v>100</v>
      </c>
      <c r="X30" s="98" t="s">
        <v>317</v>
      </c>
      <c r="Y30" s="97">
        <f>IFERROR(IF(AND(Q29="Probabilidad",Q30="Probabilidad"),(AA29-(+AA29*T30)),IF(Q30="Probabilidad",(K29-(+K29*T30)),IF(Q30="Impacto",AA29,""))),"")</f>
        <v>0.252</v>
      </c>
      <c r="Z30" s="30" t="str">
        <f t="shared" si="25"/>
        <v>Baja</v>
      </c>
      <c r="AA30" s="28">
        <f t="shared" ref="AA30:AA31" si="29">+Y30</f>
        <v>0.252</v>
      </c>
      <c r="AB30" s="30" t="str">
        <f t="shared" ref="AB30:AB31" si="30">IFERROR(IF(AC30="","",IF(AC30&lt;=0.2,"Leve",IF(AC30&lt;=0.4,"Menor",IF(AC30&lt;=0.6,"Moderado",IF(AC30&lt;=0.8,"Mayor","Catastrófico"))))),"")</f>
        <v>Mayor</v>
      </c>
      <c r="AC30" s="28">
        <f>IFERROR(IF(AND(Q29="Impacto",Q30="Impacto"),(AC29-(+AC29*T30)),IF(Q30="Impacto",($M$15-(+$M$15*T30)),IF(Q30="Probabilidad",AC29,""))),"")</f>
        <v>0.8</v>
      </c>
      <c r="AD30" s="225"/>
      <c r="AE30" s="218"/>
      <c r="AF30" s="225"/>
      <c r="AG30" s="218"/>
      <c r="AH30" s="223"/>
      <c r="AI30" s="216"/>
      <c r="AJ30" s="255"/>
      <c r="AK30" s="245"/>
      <c r="AL30" s="245"/>
      <c r="AM30" s="245"/>
      <c r="AN30" s="245"/>
      <c r="AO30" s="245"/>
      <c r="AP30" s="245"/>
      <c r="AQ30" s="245"/>
      <c r="AR30" s="245"/>
      <c r="AS30" s="83"/>
      <c r="AT30" s="83"/>
      <c r="AU30" s="83"/>
      <c r="AV30" s="83"/>
      <c r="AW30" s="83"/>
      <c r="AX30" s="83"/>
      <c r="AY30" s="83"/>
      <c r="AZ30" s="83"/>
      <c r="BA30" s="83"/>
      <c r="BB30" s="83"/>
      <c r="BC30" s="83"/>
    </row>
    <row r="31" spans="1:55" ht="303.75" customHeight="1" x14ac:dyDescent="0.25">
      <c r="A31" s="206"/>
      <c r="B31" s="214"/>
      <c r="C31" s="214"/>
      <c r="D31" s="214"/>
      <c r="E31" s="214"/>
      <c r="F31" s="214"/>
      <c r="G31" s="259"/>
      <c r="H31" s="101" t="s">
        <v>335</v>
      </c>
      <c r="I31" s="238"/>
      <c r="J31" s="225"/>
      <c r="K31" s="228"/>
      <c r="L31" s="225"/>
      <c r="M31" s="228"/>
      <c r="N31" s="246"/>
      <c r="O31" s="27">
        <v>3</v>
      </c>
      <c r="P31" s="103" t="s">
        <v>310</v>
      </c>
      <c r="Q31" s="27" t="str">
        <f>IF(OR(R31="Preventivo",R31="Detectivo"),"Probabilidad",IF(R31="Correctivo","Impacto",""))</f>
        <v>Probabilidad</v>
      </c>
      <c r="R31" s="95" t="s">
        <v>12</v>
      </c>
      <c r="S31" s="95" t="s">
        <v>7</v>
      </c>
      <c r="T31" s="28" t="str">
        <f t="shared" ref="T31:T33" si="31">IF(AND(R31="Preventivo",S31="Automático"),"50%",IF(AND(R31="Preventivo",S31="Manual"),"40%",IF(AND(R31="Detectivo",S31="Automático"),"40%",IF(AND(R31="Detectivo",S31="Manual"),"30%",IF(AND(R31="Correctivo",S31="Automático"),"35%",IF(AND(R31="Correctivo",S31="Manual"),"25%",""))))))</f>
        <v>40%</v>
      </c>
      <c r="U31" s="95" t="s">
        <v>17</v>
      </c>
      <c r="V31" s="95" t="s">
        <v>20</v>
      </c>
      <c r="W31" s="95" t="s">
        <v>100</v>
      </c>
      <c r="X31" s="98" t="s">
        <v>309</v>
      </c>
      <c r="Y31" s="97">
        <f>IFERROR(IF(AND(Q30="Probabilidad",Q31="Probabilidad"),(AA30-(+AA30*T31)),IF(AND(Q30="Impacto",Q31="Probabilidad"),(AA29-(+AA29*T31)),IF(Q31="Impacto",AA30,""))),"")</f>
        <v>0.1512</v>
      </c>
      <c r="Z31" s="30" t="str">
        <f t="shared" si="25"/>
        <v>Muy Baja</v>
      </c>
      <c r="AA31" s="28">
        <f t="shared" si="29"/>
        <v>0.1512</v>
      </c>
      <c r="AB31" s="30" t="str">
        <f t="shared" si="30"/>
        <v>Mayor</v>
      </c>
      <c r="AC31" s="28">
        <f>IFERROR(IF(AND(Q30="Impacto",Q31="Impacto"),(AC30-(+AC30*T31)),IF(AND(Q30="Probabilidad",Q31="Impacto"),(AC29-(+AC29*T31)),IF(Q31="Probabilidad",AC30,""))),"")</f>
        <v>0.8</v>
      </c>
      <c r="AD31" s="225"/>
      <c r="AE31" s="218"/>
      <c r="AF31" s="225"/>
      <c r="AG31" s="218"/>
      <c r="AH31" s="223"/>
      <c r="AI31" s="216"/>
      <c r="AJ31" s="255"/>
      <c r="AK31" s="245"/>
      <c r="AL31" s="245"/>
      <c r="AM31" s="245"/>
      <c r="AN31" s="245"/>
      <c r="AO31" s="245"/>
      <c r="AP31" s="245"/>
      <c r="AQ31" s="245"/>
      <c r="AR31" s="245"/>
      <c r="AS31" s="83"/>
      <c r="AT31" s="83"/>
      <c r="AU31" s="83"/>
      <c r="AV31" s="83"/>
      <c r="AW31" s="83"/>
      <c r="AX31" s="83"/>
      <c r="AY31" s="83"/>
      <c r="AZ31" s="83"/>
      <c r="BA31" s="83"/>
      <c r="BB31" s="83"/>
      <c r="BC31" s="83"/>
    </row>
    <row r="32" spans="1:55" ht="309" customHeight="1" x14ac:dyDescent="0.25">
      <c r="A32" s="206"/>
      <c r="B32" s="214"/>
      <c r="C32" s="214"/>
      <c r="D32" s="214"/>
      <c r="E32" s="214"/>
      <c r="F32" s="214"/>
      <c r="G32" s="259"/>
      <c r="H32" s="101" t="s">
        <v>336</v>
      </c>
      <c r="I32" s="238"/>
      <c r="J32" s="225"/>
      <c r="K32" s="228"/>
      <c r="L32" s="225"/>
      <c r="M32" s="228"/>
      <c r="N32" s="246"/>
      <c r="O32" s="27">
        <v>4</v>
      </c>
      <c r="P32" s="100" t="s">
        <v>316</v>
      </c>
      <c r="Q32" s="27" t="str">
        <f>IF(OR(R32="Preventivo",R32="Detectivo"),"Probabilidad",IF(R32="Correctivo","Impacto",""))</f>
        <v>Probabilidad</v>
      </c>
      <c r="R32" s="95" t="s">
        <v>12</v>
      </c>
      <c r="S32" s="95" t="s">
        <v>7</v>
      </c>
      <c r="T32" s="28" t="str">
        <f t="shared" si="31"/>
        <v>40%</v>
      </c>
      <c r="U32" s="95" t="s">
        <v>17</v>
      </c>
      <c r="V32" s="95" t="s">
        <v>20</v>
      </c>
      <c r="W32" s="95" t="s">
        <v>100</v>
      </c>
      <c r="X32" s="98" t="s">
        <v>318</v>
      </c>
      <c r="Y32" s="97">
        <f t="shared" ref="Y32:Y33" si="32">IFERROR(IF(AND(Q31="Probabilidad",Q32="Probabilidad"),(AA31-(+AA31*T32)),IF(AND(Q31="Impacto",Q32="Probabilidad"),(AA30-(+AA30*T32)),IF(Q32="Impacto",AA31,""))),"")</f>
        <v>9.0719999999999995E-2</v>
      </c>
      <c r="Z32" s="30" t="str">
        <f t="shared" ref="Z32:Z33" si="33">IFERROR(IF(Y32="","",IF(Y32&lt;=0.2,"Muy Baja",IF(Y32&lt;=0.4,"Baja",IF(Y32&lt;=0.6,"Media",IF(Y32&lt;=0.8,"Alta","Muy Alta"))))),"")</f>
        <v>Muy Baja</v>
      </c>
      <c r="AA32" s="28">
        <f t="shared" ref="AA32:AA33" si="34">+Y32</f>
        <v>9.0719999999999995E-2</v>
      </c>
      <c r="AB32" s="30" t="str">
        <f t="shared" ref="AB32:AB33" si="35">IFERROR(IF(AC32="","",IF(AC32&lt;=0.2,"Leve",IF(AC32&lt;=0.4,"Menor",IF(AC32&lt;=0.6,"Moderado",IF(AC32&lt;=0.8,"Mayor","Catastrófico"))))),"")</f>
        <v>Mayor</v>
      </c>
      <c r="AC32" s="28">
        <f t="shared" ref="AC32:AC33" si="36">IFERROR(IF(AND(Q31="Impacto",Q32="Impacto"),(AC31-(+AC31*T32)),IF(AND(Q31="Probabilidad",Q32="Impacto"),(AC30-(+AC30*T32)),IF(Q32="Probabilidad",AC31,""))),"")</f>
        <v>0.8</v>
      </c>
      <c r="AD32" s="225"/>
      <c r="AE32" s="218"/>
      <c r="AF32" s="225"/>
      <c r="AG32" s="218"/>
      <c r="AH32" s="223"/>
      <c r="AI32" s="216"/>
      <c r="AJ32" s="255"/>
      <c r="AK32" s="245"/>
      <c r="AL32" s="245"/>
      <c r="AM32" s="245"/>
      <c r="AN32" s="245"/>
      <c r="AO32" s="245"/>
      <c r="AP32" s="245"/>
      <c r="AQ32" s="245"/>
      <c r="AR32" s="245"/>
      <c r="AS32" s="83"/>
      <c r="AT32" s="83"/>
      <c r="AU32" s="83"/>
      <c r="AV32" s="83"/>
      <c r="AW32" s="83"/>
      <c r="AX32" s="83"/>
      <c r="AY32" s="83"/>
      <c r="AZ32" s="83"/>
      <c r="BA32" s="83"/>
      <c r="BB32" s="83"/>
      <c r="BC32" s="83"/>
    </row>
    <row r="33" spans="1:55" ht="152.25" customHeight="1" x14ac:dyDescent="0.25">
      <c r="A33" s="206"/>
      <c r="B33" s="214"/>
      <c r="C33" s="214"/>
      <c r="D33" s="214"/>
      <c r="E33" s="214"/>
      <c r="F33" s="214"/>
      <c r="G33" s="259"/>
      <c r="H33" s="101" t="s">
        <v>337</v>
      </c>
      <c r="I33" s="238"/>
      <c r="J33" s="225"/>
      <c r="K33" s="228"/>
      <c r="L33" s="225"/>
      <c r="M33" s="228"/>
      <c r="N33" s="246"/>
      <c r="O33" s="27">
        <v>5</v>
      </c>
      <c r="P33" s="94" t="s">
        <v>319</v>
      </c>
      <c r="Q33" s="27" t="str">
        <f t="shared" ref="Q33" si="37">IF(OR(R33="Preventivo",R33="Detectivo"),"Probabilidad",IF(R33="Correctivo","Impacto",""))</f>
        <v>Probabilidad</v>
      </c>
      <c r="R33" s="95" t="s">
        <v>12</v>
      </c>
      <c r="S33" s="95" t="s">
        <v>7</v>
      </c>
      <c r="T33" s="28" t="str">
        <f t="shared" si="31"/>
        <v>40%</v>
      </c>
      <c r="U33" s="95" t="s">
        <v>17</v>
      </c>
      <c r="V33" s="95" t="s">
        <v>21</v>
      </c>
      <c r="W33" s="95" t="s">
        <v>100</v>
      </c>
      <c r="X33" s="98" t="s">
        <v>276</v>
      </c>
      <c r="Y33" s="97">
        <f t="shared" si="32"/>
        <v>5.4431999999999994E-2</v>
      </c>
      <c r="Z33" s="30" t="str">
        <f t="shared" si="33"/>
        <v>Muy Baja</v>
      </c>
      <c r="AA33" s="28">
        <f t="shared" si="34"/>
        <v>5.4431999999999994E-2</v>
      </c>
      <c r="AB33" s="30" t="str">
        <f t="shared" si="35"/>
        <v>Mayor</v>
      </c>
      <c r="AC33" s="28">
        <f t="shared" si="36"/>
        <v>0.8</v>
      </c>
      <c r="AD33" s="225"/>
      <c r="AE33" s="218"/>
      <c r="AF33" s="225"/>
      <c r="AG33" s="218"/>
      <c r="AH33" s="223"/>
      <c r="AI33" s="216"/>
      <c r="AJ33" s="256"/>
      <c r="AK33" s="245"/>
      <c r="AL33" s="245"/>
      <c r="AM33" s="245"/>
      <c r="AN33" s="245"/>
      <c r="AO33" s="245"/>
      <c r="AP33" s="245"/>
      <c r="AQ33" s="245"/>
      <c r="AR33" s="245"/>
      <c r="AS33" s="83"/>
      <c r="AT33" s="83"/>
      <c r="AU33" s="83"/>
      <c r="AV33" s="83"/>
      <c r="AW33" s="83"/>
      <c r="AX33" s="83"/>
      <c r="AY33" s="83"/>
      <c r="AZ33" s="83"/>
      <c r="BA33" s="83"/>
      <c r="BB33" s="83"/>
      <c r="BC33" s="83"/>
    </row>
    <row r="34" spans="1:55" ht="49.95" customHeight="1" x14ac:dyDescent="0.25">
      <c r="A34" s="231" t="s">
        <v>290</v>
      </c>
      <c r="B34" s="232"/>
      <c r="C34" s="232"/>
      <c r="D34" s="232"/>
      <c r="E34" s="232"/>
      <c r="F34" s="232"/>
      <c r="G34" s="232"/>
      <c r="H34" s="232"/>
      <c r="I34" s="232"/>
      <c r="J34" s="232"/>
      <c r="K34" s="232"/>
      <c r="L34" s="232"/>
      <c r="M34" s="232"/>
      <c r="N34" s="232"/>
      <c r="O34" s="232"/>
      <c r="P34" s="232"/>
      <c r="Q34" s="232"/>
      <c r="R34" s="232"/>
      <c r="S34" s="232"/>
      <c r="T34" s="232"/>
      <c r="U34" s="232"/>
      <c r="V34" s="232"/>
      <c r="W34" s="232"/>
      <c r="X34" s="232"/>
      <c r="Y34" s="232"/>
      <c r="Z34" s="232"/>
      <c r="AA34" s="232"/>
      <c r="AB34" s="232"/>
      <c r="AC34" s="232"/>
      <c r="AD34" s="232"/>
      <c r="AE34" s="232"/>
      <c r="AF34" s="232"/>
      <c r="AG34" s="232"/>
      <c r="AH34" s="232"/>
      <c r="AI34" s="233"/>
    </row>
    <row r="36" spans="1:55" x14ac:dyDescent="0.25">
      <c r="A36" s="104" t="s">
        <v>110</v>
      </c>
      <c r="B36" s="84"/>
      <c r="C36" s="84"/>
      <c r="D36" s="84"/>
      <c r="E36" s="84"/>
      <c r="F36" s="84"/>
      <c r="I36" s="84"/>
    </row>
    <row r="38" spans="1:55" x14ac:dyDescent="0.25">
      <c r="D38" s="107"/>
      <c r="E38" s="108"/>
      <c r="F38" s="109"/>
      <c r="G38" s="109"/>
      <c r="H38" s="109"/>
    </row>
    <row r="39" spans="1:55" x14ac:dyDescent="0.25">
      <c r="C39" s="107" t="s">
        <v>326</v>
      </c>
      <c r="D39" s="108"/>
      <c r="E39" s="108"/>
      <c r="F39" s="108"/>
      <c r="G39" s="108"/>
      <c r="H39" s="109"/>
    </row>
    <row r="40" spans="1:55" x14ac:dyDescent="0.25">
      <c r="C40" s="110" t="s">
        <v>327</v>
      </c>
      <c r="D40" s="111" t="s">
        <v>328</v>
      </c>
      <c r="E40" s="234" t="s">
        <v>329</v>
      </c>
      <c r="F40" s="234"/>
      <c r="G40" s="234"/>
      <c r="H40" s="234"/>
    </row>
    <row r="41" spans="1:55" ht="105" customHeight="1" x14ac:dyDescent="0.25">
      <c r="C41" s="112" t="s">
        <v>324</v>
      </c>
      <c r="D41" s="113">
        <v>44944</v>
      </c>
      <c r="E41" s="235" t="s">
        <v>345</v>
      </c>
      <c r="F41" s="230"/>
      <c r="G41" s="230"/>
      <c r="H41" s="230"/>
    </row>
    <row r="42" spans="1:55" ht="42.75" customHeight="1" x14ac:dyDescent="0.25">
      <c r="C42" s="112" t="s">
        <v>323</v>
      </c>
      <c r="D42" s="113">
        <v>44944</v>
      </c>
      <c r="E42" s="235" t="s">
        <v>348</v>
      </c>
      <c r="F42" s="235"/>
      <c r="G42" s="235"/>
      <c r="H42" s="235"/>
    </row>
    <row r="43" spans="1:55" ht="93.6" customHeight="1" x14ac:dyDescent="0.25">
      <c r="C43" s="112" t="s">
        <v>324</v>
      </c>
      <c r="D43" s="113">
        <v>45471</v>
      </c>
      <c r="E43" s="235" t="s">
        <v>355</v>
      </c>
      <c r="F43" s="230"/>
      <c r="G43" s="230"/>
      <c r="H43" s="230"/>
    </row>
    <row r="44" spans="1:55" ht="42.75" customHeight="1" x14ac:dyDescent="0.25">
      <c r="C44" s="112" t="s">
        <v>360</v>
      </c>
      <c r="D44" s="113">
        <v>45565</v>
      </c>
      <c r="E44" s="236" t="s">
        <v>361</v>
      </c>
      <c r="F44" s="236"/>
      <c r="G44" s="236"/>
      <c r="H44" s="236"/>
    </row>
    <row r="45" spans="1:55" ht="42.75" customHeight="1" x14ac:dyDescent="0.25">
      <c r="C45" s="112"/>
      <c r="D45" s="112"/>
      <c r="E45" s="230"/>
      <c r="F45" s="230"/>
      <c r="G45" s="230"/>
      <c r="H45" s="230"/>
    </row>
  </sheetData>
  <sheetProtection algorithmName="SHA-512" hashValue="4qsi/dS77YZbyoWkRCK5nPqYcaOF01iK11crD2n11iH1AXEV7vTxmS1KrbGeT8grj8rtn/+KAMM83InL2sxYYg==" saltValue="mXRUg4XJJSGu6dxtyu7dlg==" spinCount="100000" sheet="1" formatCells="0" formatColumns="0" formatRows="0"/>
  <dataConsolidate/>
  <mergeCells count="181">
    <mergeCell ref="AQ11:AQ14"/>
    <mergeCell ref="AR11:AR14"/>
    <mergeCell ref="AQ15:AQ19"/>
    <mergeCell ref="AR15:AR19"/>
    <mergeCell ref="AQ20:AQ22"/>
    <mergeCell ref="AR20:AR22"/>
    <mergeCell ref="AQ23:AQ28"/>
    <mergeCell ref="AR23:AR28"/>
    <mergeCell ref="AQ29:AQ33"/>
    <mergeCell ref="AR29:AR33"/>
    <mergeCell ref="AO11:AO14"/>
    <mergeCell ref="AP11:AP14"/>
    <mergeCell ref="AO15:AO19"/>
    <mergeCell ref="AP15:AP19"/>
    <mergeCell ref="AO23:AO28"/>
    <mergeCell ref="AP23:AP28"/>
    <mergeCell ref="AO29:AO33"/>
    <mergeCell ref="AP29:AP33"/>
    <mergeCell ref="AO20:AO22"/>
    <mergeCell ref="AP20:AP22"/>
    <mergeCell ref="AM11:AM14"/>
    <mergeCell ref="AN11:AN14"/>
    <mergeCell ref="AM15:AM19"/>
    <mergeCell ref="AN15:AN19"/>
    <mergeCell ref="AM20:AM22"/>
    <mergeCell ref="AN20:AN22"/>
    <mergeCell ref="AM23:AM28"/>
    <mergeCell ref="AN23:AN28"/>
    <mergeCell ref="AM29:AM33"/>
    <mergeCell ref="AN29:AN33"/>
    <mergeCell ref="AL11:AL14"/>
    <mergeCell ref="AL15:AL19"/>
    <mergeCell ref="AL20:AL22"/>
    <mergeCell ref="AL23:AL28"/>
    <mergeCell ref="AL29:AL33"/>
    <mergeCell ref="M29:M33"/>
    <mergeCell ref="O13:O14"/>
    <mergeCell ref="N29:N33"/>
    <mergeCell ref="AD29:AD33"/>
    <mergeCell ref="AE29:AE33"/>
    <mergeCell ref="N15:N19"/>
    <mergeCell ref="AI20:AI22"/>
    <mergeCell ref="AI23:AI28"/>
    <mergeCell ref="AJ20:AJ22"/>
    <mergeCell ref="AH20:AH22"/>
    <mergeCell ref="J29:J33"/>
    <mergeCell ref="H12:H14"/>
    <mergeCell ref="I12:I14"/>
    <mergeCell ref="J23:J28"/>
    <mergeCell ref="M23:M28"/>
    <mergeCell ref="N23:N28"/>
    <mergeCell ref="AD23:AD28"/>
    <mergeCell ref="AE23:AE28"/>
    <mergeCell ref="A23:A28"/>
    <mergeCell ref="C23:C28"/>
    <mergeCell ref="D23:D28"/>
    <mergeCell ref="E23:E28"/>
    <mergeCell ref="B20:B22"/>
    <mergeCell ref="I20:I22"/>
    <mergeCell ref="B23:B28"/>
    <mergeCell ref="G29:G33"/>
    <mergeCell ref="I29:I33"/>
    <mergeCell ref="G20:G22"/>
    <mergeCell ref="G23:G28"/>
    <mergeCell ref="I23:I28"/>
    <mergeCell ref="F29:F33"/>
    <mergeCell ref="H20:H21"/>
    <mergeCell ref="F23:F28"/>
    <mergeCell ref="C20:C22"/>
    <mergeCell ref="D20:D22"/>
    <mergeCell ref="E20:E22"/>
    <mergeCell ref="A20:A22"/>
    <mergeCell ref="F20:F22"/>
    <mergeCell ref="B29:B33"/>
    <mergeCell ref="D29:D33"/>
    <mergeCell ref="AK11:AK14"/>
    <mergeCell ref="AK15:AK19"/>
    <mergeCell ref="AK20:AK22"/>
    <mergeCell ref="AK23:AK28"/>
    <mergeCell ref="AK29:AK33"/>
    <mergeCell ref="AH23:AH28"/>
    <mergeCell ref="K20:K22"/>
    <mergeCell ref="AF20:AF22"/>
    <mergeCell ref="L20:L22"/>
    <mergeCell ref="M20:M22"/>
    <mergeCell ref="N20:N22"/>
    <mergeCell ref="AG29:AG33"/>
    <mergeCell ref="AH29:AH33"/>
    <mergeCell ref="AJ15:AJ19"/>
    <mergeCell ref="AJ23:AJ28"/>
    <mergeCell ref="R13:X13"/>
    <mergeCell ref="AI29:AI33"/>
    <mergeCell ref="AJ29:AJ33"/>
    <mergeCell ref="K29:K33"/>
    <mergeCell ref="L29:L33"/>
    <mergeCell ref="AF29:AF33"/>
    <mergeCell ref="AD12:AH12"/>
    <mergeCell ref="K23:K28"/>
    <mergeCell ref="L23:L28"/>
    <mergeCell ref="E45:H45"/>
    <mergeCell ref="A34:AI34"/>
    <mergeCell ref="AC13:AC14"/>
    <mergeCell ref="E40:H40"/>
    <mergeCell ref="E41:H41"/>
    <mergeCell ref="E42:H42"/>
    <mergeCell ref="E43:H43"/>
    <mergeCell ref="E44:H44"/>
    <mergeCell ref="Y13:Y14"/>
    <mergeCell ref="Z13:Z14"/>
    <mergeCell ref="I15:I19"/>
    <mergeCell ref="P13:P14"/>
    <mergeCell ref="Q13:Q14"/>
    <mergeCell ref="AD13:AD14"/>
    <mergeCell ref="AE13:AE14"/>
    <mergeCell ref="AD15:AD19"/>
    <mergeCell ref="A29:A33"/>
    <mergeCell ref="C15:C19"/>
    <mergeCell ref="C29:C33"/>
    <mergeCell ref="D15:D19"/>
    <mergeCell ref="E29:E33"/>
    <mergeCell ref="AI15:AI19"/>
    <mergeCell ref="AG20:AG22"/>
    <mergeCell ref="G12:G14"/>
    <mergeCell ref="O12:X12"/>
    <mergeCell ref="AH15:AH19"/>
    <mergeCell ref="AE15:AE19"/>
    <mergeCell ref="AF15:AF19"/>
    <mergeCell ref="AG15:AG19"/>
    <mergeCell ref="H15:H16"/>
    <mergeCell ref="AB13:AB14"/>
    <mergeCell ref="K15:K19"/>
    <mergeCell ref="L15:L19"/>
    <mergeCell ref="M15:M19"/>
    <mergeCell ref="N13:N14"/>
    <mergeCell ref="J12:N12"/>
    <mergeCell ref="J15:J19"/>
    <mergeCell ref="AF23:AF28"/>
    <mergeCell ref="AG23:AG28"/>
    <mergeCell ref="J20:J22"/>
    <mergeCell ref="AE20:AE22"/>
    <mergeCell ref="AD20:AD22"/>
    <mergeCell ref="A15:A19"/>
    <mergeCell ref="A12:A14"/>
    <mergeCell ref="C12:C14"/>
    <mergeCell ref="G15:G19"/>
    <mergeCell ref="B12:B14"/>
    <mergeCell ref="D12:D14"/>
    <mergeCell ref="E12:E14"/>
    <mergeCell ref="E15:E19"/>
    <mergeCell ref="F15:F19"/>
    <mergeCell ref="B15:B19"/>
    <mergeCell ref="F12:F14"/>
    <mergeCell ref="AG1:AI1"/>
    <mergeCell ref="AG2:AI2"/>
    <mergeCell ref="AG3:AI3"/>
    <mergeCell ref="AG4:AI4"/>
    <mergeCell ref="D6:E7"/>
    <mergeCell ref="AI11:AJ11"/>
    <mergeCell ref="A1:C4"/>
    <mergeCell ref="D1:AF4"/>
    <mergeCell ref="A11:I11"/>
    <mergeCell ref="J11:AH11"/>
    <mergeCell ref="A6:C7"/>
    <mergeCell ref="A9:C9"/>
    <mergeCell ref="H6:I6"/>
    <mergeCell ref="H7:I7"/>
    <mergeCell ref="F6:G6"/>
    <mergeCell ref="F7:G7"/>
    <mergeCell ref="D8:I8"/>
    <mergeCell ref="D9:I9"/>
    <mergeCell ref="A8:C8"/>
    <mergeCell ref="J13:J14"/>
    <mergeCell ref="K13:K14"/>
    <mergeCell ref="L13:L14"/>
    <mergeCell ref="M13:M14"/>
    <mergeCell ref="AA13:AA14"/>
    <mergeCell ref="AG13:AG14"/>
    <mergeCell ref="AF13:AF14"/>
    <mergeCell ref="AI12:AI14"/>
    <mergeCell ref="AJ13:AJ14"/>
    <mergeCell ref="AH13:AH14"/>
  </mergeCells>
  <conditionalFormatting sqref="J15">
    <cfRule type="cellIs" dxfId="111" priority="686" operator="equal">
      <formula>"Media"</formula>
    </cfRule>
    <cfRule type="cellIs" dxfId="110" priority="688" operator="equal">
      <formula>"Muy Baja"</formula>
    </cfRule>
    <cfRule type="cellIs" dxfId="109" priority="687" operator="equal">
      <formula>"Baja"</formula>
    </cfRule>
    <cfRule type="cellIs" dxfId="108" priority="685" operator="equal">
      <formula>"Alta"</formula>
    </cfRule>
    <cfRule type="cellIs" dxfId="107" priority="684" operator="equal">
      <formula>"Muy Alta"</formula>
    </cfRule>
  </conditionalFormatting>
  <conditionalFormatting sqref="J20:J21 J23">
    <cfRule type="cellIs" dxfId="106" priority="454" operator="equal">
      <formula>"Muy Alta"</formula>
    </cfRule>
    <cfRule type="cellIs" dxfId="105" priority="455" operator="equal">
      <formula>"Alta"</formula>
    </cfRule>
    <cfRule type="cellIs" dxfId="104" priority="456" operator="equal">
      <formula>"Media"</formula>
    </cfRule>
    <cfRule type="cellIs" dxfId="103" priority="457" operator="equal">
      <formula>"Baja"</formula>
    </cfRule>
    <cfRule type="cellIs" dxfId="102" priority="458" operator="equal">
      <formula>"Muy Baja"</formula>
    </cfRule>
  </conditionalFormatting>
  <conditionalFormatting sqref="J29:J30">
    <cfRule type="cellIs" dxfId="101" priority="58" operator="equal">
      <formula>"Muy Baja"</formula>
    </cfRule>
    <cfRule type="cellIs" dxfId="100" priority="57" operator="equal">
      <formula>"Baja"</formula>
    </cfRule>
    <cfRule type="cellIs" dxfId="99" priority="56" operator="equal">
      <formula>"Media"</formula>
    </cfRule>
    <cfRule type="cellIs" dxfId="98" priority="55" operator="equal">
      <formula>"Alta"</formula>
    </cfRule>
    <cfRule type="cellIs" dxfId="97" priority="54" operator="equal">
      <formula>"Muy Alta"</formula>
    </cfRule>
  </conditionalFormatting>
  <conditionalFormatting sqref="L15">
    <cfRule type="cellIs" dxfId="96" priority="683" operator="equal">
      <formula>"Leve"</formula>
    </cfRule>
    <cfRule type="cellIs" dxfId="95" priority="682" operator="equal">
      <formula>"Menor"</formula>
    </cfRule>
    <cfRule type="cellIs" dxfId="94" priority="681" operator="equal">
      <formula>"Moderado"</formula>
    </cfRule>
    <cfRule type="cellIs" dxfId="93" priority="680" operator="equal">
      <formula>"Mayor"</formula>
    </cfRule>
    <cfRule type="cellIs" dxfId="92" priority="679" operator="equal">
      <formula>"Catastrófico"</formula>
    </cfRule>
  </conditionalFormatting>
  <conditionalFormatting sqref="L20:L21 L23">
    <cfRule type="cellIs" dxfId="91" priority="449" operator="equal">
      <formula>"Catastrófico"</formula>
    </cfRule>
    <cfRule type="cellIs" dxfId="90" priority="450" operator="equal">
      <formula>"Mayor"</formula>
    </cfRule>
    <cfRule type="cellIs" dxfId="89" priority="451" operator="equal">
      <formula>"Moderado"</formula>
    </cfRule>
    <cfRule type="cellIs" dxfId="88" priority="452" operator="equal">
      <formula>"Menor"</formula>
    </cfRule>
    <cfRule type="cellIs" dxfId="87" priority="453" operator="equal">
      <formula>"Leve"</formula>
    </cfRule>
  </conditionalFormatting>
  <conditionalFormatting sqref="L29:L30">
    <cfRule type="cellIs" dxfId="86" priority="49" operator="equal">
      <formula>"Catastrófico"</formula>
    </cfRule>
    <cfRule type="cellIs" dxfId="85" priority="50" operator="equal">
      <formula>"Mayor"</formula>
    </cfRule>
    <cfRule type="cellIs" dxfId="84" priority="51" operator="equal">
      <formula>"Moderado"</formula>
    </cfRule>
    <cfRule type="cellIs" dxfId="83" priority="53" operator="equal">
      <formula>"Leve"</formula>
    </cfRule>
    <cfRule type="cellIs" dxfId="82" priority="52" operator="equal">
      <formula>"Menor"</formula>
    </cfRule>
  </conditionalFormatting>
  <conditionalFormatting sqref="N15">
    <cfRule type="cellIs" dxfId="81" priority="675" operator="equal">
      <formula>"Extremo"</formula>
    </cfRule>
    <cfRule type="cellIs" dxfId="80" priority="676" operator="equal">
      <formula>"Alto"</formula>
    </cfRule>
    <cfRule type="cellIs" dxfId="79" priority="677" operator="equal">
      <formula>"Moderado"</formula>
    </cfRule>
    <cfRule type="cellIs" dxfId="78" priority="678" operator="equal">
      <formula>"Bajo"</formula>
    </cfRule>
  </conditionalFormatting>
  <conditionalFormatting sqref="N20:N21">
    <cfRule type="cellIs" dxfId="77" priority="319" operator="equal">
      <formula>"Extremo"</formula>
    </cfRule>
    <cfRule type="cellIs" dxfId="76" priority="320" operator="equal">
      <formula>"Alto"</formula>
    </cfRule>
    <cfRule type="cellIs" dxfId="75" priority="322" operator="equal">
      <formula>"Bajo"</formula>
    </cfRule>
    <cfRule type="cellIs" dxfId="74" priority="321" operator="equal">
      <formula>"Moderado"</formula>
    </cfRule>
  </conditionalFormatting>
  <conditionalFormatting sqref="N23">
    <cfRule type="cellIs" dxfId="73" priority="315" operator="equal">
      <formula>"Extremo"</formula>
    </cfRule>
    <cfRule type="cellIs" dxfId="72" priority="316" operator="equal">
      <formula>"Alto"</formula>
    </cfRule>
    <cfRule type="cellIs" dxfId="71" priority="317" operator="equal">
      <formula>"Moderado"</formula>
    </cfRule>
    <cfRule type="cellIs" dxfId="70" priority="318" operator="equal">
      <formula>"Bajo"</formula>
    </cfRule>
  </conditionalFormatting>
  <conditionalFormatting sqref="N29:N30">
    <cfRule type="cellIs" dxfId="69" priority="48" operator="equal">
      <formula>"Bajo"</formula>
    </cfRule>
    <cfRule type="cellIs" dxfId="68" priority="46" operator="equal">
      <formula>"Alto"</formula>
    </cfRule>
    <cfRule type="cellIs" dxfId="67" priority="45" operator="equal">
      <formula>"Extremo"</formula>
    </cfRule>
    <cfRule type="cellIs" dxfId="66" priority="47" operator="equal">
      <formula>"Moderado"</formula>
    </cfRule>
  </conditionalFormatting>
  <conditionalFormatting sqref="Z15:Z33">
    <cfRule type="cellIs" dxfId="65" priority="7" operator="equal">
      <formula>"Alta"</formula>
    </cfRule>
    <cfRule type="cellIs" dxfId="64" priority="10" operator="equal">
      <formula>"Muy Baja"</formula>
    </cfRule>
    <cfRule type="cellIs" dxfId="63" priority="9" operator="equal">
      <formula>"Baja"</formula>
    </cfRule>
    <cfRule type="cellIs" dxfId="62" priority="8" operator="equal">
      <formula>"Media"</formula>
    </cfRule>
    <cfRule type="cellIs" dxfId="61" priority="6" operator="equal">
      <formula>"Muy Alta"</formula>
    </cfRule>
  </conditionalFormatting>
  <conditionalFormatting sqref="AB15:AB33">
    <cfRule type="cellIs" dxfId="60" priority="2" operator="equal">
      <formula>"Mayor"</formula>
    </cfRule>
    <cfRule type="cellIs" dxfId="59" priority="3" operator="equal">
      <formula>"Moderado"</formula>
    </cfRule>
    <cfRule type="cellIs" dxfId="58" priority="4" operator="equal">
      <formula>"Menor"</formula>
    </cfRule>
    <cfRule type="cellIs" dxfId="57" priority="5" operator="equal">
      <formula>"Leve"</formula>
    </cfRule>
    <cfRule type="cellIs" dxfId="56" priority="1" operator="equal">
      <formula>"Catastrófico"</formula>
    </cfRule>
  </conditionalFormatting>
  <conditionalFormatting sqref="AD15">
    <cfRule type="cellIs" dxfId="55" priority="466" operator="equal">
      <formula>"Media"</formula>
    </cfRule>
    <cfRule type="cellIs" dxfId="54" priority="468" operator="equal">
      <formula>"Muy Baja"</formula>
    </cfRule>
    <cfRule type="cellIs" dxfId="53" priority="464" operator="equal">
      <formula>"Muy Alta"</formula>
    </cfRule>
    <cfRule type="cellIs" dxfId="52" priority="465" operator="equal">
      <formula>"Alta"</formula>
    </cfRule>
    <cfRule type="cellIs" dxfId="51" priority="467" operator="equal">
      <formula>"Baja"</formula>
    </cfRule>
  </conditionalFormatting>
  <conditionalFormatting sqref="AD20:AD21">
    <cfRule type="cellIs" dxfId="50" priority="294" operator="equal">
      <formula>"Media"</formula>
    </cfRule>
    <cfRule type="cellIs" dxfId="49" priority="292" operator="equal">
      <formula>"Muy Alta"</formula>
    </cfRule>
    <cfRule type="cellIs" dxfId="48" priority="293" operator="equal">
      <formula>"Alta"</formula>
    </cfRule>
    <cfRule type="cellIs" dxfId="47" priority="295" operator="equal">
      <formula>"Baja"</formula>
    </cfRule>
    <cfRule type="cellIs" dxfId="46" priority="296" operator="equal">
      <formula>"Muy Baja"</formula>
    </cfRule>
  </conditionalFormatting>
  <conditionalFormatting sqref="AD23">
    <cfRule type="cellIs" dxfId="45" priority="282" operator="equal">
      <formula>"Muy Alta"</formula>
    </cfRule>
    <cfRule type="cellIs" dxfId="44" priority="286" operator="equal">
      <formula>"Muy Baja"</formula>
    </cfRule>
    <cfRule type="cellIs" dxfId="43" priority="285" operator="equal">
      <formula>"Baja"</formula>
    </cfRule>
    <cfRule type="cellIs" dxfId="42" priority="284" operator="equal">
      <formula>"Media"</formula>
    </cfRule>
    <cfRule type="cellIs" dxfId="41" priority="283" operator="equal">
      <formula>"Alta"</formula>
    </cfRule>
  </conditionalFormatting>
  <conditionalFormatting sqref="AD29:AD30">
    <cfRule type="cellIs" dxfId="40" priority="42" operator="equal">
      <formula>"Media"</formula>
    </cfRule>
    <cfRule type="cellIs" dxfId="39" priority="41" operator="equal">
      <formula>"Alta"</formula>
    </cfRule>
    <cfRule type="cellIs" dxfId="38" priority="40" operator="equal">
      <formula>"Muy Alta"</formula>
    </cfRule>
    <cfRule type="cellIs" dxfId="37" priority="44" operator="equal">
      <formula>"Muy Baja"</formula>
    </cfRule>
    <cfRule type="cellIs" dxfId="36" priority="43" operator="equal">
      <formula>"Baja"</formula>
    </cfRule>
  </conditionalFormatting>
  <conditionalFormatting sqref="AF15">
    <cfRule type="cellIs" dxfId="35" priority="459" operator="equal">
      <formula>"Catastrófico"</formula>
    </cfRule>
    <cfRule type="cellIs" dxfId="34" priority="463" operator="equal">
      <formula>"Leve"</formula>
    </cfRule>
    <cfRule type="cellIs" dxfId="33" priority="462" operator="equal">
      <formula>"Menor"</formula>
    </cfRule>
    <cfRule type="cellIs" dxfId="32" priority="461" operator="equal">
      <formula>"Moderado"</formula>
    </cfRule>
    <cfRule type="cellIs" dxfId="31" priority="460" operator="equal">
      <formula>"Mayor"</formula>
    </cfRule>
  </conditionalFormatting>
  <conditionalFormatting sqref="AF20:AF21">
    <cfRule type="cellIs" dxfId="30" priority="288" operator="equal">
      <formula>"Mayor"</formula>
    </cfRule>
    <cfRule type="cellIs" dxfId="29" priority="289" operator="equal">
      <formula>"Moderado"</formula>
    </cfRule>
    <cfRule type="cellIs" dxfId="28" priority="291" operator="equal">
      <formula>"Leve"</formula>
    </cfRule>
    <cfRule type="cellIs" dxfId="27" priority="290" operator="equal">
      <formula>"Menor"</formula>
    </cfRule>
    <cfRule type="cellIs" dxfId="26" priority="287" operator="equal">
      <formula>"Catastrófico"</formula>
    </cfRule>
  </conditionalFormatting>
  <conditionalFormatting sqref="AF23">
    <cfRule type="cellIs" dxfId="25" priority="279" operator="equal">
      <formula>"Moderado"</formula>
    </cfRule>
    <cfRule type="cellIs" dxfId="24" priority="278" operator="equal">
      <formula>"Mayor"</formula>
    </cfRule>
    <cfRule type="cellIs" dxfId="23" priority="277" operator="equal">
      <formula>"Catastrófico"</formula>
    </cfRule>
    <cfRule type="cellIs" dxfId="22" priority="281" operator="equal">
      <formula>"Leve"</formula>
    </cfRule>
    <cfRule type="cellIs" dxfId="21" priority="280" operator="equal">
      <formula>"Menor"</formula>
    </cfRule>
  </conditionalFormatting>
  <conditionalFormatting sqref="AF29:AF30">
    <cfRule type="cellIs" dxfId="20" priority="35" operator="equal">
      <formula>"Catastrófico"</formula>
    </cfRule>
    <cfRule type="cellIs" dxfId="19" priority="39" operator="equal">
      <formula>"Leve"</formula>
    </cfRule>
    <cfRule type="cellIs" dxfId="18" priority="38" operator="equal">
      <formula>"Menor"</formula>
    </cfRule>
    <cfRule type="cellIs" dxfId="17" priority="37" operator="equal">
      <formula>"Moderado"</formula>
    </cfRule>
    <cfRule type="cellIs" dxfId="16" priority="36" operator="equal">
      <formula>"Mayor"</formula>
    </cfRule>
  </conditionalFormatting>
  <conditionalFormatting sqref="AH15">
    <cfRule type="cellIs" dxfId="15" priority="663" operator="equal">
      <formula>"Moderado"</formula>
    </cfRule>
    <cfRule type="cellIs" dxfId="14" priority="661" operator="equal">
      <formula>"Extremo"</formula>
    </cfRule>
    <cfRule type="cellIs" dxfId="13" priority="662" operator="equal">
      <formula>"Alto"</formula>
    </cfRule>
    <cfRule type="cellIs" dxfId="12" priority="664" operator="equal">
      <formula>"Bajo"</formula>
    </cfRule>
  </conditionalFormatting>
  <conditionalFormatting sqref="AH20:AH21">
    <cfRule type="cellIs" dxfId="11" priority="274" operator="equal">
      <formula>"Alto"</formula>
    </cfRule>
    <cfRule type="cellIs" dxfId="10" priority="275" operator="equal">
      <formula>"Moderado"</formula>
    </cfRule>
    <cfRule type="cellIs" dxfId="9" priority="276" operator="equal">
      <formula>"Bajo"</formula>
    </cfRule>
    <cfRule type="cellIs" dxfId="8" priority="273" operator="equal">
      <formula>"Extremo"</formula>
    </cfRule>
  </conditionalFormatting>
  <conditionalFormatting sqref="AH23">
    <cfRule type="cellIs" dxfId="7" priority="270" operator="equal">
      <formula>"Alto"</formula>
    </cfRule>
    <cfRule type="cellIs" dxfId="6" priority="271" operator="equal">
      <formula>"Moderado"</formula>
    </cfRule>
    <cfRule type="cellIs" dxfId="5" priority="272" operator="equal">
      <formula>"Bajo"</formula>
    </cfRule>
    <cfRule type="cellIs" dxfId="4" priority="269" operator="equal">
      <formula>"Extremo"</formula>
    </cfRule>
  </conditionalFormatting>
  <conditionalFormatting sqref="AH29:AH30">
    <cfRule type="cellIs" dxfId="3" priority="31" operator="equal">
      <formula>"Extremo"</formula>
    </cfRule>
    <cfRule type="cellIs" dxfId="2" priority="34" operator="equal">
      <formula>"Bajo"</formula>
    </cfRule>
    <cfRule type="cellIs" dxfId="1" priority="33" operator="equal">
      <formula>"Moderado"</formula>
    </cfRule>
    <cfRule type="cellIs" dxfId="0" priority="3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J15:J33</xm:sqref>
        </x14:dataValidation>
        <x14:dataValidation type="list" allowBlank="1" showInputMessage="1" showErrorMessage="1" xr:uid="{D58D1B3E-A5FF-4CA7-8392-5F6D420BF824}">
          <x14:formula1>
            <xm:f>'Opciones Tratamiento'!$F$9:$F$13</xm:f>
          </x14:formula1>
          <xm:sqref>L15:L33</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R15:R33</xm:sqref>
        </x14:dataValidation>
        <x14:dataValidation type="list" allowBlank="1" showInputMessage="1" showErrorMessage="1" xr:uid="{CC30A5E2-D4B7-4070-A71B-81801ED2E66C}">
          <x14:formula1>
            <xm:f>'Tabla Valoración controles'!$D$8:$D$10</xm:f>
          </x14:formula1>
          <xm:sqref>S15:S33</xm:sqref>
        </x14:dataValidation>
        <x14:dataValidation type="list" allowBlank="1" showInputMessage="1" showErrorMessage="1" xr:uid="{11293CE2-E03C-4910-A0C2-2D4E66C672F9}">
          <x14:formula1>
            <xm:f>'Tabla Valoración controles'!$D$11:$D$13</xm:f>
          </x14:formula1>
          <xm:sqref>U15:U33</xm:sqref>
        </x14:dataValidation>
        <x14:dataValidation type="list" allowBlank="1" showInputMessage="1" showErrorMessage="1" xr:uid="{099A5600-A94B-4864-A483-15B46779B2BC}">
          <x14:formula1>
            <xm:f>'Tabla Valoración controles'!$D$14:$D$16</xm:f>
          </x14:formula1>
          <xm:sqref>V15:V33</xm:sqref>
        </x14:dataValidation>
        <x14:dataValidation type="list" allowBlank="1" showInputMessage="1" showErrorMessage="1" xr:uid="{A74564E0-1CB8-4420-9DE8-E93E7EF87B80}">
          <x14:formula1>
            <xm:f>'Tabla Valoración controles'!$D$17:$D$19</xm:f>
          </x14:formula1>
          <xm:sqref>W15:W33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Q44" sqref="AQ44"/>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7"/>
      <c r="C2" s="357"/>
      <c r="D2" s="357"/>
      <c r="E2" s="357"/>
      <c r="F2" s="357"/>
      <c r="G2" s="357"/>
      <c r="H2" s="357"/>
      <c r="I2" s="357"/>
      <c r="J2" s="325" t="s">
        <v>1</v>
      </c>
      <c r="K2" s="325"/>
      <c r="L2" s="325"/>
      <c r="M2" s="325"/>
      <c r="N2" s="325"/>
      <c r="O2" s="325"/>
      <c r="P2" s="325"/>
      <c r="Q2" s="325"/>
      <c r="R2" s="325"/>
      <c r="S2" s="325"/>
      <c r="T2" s="325"/>
      <c r="U2" s="325"/>
      <c r="V2" s="325"/>
      <c r="W2" s="325"/>
      <c r="X2" s="325"/>
      <c r="Y2" s="325"/>
      <c r="Z2" s="325"/>
      <c r="AA2" s="325"/>
      <c r="AB2" s="325"/>
      <c r="AC2" s="325"/>
      <c r="AD2" s="325"/>
      <c r="AE2" s="325"/>
      <c r="AF2" s="325"/>
      <c r="AG2" s="325"/>
      <c r="AH2" s="325"/>
      <c r="AI2" s="325"/>
      <c r="AJ2" s="325"/>
      <c r="AK2" s="325"/>
      <c r="AL2" s="325"/>
      <c r="AM2" s="325"/>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7"/>
      <c r="C3" s="357"/>
      <c r="D3" s="357"/>
      <c r="E3" s="357"/>
      <c r="F3" s="357"/>
      <c r="G3" s="357"/>
      <c r="H3" s="357"/>
      <c r="I3" s="357"/>
      <c r="J3" s="325"/>
      <c r="K3" s="325"/>
      <c r="L3" s="325"/>
      <c r="M3" s="325"/>
      <c r="N3" s="325"/>
      <c r="O3" s="325"/>
      <c r="P3" s="325"/>
      <c r="Q3" s="325"/>
      <c r="R3" s="325"/>
      <c r="S3" s="325"/>
      <c r="T3" s="325"/>
      <c r="U3" s="325"/>
      <c r="V3" s="325"/>
      <c r="W3" s="325"/>
      <c r="X3" s="325"/>
      <c r="Y3" s="325"/>
      <c r="Z3" s="325"/>
      <c r="AA3" s="325"/>
      <c r="AB3" s="325"/>
      <c r="AC3" s="325"/>
      <c r="AD3" s="325"/>
      <c r="AE3" s="325"/>
      <c r="AF3" s="325"/>
      <c r="AG3" s="325"/>
      <c r="AH3" s="325"/>
      <c r="AI3" s="325"/>
      <c r="AJ3" s="325"/>
      <c r="AK3" s="325"/>
      <c r="AL3" s="325"/>
      <c r="AM3" s="325"/>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7"/>
      <c r="C4" s="357"/>
      <c r="D4" s="357"/>
      <c r="E4" s="357"/>
      <c r="F4" s="357"/>
      <c r="G4" s="357"/>
      <c r="H4" s="357"/>
      <c r="I4" s="357"/>
      <c r="J4" s="325"/>
      <c r="K4" s="325"/>
      <c r="L4" s="325"/>
      <c r="M4" s="325"/>
      <c r="N4" s="325"/>
      <c r="O4" s="325"/>
      <c r="P4" s="325"/>
      <c r="Q4" s="325"/>
      <c r="R4" s="325"/>
      <c r="S4" s="325"/>
      <c r="T4" s="325"/>
      <c r="U4" s="325"/>
      <c r="V4" s="325"/>
      <c r="W4" s="325"/>
      <c r="X4" s="325"/>
      <c r="Y4" s="325"/>
      <c r="Z4" s="325"/>
      <c r="AA4" s="325"/>
      <c r="AB4" s="325"/>
      <c r="AC4" s="325"/>
      <c r="AD4" s="325"/>
      <c r="AE4" s="325"/>
      <c r="AF4" s="325"/>
      <c r="AG4" s="325"/>
      <c r="AH4" s="325"/>
      <c r="AI4" s="325"/>
      <c r="AJ4" s="325"/>
      <c r="AK4" s="325"/>
      <c r="AL4" s="325"/>
      <c r="AM4" s="325"/>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72" t="s">
        <v>2</v>
      </c>
      <c r="C6" s="272"/>
      <c r="D6" s="273"/>
      <c r="E6" s="310" t="s">
        <v>97</v>
      </c>
      <c r="F6" s="311"/>
      <c r="G6" s="311"/>
      <c r="H6" s="311"/>
      <c r="I6" s="312"/>
      <c r="J6" s="321"/>
      <c r="K6" s="322"/>
      <c r="L6" s="322"/>
      <c r="M6" s="322"/>
      <c r="N6" s="322"/>
      <c r="O6" s="324"/>
      <c r="P6" s="321"/>
      <c r="Q6" s="322"/>
      <c r="R6" s="322"/>
      <c r="S6" s="322"/>
      <c r="T6" s="322"/>
      <c r="U6" s="324"/>
      <c r="V6" s="321"/>
      <c r="W6" s="322"/>
      <c r="X6" s="322"/>
      <c r="Y6" s="322"/>
      <c r="Z6" s="322"/>
      <c r="AA6" s="324"/>
      <c r="AB6" s="321"/>
      <c r="AC6" s="322"/>
      <c r="AD6" s="322"/>
      <c r="AE6" s="322"/>
      <c r="AF6" s="322"/>
      <c r="AG6" s="324"/>
      <c r="AH6" s="336"/>
      <c r="AI6" s="337"/>
      <c r="AJ6" s="337"/>
      <c r="AK6" s="337"/>
      <c r="AL6" s="337"/>
      <c r="AM6" s="338"/>
      <c r="AO6" s="274" t="s">
        <v>64</v>
      </c>
      <c r="AP6" s="275"/>
      <c r="AQ6" s="275"/>
      <c r="AR6" s="275"/>
      <c r="AS6" s="275"/>
      <c r="AT6" s="276"/>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72"/>
      <c r="C7" s="272"/>
      <c r="D7" s="273"/>
      <c r="E7" s="313"/>
      <c r="F7" s="314"/>
      <c r="G7" s="314"/>
      <c r="H7" s="314"/>
      <c r="I7" s="315"/>
      <c r="J7" s="323"/>
      <c r="K7" s="319"/>
      <c r="L7" s="319"/>
      <c r="M7" s="319"/>
      <c r="N7" s="319"/>
      <c r="O7" s="320"/>
      <c r="P7" s="323"/>
      <c r="Q7" s="319"/>
      <c r="R7" s="319"/>
      <c r="S7" s="319"/>
      <c r="T7" s="319"/>
      <c r="U7" s="320"/>
      <c r="V7" s="323"/>
      <c r="W7" s="319"/>
      <c r="X7" s="319"/>
      <c r="Y7" s="319"/>
      <c r="Z7" s="319"/>
      <c r="AA7" s="320"/>
      <c r="AB7" s="323"/>
      <c r="AC7" s="319"/>
      <c r="AD7" s="319"/>
      <c r="AE7" s="319"/>
      <c r="AF7" s="319"/>
      <c r="AG7" s="320"/>
      <c r="AH7" s="330"/>
      <c r="AI7" s="331"/>
      <c r="AJ7" s="331"/>
      <c r="AK7" s="331"/>
      <c r="AL7" s="331"/>
      <c r="AM7" s="332"/>
      <c r="AN7" s="8"/>
      <c r="AO7" s="277"/>
      <c r="AP7" s="278"/>
      <c r="AQ7" s="278"/>
      <c r="AR7" s="278"/>
      <c r="AS7" s="278"/>
      <c r="AT7" s="279"/>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72"/>
      <c r="C8" s="272"/>
      <c r="D8" s="273"/>
      <c r="E8" s="313"/>
      <c r="F8" s="314"/>
      <c r="G8" s="314"/>
      <c r="H8" s="314"/>
      <c r="I8" s="315"/>
      <c r="J8" s="323"/>
      <c r="K8" s="319"/>
      <c r="L8" s="319"/>
      <c r="M8" s="319"/>
      <c r="N8" s="319"/>
      <c r="O8" s="320"/>
      <c r="P8" s="323"/>
      <c r="Q8" s="319"/>
      <c r="R8" s="319"/>
      <c r="S8" s="319"/>
      <c r="T8" s="319"/>
      <c r="U8" s="320"/>
      <c r="V8" s="323"/>
      <c r="W8" s="319"/>
      <c r="X8" s="319"/>
      <c r="Y8" s="319"/>
      <c r="Z8" s="319"/>
      <c r="AA8" s="320"/>
      <c r="AB8" s="323"/>
      <c r="AC8" s="319"/>
      <c r="AD8" s="319"/>
      <c r="AE8" s="319"/>
      <c r="AF8" s="319"/>
      <c r="AG8" s="320"/>
      <c r="AH8" s="330"/>
      <c r="AI8" s="331"/>
      <c r="AJ8" s="331"/>
      <c r="AK8" s="331"/>
      <c r="AL8" s="331"/>
      <c r="AM8" s="332"/>
      <c r="AN8" s="8"/>
      <c r="AO8" s="277"/>
      <c r="AP8" s="278"/>
      <c r="AQ8" s="278"/>
      <c r="AR8" s="278"/>
      <c r="AS8" s="278"/>
      <c r="AT8" s="279"/>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72"/>
      <c r="C9" s="272"/>
      <c r="D9" s="273"/>
      <c r="E9" s="313"/>
      <c r="F9" s="314"/>
      <c r="G9" s="314"/>
      <c r="H9" s="314"/>
      <c r="I9" s="315"/>
      <c r="J9" s="323"/>
      <c r="K9" s="319"/>
      <c r="L9" s="319"/>
      <c r="M9" s="319"/>
      <c r="N9" s="319"/>
      <c r="O9" s="320"/>
      <c r="P9" s="323"/>
      <c r="Q9" s="319"/>
      <c r="R9" s="319"/>
      <c r="S9" s="319"/>
      <c r="T9" s="319"/>
      <c r="U9" s="320"/>
      <c r="V9" s="323"/>
      <c r="W9" s="319"/>
      <c r="X9" s="319"/>
      <c r="Y9" s="319"/>
      <c r="Z9" s="319"/>
      <c r="AA9" s="320"/>
      <c r="AB9" s="323"/>
      <c r="AC9" s="319"/>
      <c r="AD9" s="319"/>
      <c r="AE9" s="319"/>
      <c r="AF9" s="319"/>
      <c r="AG9" s="320"/>
      <c r="AH9" s="330"/>
      <c r="AI9" s="331"/>
      <c r="AJ9" s="331"/>
      <c r="AK9" s="331"/>
      <c r="AL9" s="331"/>
      <c r="AM9" s="332"/>
      <c r="AN9" s="8"/>
      <c r="AO9" s="277"/>
      <c r="AP9" s="278"/>
      <c r="AQ9" s="278"/>
      <c r="AR9" s="278"/>
      <c r="AS9" s="278"/>
      <c r="AT9" s="279"/>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72"/>
      <c r="C10" s="272"/>
      <c r="D10" s="273"/>
      <c r="E10" s="313"/>
      <c r="F10" s="314"/>
      <c r="G10" s="314"/>
      <c r="H10" s="314"/>
      <c r="I10" s="315"/>
      <c r="J10" s="323"/>
      <c r="K10" s="319"/>
      <c r="L10" s="319"/>
      <c r="M10" s="319"/>
      <c r="N10" s="319"/>
      <c r="O10" s="320"/>
      <c r="P10" s="323"/>
      <c r="Q10" s="319"/>
      <c r="R10" s="319"/>
      <c r="S10" s="319"/>
      <c r="T10" s="319"/>
      <c r="U10" s="320"/>
      <c r="V10" s="323"/>
      <c r="W10" s="319"/>
      <c r="X10" s="319"/>
      <c r="Y10" s="319"/>
      <c r="Z10" s="319"/>
      <c r="AA10" s="320"/>
      <c r="AB10" s="323"/>
      <c r="AC10" s="319"/>
      <c r="AD10" s="319"/>
      <c r="AE10" s="319"/>
      <c r="AF10" s="319"/>
      <c r="AG10" s="320"/>
      <c r="AH10" s="330"/>
      <c r="AI10" s="331"/>
      <c r="AJ10" s="331"/>
      <c r="AK10" s="331"/>
      <c r="AL10" s="331"/>
      <c r="AM10" s="332"/>
      <c r="AN10" s="8"/>
      <c r="AO10" s="277"/>
      <c r="AP10" s="278"/>
      <c r="AQ10" s="278"/>
      <c r="AR10" s="278"/>
      <c r="AS10" s="278"/>
      <c r="AT10" s="279"/>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72"/>
      <c r="C11" s="272"/>
      <c r="D11" s="273"/>
      <c r="E11" s="313"/>
      <c r="F11" s="314"/>
      <c r="G11" s="314"/>
      <c r="H11" s="314"/>
      <c r="I11" s="315"/>
      <c r="J11" s="323"/>
      <c r="K11" s="319"/>
      <c r="L11" s="319"/>
      <c r="M11" s="319"/>
      <c r="N11" s="319"/>
      <c r="O11" s="320"/>
      <c r="P11" s="323"/>
      <c r="Q11" s="319"/>
      <c r="R11" s="319"/>
      <c r="S11" s="319"/>
      <c r="T11" s="319"/>
      <c r="U11" s="320"/>
      <c r="V11" s="323"/>
      <c r="W11" s="319"/>
      <c r="X11" s="319"/>
      <c r="Y11" s="319"/>
      <c r="Z11" s="319"/>
      <c r="AA11" s="320"/>
      <c r="AB11" s="323"/>
      <c r="AC11" s="319"/>
      <c r="AD11" s="319"/>
      <c r="AE11" s="319"/>
      <c r="AF11" s="319"/>
      <c r="AG11" s="320"/>
      <c r="AH11" s="330"/>
      <c r="AI11" s="331"/>
      <c r="AJ11" s="331"/>
      <c r="AK11" s="331"/>
      <c r="AL11" s="331"/>
      <c r="AM11" s="332"/>
      <c r="AN11" s="8"/>
      <c r="AO11" s="277"/>
      <c r="AP11" s="278"/>
      <c r="AQ11" s="278"/>
      <c r="AR11" s="278"/>
      <c r="AS11" s="278"/>
      <c r="AT11" s="279"/>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72"/>
      <c r="C12" s="272"/>
      <c r="D12" s="273"/>
      <c r="E12" s="313"/>
      <c r="F12" s="314"/>
      <c r="G12" s="314"/>
      <c r="H12" s="314"/>
      <c r="I12" s="315"/>
      <c r="J12" s="323"/>
      <c r="K12" s="319"/>
      <c r="L12" s="319"/>
      <c r="M12" s="319"/>
      <c r="N12" s="319"/>
      <c r="O12" s="320"/>
      <c r="P12" s="323"/>
      <c r="Q12" s="319"/>
      <c r="R12" s="319"/>
      <c r="S12" s="319"/>
      <c r="T12" s="319"/>
      <c r="U12" s="320"/>
      <c r="V12" s="323"/>
      <c r="W12" s="319"/>
      <c r="X12" s="319"/>
      <c r="Y12" s="319"/>
      <c r="Z12" s="319"/>
      <c r="AA12" s="320"/>
      <c r="AB12" s="323"/>
      <c r="AC12" s="319"/>
      <c r="AD12" s="319"/>
      <c r="AE12" s="319"/>
      <c r="AF12" s="319"/>
      <c r="AG12" s="320"/>
      <c r="AH12" s="330"/>
      <c r="AI12" s="331"/>
      <c r="AJ12" s="331"/>
      <c r="AK12" s="331"/>
      <c r="AL12" s="331"/>
      <c r="AM12" s="332"/>
      <c r="AN12" s="8"/>
      <c r="AO12" s="277"/>
      <c r="AP12" s="278"/>
      <c r="AQ12" s="278"/>
      <c r="AR12" s="278"/>
      <c r="AS12" s="278"/>
      <c r="AT12" s="279"/>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72"/>
      <c r="C13" s="272"/>
      <c r="D13" s="273"/>
      <c r="E13" s="316"/>
      <c r="F13" s="317"/>
      <c r="G13" s="317"/>
      <c r="H13" s="317"/>
      <c r="I13" s="318"/>
      <c r="J13" s="323"/>
      <c r="K13" s="319"/>
      <c r="L13" s="319"/>
      <c r="M13" s="319"/>
      <c r="N13" s="319"/>
      <c r="O13" s="320"/>
      <c r="P13" s="323"/>
      <c r="Q13" s="319"/>
      <c r="R13" s="319"/>
      <c r="S13" s="319"/>
      <c r="T13" s="319"/>
      <c r="U13" s="320"/>
      <c r="V13" s="323"/>
      <c r="W13" s="319"/>
      <c r="X13" s="319"/>
      <c r="Y13" s="319"/>
      <c r="Z13" s="319"/>
      <c r="AA13" s="320"/>
      <c r="AB13" s="323"/>
      <c r="AC13" s="319"/>
      <c r="AD13" s="319"/>
      <c r="AE13" s="319"/>
      <c r="AF13" s="319"/>
      <c r="AG13" s="320"/>
      <c r="AH13" s="333"/>
      <c r="AI13" s="334"/>
      <c r="AJ13" s="334"/>
      <c r="AK13" s="334"/>
      <c r="AL13" s="334"/>
      <c r="AM13" s="335"/>
      <c r="AN13" s="8"/>
      <c r="AO13" s="280"/>
      <c r="AP13" s="281"/>
      <c r="AQ13" s="281"/>
      <c r="AR13" s="281"/>
      <c r="AS13" s="281"/>
      <c r="AT13" s="282"/>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72"/>
      <c r="C14" s="272"/>
      <c r="D14" s="273"/>
      <c r="E14" s="310" t="s">
        <v>96</v>
      </c>
      <c r="F14" s="311"/>
      <c r="G14" s="311"/>
      <c r="H14" s="311"/>
      <c r="I14" s="311"/>
      <c r="J14" s="345"/>
      <c r="K14" s="346"/>
      <c r="L14" s="346"/>
      <c r="M14" s="346"/>
      <c r="N14" s="346"/>
      <c r="O14" s="347"/>
      <c r="P14" s="345"/>
      <c r="Q14" s="346"/>
      <c r="R14" s="346"/>
      <c r="S14" s="346"/>
      <c r="T14" s="346"/>
      <c r="U14" s="347"/>
      <c r="V14" s="321"/>
      <c r="W14" s="322"/>
      <c r="X14" s="322"/>
      <c r="Y14" s="322"/>
      <c r="Z14" s="322"/>
      <c r="AA14" s="324"/>
      <c r="AB14" s="321"/>
      <c r="AC14" s="322"/>
      <c r="AD14" s="322"/>
      <c r="AE14" s="322"/>
      <c r="AF14" s="322"/>
      <c r="AG14" s="324"/>
      <c r="AH14" s="336"/>
      <c r="AI14" s="337"/>
      <c r="AJ14" s="337"/>
      <c r="AK14" s="337"/>
      <c r="AL14" s="337"/>
      <c r="AM14" s="338"/>
      <c r="AN14" s="8"/>
      <c r="AO14" s="283" t="s">
        <v>65</v>
      </c>
      <c r="AP14" s="284"/>
      <c r="AQ14" s="284"/>
      <c r="AR14" s="284"/>
      <c r="AS14" s="284"/>
      <c r="AT14" s="285"/>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72"/>
      <c r="C15" s="272"/>
      <c r="D15" s="273"/>
      <c r="E15" s="313"/>
      <c r="F15" s="314"/>
      <c r="G15" s="314"/>
      <c r="H15" s="314"/>
      <c r="I15" s="314"/>
      <c r="J15" s="339"/>
      <c r="K15" s="340"/>
      <c r="L15" s="340"/>
      <c r="M15" s="340"/>
      <c r="N15" s="340"/>
      <c r="O15" s="341"/>
      <c r="P15" s="339"/>
      <c r="Q15" s="340"/>
      <c r="R15" s="340"/>
      <c r="S15" s="340"/>
      <c r="T15" s="340"/>
      <c r="U15" s="341"/>
      <c r="V15" s="323"/>
      <c r="W15" s="319"/>
      <c r="X15" s="319"/>
      <c r="Y15" s="319"/>
      <c r="Z15" s="319"/>
      <c r="AA15" s="320"/>
      <c r="AB15" s="323"/>
      <c r="AC15" s="319"/>
      <c r="AD15" s="319"/>
      <c r="AE15" s="319"/>
      <c r="AF15" s="319"/>
      <c r="AG15" s="320"/>
      <c r="AH15" s="330"/>
      <c r="AI15" s="331"/>
      <c r="AJ15" s="331"/>
      <c r="AK15" s="331"/>
      <c r="AL15" s="331"/>
      <c r="AM15" s="332"/>
      <c r="AN15" s="8"/>
      <c r="AO15" s="286"/>
      <c r="AP15" s="287"/>
      <c r="AQ15" s="287"/>
      <c r="AR15" s="287"/>
      <c r="AS15" s="287"/>
      <c r="AT15" s="28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72"/>
      <c r="C16" s="272"/>
      <c r="D16" s="273"/>
      <c r="E16" s="313"/>
      <c r="F16" s="314"/>
      <c r="G16" s="314"/>
      <c r="H16" s="314"/>
      <c r="I16" s="314"/>
      <c r="J16" s="339"/>
      <c r="K16" s="340"/>
      <c r="L16" s="340"/>
      <c r="M16" s="340"/>
      <c r="N16" s="340"/>
      <c r="O16" s="341"/>
      <c r="P16" s="339"/>
      <c r="Q16" s="340"/>
      <c r="R16" s="340"/>
      <c r="S16" s="340"/>
      <c r="T16" s="340"/>
      <c r="U16" s="341"/>
      <c r="V16" s="323"/>
      <c r="W16" s="319"/>
      <c r="X16" s="319"/>
      <c r="Y16" s="319"/>
      <c r="Z16" s="319"/>
      <c r="AA16" s="320"/>
      <c r="AB16" s="323"/>
      <c r="AC16" s="319"/>
      <c r="AD16" s="319"/>
      <c r="AE16" s="319"/>
      <c r="AF16" s="319"/>
      <c r="AG16" s="320"/>
      <c r="AH16" s="330"/>
      <c r="AI16" s="331"/>
      <c r="AJ16" s="331"/>
      <c r="AK16" s="331"/>
      <c r="AL16" s="331"/>
      <c r="AM16" s="332"/>
      <c r="AN16" s="8"/>
      <c r="AO16" s="286"/>
      <c r="AP16" s="287"/>
      <c r="AQ16" s="287"/>
      <c r="AR16" s="287"/>
      <c r="AS16" s="287"/>
      <c r="AT16" s="28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72"/>
      <c r="C17" s="272"/>
      <c r="D17" s="273"/>
      <c r="E17" s="313"/>
      <c r="F17" s="314"/>
      <c r="G17" s="314"/>
      <c r="H17" s="314"/>
      <c r="I17" s="314"/>
      <c r="J17" s="339"/>
      <c r="K17" s="340"/>
      <c r="L17" s="340"/>
      <c r="M17" s="340"/>
      <c r="N17" s="340"/>
      <c r="O17" s="341"/>
      <c r="P17" s="339"/>
      <c r="Q17" s="340"/>
      <c r="R17" s="340"/>
      <c r="S17" s="340"/>
      <c r="T17" s="340"/>
      <c r="U17" s="341"/>
      <c r="V17" s="323"/>
      <c r="W17" s="319"/>
      <c r="X17" s="319"/>
      <c r="Y17" s="319"/>
      <c r="Z17" s="319"/>
      <c r="AA17" s="320"/>
      <c r="AB17" s="323"/>
      <c r="AC17" s="319"/>
      <c r="AD17" s="319"/>
      <c r="AE17" s="319"/>
      <c r="AF17" s="319"/>
      <c r="AG17" s="320"/>
      <c r="AH17" s="330"/>
      <c r="AI17" s="331"/>
      <c r="AJ17" s="331"/>
      <c r="AK17" s="331"/>
      <c r="AL17" s="331"/>
      <c r="AM17" s="332"/>
      <c r="AN17" s="8"/>
      <c r="AO17" s="286"/>
      <c r="AP17" s="287"/>
      <c r="AQ17" s="287"/>
      <c r="AR17" s="287"/>
      <c r="AS17" s="287"/>
      <c r="AT17" s="28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72"/>
      <c r="C18" s="272"/>
      <c r="D18" s="273"/>
      <c r="E18" s="313"/>
      <c r="F18" s="314"/>
      <c r="G18" s="314"/>
      <c r="H18" s="314"/>
      <c r="I18" s="314"/>
      <c r="J18" s="339"/>
      <c r="K18" s="340"/>
      <c r="L18" s="340"/>
      <c r="M18" s="340"/>
      <c r="N18" s="340"/>
      <c r="O18" s="341"/>
      <c r="P18" s="339"/>
      <c r="Q18" s="340"/>
      <c r="R18" s="340"/>
      <c r="S18" s="340"/>
      <c r="T18" s="340"/>
      <c r="U18" s="341"/>
      <c r="V18" s="323"/>
      <c r="W18" s="319"/>
      <c r="X18" s="319"/>
      <c r="Y18" s="319"/>
      <c r="Z18" s="319"/>
      <c r="AA18" s="320"/>
      <c r="AB18" s="323"/>
      <c r="AC18" s="319"/>
      <c r="AD18" s="319"/>
      <c r="AE18" s="319"/>
      <c r="AF18" s="319"/>
      <c r="AG18" s="320"/>
      <c r="AH18" s="330"/>
      <c r="AI18" s="331"/>
      <c r="AJ18" s="331"/>
      <c r="AK18" s="331"/>
      <c r="AL18" s="331"/>
      <c r="AM18" s="332"/>
      <c r="AN18" s="8"/>
      <c r="AO18" s="286"/>
      <c r="AP18" s="287"/>
      <c r="AQ18" s="287"/>
      <c r="AR18" s="287"/>
      <c r="AS18" s="287"/>
      <c r="AT18" s="28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72"/>
      <c r="C19" s="272"/>
      <c r="D19" s="273"/>
      <c r="E19" s="313"/>
      <c r="F19" s="314"/>
      <c r="G19" s="314"/>
      <c r="H19" s="314"/>
      <c r="I19" s="314"/>
      <c r="J19" s="339"/>
      <c r="K19" s="340"/>
      <c r="L19" s="340"/>
      <c r="M19" s="340"/>
      <c r="N19" s="340"/>
      <c r="O19" s="341"/>
      <c r="P19" s="339"/>
      <c r="Q19" s="340"/>
      <c r="R19" s="340"/>
      <c r="S19" s="340"/>
      <c r="T19" s="340"/>
      <c r="U19" s="341"/>
      <c r="V19" s="323"/>
      <c r="W19" s="319"/>
      <c r="X19" s="319"/>
      <c r="Y19" s="319"/>
      <c r="Z19" s="319"/>
      <c r="AA19" s="320"/>
      <c r="AB19" s="323"/>
      <c r="AC19" s="319"/>
      <c r="AD19" s="319"/>
      <c r="AE19" s="319"/>
      <c r="AF19" s="319"/>
      <c r="AG19" s="320"/>
      <c r="AH19" s="330"/>
      <c r="AI19" s="331"/>
      <c r="AJ19" s="331"/>
      <c r="AK19" s="331"/>
      <c r="AL19" s="331"/>
      <c r="AM19" s="332"/>
      <c r="AN19" s="8"/>
      <c r="AO19" s="286"/>
      <c r="AP19" s="287"/>
      <c r="AQ19" s="287"/>
      <c r="AR19" s="287"/>
      <c r="AS19" s="287"/>
      <c r="AT19" s="28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72"/>
      <c r="C20" s="272"/>
      <c r="D20" s="273"/>
      <c r="E20" s="313"/>
      <c r="F20" s="314"/>
      <c r="G20" s="314"/>
      <c r="H20" s="314"/>
      <c r="I20" s="314"/>
      <c r="J20" s="339"/>
      <c r="K20" s="340"/>
      <c r="L20" s="340"/>
      <c r="M20" s="340"/>
      <c r="N20" s="340"/>
      <c r="O20" s="341"/>
      <c r="P20" s="339"/>
      <c r="Q20" s="340"/>
      <c r="R20" s="340"/>
      <c r="S20" s="340"/>
      <c r="T20" s="340"/>
      <c r="U20" s="341"/>
      <c r="V20" s="323"/>
      <c r="W20" s="319"/>
      <c r="X20" s="319"/>
      <c r="Y20" s="319"/>
      <c r="Z20" s="319"/>
      <c r="AA20" s="320"/>
      <c r="AB20" s="323"/>
      <c r="AC20" s="319"/>
      <c r="AD20" s="319"/>
      <c r="AE20" s="319"/>
      <c r="AF20" s="319"/>
      <c r="AG20" s="320"/>
      <c r="AH20" s="330"/>
      <c r="AI20" s="331"/>
      <c r="AJ20" s="331"/>
      <c r="AK20" s="331"/>
      <c r="AL20" s="331"/>
      <c r="AM20" s="332"/>
      <c r="AN20" s="8"/>
      <c r="AO20" s="286"/>
      <c r="AP20" s="287"/>
      <c r="AQ20" s="287"/>
      <c r="AR20" s="287"/>
      <c r="AS20" s="287"/>
      <c r="AT20" s="28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72"/>
      <c r="C21" s="272"/>
      <c r="D21" s="273"/>
      <c r="E21" s="316"/>
      <c r="F21" s="317"/>
      <c r="G21" s="317"/>
      <c r="H21" s="317"/>
      <c r="I21" s="317"/>
      <c r="J21" s="342"/>
      <c r="K21" s="343"/>
      <c r="L21" s="343"/>
      <c r="M21" s="343"/>
      <c r="N21" s="343"/>
      <c r="O21" s="344"/>
      <c r="P21" s="342"/>
      <c r="Q21" s="343"/>
      <c r="R21" s="343"/>
      <c r="S21" s="343"/>
      <c r="T21" s="343"/>
      <c r="U21" s="344"/>
      <c r="V21" s="327"/>
      <c r="W21" s="328"/>
      <c r="X21" s="328"/>
      <c r="Y21" s="328"/>
      <c r="Z21" s="328"/>
      <c r="AA21" s="329"/>
      <c r="AB21" s="327"/>
      <c r="AC21" s="328"/>
      <c r="AD21" s="328"/>
      <c r="AE21" s="328"/>
      <c r="AF21" s="328"/>
      <c r="AG21" s="329"/>
      <c r="AH21" s="333"/>
      <c r="AI21" s="334"/>
      <c r="AJ21" s="334"/>
      <c r="AK21" s="334"/>
      <c r="AL21" s="334"/>
      <c r="AM21" s="335"/>
      <c r="AN21" s="8"/>
      <c r="AO21" s="289"/>
      <c r="AP21" s="290"/>
      <c r="AQ21" s="290"/>
      <c r="AR21" s="290"/>
      <c r="AS21" s="290"/>
      <c r="AT21" s="291"/>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72"/>
      <c r="C22" s="272"/>
      <c r="D22" s="273"/>
      <c r="E22" s="310" t="s">
        <v>98</v>
      </c>
      <c r="F22" s="311"/>
      <c r="G22" s="311"/>
      <c r="H22" s="311"/>
      <c r="I22" s="312"/>
      <c r="J22" s="345"/>
      <c r="K22" s="346"/>
      <c r="L22" s="346"/>
      <c r="M22" s="346"/>
      <c r="N22" s="346"/>
      <c r="O22" s="347"/>
      <c r="P22" s="345"/>
      <c r="Q22" s="346"/>
      <c r="R22" s="346"/>
      <c r="S22" s="346"/>
      <c r="T22" s="346"/>
      <c r="U22" s="347"/>
      <c r="V22" s="345"/>
      <c r="W22" s="346"/>
      <c r="X22" s="346"/>
      <c r="Y22" s="346"/>
      <c r="Z22" s="346"/>
      <c r="AA22" s="347"/>
      <c r="AB22" s="321"/>
      <c r="AC22" s="322"/>
      <c r="AD22" s="322"/>
      <c r="AE22" s="322"/>
      <c r="AF22" s="322"/>
      <c r="AG22" s="324"/>
      <c r="AH22" s="336"/>
      <c r="AI22" s="337"/>
      <c r="AJ22" s="337"/>
      <c r="AK22" s="337"/>
      <c r="AL22" s="337"/>
      <c r="AM22" s="338"/>
      <c r="AN22" s="8"/>
      <c r="AO22" s="292" t="s">
        <v>66</v>
      </c>
      <c r="AP22" s="293"/>
      <c r="AQ22" s="293"/>
      <c r="AR22" s="293"/>
      <c r="AS22" s="293"/>
      <c r="AT22" s="294"/>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72"/>
      <c r="C23" s="272"/>
      <c r="D23" s="273"/>
      <c r="E23" s="313"/>
      <c r="F23" s="314"/>
      <c r="G23" s="314"/>
      <c r="H23" s="314"/>
      <c r="I23" s="315"/>
      <c r="J23" s="339"/>
      <c r="K23" s="340"/>
      <c r="L23" s="340"/>
      <c r="M23" s="340"/>
      <c r="N23" s="340"/>
      <c r="O23" s="341"/>
      <c r="P23" s="339"/>
      <c r="Q23" s="340"/>
      <c r="R23" s="340"/>
      <c r="S23" s="340"/>
      <c r="T23" s="340"/>
      <c r="U23" s="341"/>
      <c r="V23" s="339"/>
      <c r="W23" s="340"/>
      <c r="X23" s="340"/>
      <c r="Y23" s="340"/>
      <c r="Z23" s="340"/>
      <c r="AA23" s="341"/>
      <c r="AB23" s="323"/>
      <c r="AC23" s="319"/>
      <c r="AD23" s="319"/>
      <c r="AE23" s="319"/>
      <c r="AF23" s="319"/>
      <c r="AG23" s="320"/>
      <c r="AH23" s="330"/>
      <c r="AI23" s="331"/>
      <c r="AJ23" s="331"/>
      <c r="AK23" s="331"/>
      <c r="AL23" s="331"/>
      <c r="AM23" s="332"/>
      <c r="AN23" s="8"/>
      <c r="AO23" s="295"/>
      <c r="AP23" s="296"/>
      <c r="AQ23" s="296"/>
      <c r="AR23" s="296"/>
      <c r="AS23" s="296"/>
      <c r="AT23" s="297"/>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72"/>
      <c r="C24" s="272"/>
      <c r="D24" s="273"/>
      <c r="E24" s="313"/>
      <c r="F24" s="314"/>
      <c r="G24" s="314"/>
      <c r="H24" s="314"/>
      <c r="I24" s="315"/>
      <c r="J24" s="339"/>
      <c r="K24" s="340"/>
      <c r="L24" s="340"/>
      <c r="M24" s="340"/>
      <c r="N24" s="340"/>
      <c r="O24" s="341"/>
      <c r="P24" s="339"/>
      <c r="Q24" s="340"/>
      <c r="R24" s="340"/>
      <c r="S24" s="340"/>
      <c r="T24" s="340"/>
      <c r="U24" s="341"/>
      <c r="V24" s="339"/>
      <c r="W24" s="340"/>
      <c r="X24" s="340"/>
      <c r="Y24" s="340"/>
      <c r="Z24" s="340"/>
      <c r="AA24" s="341"/>
      <c r="AB24" s="323"/>
      <c r="AC24" s="319"/>
      <c r="AD24" s="319"/>
      <c r="AE24" s="319"/>
      <c r="AF24" s="319"/>
      <c r="AG24" s="320"/>
      <c r="AH24" s="330"/>
      <c r="AI24" s="331"/>
      <c r="AJ24" s="331"/>
      <c r="AK24" s="331"/>
      <c r="AL24" s="331"/>
      <c r="AM24" s="332"/>
      <c r="AN24" s="8"/>
      <c r="AO24" s="295"/>
      <c r="AP24" s="296"/>
      <c r="AQ24" s="296"/>
      <c r="AR24" s="296"/>
      <c r="AS24" s="296"/>
      <c r="AT24" s="297"/>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72"/>
      <c r="C25" s="272"/>
      <c r="D25" s="273"/>
      <c r="E25" s="313"/>
      <c r="F25" s="314"/>
      <c r="G25" s="314"/>
      <c r="H25" s="314"/>
      <c r="I25" s="315"/>
      <c r="J25" s="339"/>
      <c r="K25" s="340"/>
      <c r="L25" s="340"/>
      <c r="M25" s="340"/>
      <c r="N25" s="340"/>
      <c r="O25" s="341"/>
      <c r="P25" s="339"/>
      <c r="Q25" s="340"/>
      <c r="R25" s="340"/>
      <c r="S25" s="340"/>
      <c r="T25" s="340"/>
      <c r="U25" s="341"/>
      <c r="V25" s="339"/>
      <c r="W25" s="340"/>
      <c r="X25" s="340"/>
      <c r="Y25" s="340"/>
      <c r="Z25" s="340"/>
      <c r="AA25" s="341"/>
      <c r="AB25" s="323"/>
      <c r="AC25" s="319"/>
      <c r="AD25" s="319"/>
      <c r="AE25" s="319"/>
      <c r="AF25" s="319"/>
      <c r="AG25" s="320"/>
      <c r="AH25" s="330"/>
      <c r="AI25" s="331"/>
      <c r="AJ25" s="331"/>
      <c r="AK25" s="331"/>
      <c r="AL25" s="331"/>
      <c r="AM25" s="332"/>
      <c r="AN25" s="8"/>
      <c r="AO25" s="295"/>
      <c r="AP25" s="296"/>
      <c r="AQ25" s="296"/>
      <c r="AR25" s="296"/>
      <c r="AS25" s="296"/>
      <c r="AT25" s="297"/>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72"/>
      <c r="C26" s="272"/>
      <c r="D26" s="273"/>
      <c r="E26" s="313"/>
      <c r="F26" s="314"/>
      <c r="G26" s="314"/>
      <c r="H26" s="314"/>
      <c r="I26" s="315"/>
      <c r="J26" s="339"/>
      <c r="K26" s="340"/>
      <c r="L26" s="340"/>
      <c r="M26" s="340"/>
      <c r="N26" s="340"/>
      <c r="O26" s="341"/>
      <c r="P26" s="339"/>
      <c r="Q26" s="340"/>
      <c r="R26" s="340"/>
      <c r="S26" s="340"/>
      <c r="T26" s="340"/>
      <c r="U26" s="341"/>
      <c r="V26" s="339"/>
      <c r="W26" s="340"/>
      <c r="X26" s="340"/>
      <c r="Y26" s="340"/>
      <c r="Z26" s="340"/>
      <c r="AA26" s="341"/>
      <c r="AB26" s="323"/>
      <c r="AC26" s="319"/>
      <c r="AD26" s="319"/>
      <c r="AE26" s="319"/>
      <c r="AF26" s="319"/>
      <c r="AG26" s="320"/>
      <c r="AH26" s="330"/>
      <c r="AI26" s="331"/>
      <c r="AJ26" s="331"/>
      <c r="AK26" s="331"/>
      <c r="AL26" s="331"/>
      <c r="AM26" s="332"/>
      <c r="AN26" s="8"/>
      <c r="AO26" s="295"/>
      <c r="AP26" s="296"/>
      <c r="AQ26" s="296"/>
      <c r="AR26" s="296"/>
      <c r="AS26" s="296"/>
      <c r="AT26" s="297"/>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72"/>
      <c r="C27" s="272"/>
      <c r="D27" s="273"/>
      <c r="E27" s="313"/>
      <c r="F27" s="314"/>
      <c r="G27" s="314"/>
      <c r="H27" s="314"/>
      <c r="I27" s="315"/>
      <c r="J27" s="339"/>
      <c r="K27" s="340"/>
      <c r="L27" s="340"/>
      <c r="M27" s="340"/>
      <c r="N27" s="340"/>
      <c r="O27" s="341"/>
      <c r="P27" s="339"/>
      <c r="Q27" s="340"/>
      <c r="R27" s="340"/>
      <c r="S27" s="340"/>
      <c r="T27" s="340"/>
      <c r="U27" s="341"/>
      <c r="V27" s="339"/>
      <c r="W27" s="340"/>
      <c r="X27" s="340"/>
      <c r="Y27" s="340"/>
      <c r="Z27" s="340"/>
      <c r="AA27" s="341"/>
      <c r="AB27" s="323"/>
      <c r="AC27" s="319"/>
      <c r="AD27" s="319"/>
      <c r="AE27" s="319"/>
      <c r="AF27" s="319"/>
      <c r="AG27" s="320"/>
      <c r="AH27" s="330"/>
      <c r="AI27" s="331"/>
      <c r="AJ27" s="331"/>
      <c r="AK27" s="331"/>
      <c r="AL27" s="331"/>
      <c r="AM27" s="332"/>
      <c r="AN27" s="8"/>
      <c r="AO27" s="295"/>
      <c r="AP27" s="296"/>
      <c r="AQ27" s="296"/>
      <c r="AR27" s="296"/>
      <c r="AS27" s="296"/>
      <c r="AT27" s="297"/>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72"/>
      <c r="C28" s="272"/>
      <c r="D28" s="273"/>
      <c r="E28" s="313"/>
      <c r="F28" s="314"/>
      <c r="G28" s="314"/>
      <c r="H28" s="314"/>
      <c r="I28" s="315"/>
      <c r="J28" s="339"/>
      <c r="K28" s="340"/>
      <c r="L28" s="340"/>
      <c r="M28" s="340"/>
      <c r="N28" s="340"/>
      <c r="O28" s="341"/>
      <c r="P28" s="339"/>
      <c r="Q28" s="340"/>
      <c r="R28" s="340"/>
      <c r="S28" s="340"/>
      <c r="T28" s="340"/>
      <c r="U28" s="341"/>
      <c r="V28" s="339"/>
      <c r="W28" s="340"/>
      <c r="X28" s="340"/>
      <c r="Y28" s="340"/>
      <c r="Z28" s="340"/>
      <c r="AA28" s="341"/>
      <c r="AB28" s="323"/>
      <c r="AC28" s="319"/>
      <c r="AD28" s="319"/>
      <c r="AE28" s="319"/>
      <c r="AF28" s="319"/>
      <c r="AG28" s="320"/>
      <c r="AH28" s="330"/>
      <c r="AI28" s="331"/>
      <c r="AJ28" s="331"/>
      <c r="AK28" s="331"/>
      <c r="AL28" s="331"/>
      <c r="AM28" s="332"/>
      <c r="AN28" s="8"/>
      <c r="AO28" s="295"/>
      <c r="AP28" s="296"/>
      <c r="AQ28" s="296"/>
      <c r="AR28" s="296"/>
      <c r="AS28" s="296"/>
      <c r="AT28" s="297"/>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72"/>
      <c r="C29" s="272"/>
      <c r="D29" s="273"/>
      <c r="E29" s="316"/>
      <c r="F29" s="317"/>
      <c r="G29" s="317"/>
      <c r="H29" s="317"/>
      <c r="I29" s="318"/>
      <c r="J29" s="339"/>
      <c r="K29" s="340"/>
      <c r="L29" s="340"/>
      <c r="M29" s="340"/>
      <c r="N29" s="340"/>
      <c r="O29" s="341"/>
      <c r="P29" s="342"/>
      <c r="Q29" s="343"/>
      <c r="R29" s="343"/>
      <c r="S29" s="343"/>
      <c r="T29" s="343"/>
      <c r="U29" s="344"/>
      <c r="V29" s="342"/>
      <c r="W29" s="343"/>
      <c r="X29" s="343"/>
      <c r="Y29" s="343"/>
      <c r="Z29" s="343"/>
      <c r="AA29" s="344"/>
      <c r="AB29" s="327"/>
      <c r="AC29" s="328"/>
      <c r="AD29" s="328"/>
      <c r="AE29" s="328"/>
      <c r="AF29" s="328"/>
      <c r="AG29" s="329"/>
      <c r="AH29" s="333"/>
      <c r="AI29" s="334"/>
      <c r="AJ29" s="334"/>
      <c r="AK29" s="334"/>
      <c r="AL29" s="334"/>
      <c r="AM29" s="335"/>
      <c r="AN29" s="8"/>
      <c r="AO29" s="298"/>
      <c r="AP29" s="299"/>
      <c r="AQ29" s="299"/>
      <c r="AR29" s="299"/>
      <c r="AS29" s="299"/>
      <c r="AT29" s="300"/>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72"/>
      <c r="C30" s="272"/>
      <c r="D30" s="273"/>
      <c r="E30" s="310" t="s">
        <v>95</v>
      </c>
      <c r="F30" s="311"/>
      <c r="G30" s="311"/>
      <c r="H30" s="311"/>
      <c r="I30" s="311"/>
      <c r="J30" s="354"/>
      <c r="K30" s="355"/>
      <c r="L30" s="355"/>
      <c r="M30" s="355"/>
      <c r="N30" s="355"/>
      <c r="O30" s="356"/>
      <c r="P30" s="346"/>
      <c r="Q30" s="346"/>
      <c r="R30" s="346"/>
      <c r="S30" s="346"/>
      <c r="T30" s="346"/>
      <c r="U30" s="347"/>
      <c r="V30" s="345"/>
      <c r="W30" s="346"/>
      <c r="X30" s="346"/>
      <c r="Y30" s="346"/>
      <c r="Z30" s="346"/>
      <c r="AA30" s="347"/>
      <c r="AB30" s="321"/>
      <c r="AC30" s="322"/>
      <c r="AD30" s="322"/>
      <c r="AE30" s="322"/>
      <c r="AF30" s="322"/>
      <c r="AG30" s="324"/>
      <c r="AH30" s="336"/>
      <c r="AI30" s="337"/>
      <c r="AJ30" s="337"/>
      <c r="AK30" s="337"/>
      <c r="AL30" s="337"/>
      <c r="AM30" s="338"/>
      <c r="AN30" s="8"/>
      <c r="AO30" s="301" t="s">
        <v>67</v>
      </c>
      <c r="AP30" s="302"/>
      <c r="AQ30" s="302"/>
      <c r="AR30" s="302"/>
      <c r="AS30" s="302"/>
      <c r="AT30" s="303"/>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72"/>
      <c r="C31" s="272"/>
      <c r="D31" s="273"/>
      <c r="E31" s="313"/>
      <c r="F31" s="314"/>
      <c r="G31" s="314"/>
      <c r="H31" s="314"/>
      <c r="I31" s="314"/>
      <c r="J31" s="350"/>
      <c r="K31" s="348"/>
      <c r="L31" s="348"/>
      <c r="M31" s="348"/>
      <c r="N31" s="348"/>
      <c r="O31" s="349"/>
      <c r="P31" s="340"/>
      <c r="Q31" s="340"/>
      <c r="R31" s="340"/>
      <c r="S31" s="340"/>
      <c r="T31" s="340"/>
      <c r="U31" s="341"/>
      <c r="V31" s="339"/>
      <c r="W31" s="340"/>
      <c r="X31" s="340"/>
      <c r="Y31" s="340"/>
      <c r="Z31" s="340"/>
      <c r="AA31" s="341"/>
      <c r="AB31" s="323"/>
      <c r="AC31" s="319"/>
      <c r="AD31" s="319"/>
      <c r="AE31" s="319"/>
      <c r="AF31" s="319"/>
      <c r="AG31" s="320"/>
      <c r="AH31" s="330"/>
      <c r="AI31" s="331"/>
      <c r="AJ31" s="331"/>
      <c r="AK31" s="331"/>
      <c r="AL31" s="331"/>
      <c r="AM31" s="332"/>
      <c r="AN31" s="8"/>
      <c r="AO31" s="304"/>
      <c r="AP31" s="305"/>
      <c r="AQ31" s="305"/>
      <c r="AR31" s="305"/>
      <c r="AS31" s="305"/>
      <c r="AT31" s="306"/>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72"/>
      <c r="C32" s="272"/>
      <c r="D32" s="273"/>
      <c r="E32" s="313"/>
      <c r="F32" s="314"/>
      <c r="G32" s="314"/>
      <c r="H32" s="314"/>
      <c r="I32" s="314"/>
      <c r="J32" s="350"/>
      <c r="K32" s="348"/>
      <c r="L32" s="348"/>
      <c r="M32" s="348"/>
      <c r="N32" s="348"/>
      <c r="O32" s="349"/>
      <c r="P32" s="340"/>
      <c r="Q32" s="340"/>
      <c r="R32" s="340"/>
      <c r="S32" s="340"/>
      <c r="T32" s="340"/>
      <c r="U32" s="341"/>
      <c r="V32" s="339"/>
      <c r="W32" s="340"/>
      <c r="X32" s="340"/>
      <c r="Y32" s="340"/>
      <c r="Z32" s="340"/>
      <c r="AA32" s="341"/>
      <c r="AB32" s="323"/>
      <c r="AC32" s="319"/>
      <c r="AD32" s="319"/>
      <c r="AE32" s="319"/>
      <c r="AF32" s="319"/>
      <c r="AG32" s="320"/>
      <c r="AH32" s="330"/>
      <c r="AI32" s="331"/>
      <c r="AJ32" s="331"/>
      <c r="AK32" s="331"/>
      <c r="AL32" s="331"/>
      <c r="AM32" s="332"/>
      <c r="AN32" s="8"/>
      <c r="AO32" s="304"/>
      <c r="AP32" s="305"/>
      <c r="AQ32" s="305"/>
      <c r="AR32" s="305"/>
      <c r="AS32" s="305"/>
      <c r="AT32" s="306"/>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72"/>
      <c r="C33" s="272"/>
      <c r="D33" s="273"/>
      <c r="E33" s="313"/>
      <c r="F33" s="314"/>
      <c r="G33" s="314"/>
      <c r="H33" s="314"/>
      <c r="I33" s="314"/>
      <c r="J33" s="350"/>
      <c r="K33" s="348"/>
      <c r="L33" s="348"/>
      <c r="M33" s="348"/>
      <c r="N33" s="348"/>
      <c r="O33" s="349"/>
      <c r="P33" s="340"/>
      <c r="Q33" s="340"/>
      <c r="R33" s="340"/>
      <c r="S33" s="340"/>
      <c r="T33" s="340"/>
      <c r="U33" s="341"/>
      <c r="V33" s="339"/>
      <c r="W33" s="340"/>
      <c r="X33" s="340"/>
      <c r="Y33" s="340"/>
      <c r="Z33" s="340"/>
      <c r="AA33" s="341"/>
      <c r="AB33" s="323"/>
      <c r="AC33" s="319"/>
      <c r="AD33" s="319"/>
      <c r="AE33" s="319"/>
      <c r="AF33" s="319"/>
      <c r="AG33" s="320"/>
      <c r="AH33" s="330"/>
      <c r="AI33" s="331"/>
      <c r="AJ33" s="331"/>
      <c r="AK33" s="331"/>
      <c r="AL33" s="331"/>
      <c r="AM33" s="332"/>
      <c r="AN33" s="8"/>
      <c r="AO33" s="304"/>
      <c r="AP33" s="305"/>
      <c r="AQ33" s="305"/>
      <c r="AR33" s="305"/>
      <c r="AS33" s="305"/>
      <c r="AT33" s="306"/>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72"/>
      <c r="C34" s="272"/>
      <c r="D34" s="273"/>
      <c r="E34" s="313"/>
      <c r="F34" s="314"/>
      <c r="G34" s="314"/>
      <c r="H34" s="314"/>
      <c r="I34" s="314"/>
      <c r="J34" s="350"/>
      <c r="K34" s="348"/>
      <c r="L34" s="348"/>
      <c r="M34" s="348"/>
      <c r="N34" s="348"/>
      <c r="O34" s="349"/>
      <c r="P34" s="340"/>
      <c r="Q34" s="340"/>
      <c r="R34" s="340"/>
      <c r="S34" s="340"/>
      <c r="T34" s="340"/>
      <c r="U34" s="341"/>
      <c r="V34" s="339"/>
      <c r="W34" s="340"/>
      <c r="X34" s="340"/>
      <c r="Y34" s="340"/>
      <c r="Z34" s="340"/>
      <c r="AA34" s="341"/>
      <c r="AB34" s="323"/>
      <c r="AC34" s="319"/>
      <c r="AD34" s="319"/>
      <c r="AE34" s="319"/>
      <c r="AF34" s="319"/>
      <c r="AG34" s="320"/>
      <c r="AH34" s="330"/>
      <c r="AI34" s="331"/>
      <c r="AJ34" s="331"/>
      <c r="AK34" s="331"/>
      <c r="AL34" s="331"/>
      <c r="AM34" s="332"/>
      <c r="AN34" s="8"/>
      <c r="AO34" s="304"/>
      <c r="AP34" s="305"/>
      <c r="AQ34" s="305"/>
      <c r="AR34" s="305"/>
      <c r="AS34" s="305"/>
      <c r="AT34" s="306"/>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72"/>
      <c r="C35" s="272"/>
      <c r="D35" s="273"/>
      <c r="E35" s="313"/>
      <c r="F35" s="314"/>
      <c r="G35" s="314"/>
      <c r="H35" s="314"/>
      <c r="I35" s="314"/>
      <c r="J35" s="350"/>
      <c r="K35" s="348"/>
      <c r="L35" s="348"/>
      <c r="M35" s="348"/>
      <c r="N35" s="348"/>
      <c r="O35" s="349"/>
      <c r="P35" s="340"/>
      <c r="Q35" s="340"/>
      <c r="R35" s="340"/>
      <c r="S35" s="340"/>
      <c r="T35" s="340"/>
      <c r="U35" s="341"/>
      <c r="V35" s="339"/>
      <c r="W35" s="340"/>
      <c r="X35" s="340"/>
      <c r="Y35" s="340"/>
      <c r="Z35" s="340"/>
      <c r="AA35" s="341"/>
      <c r="AB35" s="323"/>
      <c r="AC35" s="319"/>
      <c r="AD35" s="319"/>
      <c r="AE35" s="319"/>
      <c r="AF35" s="319"/>
      <c r="AG35" s="320"/>
      <c r="AH35" s="330"/>
      <c r="AI35" s="331"/>
      <c r="AJ35" s="331"/>
      <c r="AK35" s="331"/>
      <c r="AL35" s="331"/>
      <c r="AM35" s="332"/>
      <c r="AN35" s="8"/>
      <c r="AO35" s="304"/>
      <c r="AP35" s="305"/>
      <c r="AQ35" s="305"/>
      <c r="AR35" s="305"/>
      <c r="AS35" s="305"/>
      <c r="AT35" s="306"/>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72"/>
      <c r="C36" s="272"/>
      <c r="D36" s="273"/>
      <c r="E36" s="313"/>
      <c r="F36" s="314"/>
      <c r="G36" s="314"/>
      <c r="H36" s="314"/>
      <c r="I36" s="314"/>
      <c r="J36" s="350"/>
      <c r="K36" s="348"/>
      <c r="L36" s="348"/>
      <c r="M36" s="348"/>
      <c r="N36" s="348"/>
      <c r="O36" s="349"/>
      <c r="P36" s="340"/>
      <c r="Q36" s="340"/>
      <c r="R36" s="340"/>
      <c r="S36" s="340"/>
      <c r="T36" s="340"/>
      <c r="U36" s="341"/>
      <c r="V36" s="339"/>
      <c r="W36" s="340"/>
      <c r="X36" s="340"/>
      <c r="Y36" s="340"/>
      <c r="Z36" s="340"/>
      <c r="AA36" s="341"/>
      <c r="AB36" s="323"/>
      <c r="AC36" s="319"/>
      <c r="AD36" s="319"/>
      <c r="AE36" s="319"/>
      <c r="AF36" s="319"/>
      <c r="AG36" s="320"/>
      <c r="AH36" s="330"/>
      <c r="AI36" s="331"/>
      <c r="AJ36" s="331"/>
      <c r="AK36" s="331"/>
      <c r="AL36" s="331"/>
      <c r="AM36" s="332"/>
      <c r="AN36" s="8"/>
      <c r="AO36" s="304"/>
      <c r="AP36" s="305"/>
      <c r="AQ36" s="305"/>
      <c r="AR36" s="305"/>
      <c r="AS36" s="305"/>
      <c r="AT36" s="306"/>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72"/>
      <c r="C37" s="272"/>
      <c r="D37" s="273"/>
      <c r="E37" s="316"/>
      <c r="F37" s="317"/>
      <c r="G37" s="317"/>
      <c r="H37" s="317"/>
      <c r="I37" s="317"/>
      <c r="J37" s="351"/>
      <c r="K37" s="352"/>
      <c r="L37" s="352"/>
      <c r="M37" s="352"/>
      <c r="N37" s="352"/>
      <c r="O37" s="353"/>
      <c r="P37" s="343"/>
      <c r="Q37" s="343"/>
      <c r="R37" s="343"/>
      <c r="S37" s="343"/>
      <c r="T37" s="343"/>
      <c r="U37" s="344"/>
      <c r="V37" s="342"/>
      <c r="W37" s="343"/>
      <c r="X37" s="343"/>
      <c r="Y37" s="343"/>
      <c r="Z37" s="343"/>
      <c r="AA37" s="344"/>
      <c r="AB37" s="327"/>
      <c r="AC37" s="328"/>
      <c r="AD37" s="328"/>
      <c r="AE37" s="328"/>
      <c r="AF37" s="328"/>
      <c r="AG37" s="329"/>
      <c r="AH37" s="333"/>
      <c r="AI37" s="334"/>
      <c r="AJ37" s="334"/>
      <c r="AK37" s="334"/>
      <c r="AL37" s="334"/>
      <c r="AM37" s="335"/>
      <c r="AN37" s="8"/>
      <c r="AO37" s="307"/>
      <c r="AP37" s="308"/>
      <c r="AQ37" s="308"/>
      <c r="AR37" s="308"/>
      <c r="AS37" s="308"/>
      <c r="AT37" s="309"/>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72"/>
      <c r="C38" s="272"/>
      <c r="D38" s="273"/>
      <c r="E38" s="310" t="s">
        <v>94</v>
      </c>
      <c r="F38" s="311"/>
      <c r="G38" s="311"/>
      <c r="H38" s="311"/>
      <c r="I38" s="312"/>
      <c r="J38" s="354"/>
      <c r="K38" s="355"/>
      <c r="L38" s="355"/>
      <c r="M38" s="355"/>
      <c r="N38" s="355"/>
      <c r="O38" s="356"/>
      <c r="P38" s="354"/>
      <c r="Q38" s="355"/>
      <c r="R38" s="355"/>
      <c r="S38" s="355"/>
      <c r="T38" s="355"/>
      <c r="U38" s="356"/>
      <c r="V38" s="345"/>
      <c r="W38" s="346"/>
      <c r="X38" s="346"/>
      <c r="Y38" s="346"/>
      <c r="Z38" s="346"/>
      <c r="AA38" s="347"/>
      <c r="AB38" s="321"/>
      <c r="AC38" s="322"/>
      <c r="AD38" s="322"/>
      <c r="AE38" s="322"/>
      <c r="AF38" s="322"/>
      <c r="AG38" s="324"/>
      <c r="AH38" s="336"/>
      <c r="AI38" s="337"/>
      <c r="AJ38" s="337"/>
      <c r="AK38" s="337"/>
      <c r="AL38" s="337"/>
      <c r="AM38" s="33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72"/>
      <c r="C39" s="272"/>
      <c r="D39" s="273"/>
      <c r="E39" s="313"/>
      <c r="F39" s="314"/>
      <c r="G39" s="314"/>
      <c r="H39" s="314"/>
      <c r="I39" s="315"/>
      <c r="J39" s="350"/>
      <c r="K39" s="348"/>
      <c r="L39" s="348"/>
      <c r="M39" s="348"/>
      <c r="N39" s="348"/>
      <c r="O39" s="349"/>
      <c r="P39" s="350"/>
      <c r="Q39" s="348"/>
      <c r="R39" s="348"/>
      <c r="S39" s="348"/>
      <c r="T39" s="348"/>
      <c r="U39" s="349"/>
      <c r="V39" s="339"/>
      <c r="W39" s="340"/>
      <c r="X39" s="340"/>
      <c r="Y39" s="340"/>
      <c r="Z39" s="340"/>
      <c r="AA39" s="341"/>
      <c r="AB39" s="323"/>
      <c r="AC39" s="319"/>
      <c r="AD39" s="319"/>
      <c r="AE39" s="319"/>
      <c r="AF39" s="319"/>
      <c r="AG39" s="320"/>
      <c r="AH39" s="330"/>
      <c r="AI39" s="331"/>
      <c r="AJ39" s="331"/>
      <c r="AK39" s="331"/>
      <c r="AL39" s="331"/>
      <c r="AM39" s="332"/>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72"/>
      <c r="C40" s="272"/>
      <c r="D40" s="273"/>
      <c r="E40" s="313"/>
      <c r="F40" s="314"/>
      <c r="G40" s="314"/>
      <c r="H40" s="314"/>
      <c r="I40" s="315"/>
      <c r="J40" s="350"/>
      <c r="K40" s="348"/>
      <c r="L40" s="348"/>
      <c r="M40" s="348"/>
      <c r="N40" s="348"/>
      <c r="O40" s="349"/>
      <c r="P40" s="350"/>
      <c r="Q40" s="348"/>
      <c r="R40" s="348"/>
      <c r="S40" s="348"/>
      <c r="T40" s="348"/>
      <c r="U40" s="349"/>
      <c r="V40" s="339"/>
      <c r="W40" s="340"/>
      <c r="X40" s="340"/>
      <c r="Y40" s="340"/>
      <c r="Z40" s="340"/>
      <c r="AA40" s="341"/>
      <c r="AB40" s="323"/>
      <c r="AC40" s="319"/>
      <c r="AD40" s="319"/>
      <c r="AE40" s="319"/>
      <c r="AF40" s="319"/>
      <c r="AG40" s="320"/>
      <c r="AH40" s="330"/>
      <c r="AI40" s="331"/>
      <c r="AJ40" s="331"/>
      <c r="AK40" s="331"/>
      <c r="AL40" s="331"/>
      <c r="AM40" s="332"/>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72"/>
      <c r="C41" s="272"/>
      <c r="D41" s="273"/>
      <c r="E41" s="313"/>
      <c r="F41" s="314"/>
      <c r="G41" s="314"/>
      <c r="H41" s="314"/>
      <c r="I41" s="315"/>
      <c r="J41" s="350"/>
      <c r="K41" s="348"/>
      <c r="L41" s="348"/>
      <c r="M41" s="348"/>
      <c r="N41" s="348"/>
      <c r="O41" s="349"/>
      <c r="P41" s="350"/>
      <c r="Q41" s="348"/>
      <c r="R41" s="348"/>
      <c r="S41" s="348"/>
      <c r="T41" s="348"/>
      <c r="U41" s="349"/>
      <c r="V41" s="339"/>
      <c r="W41" s="340"/>
      <c r="X41" s="340"/>
      <c r="Y41" s="340"/>
      <c r="Z41" s="340"/>
      <c r="AA41" s="341"/>
      <c r="AB41" s="323"/>
      <c r="AC41" s="319"/>
      <c r="AD41" s="319"/>
      <c r="AE41" s="319"/>
      <c r="AF41" s="319"/>
      <c r="AG41" s="320"/>
      <c r="AH41" s="330"/>
      <c r="AI41" s="331"/>
      <c r="AJ41" s="331"/>
      <c r="AK41" s="331"/>
      <c r="AL41" s="331"/>
      <c r="AM41" s="332"/>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72"/>
      <c r="C42" s="272"/>
      <c r="D42" s="273"/>
      <c r="E42" s="313"/>
      <c r="F42" s="314"/>
      <c r="G42" s="314"/>
      <c r="H42" s="314"/>
      <c r="I42" s="315"/>
      <c r="J42" s="350"/>
      <c r="K42" s="348"/>
      <c r="L42" s="348"/>
      <c r="M42" s="348"/>
      <c r="N42" s="348"/>
      <c r="O42" s="349"/>
      <c r="P42" s="350"/>
      <c r="Q42" s="348"/>
      <c r="R42" s="348"/>
      <c r="S42" s="348"/>
      <c r="T42" s="348"/>
      <c r="U42" s="349"/>
      <c r="V42" s="339"/>
      <c r="W42" s="340"/>
      <c r="X42" s="340"/>
      <c r="Y42" s="340"/>
      <c r="Z42" s="340"/>
      <c r="AA42" s="341"/>
      <c r="AB42" s="323"/>
      <c r="AC42" s="319"/>
      <c r="AD42" s="319"/>
      <c r="AE42" s="319"/>
      <c r="AF42" s="319"/>
      <c r="AG42" s="320"/>
      <c r="AH42" s="330"/>
      <c r="AI42" s="331"/>
      <c r="AJ42" s="331"/>
      <c r="AK42" s="331"/>
      <c r="AL42" s="331"/>
      <c r="AM42" s="332"/>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72"/>
      <c r="C43" s="272"/>
      <c r="D43" s="273"/>
      <c r="E43" s="313"/>
      <c r="F43" s="314"/>
      <c r="G43" s="314"/>
      <c r="H43" s="314"/>
      <c r="I43" s="315"/>
      <c r="J43" s="350"/>
      <c r="K43" s="348"/>
      <c r="L43" s="348"/>
      <c r="M43" s="348"/>
      <c r="N43" s="348"/>
      <c r="O43" s="349"/>
      <c r="P43" s="350"/>
      <c r="Q43" s="348"/>
      <c r="R43" s="348"/>
      <c r="S43" s="348"/>
      <c r="T43" s="348"/>
      <c r="U43" s="349"/>
      <c r="V43" s="339"/>
      <c r="W43" s="340"/>
      <c r="X43" s="340"/>
      <c r="Y43" s="340"/>
      <c r="Z43" s="340"/>
      <c r="AA43" s="341"/>
      <c r="AB43" s="323"/>
      <c r="AC43" s="319"/>
      <c r="AD43" s="319"/>
      <c r="AE43" s="319"/>
      <c r="AF43" s="319"/>
      <c r="AG43" s="320"/>
      <c r="AH43" s="330"/>
      <c r="AI43" s="331"/>
      <c r="AJ43" s="331"/>
      <c r="AK43" s="331"/>
      <c r="AL43" s="331"/>
      <c r="AM43" s="332"/>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72"/>
      <c r="C44" s="272"/>
      <c r="D44" s="273"/>
      <c r="E44" s="313"/>
      <c r="F44" s="314"/>
      <c r="G44" s="314"/>
      <c r="H44" s="314"/>
      <c r="I44" s="315"/>
      <c r="J44" s="350"/>
      <c r="K44" s="348"/>
      <c r="L44" s="348"/>
      <c r="M44" s="348"/>
      <c r="N44" s="348"/>
      <c r="O44" s="349"/>
      <c r="P44" s="350"/>
      <c r="Q44" s="348"/>
      <c r="R44" s="348"/>
      <c r="S44" s="348"/>
      <c r="T44" s="348"/>
      <c r="U44" s="349"/>
      <c r="V44" s="339"/>
      <c r="W44" s="340"/>
      <c r="X44" s="340"/>
      <c r="Y44" s="340"/>
      <c r="Z44" s="340"/>
      <c r="AA44" s="341"/>
      <c r="AB44" s="323"/>
      <c r="AC44" s="319"/>
      <c r="AD44" s="319"/>
      <c r="AE44" s="319"/>
      <c r="AF44" s="319"/>
      <c r="AG44" s="320"/>
      <c r="AH44" s="330"/>
      <c r="AI44" s="331"/>
      <c r="AJ44" s="331"/>
      <c r="AK44" s="331"/>
      <c r="AL44" s="331"/>
      <c r="AM44" s="332"/>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72"/>
      <c r="C45" s="272"/>
      <c r="D45" s="273"/>
      <c r="E45" s="316"/>
      <c r="F45" s="317"/>
      <c r="G45" s="317"/>
      <c r="H45" s="317"/>
      <c r="I45" s="318"/>
      <c r="J45" s="351"/>
      <c r="K45" s="352"/>
      <c r="L45" s="352"/>
      <c r="M45" s="352"/>
      <c r="N45" s="352"/>
      <c r="O45" s="353"/>
      <c r="P45" s="351"/>
      <c r="Q45" s="352"/>
      <c r="R45" s="352"/>
      <c r="S45" s="352"/>
      <c r="T45" s="352"/>
      <c r="U45" s="353"/>
      <c r="V45" s="342"/>
      <c r="W45" s="343"/>
      <c r="X45" s="343"/>
      <c r="Y45" s="343"/>
      <c r="Z45" s="343"/>
      <c r="AA45" s="344"/>
      <c r="AB45" s="327"/>
      <c r="AC45" s="328"/>
      <c r="AD45" s="328"/>
      <c r="AE45" s="328"/>
      <c r="AF45" s="328"/>
      <c r="AG45" s="329"/>
      <c r="AH45" s="333"/>
      <c r="AI45" s="334"/>
      <c r="AJ45" s="334"/>
      <c r="AK45" s="334"/>
      <c r="AL45" s="334"/>
      <c r="AM45" s="335"/>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10" t="s">
        <v>93</v>
      </c>
      <c r="K46" s="311"/>
      <c r="L46" s="311"/>
      <c r="M46" s="311"/>
      <c r="N46" s="311"/>
      <c r="O46" s="312"/>
      <c r="P46" s="310" t="s">
        <v>92</v>
      </c>
      <c r="Q46" s="311"/>
      <c r="R46" s="311"/>
      <c r="S46" s="311"/>
      <c r="T46" s="311"/>
      <c r="U46" s="312"/>
      <c r="V46" s="310" t="s">
        <v>91</v>
      </c>
      <c r="W46" s="311"/>
      <c r="X46" s="311"/>
      <c r="Y46" s="311"/>
      <c r="Z46" s="311"/>
      <c r="AA46" s="312"/>
      <c r="AB46" s="310" t="s">
        <v>90</v>
      </c>
      <c r="AC46" s="326"/>
      <c r="AD46" s="311"/>
      <c r="AE46" s="311"/>
      <c r="AF46" s="311"/>
      <c r="AG46" s="312"/>
      <c r="AH46" s="310" t="s">
        <v>89</v>
      </c>
      <c r="AI46" s="311"/>
      <c r="AJ46" s="311"/>
      <c r="AK46" s="311"/>
      <c r="AL46" s="311"/>
      <c r="AM46" s="312"/>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13"/>
      <c r="K47" s="314"/>
      <c r="L47" s="314"/>
      <c r="M47" s="314"/>
      <c r="N47" s="314"/>
      <c r="O47" s="315"/>
      <c r="P47" s="313"/>
      <c r="Q47" s="314"/>
      <c r="R47" s="314"/>
      <c r="S47" s="314"/>
      <c r="T47" s="314"/>
      <c r="U47" s="315"/>
      <c r="V47" s="313"/>
      <c r="W47" s="314"/>
      <c r="X47" s="314"/>
      <c r="Y47" s="314"/>
      <c r="Z47" s="314"/>
      <c r="AA47" s="315"/>
      <c r="AB47" s="313"/>
      <c r="AC47" s="314"/>
      <c r="AD47" s="314"/>
      <c r="AE47" s="314"/>
      <c r="AF47" s="314"/>
      <c r="AG47" s="315"/>
      <c r="AH47" s="313"/>
      <c r="AI47" s="314"/>
      <c r="AJ47" s="314"/>
      <c r="AK47" s="314"/>
      <c r="AL47" s="314"/>
      <c r="AM47" s="315"/>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13"/>
      <c r="K48" s="314"/>
      <c r="L48" s="314"/>
      <c r="M48" s="314"/>
      <c r="N48" s="314"/>
      <c r="O48" s="315"/>
      <c r="P48" s="313"/>
      <c r="Q48" s="314"/>
      <c r="R48" s="314"/>
      <c r="S48" s="314"/>
      <c r="T48" s="314"/>
      <c r="U48" s="315"/>
      <c r="V48" s="313"/>
      <c r="W48" s="314"/>
      <c r="X48" s="314"/>
      <c r="Y48" s="314"/>
      <c r="Z48" s="314"/>
      <c r="AA48" s="315"/>
      <c r="AB48" s="313"/>
      <c r="AC48" s="314"/>
      <c r="AD48" s="314"/>
      <c r="AE48" s="314"/>
      <c r="AF48" s="314"/>
      <c r="AG48" s="315"/>
      <c r="AH48" s="313"/>
      <c r="AI48" s="314"/>
      <c r="AJ48" s="314"/>
      <c r="AK48" s="314"/>
      <c r="AL48" s="314"/>
      <c r="AM48" s="315"/>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13"/>
      <c r="K49" s="314"/>
      <c r="L49" s="314"/>
      <c r="M49" s="314"/>
      <c r="N49" s="314"/>
      <c r="O49" s="315"/>
      <c r="P49" s="313"/>
      <c r="Q49" s="314"/>
      <c r="R49" s="314"/>
      <c r="S49" s="314"/>
      <c r="T49" s="314"/>
      <c r="U49" s="315"/>
      <c r="V49" s="313"/>
      <c r="W49" s="314"/>
      <c r="X49" s="314"/>
      <c r="Y49" s="314"/>
      <c r="Z49" s="314"/>
      <c r="AA49" s="315"/>
      <c r="AB49" s="313"/>
      <c r="AC49" s="314"/>
      <c r="AD49" s="314"/>
      <c r="AE49" s="314"/>
      <c r="AF49" s="314"/>
      <c r="AG49" s="315"/>
      <c r="AH49" s="313"/>
      <c r="AI49" s="314"/>
      <c r="AJ49" s="314"/>
      <c r="AK49" s="314"/>
      <c r="AL49" s="314"/>
      <c r="AM49" s="315"/>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13"/>
      <c r="K50" s="314"/>
      <c r="L50" s="314"/>
      <c r="M50" s="314"/>
      <c r="N50" s="314"/>
      <c r="O50" s="315"/>
      <c r="P50" s="313"/>
      <c r="Q50" s="314"/>
      <c r="R50" s="314"/>
      <c r="S50" s="314"/>
      <c r="T50" s="314"/>
      <c r="U50" s="315"/>
      <c r="V50" s="313"/>
      <c r="W50" s="314"/>
      <c r="X50" s="314"/>
      <c r="Y50" s="314"/>
      <c r="Z50" s="314"/>
      <c r="AA50" s="315"/>
      <c r="AB50" s="313"/>
      <c r="AC50" s="314"/>
      <c r="AD50" s="314"/>
      <c r="AE50" s="314"/>
      <c r="AF50" s="314"/>
      <c r="AG50" s="315"/>
      <c r="AH50" s="313"/>
      <c r="AI50" s="314"/>
      <c r="AJ50" s="314"/>
      <c r="AK50" s="314"/>
      <c r="AL50" s="314"/>
      <c r="AM50" s="315"/>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16"/>
      <c r="K51" s="317"/>
      <c r="L51" s="317"/>
      <c r="M51" s="317"/>
      <c r="N51" s="317"/>
      <c r="O51" s="318"/>
      <c r="P51" s="316"/>
      <c r="Q51" s="317"/>
      <c r="R51" s="317"/>
      <c r="S51" s="317"/>
      <c r="T51" s="317"/>
      <c r="U51" s="318"/>
      <c r="V51" s="316"/>
      <c r="W51" s="317"/>
      <c r="X51" s="317"/>
      <c r="Y51" s="317"/>
      <c r="Z51" s="317"/>
      <c r="AA51" s="318"/>
      <c r="AB51" s="316"/>
      <c r="AC51" s="317"/>
      <c r="AD51" s="317"/>
      <c r="AE51" s="317"/>
      <c r="AF51" s="317"/>
      <c r="AG51" s="318"/>
      <c r="AH51" s="316"/>
      <c r="AI51" s="317"/>
      <c r="AJ51" s="317"/>
      <c r="AK51" s="317"/>
      <c r="AL51" s="317"/>
      <c r="AM51" s="31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90" zoomScaleNormal="90" workbookViewId="0">
      <selection activeCell="C8" sqref="C8"/>
    </sheetView>
  </sheetViews>
  <sheetFormatPr baseColWidth="10" defaultRowHeight="14.4" x14ac:dyDescent="0.3"/>
  <cols>
    <col min="2" max="2" width="24.33203125" customWidth="1"/>
    <col min="3" max="3" width="70.33203125" customWidth="1"/>
    <col min="4" max="4" width="29.6640625" customWidth="1"/>
  </cols>
  <sheetData>
    <row r="1" spans="1:37" ht="23.4" x14ac:dyDescent="0.3">
      <c r="A1" s="8"/>
      <c r="B1" s="358" t="s">
        <v>210</v>
      </c>
      <c r="C1" s="358"/>
      <c r="D1" s="358"/>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40</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39</v>
      </c>
      <c r="C4" s="50" t="s">
        <v>83</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41</v>
      </c>
      <c r="C5" s="50" t="s">
        <v>84</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88</v>
      </c>
      <c r="C6" s="50" t="s">
        <v>85</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86</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42</v>
      </c>
      <c r="C8" s="50" t="s">
        <v>87</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5" zoomScale="70" zoomScaleNormal="70" workbookViewId="0">
      <selection activeCell="C23" sqref="C23"/>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60" t="s">
        <v>211</v>
      </c>
      <c r="C1" s="360"/>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4" t="s">
        <v>50</v>
      </c>
      <c r="D3" s="58"/>
      <c r="E3" s="58"/>
      <c r="F3" s="35"/>
      <c r="G3" s="8"/>
      <c r="H3" s="8"/>
      <c r="I3" s="8"/>
      <c r="J3" s="8"/>
      <c r="K3" s="8"/>
      <c r="L3" s="8"/>
      <c r="M3" s="8"/>
      <c r="N3" s="8"/>
      <c r="O3" s="8"/>
      <c r="P3" s="8"/>
      <c r="Q3" s="8"/>
      <c r="R3" s="8"/>
      <c r="S3" s="8"/>
      <c r="T3" s="8"/>
      <c r="U3" s="8"/>
      <c r="V3" s="8"/>
      <c r="W3" s="8"/>
    </row>
    <row r="4" spans="1:23" ht="32.4" x14ac:dyDescent="0.3">
      <c r="A4" s="23" t="s">
        <v>69</v>
      </c>
      <c r="B4" s="361" t="s">
        <v>82</v>
      </c>
      <c r="C4" s="36" t="s">
        <v>139</v>
      </c>
      <c r="D4" s="57"/>
      <c r="E4" s="57"/>
      <c r="F4" s="35"/>
      <c r="G4" s="8"/>
      <c r="H4" s="8"/>
      <c r="I4" s="8"/>
      <c r="J4" s="8"/>
      <c r="K4" s="8"/>
      <c r="L4" s="8"/>
      <c r="M4" s="8"/>
      <c r="N4" s="8"/>
      <c r="O4" s="8"/>
      <c r="P4" s="8"/>
      <c r="Q4" s="8"/>
      <c r="R4" s="8"/>
      <c r="S4" s="8"/>
      <c r="T4" s="8"/>
      <c r="U4" s="8"/>
      <c r="V4" s="8"/>
      <c r="W4" s="8"/>
    </row>
    <row r="5" spans="1:23" ht="32.4" x14ac:dyDescent="0.3">
      <c r="A5" s="23" t="s">
        <v>66</v>
      </c>
      <c r="B5" s="361"/>
      <c r="C5" s="37" t="s">
        <v>140</v>
      </c>
      <c r="D5" s="57"/>
      <c r="E5" s="57"/>
      <c r="F5" s="35"/>
      <c r="G5" s="8"/>
      <c r="H5" s="8"/>
      <c r="I5" s="8"/>
      <c r="J5" s="8"/>
      <c r="K5" s="8"/>
      <c r="L5" s="8"/>
      <c r="M5" s="8"/>
      <c r="N5" s="8"/>
      <c r="O5" s="8"/>
      <c r="P5" s="8"/>
      <c r="Q5" s="8"/>
      <c r="R5" s="8"/>
      <c r="S5" s="8"/>
      <c r="T5" s="8"/>
      <c r="U5" s="8"/>
      <c r="V5" s="8"/>
      <c r="W5" s="8"/>
    </row>
    <row r="6" spans="1:23" ht="32.4" x14ac:dyDescent="0.3">
      <c r="A6" s="23" t="s">
        <v>5</v>
      </c>
      <c r="B6" s="361"/>
      <c r="C6" s="37" t="s">
        <v>141</v>
      </c>
      <c r="D6" s="57"/>
      <c r="E6" s="57"/>
      <c r="F6" s="35"/>
      <c r="G6" s="8"/>
      <c r="H6" s="8"/>
      <c r="I6" s="8"/>
      <c r="J6" s="8"/>
      <c r="K6" s="8"/>
      <c r="L6" s="8"/>
      <c r="M6" s="8"/>
      <c r="N6" s="8"/>
      <c r="O6" s="8"/>
      <c r="P6" s="8"/>
      <c r="Q6" s="8"/>
      <c r="R6" s="8"/>
      <c r="S6" s="8"/>
      <c r="T6" s="8"/>
      <c r="U6" s="8"/>
      <c r="V6" s="8"/>
      <c r="W6" s="8"/>
    </row>
    <row r="7" spans="1:23" ht="32.4" x14ac:dyDescent="0.3">
      <c r="A7" s="23" t="s">
        <v>70</v>
      </c>
      <c r="B7" s="361"/>
      <c r="C7" s="37" t="s">
        <v>142</v>
      </c>
      <c r="D7" s="57"/>
      <c r="E7" s="57"/>
      <c r="F7" s="35"/>
      <c r="G7" s="8"/>
      <c r="H7" s="8"/>
      <c r="I7" s="8"/>
      <c r="J7" s="8"/>
      <c r="K7" s="8"/>
      <c r="L7" s="8"/>
      <c r="M7" s="8"/>
      <c r="N7" s="8"/>
      <c r="O7" s="8"/>
      <c r="P7" s="8"/>
      <c r="Q7" s="8"/>
      <c r="R7" s="8"/>
      <c r="S7" s="8"/>
      <c r="T7" s="8"/>
      <c r="U7" s="8"/>
      <c r="V7" s="8"/>
      <c r="W7" s="8"/>
    </row>
    <row r="8" spans="1:23" ht="20.399999999999999" x14ac:dyDescent="0.3">
      <c r="A8" s="23"/>
      <c r="B8" s="361"/>
      <c r="C8" s="37" t="s">
        <v>143</v>
      </c>
      <c r="D8" s="57"/>
      <c r="E8" s="57"/>
      <c r="F8" s="38"/>
      <c r="G8" s="8"/>
      <c r="H8" s="8"/>
      <c r="I8" s="8"/>
      <c r="J8" s="8"/>
      <c r="K8" s="8"/>
      <c r="L8" s="8"/>
      <c r="M8" s="8"/>
      <c r="N8" s="8"/>
      <c r="O8" s="8"/>
      <c r="P8" s="8"/>
      <c r="Q8" s="8"/>
      <c r="R8" s="8"/>
      <c r="S8" s="8"/>
      <c r="T8" s="8"/>
      <c r="U8" s="8"/>
      <c r="V8" s="8"/>
      <c r="W8" s="8"/>
    </row>
    <row r="9" spans="1:23" ht="18" x14ac:dyDescent="0.3">
      <c r="A9" s="23"/>
      <c r="B9" s="361"/>
      <c r="C9" s="39" t="s">
        <v>144</v>
      </c>
      <c r="D9" s="57"/>
      <c r="E9" s="57"/>
      <c r="F9" s="24"/>
      <c r="G9" s="8"/>
      <c r="H9" s="8"/>
      <c r="I9" s="8"/>
      <c r="J9" s="8"/>
      <c r="K9" s="8"/>
      <c r="L9" s="8"/>
      <c r="M9" s="8"/>
      <c r="N9" s="8"/>
      <c r="O9" s="8"/>
      <c r="P9" s="8"/>
      <c r="Q9" s="8"/>
      <c r="R9" s="8"/>
      <c r="S9" s="8"/>
      <c r="T9" s="8"/>
      <c r="U9" s="8"/>
      <c r="V9" s="8"/>
      <c r="W9" s="8"/>
    </row>
    <row r="10" spans="1:23" ht="33.75" customHeight="1" x14ac:dyDescent="0.3">
      <c r="A10" s="23"/>
      <c r="B10" s="362" t="s">
        <v>45</v>
      </c>
      <c r="C10" s="40" t="s">
        <v>145</v>
      </c>
      <c r="D10" s="57"/>
      <c r="E10" s="57"/>
      <c r="F10" s="23" t="s">
        <v>114</v>
      </c>
      <c r="G10" s="8"/>
      <c r="H10" s="8"/>
      <c r="I10" s="8"/>
      <c r="J10" s="8"/>
      <c r="K10" s="8"/>
      <c r="L10" s="8"/>
      <c r="M10" s="8"/>
      <c r="N10" s="8"/>
      <c r="O10" s="8"/>
      <c r="P10" s="8"/>
      <c r="Q10" s="8"/>
      <c r="R10" s="8"/>
      <c r="S10" s="8"/>
      <c r="T10" s="8"/>
      <c r="U10" s="8"/>
      <c r="V10" s="8"/>
      <c r="W10" s="8"/>
    </row>
    <row r="11" spans="1:23" ht="18" x14ac:dyDescent="0.3">
      <c r="A11" s="23"/>
      <c r="B11" s="362"/>
      <c r="C11" s="41" t="s">
        <v>146</v>
      </c>
      <c r="D11" s="57"/>
      <c r="E11" s="57"/>
      <c r="F11" s="23" t="s">
        <v>115</v>
      </c>
      <c r="G11" s="8"/>
      <c r="H11" s="8"/>
      <c r="I11" s="8"/>
      <c r="J11" s="8"/>
      <c r="K11" s="8"/>
      <c r="L11" s="8"/>
      <c r="M11" s="8"/>
      <c r="N11" s="8"/>
      <c r="O11" s="8"/>
      <c r="P11" s="8"/>
      <c r="Q11" s="8"/>
      <c r="R11" s="8"/>
      <c r="S11" s="8"/>
      <c r="T11" s="8"/>
      <c r="U11" s="8"/>
      <c r="V11" s="8"/>
      <c r="W11" s="8"/>
    </row>
    <row r="12" spans="1:23" ht="18" x14ac:dyDescent="0.3">
      <c r="A12" s="23"/>
      <c r="B12" s="362"/>
      <c r="C12" s="41" t="s">
        <v>147</v>
      </c>
      <c r="D12" s="57"/>
      <c r="E12" s="57"/>
      <c r="F12" s="23" t="s">
        <v>116</v>
      </c>
      <c r="G12" s="8"/>
      <c r="H12" s="8"/>
      <c r="I12" s="8"/>
      <c r="J12" s="8"/>
      <c r="K12" s="8"/>
      <c r="L12" s="8"/>
      <c r="M12" s="8"/>
      <c r="N12" s="8"/>
      <c r="O12" s="8"/>
      <c r="P12" s="8"/>
      <c r="Q12" s="8"/>
      <c r="R12" s="8"/>
      <c r="S12" s="8"/>
      <c r="T12" s="8"/>
      <c r="U12" s="8"/>
      <c r="V12" s="8"/>
      <c r="W12" s="8"/>
    </row>
    <row r="13" spans="1:23" ht="18" x14ac:dyDescent="0.3">
      <c r="A13" s="23"/>
      <c r="B13" s="362"/>
      <c r="C13" s="41" t="s">
        <v>148</v>
      </c>
      <c r="D13" s="57"/>
      <c r="E13" s="57"/>
      <c r="F13" s="23" t="s">
        <v>117</v>
      </c>
      <c r="G13" s="8"/>
      <c r="H13" s="8"/>
      <c r="I13" s="8"/>
      <c r="J13" s="8"/>
      <c r="K13" s="8"/>
      <c r="L13" s="8"/>
      <c r="M13" s="8"/>
      <c r="N13" s="8"/>
      <c r="O13" s="8"/>
      <c r="P13" s="8"/>
      <c r="Q13" s="8"/>
      <c r="R13" s="8"/>
      <c r="S13" s="8"/>
      <c r="T13" s="8"/>
      <c r="U13" s="8"/>
      <c r="V13" s="8"/>
      <c r="W13" s="8"/>
    </row>
    <row r="14" spans="1:23" ht="36" x14ac:dyDescent="0.3">
      <c r="A14" s="23"/>
      <c r="B14" s="362"/>
      <c r="C14" s="41" t="s">
        <v>149</v>
      </c>
      <c r="D14" s="57"/>
      <c r="E14" s="57"/>
      <c r="F14" s="23" t="s">
        <v>118</v>
      </c>
      <c r="G14" s="8"/>
      <c r="H14" s="8"/>
      <c r="I14" s="8"/>
      <c r="J14" s="8"/>
      <c r="K14" s="8"/>
      <c r="L14" s="8"/>
      <c r="M14" s="8"/>
      <c r="N14" s="8"/>
      <c r="O14" s="8"/>
      <c r="P14" s="8"/>
      <c r="Q14" s="8"/>
      <c r="R14" s="8"/>
      <c r="S14" s="8"/>
      <c r="T14" s="8"/>
      <c r="U14" s="8"/>
      <c r="V14" s="8"/>
      <c r="W14" s="8"/>
    </row>
    <row r="15" spans="1:23" ht="36" x14ac:dyDescent="0.3">
      <c r="A15" s="23"/>
      <c r="B15" s="362"/>
      <c r="C15" s="42" t="s">
        <v>150</v>
      </c>
      <c r="D15" s="57"/>
      <c r="E15" s="57"/>
      <c r="F15" s="23"/>
      <c r="G15" s="8"/>
      <c r="H15" s="8"/>
      <c r="I15" s="8"/>
      <c r="J15" s="8"/>
      <c r="K15" s="8"/>
      <c r="L15" s="8"/>
      <c r="M15" s="8"/>
      <c r="N15" s="8"/>
      <c r="O15" s="8"/>
      <c r="P15" s="8"/>
      <c r="Q15" s="8"/>
    </row>
    <row r="16" spans="1:23" ht="18" x14ac:dyDescent="0.3">
      <c r="A16" s="23"/>
      <c r="B16" s="363" t="s">
        <v>46</v>
      </c>
      <c r="C16" s="40" t="s">
        <v>151</v>
      </c>
      <c r="D16" s="57"/>
      <c r="E16" s="57"/>
      <c r="F16" s="23"/>
      <c r="G16" s="8"/>
      <c r="H16" s="8"/>
      <c r="I16" s="8"/>
      <c r="J16" s="8"/>
      <c r="K16" s="8"/>
      <c r="L16" s="8"/>
      <c r="M16" s="8"/>
      <c r="N16" s="8"/>
      <c r="O16" s="8"/>
      <c r="P16" s="8"/>
      <c r="Q16" s="8"/>
    </row>
    <row r="17" spans="1:17" ht="36" x14ac:dyDescent="0.3">
      <c r="A17" s="23"/>
      <c r="B17" s="363"/>
      <c r="C17" s="41" t="s">
        <v>152</v>
      </c>
      <c r="D17" s="57"/>
      <c r="E17" s="57"/>
      <c r="F17" s="25"/>
      <c r="G17" s="8"/>
      <c r="H17" s="8"/>
      <c r="I17" s="8"/>
      <c r="J17" s="8"/>
      <c r="K17" s="8"/>
      <c r="L17" s="8"/>
      <c r="M17" s="8"/>
      <c r="N17" s="8"/>
      <c r="O17" s="8"/>
      <c r="P17" s="8"/>
      <c r="Q17" s="8"/>
    </row>
    <row r="18" spans="1:17" ht="36" x14ac:dyDescent="0.3">
      <c r="A18" s="23"/>
      <c r="B18" s="363"/>
      <c r="C18" s="41" t="s">
        <v>153</v>
      </c>
      <c r="D18" s="57"/>
      <c r="E18" s="57"/>
      <c r="F18" s="25"/>
      <c r="G18" s="8"/>
      <c r="H18" s="8"/>
      <c r="I18" s="8"/>
      <c r="J18" s="8"/>
      <c r="K18" s="8"/>
      <c r="L18" s="8"/>
      <c r="M18" s="8"/>
      <c r="N18" s="8"/>
      <c r="O18" s="8"/>
      <c r="P18" s="8"/>
      <c r="Q18" s="8"/>
    </row>
    <row r="19" spans="1:17" ht="18" x14ac:dyDescent="0.3">
      <c r="A19" s="23"/>
      <c r="B19" s="363"/>
      <c r="C19" s="41" t="s">
        <v>154</v>
      </c>
      <c r="D19" s="57"/>
      <c r="E19" s="57"/>
      <c r="F19" s="25"/>
      <c r="G19" s="8"/>
      <c r="H19" s="8"/>
      <c r="I19" s="8"/>
      <c r="J19" s="8"/>
      <c r="K19" s="8"/>
      <c r="L19" s="8"/>
      <c r="M19" s="8"/>
      <c r="N19" s="8"/>
      <c r="O19" s="8"/>
      <c r="P19" s="8"/>
      <c r="Q19" s="8"/>
    </row>
    <row r="20" spans="1:17" ht="36" x14ac:dyDescent="0.3">
      <c r="A20" s="23"/>
      <c r="B20" s="363"/>
      <c r="C20" s="41" t="s">
        <v>155</v>
      </c>
      <c r="D20" s="57"/>
      <c r="E20" s="57"/>
      <c r="F20" s="25"/>
      <c r="G20" s="8"/>
      <c r="H20" s="8"/>
      <c r="I20" s="8"/>
      <c r="J20" s="8"/>
      <c r="K20" s="8"/>
      <c r="L20" s="8"/>
      <c r="M20" s="8"/>
      <c r="N20" s="8"/>
      <c r="O20" s="8"/>
      <c r="P20" s="8"/>
      <c r="Q20" s="8"/>
    </row>
    <row r="21" spans="1:17" ht="36" x14ac:dyDescent="0.3">
      <c r="A21" s="23"/>
      <c r="B21" s="363"/>
      <c r="C21" s="42" t="s">
        <v>156</v>
      </c>
      <c r="D21" s="57"/>
      <c r="E21" s="57"/>
      <c r="F21" s="43"/>
      <c r="G21" s="8"/>
      <c r="H21" s="8"/>
      <c r="I21" s="8"/>
      <c r="J21" s="8"/>
      <c r="K21" s="8"/>
      <c r="L21" s="8"/>
      <c r="M21" s="8"/>
      <c r="N21" s="8"/>
      <c r="O21" s="8"/>
      <c r="P21" s="8"/>
      <c r="Q21" s="8"/>
    </row>
    <row r="22" spans="1:17" ht="20.399999999999999" x14ac:dyDescent="0.3">
      <c r="A22" s="23"/>
      <c r="B22" s="364" t="s">
        <v>47</v>
      </c>
      <c r="C22" s="40" t="s">
        <v>157</v>
      </c>
      <c r="D22" s="57"/>
      <c r="E22" s="57"/>
      <c r="F22" s="43"/>
      <c r="G22" s="8"/>
      <c r="H22" s="8"/>
      <c r="I22" s="8"/>
      <c r="J22" s="8"/>
      <c r="K22" s="8"/>
      <c r="L22" s="8"/>
      <c r="M22" s="8"/>
      <c r="N22" s="8"/>
      <c r="O22" s="8"/>
      <c r="P22" s="8"/>
      <c r="Q22" s="8"/>
    </row>
    <row r="23" spans="1:17" ht="36" x14ac:dyDescent="0.3">
      <c r="A23" s="23"/>
      <c r="B23" s="364"/>
      <c r="C23" s="41" t="s">
        <v>158</v>
      </c>
      <c r="D23" s="57"/>
      <c r="E23" s="57"/>
      <c r="F23" s="43"/>
      <c r="G23" s="8"/>
      <c r="H23" s="8"/>
      <c r="I23" s="8"/>
      <c r="J23" s="8"/>
      <c r="K23" s="8"/>
      <c r="L23" s="8"/>
      <c r="M23" s="8"/>
      <c r="N23" s="8"/>
      <c r="O23" s="8"/>
      <c r="P23" s="8"/>
      <c r="Q23" s="8"/>
    </row>
    <row r="24" spans="1:17" ht="36" x14ac:dyDescent="0.3">
      <c r="A24" s="23"/>
      <c r="B24" s="364"/>
      <c r="C24" s="41" t="s">
        <v>159</v>
      </c>
      <c r="D24" s="57"/>
      <c r="E24" s="57"/>
      <c r="F24" s="43"/>
      <c r="G24" s="8"/>
      <c r="H24" s="8"/>
      <c r="I24" s="8"/>
      <c r="J24" s="8"/>
      <c r="K24" s="8"/>
      <c r="L24" s="8"/>
      <c r="M24" s="8"/>
      <c r="N24" s="8"/>
      <c r="O24" s="8"/>
      <c r="P24" s="8"/>
      <c r="Q24" s="8"/>
    </row>
    <row r="25" spans="1:17" ht="20.399999999999999" x14ac:dyDescent="0.3">
      <c r="A25" s="23"/>
      <c r="B25" s="364"/>
      <c r="C25" s="41" t="s">
        <v>160</v>
      </c>
      <c r="D25" s="57"/>
      <c r="E25" s="57"/>
      <c r="F25" s="43"/>
      <c r="G25" s="8"/>
      <c r="H25" s="8"/>
      <c r="I25" s="8"/>
      <c r="J25" s="8"/>
      <c r="K25" s="8"/>
      <c r="L25" s="8"/>
      <c r="M25" s="8"/>
      <c r="N25" s="8"/>
      <c r="O25" s="8"/>
      <c r="P25" s="8"/>
      <c r="Q25" s="8"/>
    </row>
    <row r="26" spans="1:17" ht="36" x14ac:dyDescent="0.3">
      <c r="A26" s="23"/>
      <c r="B26" s="364"/>
      <c r="C26" s="41" t="s">
        <v>161</v>
      </c>
      <c r="D26" s="57"/>
      <c r="E26" s="57"/>
      <c r="F26" s="43"/>
      <c r="G26" s="8"/>
      <c r="H26" s="8"/>
      <c r="I26" s="8"/>
      <c r="J26" s="8"/>
      <c r="K26" s="8"/>
      <c r="L26" s="8"/>
      <c r="M26" s="8"/>
      <c r="N26" s="8"/>
      <c r="O26" s="8"/>
      <c r="P26" s="8"/>
      <c r="Q26" s="8"/>
    </row>
    <row r="27" spans="1:17" ht="36" x14ac:dyDescent="0.3">
      <c r="A27" s="23"/>
      <c r="B27" s="364"/>
      <c r="C27" s="42" t="s">
        <v>162</v>
      </c>
      <c r="D27" s="57"/>
      <c r="E27" s="57"/>
      <c r="F27" s="43"/>
      <c r="G27" s="8"/>
      <c r="H27" s="8"/>
      <c r="I27" s="8"/>
      <c r="J27" s="8"/>
      <c r="K27" s="8"/>
      <c r="L27" s="8"/>
      <c r="M27" s="8"/>
      <c r="N27" s="8"/>
      <c r="O27" s="8"/>
      <c r="P27" s="8"/>
      <c r="Q27" s="8"/>
    </row>
    <row r="28" spans="1:17" ht="20.399999999999999" x14ac:dyDescent="0.3">
      <c r="A28" s="23"/>
      <c r="B28" s="359" t="s">
        <v>48</v>
      </c>
      <c r="C28" s="40" t="s">
        <v>163</v>
      </c>
      <c r="D28" s="57"/>
      <c r="E28" s="57"/>
      <c r="F28" s="43"/>
      <c r="G28" s="8"/>
      <c r="H28" s="8"/>
      <c r="I28" s="8"/>
      <c r="J28" s="8"/>
      <c r="K28" s="8"/>
      <c r="L28" s="8"/>
      <c r="M28" s="8"/>
      <c r="N28" s="8"/>
      <c r="O28" s="8"/>
      <c r="P28" s="8"/>
      <c r="Q28" s="8"/>
    </row>
    <row r="29" spans="1:17" ht="20.399999999999999" x14ac:dyDescent="0.3">
      <c r="A29" s="23"/>
      <c r="B29" s="359"/>
      <c r="C29" s="41" t="s">
        <v>164</v>
      </c>
      <c r="D29" s="57"/>
      <c r="E29" s="57"/>
      <c r="F29" s="43"/>
      <c r="G29" s="8"/>
      <c r="H29" s="8"/>
      <c r="I29" s="8"/>
      <c r="J29" s="8"/>
      <c r="K29" s="8"/>
      <c r="L29" s="8"/>
      <c r="M29" s="8"/>
      <c r="N29" s="8"/>
      <c r="O29" s="8"/>
      <c r="P29" s="8"/>
      <c r="Q29" s="8"/>
    </row>
    <row r="30" spans="1:17" ht="20.399999999999999" x14ac:dyDescent="0.3">
      <c r="A30" s="23"/>
      <c r="B30" s="359"/>
      <c r="C30" s="41" t="s">
        <v>165</v>
      </c>
      <c r="D30" s="57"/>
      <c r="E30" s="57"/>
      <c r="F30" s="43"/>
      <c r="G30" s="8"/>
      <c r="H30" s="8"/>
      <c r="I30" s="8"/>
      <c r="J30" s="8"/>
      <c r="K30" s="8"/>
      <c r="L30" s="8"/>
      <c r="M30" s="8"/>
      <c r="N30" s="8"/>
      <c r="O30" s="8"/>
      <c r="P30" s="8"/>
      <c r="Q30" s="8"/>
    </row>
    <row r="31" spans="1:17" ht="36" x14ac:dyDescent="0.3">
      <c r="A31" s="23"/>
      <c r="B31" s="359"/>
      <c r="C31" s="41" t="s">
        <v>166</v>
      </c>
      <c r="D31" s="57"/>
      <c r="E31" s="57"/>
      <c r="F31" s="43"/>
      <c r="G31" s="8"/>
      <c r="H31" s="8"/>
      <c r="I31" s="8"/>
      <c r="J31" s="8"/>
      <c r="K31" s="8"/>
      <c r="L31" s="8"/>
      <c r="M31" s="8"/>
      <c r="N31" s="8"/>
      <c r="O31" s="8"/>
      <c r="P31" s="8"/>
      <c r="Q31" s="8"/>
    </row>
    <row r="32" spans="1:17" ht="36" x14ac:dyDescent="0.3">
      <c r="A32" s="23"/>
      <c r="B32" s="359"/>
      <c r="C32" s="41" t="s">
        <v>167</v>
      </c>
      <c r="D32" s="57"/>
      <c r="E32" s="57"/>
      <c r="F32" s="43"/>
      <c r="G32" s="8"/>
      <c r="H32" s="8"/>
      <c r="I32" s="8"/>
      <c r="J32" s="8"/>
      <c r="K32" s="8"/>
      <c r="L32" s="8"/>
      <c r="M32" s="8"/>
      <c r="N32" s="8"/>
      <c r="O32" s="8"/>
      <c r="P32" s="8"/>
      <c r="Q32" s="8"/>
    </row>
    <row r="33" spans="1:17" ht="36" x14ac:dyDescent="0.3">
      <c r="A33" s="23"/>
      <c r="B33" s="359"/>
      <c r="C33" s="42" t="s">
        <v>168</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72</v>
      </c>
      <c r="C208" s="45" t="s">
        <v>111</v>
      </c>
      <c r="D208" s="45"/>
      <c r="E208" s="45"/>
      <c r="F208" t="s">
        <v>72</v>
      </c>
      <c r="G208" t="s">
        <v>111</v>
      </c>
    </row>
    <row r="209" spans="1:10" ht="21" x14ac:dyDescent="0.4">
      <c r="A209" s="8"/>
      <c r="B209" s="46" t="s">
        <v>73</v>
      </c>
      <c r="C209" s="46" t="s">
        <v>44</v>
      </c>
      <c r="D209" s="46"/>
      <c r="E209" s="46"/>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6" t="s">
        <v>73</v>
      </c>
      <c r="C210" s="46" t="s">
        <v>74</v>
      </c>
      <c r="D210" s="46"/>
      <c r="E210" s="46"/>
      <c r="G210" t="s">
        <v>44</v>
      </c>
      <c r="H210" t="str">
        <f t="shared" ref="H210:H220" si="0">IF(NOT(ISBLANK(F210)),F210,IF(NOT(ISBLANK(G210)),"     "&amp;G210,FALSE))</f>
        <v xml:space="preserve">     Afectación menor a 10 SMLMV .</v>
      </c>
    </row>
    <row r="211" spans="1:10" ht="21" x14ac:dyDescent="0.4">
      <c r="A211" s="8"/>
      <c r="B211" s="46" t="s">
        <v>73</v>
      </c>
      <c r="C211" s="46" t="s">
        <v>75</v>
      </c>
      <c r="D211" s="46"/>
      <c r="E211" s="46"/>
      <c r="G211" t="s">
        <v>74</v>
      </c>
      <c r="H211" t="str">
        <f t="shared" si="0"/>
        <v xml:space="preserve">     Entre 10 y 50 SMLMV </v>
      </c>
    </row>
    <row r="212" spans="1:10" ht="21" x14ac:dyDescent="0.4">
      <c r="A212" s="8"/>
      <c r="B212" s="46" t="s">
        <v>73</v>
      </c>
      <c r="C212" s="46" t="s">
        <v>76</v>
      </c>
      <c r="D212" s="46"/>
      <c r="E212" s="46"/>
      <c r="G212" t="s">
        <v>75</v>
      </c>
      <c r="H212" t="str">
        <f t="shared" si="0"/>
        <v xml:space="preserve">     Entre 50 y 100 SMLMV </v>
      </c>
    </row>
    <row r="213" spans="1:10" ht="21" x14ac:dyDescent="0.4">
      <c r="A213" s="8"/>
      <c r="B213" s="46" t="s">
        <v>73</v>
      </c>
      <c r="C213" s="46" t="s">
        <v>77</v>
      </c>
      <c r="D213" s="46"/>
      <c r="E213" s="46"/>
      <c r="G213" t="s">
        <v>76</v>
      </c>
      <c r="H213" t="str">
        <f t="shared" si="0"/>
        <v xml:space="preserve">     Entre 100 y 500 SMLMV </v>
      </c>
    </row>
    <row r="214" spans="1:10" ht="21" x14ac:dyDescent="0.4">
      <c r="A214" s="8"/>
      <c r="B214" s="46" t="s">
        <v>43</v>
      </c>
      <c r="C214" s="46" t="s">
        <v>78</v>
      </c>
      <c r="D214" s="46"/>
      <c r="E214" s="46"/>
      <c r="G214" t="s">
        <v>77</v>
      </c>
      <c r="H214" t="str">
        <f t="shared" si="0"/>
        <v xml:space="preserve">     Mayor a 500 SMLMV </v>
      </c>
    </row>
    <row r="215" spans="1:10" ht="21" x14ac:dyDescent="0.4">
      <c r="A215" s="8"/>
      <c r="B215" s="46" t="s">
        <v>43</v>
      </c>
      <c r="C215" s="46" t="s">
        <v>79</v>
      </c>
      <c r="D215" s="46"/>
      <c r="E215" s="46"/>
      <c r="F215" t="s">
        <v>43</v>
      </c>
      <c r="H215" t="str">
        <f t="shared" si="0"/>
        <v>Pérdida Reputacional</v>
      </c>
    </row>
    <row r="216" spans="1:10" ht="21" x14ac:dyDescent="0.4">
      <c r="A216" s="8"/>
      <c r="B216" s="46" t="s">
        <v>43</v>
      </c>
      <c r="C216" s="46" t="s">
        <v>81</v>
      </c>
      <c r="D216" s="46"/>
      <c r="E216" s="46"/>
      <c r="G216" t="s">
        <v>78</v>
      </c>
      <c r="H216" t="str">
        <f t="shared" si="0"/>
        <v xml:space="preserve">     El riesgo afecta la imagen de alguna área de la organización</v>
      </c>
    </row>
    <row r="217" spans="1:10" ht="21" x14ac:dyDescent="0.4">
      <c r="A217" s="8"/>
      <c r="B217" s="46" t="s">
        <v>43</v>
      </c>
      <c r="C217" s="46" t="s">
        <v>80</v>
      </c>
      <c r="D217" s="46"/>
      <c r="E217" s="46"/>
      <c r="G217" t="s">
        <v>79</v>
      </c>
      <c r="H217" t="str">
        <f t="shared" si="0"/>
        <v xml:space="preserve">     El riesgo afecta la imagen de la entidad internamente, de conocimiento general, nivel interno, de junta dircetiva y accionistas y/o de provedores</v>
      </c>
    </row>
    <row r="218" spans="1:10" ht="21" x14ac:dyDescent="0.4">
      <c r="A218" s="8"/>
      <c r="B218" s="46" t="s">
        <v>43</v>
      </c>
      <c r="C218" s="46" t="s">
        <v>99</v>
      </c>
      <c r="D218" s="46"/>
      <c r="E218" s="46"/>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112</v>
      </c>
    </row>
    <row r="223" spans="1:10" x14ac:dyDescent="0.3">
      <c r="B223" s="4"/>
      <c r="C223" s="4"/>
      <c r="D223" s="4"/>
      <c r="E223" s="4"/>
      <c r="H223" s="7" t="s">
        <v>113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zoomScale="110" zoomScaleNormal="110" workbookViewId="0">
      <selection activeCell="F9" sqref="F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65" t="s">
        <v>63</v>
      </c>
      <c r="C1" s="366"/>
      <c r="D1" s="366"/>
      <c r="E1" s="366"/>
      <c r="F1" s="367"/>
    </row>
    <row r="2" spans="2:6" ht="16.2" thickBot="1" x14ac:dyDescent="0.35">
      <c r="B2" s="11"/>
      <c r="C2" s="11"/>
      <c r="D2" s="11"/>
      <c r="E2" s="11"/>
      <c r="F2" s="11"/>
    </row>
    <row r="3" spans="2:6" ht="16.2" thickBot="1" x14ac:dyDescent="0.35">
      <c r="B3" s="369" t="s">
        <v>49</v>
      </c>
      <c r="C3" s="370"/>
      <c r="D3" s="370"/>
      <c r="E3" s="47" t="s">
        <v>50</v>
      </c>
      <c r="F3" s="48" t="s">
        <v>51</v>
      </c>
    </row>
    <row r="4" spans="2:6" ht="31.2" x14ac:dyDescent="0.3">
      <c r="B4" s="371" t="s">
        <v>52</v>
      </c>
      <c r="C4" s="373" t="s">
        <v>11</v>
      </c>
      <c r="D4" s="12" t="s">
        <v>12</v>
      </c>
      <c r="E4" s="13" t="s">
        <v>53</v>
      </c>
      <c r="F4" s="14">
        <v>0.25</v>
      </c>
    </row>
    <row r="5" spans="2:6" ht="46.8" x14ac:dyDescent="0.3">
      <c r="B5" s="372"/>
      <c r="C5" s="374"/>
      <c r="D5" s="15" t="s">
        <v>13</v>
      </c>
      <c r="E5" s="16" t="s">
        <v>54</v>
      </c>
      <c r="F5" s="17">
        <v>0.15</v>
      </c>
    </row>
    <row r="6" spans="2:6" ht="46.8" x14ac:dyDescent="0.3">
      <c r="B6" s="372"/>
      <c r="C6" s="374"/>
      <c r="D6" s="15" t="s">
        <v>14</v>
      </c>
      <c r="E6" s="16" t="s">
        <v>55</v>
      </c>
      <c r="F6" s="17">
        <v>0.1</v>
      </c>
    </row>
    <row r="7" spans="2:6" ht="15.6" hidden="1" x14ac:dyDescent="0.3">
      <c r="B7" s="372"/>
      <c r="C7" s="15"/>
      <c r="D7" s="15" t="s">
        <v>169</v>
      </c>
      <c r="E7" s="16"/>
      <c r="F7" s="17"/>
    </row>
    <row r="8" spans="2:6" ht="62.4" x14ac:dyDescent="0.3">
      <c r="B8" s="372"/>
      <c r="C8" s="374" t="s">
        <v>15</v>
      </c>
      <c r="D8" s="15" t="s">
        <v>8</v>
      </c>
      <c r="E8" s="16" t="s">
        <v>56</v>
      </c>
      <c r="F8" s="17">
        <v>0.25</v>
      </c>
    </row>
    <row r="9" spans="2:6" ht="31.2" x14ac:dyDescent="0.3">
      <c r="B9" s="372"/>
      <c r="C9" s="374"/>
      <c r="D9" s="15" t="s">
        <v>7</v>
      </c>
      <c r="E9" s="16" t="s">
        <v>57</v>
      </c>
      <c r="F9" s="17">
        <v>0.15</v>
      </c>
    </row>
    <row r="10" spans="2:6" ht="15.6" hidden="1" x14ac:dyDescent="0.3">
      <c r="B10" s="32"/>
      <c r="C10" s="15"/>
      <c r="D10" s="15" t="s">
        <v>169</v>
      </c>
      <c r="E10" s="16"/>
      <c r="F10" s="17"/>
    </row>
    <row r="11" spans="2:6" ht="46.8" x14ac:dyDescent="0.3">
      <c r="B11" s="372" t="s">
        <v>120</v>
      </c>
      <c r="C11" s="374" t="s">
        <v>16</v>
      </c>
      <c r="D11" s="15" t="s">
        <v>17</v>
      </c>
      <c r="E11" s="16" t="s">
        <v>58</v>
      </c>
      <c r="F11" s="18" t="s">
        <v>59</v>
      </c>
    </row>
    <row r="12" spans="2:6" ht="46.8" x14ac:dyDescent="0.3">
      <c r="B12" s="372"/>
      <c r="C12" s="374"/>
      <c r="D12" s="15" t="s">
        <v>18</v>
      </c>
      <c r="E12" s="16" t="s">
        <v>60</v>
      </c>
      <c r="F12" s="18" t="s">
        <v>59</v>
      </c>
    </row>
    <row r="13" spans="2:6" ht="15.6" hidden="1" x14ac:dyDescent="0.3">
      <c r="B13" s="372"/>
      <c r="C13" s="15"/>
      <c r="D13" s="15" t="s">
        <v>169</v>
      </c>
      <c r="E13" s="16"/>
      <c r="F13" s="18"/>
    </row>
    <row r="14" spans="2:6" ht="46.8" x14ac:dyDescent="0.3">
      <c r="B14" s="372"/>
      <c r="C14" s="374" t="s">
        <v>19</v>
      </c>
      <c r="D14" s="15" t="s">
        <v>20</v>
      </c>
      <c r="E14" s="16" t="s">
        <v>61</v>
      </c>
      <c r="F14" s="18" t="s">
        <v>59</v>
      </c>
    </row>
    <row r="15" spans="2:6" ht="46.8" x14ac:dyDescent="0.3">
      <c r="B15" s="372"/>
      <c r="C15" s="374"/>
      <c r="D15" s="15" t="s">
        <v>21</v>
      </c>
      <c r="E15" s="16" t="s">
        <v>62</v>
      </c>
      <c r="F15" s="18" t="s">
        <v>59</v>
      </c>
    </row>
    <row r="16" spans="2:6" ht="15.6" hidden="1" x14ac:dyDescent="0.3">
      <c r="B16" s="372"/>
      <c r="C16" s="15"/>
      <c r="D16" s="15" t="s">
        <v>169</v>
      </c>
      <c r="E16" s="16"/>
      <c r="F16" s="18"/>
    </row>
    <row r="17" spans="2:6" ht="31.2" x14ac:dyDescent="0.3">
      <c r="B17" s="372"/>
      <c r="C17" s="374" t="s">
        <v>22</v>
      </c>
      <c r="D17" s="15" t="s">
        <v>100</v>
      </c>
      <c r="E17" s="16" t="s">
        <v>103</v>
      </c>
      <c r="F17" s="18" t="s">
        <v>59</v>
      </c>
    </row>
    <row r="18" spans="2:6" ht="16.2" thickBot="1" x14ac:dyDescent="0.35">
      <c r="B18" s="375"/>
      <c r="C18" s="376"/>
      <c r="D18" s="19" t="s">
        <v>101</v>
      </c>
      <c r="E18" s="20" t="s">
        <v>102</v>
      </c>
      <c r="F18" s="21" t="s">
        <v>59</v>
      </c>
    </row>
    <row r="19" spans="2:6" ht="15.6" hidden="1" x14ac:dyDescent="0.3">
      <c r="B19" s="59"/>
      <c r="C19" s="59"/>
      <c r="D19" s="15" t="s">
        <v>169</v>
      </c>
      <c r="E19" s="60"/>
      <c r="F19" s="61"/>
    </row>
    <row r="20" spans="2:6" ht="49.95" customHeight="1" x14ac:dyDescent="0.3">
      <c r="B20" s="368" t="s">
        <v>119</v>
      </c>
      <c r="C20" s="368"/>
      <c r="D20" s="368"/>
      <c r="E20" s="368"/>
      <c r="F20" s="368"/>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B33" sqref="B33"/>
    </sheetView>
  </sheetViews>
  <sheetFormatPr baseColWidth="10" defaultRowHeight="14.4" x14ac:dyDescent="0.3"/>
  <cols>
    <col min="2" max="2" width="24" customWidth="1"/>
    <col min="3" max="3" width="23.44140625" customWidth="1"/>
    <col min="4" max="4" width="24.33203125" customWidth="1"/>
    <col min="5" max="6" width="16.6640625" customWidth="1"/>
  </cols>
  <sheetData>
    <row r="2" spans="2:6" x14ac:dyDescent="0.3">
      <c r="B2" t="s">
        <v>29</v>
      </c>
      <c r="E2" t="s">
        <v>105</v>
      </c>
    </row>
    <row r="3" spans="2:6" x14ac:dyDescent="0.3">
      <c r="B3" t="s">
        <v>30</v>
      </c>
      <c r="E3" t="s">
        <v>104</v>
      </c>
    </row>
    <row r="4" spans="2:6" x14ac:dyDescent="0.3">
      <c r="B4" t="s">
        <v>108</v>
      </c>
      <c r="E4" t="s">
        <v>106</v>
      </c>
    </row>
    <row r="5" spans="2:6" x14ac:dyDescent="0.3">
      <c r="B5" t="s">
        <v>107</v>
      </c>
    </row>
    <row r="8" spans="2:6" x14ac:dyDescent="0.3">
      <c r="B8" t="s">
        <v>71</v>
      </c>
      <c r="E8" t="s">
        <v>31</v>
      </c>
      <c r="F8" t="s">
        <v>130</v>
      </c>
    </row>
    <row r="9" spans="2:6" x14ac:dyDescent="0.3">
      <c r="B9" t="s">
        <v>32</v>
      </c>
      <c r="E9" t="s">
        <v>39</v>
      </c>
      <c r="F9" t="s">
        <v>131</v>
      </c>
    </row>
    <row r="10" spans="2:6" x14ac:dyDescent="0.3">
      <c r="B10" t="s">
        <v>33</v>
      </c>
      <c r="E10" t="s">
        <v>41</v>
      </c>
      <c r="F10" t="s">
        <v>69</v>
      </c>
    </row>
    <row r="11" spans="2:6" x14ac:dyDescent="0.3">
      <c r="E11" t="s">
        <v>88</v>
      </c>
      <c r="F11" t="s">
        <v>66</v>
      </c>
    </row>
    <row r="12" spans="2:6" x14ac:dyDescent="0.3">
      <c r="B12" t="s">
        <v>132</v>
      </c>
      <c r="E12" t="s">
        <v>4</v>
      </c>
      <c r="F12" t="s">
        <v>5</v>
      </c>
    </row>
    <row r="13" spans="2:6" x14ac:dyDescent="0.3">
      <c r="B13" s="29" t="s">
        <v>123</v>
      </c>
      <c r="E13" t="s">
        <v>42</v>
      </c>
      <c r="F13" t="s">
        <v>70</v>
      </c>
    </row>
    <row r="14" spans="2:6" x14ac:dyDescent="0.3">
      <c r="B14" s="29" t="s">
        <v>124</v>
      </c>
    </row>
    <row r="15" spans="2:6" x14ac:dyDescent="0.3">
      <c r="B15" s="29" t="s">
        <v>125</v>
      </c>
    </row>
    <row r="16" spans="2:6" x14ac:dyDescent="0.3">
      <c r="B16" s="29" t="s">
        <v>126</v>
      </c>
    </row>
    <row r="17" spans="2:2" x14ac:dyDescent="0.3">
      <c r="B17" s="29" t="s">
        <v>127</v>
      </c>
    </row>
    <row r="18" spans="2:2" x14ac:dyDescent="0.3">
      <c r="B18" s="29" t="s">
        <v>128</v>
      </c>
    </row>
    <row r="19" spans="2:2" x14ac:dyDescent="0.3">
      <c r="B19" s="29" t="s">
        <v>129</v>
      </c>
    </row>
    <row r="21" spans="2:2" x14ac:dyDescent="0.3">
      <c r="B21" s="29" t="s">
        <v>209</v>
      </c>
    </row>
    <row r="22" spans="2:2" x14ac:dyDescent="0.3">
      <c r="B22" t="s">
        <v>176</v>
      </c>
    </row>
    <row r="23" spans="2:2" x14ac:dyDescent="0.3">
      <c r="B23" t="s">
        <v>177</v>
      </c>
    </row>
    <row r="24" spans="2:2" x14ac:dyDescent="0.3">
      <c r="B24" t="s">
        <v>181</v>
      </c>
    </row>
    <row r="25" spans="2:2" x14ac:dyDescent="0.3">
      <c r="B25" t="s">
        <v>173</v>
      </c>
    </row>
    <row r="26" spans="2:2" x14ac:dyDescent="0.3">
      <c r="B26" t="s">
        <v>187</v>
      </c>
    </row>
    <row r="27" spans="2:2" x14ac:dyDescent="0.3">
      <c r="B27" t="s">
        <v>189</v>
      </c>
    </row>
    <row r="28" spans="2:2" x14ac:dyDescent="0.3">
      <c r="B28" t="s">
        <v>212</v>
      </c>
    </row>
    <row r="29" spans="2:2" x14ac:dyDescent="0.3">
      <c r="B29" t="s">
        <v>191</v>
      </c>
    </row>
    <row r="30" spans="2:2" x14ac:dyDescent="0.3">
      <c r="B30" t="s">
        <v>192</v>
      </c>
    </row>
    <row r="31" spans="2:2" x14ac:dyDescent="0.3">
      <c r="B31" t="s">
        <v>193</v>
      </c>
    </row>
    <row r="32" spans="2:2" x14ac:dyDescent="0.3">
      <c r="B32" t="s">
        <v>194</v>
      </c>
    </row>
    <row r="33" spans="2:2" x14ac:dyDescent="0.3">
      <c r="B33" t="s">
        <v>241</v>
      </c>
    </row>
    <row r="34" spans="2:2" x14ac:dyDescent="0.3">
      <c r="B34" t="s">
        <v>208</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664062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B01C09-BA62-4F3B-AF7B-ABDB92C376BE}">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BE0C87CD-3FDD-491D-9F5C-C691809675A7}">
  <ds:schemaRefs>
    <ds:schemaRef ds:uri="http://schemas.microsoft.com/sharepoint/v3/contenttype/forms"/>
  </ds:schemaRefs>
</ds:datastoreItem>
</file>

<file path=customXml/itemProps3.xml><?xml version="1.0" encoding="utf-8"?>
<ds:datastoreItem xmlns:ds="http://schemas.openxmlformats.org/officeDocument/2006/customXml" ds:itemID="{57CBFD55-B5C0-4BCB-9BF1-0852BB6DFF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2025-12-22T16:41:42Z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