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4" documentId="13_ncr:1_{C6A51EBA-4038-46B0-A0A2-358CB59BFE85}" xr6:coauthVersionLast="47" xr6:coauthVersionMax="47" xr10:uidLastSave="{20F777DC-94CB-487F-A0A2-5BA98122C2F1}"/>
  <bookViews>
    <workbookView xWindow="-108" yWindow="-108" windowWidth="23256" windowHeight="12456"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1" i="21" l="1"/>
  <c r="Q31" i="21"/>
  <c r="T30" i="21"/>
  <c r="Q30" i="21"/>
  <c r="T29" i="21"/>
  <c r="Q29" i="21"/>
  <c r="T28" i="21"/>
  <c r="Q28" i="21"/>
  <c r="T27" i="21"/>
  <c r="Q27" i="21"/>
  <c r="T26" i="21"/>
  <c r="Q26" i="21"/>
  <c r="N26" i="21"/>
  <c r="M26" i="21"/>
  <c r="K26" i="21"/>
  <c r="T25" i="21"/>
  <c r="Q25" i="21"/>
  <c r="T24" i="21"/>
  <c r="Q24" i="21"/>
  <c r="AC25" i="21" s="1"/>
  <c r="AB25" i="21" s="1"/>
  <c r="AC23" i="21"/>
  <c r="AB23" i="21"/>
  <c r="T23" i="21"/>
  <c r="Q23" i="21"/>
  <c r="N23" i="21"/>
  <c r="M23" i="21"/>
  <c r="K23" i="21"/>
  <c r="T22" i="21"/>
  <c r="Q22" i="21"/>
  <c r="T21" i="21"/>
  <c r="Q21" i="21"/>
  <c r="T20" i="21"/>
  <c r="Q20" i="21"/>
  <c r="N20" i="21"/>
  <c r="M20" i="21"/>
  <c r="K20" i="21"/>
  <c r="T19" i="21"/>
  <c r="Q19" i="21"/>
  <c r="T18" i="21"/>
  <c r="Q18" i="21"/>
  <c r="AC17" i="21"/>
  <c r="AB17" i="21"/>
  <c r="T17" i="21"/>
  <c r="Y17" i="21" s="1"/>
  <c r="Q17" i="21"/>
  <c r="N17" i="21"/>
  <c r="M17" i="21"/>
  <c r="K17" i="21"/>
  <c r="T16" i="21"/>
  <c r="Q16" i="21"/>
  <c r="T15" i="21"/>
  <c r="Q15" i="21"/>
  <c r="N15" i="21"/>
  <c r="M15" i="21"/>
  <c r="K15" i="21"/>
  <c r="AA17" i="21" l="1"/>
  <c r="Y18" i="21" s="1"/>
  <c r="Z17" i="21"/>
  <c r="AC24" i="21"/>
  <c r="AB24" i="21" s="1"/>
  <c r="Y26" i="21"/>
  <c r="AC18" i="21"/>
  <c r="AC26" i="21"/>
  <c r="AC20" i="21"/>
  <c r="Y15" i="21"/>
  <c r="Y20" i="21"/>
  <c r="AC15" i="21"/>
  <c r="Y23" i="21"/>
  <c r="H220" i="22"/>
  <c r="B220" i="22" a="1"/>
  <c r="B220" i="22" s="1"/>
  <c r="J209" i="22" s="1"/>
  <c r="H219" i="22"/>
  <c r="H218" i="22"/>
  <c r="H217" i="22"/>
  <c r="H216" i="22"/>
  <c r="H215" i="22"/>
  <c r="H214" i="22"/>
  <c r="H213" i="22"/>
  <c r="H212" i="22"/>
  <c r="H211" i="22"/>
  <c r="H210" i="22"/>
  <c r="H209" i="22"/>
  <c r="AB20" i="21" l="1"/>
  <c r="AB26" i="21"/>
  <c r="AB18" i="21"/>
  <c r="AC19" i="21"/>
  <c r="AB19" i="21" s="1"/>
  <c r="AA18" i="21"/>
  <c r="Y19" i="21" s="1"/>
  <c r="Z18" i="21"/>
  <c r="Z26" i="21"/>
  <c r="AA26" i="21"/>
  <c r="Y27" i="21" s="1"/>
  <c r="AE17" i="21"/>
  <c r="AD17" i="21" s="1"/>
  <c r="Z23" i="21"/>
  <c r="AA23" i="21"/>
  <c r="Y24" i="21" s="1"/>
  <c r="AG15" i="21"/>
  <c r="AF15" i="21" s="1"/>
  <c r="AB15" i="21"/>
  <c r="AG23" i="21"/>
  <c r="AF23" i="21" s="1"/>
  <c r="AA20" i="21"/>
  <c r="Y21" i="21" s="1"/>
  <c r="Z20" i="21"/>
  <c r="AA15" i="21"/>
  <c r="Y16" i="21" s="1"/>
  <c r="AE15" i="21" s="1"/>
  <c r="AD15" i="21" s="1"/>
  <c r="AH15" i="21" s="1"/>
  <c r="Z15" i="21"/>
  <c r="AC16" i="21"/>
  <c r="AB16" i="21" s="1"/>
  <c r="AC21" i="21"/>
  <c r="AC27" i="21"/>
  <c r="Z27" i="21" l="1"/>
  <c r="AA27" i="21"/>
  <c r="Y28" i="21" s="1"/>
  <c r="Z19" i="21"/>
  <c r="AA19" i="21"/>
  <c r="AG17" i="21"/>
  <c r="AF17" i="21" s="1"/>
  <c r="AH17" i="21" s="1"/>
  <c r="AB21" i="21"/>
  <c r="AC22" i="21"/>
  <c r="AB22" i="21" s="1"/>
  <c r="AA16" i="21"/>
  <c r="Z16" i="21"/>
  <c r="AA21" i="21"/>
  <c r="Y22" i="21" s="1"/>
  <c r="Z21" i="21"/>
  <c r="AB27" i="21"/>
  <c r="AC28" i="21"/>
  <c r="Z24" i="21"/>
  <c r="AA24" i="21"/>
  <c r="Y25" i="21" s="1"/>
  <c r="AA25" i="21" l="1"/>
  <c r="Z25" i="21"/>
  <c r="AB28" i="21"/>
  <c r="AC29" i="21"/>
  <c r="Z22" i="21"/>
  <c r="AA22" i="21"/>
  <c r="AE20" i="21"/>
  <c r="AD20" i="21" s="1"/>
  <c r="AG20" i="21"/>
  <c r="AF20" i="21" s="1"/>
  <c r="Z28" i="21"/>
  <c r="AA28" i="21"/>
  <c r="Y29" i="21" s="1"/>
  <c r="AE23" i="21"/>
  <c r="AD23" i="21" s="1"/>
  <c r="AH23" i="21" s="1"/>
  <c r="AA29" i="21" l="1"/>
  <c r="Y30" i="21" s="1"/>
  <c r="Z29" i="21"/>
  <c r="AH20" i="21"/>
  <c r="AB29" i="21"/>
  <c r="AC30" i="21"/>
  <c r="Z30" i="21" l="1"/>
  <c r="AA30" i="21"/>
  <c r="Y31" i="21" s="1"/>
  <c r="AB30" i="21"/>
  <c r="AC31" i="21"/>
  <c r="Z31" i="21" l="1"/>
  <c r="AA31" i="21"/>
  <c r="AE26" i="21"/>
  <c r="AD26" i="21" s="1"/>
  <c r="AH26" i="21" s="1"/>
  <c r="AB31" i="21"/>
  <c r="AG26" i="21"/>
  <c r="AF26"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<sst xmlns="http://schemas.openxmlformats.org/spreadsheetml/2006/main" count="633" uniqueCount="385">
  <si>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</si>
  <si>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</si>
  <si>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</si>
  <si>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</si>
  <si>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</si>
  <si>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</si>
  <si>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</si>
  <si>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Documental</t>
  </si>
  <si>
    <t>FECHA DE ELABORACIÓN O ACTUALIZACIÓN:</t>
  </si>
  <si>
    <t>Marzo de 2022</t>
  </si>
  <si>
    <t>RESPONSABLE (s) DE ELABORACIÓN O ACTUALIZACIÓN</t>
  </si>
  <si>
    <t>Profesional Lider de Gestón Documental</t>
  </si>
  <si>
    <t>Factor: Externo/Interno/Proceso</t>
  </si>
  <si>
    <t xml:space="preserve">Variable </t>
  </si>
  <si>
    <t xml:space="preserve">¿Cómo me puede afectar? </t>
  </si>
  <si>
    <t>CARÁCTER: Positivo/negativo</t>
  </si>
  <si>
    <t>Breve análisis</t>
  </si>
  <si>
    <t>Factor Interno</t>
  </si>
  <si>
    <t>Factor Externo</t>
  </si>
  <si>
    <t>Baja capacidad de respuesta entre cambios normativos</t>
  </si>
  <si>
    <t>NEGATIVO</t>
  </si>
  <si>
    <t>POSITIVO</t>
  </si>
  <si>
    <t>El despliegue de las exigencias normativas puede verse afectada por la capacidad operativa y económica del Instituto.</t>
  </si>
  <si>
    <t>Condiciones fisicas de almacenamiento del acervo documental</t>
  </si>
  <si>
    <t>Puede generar pérdida o deterioro de la información.</t>
  </si>
  <si>
    <t>Factor de proceso</t>
  </si>
  <si>
    <t>Asignación presupuestal para el desarrollo de las actividades porpias del proceso</t>
  </si>
  <si>
    <t>Se ha evidenciado una asignacion presupuestal progresiva de recurso financiero lo cual ha permitido apalancar los planes, programas y proyectos asociados al proceso de gestion documental</t>
  </si>
  <si>
    <t xml:space="preserve">Alta rotación del personal </t>
  </si>
  <si>
    <t>Dada la naturaleza del vinculo contractual de las personas que despliegan las directrices del proceso lleva a que se presnete una alta rotacion de las mismas, lo cual a su vez genera reprocesos en el proceso de capacitación y apropiación de directrices.</t>
  </si>
  <si>
    <t>Estructura organizacional</t>
  </si>
  <si>
    <t>El proceso actualmente no cuenta con personas de planta en provisionalidad que garanticen una continuidad en los procesos.</t>
  </si>
  <si>
    <t>Soporte tecnológico del proceso (software)</t>
  </si>
  <si>
    <t xml:space="preserve">El proceso ha avanzado en el desarrollo del modulo de archivo en la plataforma SIFI, a fin de consolidar y gestionar las actividades del proceso apoyados en flujos de trabajo electronico. </t>
  </si>
  <si>
    <t>Directrices emitidas en el MIPG</t>
  </si>
  <si>
    <t xml:space="preserve">Se cuenta con un docuemnto guía que orienta metodológicamente la planeación, el desarrollo y el control de las actividades del proceso de Gestión Documental, a la vez que permite la articulación con otros procesos de la entidad como por ejemplo el proceso de TIC mediante el PETIC. </t>
  </si>
  <si>
    <t>Fortalecimiento de competencias propias de la gestión documental</t>
  </si>
  <si>
    <t xml:space="preserve">Se ha buscado reforzar el equipo del proceso, con el fin de contar con personas con perfiles adecuados y ajustados a las necesidades de la gestión del proceso. </t>
  </si>
  <si>
    <t>Alta Dirección/Liderazgo</t>
  </si>
  <si>
    <t xml:space="preserve">El proceso ha recibido un gran apoyo desde la alta dirección para realizar las mejoras necesarias en el proceso. </t>
  </si>
  <si>
    <t>Medición del proceso</t>
  </si>
  <si>
    <t xml:space="preserve">El proceso es medible, pues a medida que avanza el desarrollo de las actividades del proceso, se pueden mostrar resultados. </t>
  </si>
  <si>
    <t>Administración de la información por parte del personal del instituto</t>
  </si>
  <si>
    <t xml:space="preserve">Se evidencia que desde los diferentes cargos no se realiza una adecuada gestión de la información que se produce, con lo cual se puede generar perdida de la integridad, confidencialidad y acceso a la misma. </t>
  </si>
  <si>
    <t>Planeación de las actividades operativas del proceso</t>
  </si>
  <si>
    <t>Actualmente el proceso cuenta con los planes derivados de las exigencias de MIPG, los cuales establecen el rumbo del proceso de gestión documental</t>
  </si>
  <si>
    <t>Trabajo en equipo</t>
  </si>
  <si>
    <t>El equipo de gestion documental se encuentra fortalecido en cuanto a la articulación desde los planes que debe ejecutar lo cual permite brindar un acompañamiento oportuno a los otros procesos a travez de los enlaces de gestión documental</t>
  </si>
  <si>
    <t>Soporte tecnológico del proceso (hardware)</t>
  </si>
  <si>
    <t>Actualmente se cuenta con disponibilidad de equipos tales como, scanner, computadores, trituradoras de papel y un scanner especializado para escanear libros contables.</t>
  </si>
  <si>
    <t>Proyecto de tercerización, en cuanto a custodia e intervención de la documentación</t>
  </si>
  <si>
    <t xml:space="preserve">Este proyecto ha permitido avanzar en la intervencion de la documentacion que se encontraba represada en el archivo central, tambien ha permitido activas las transferecias primarias y ha permitido tener la información digital y realizar consultas de la misma manera, al igual que una custodia que cumpla con los requisitos normativos. </t>
  </si>
  <si>
    <t>Deficit de personal asignado al proceso de gestión documental</t>
  </si>
  <si>
    <t xml:space="preserve">Lo cual conlleva a que no se puedan surtir todos los procesos como por ejemplo, la actualizacion de las tablas de retención documental. Teniendo en cuenta la naturaleza de las contrataciones tambien se debe tener en cuenta la demora en el sutimiento de los proceso, lo cual restrasa el inicio de las actividades propias del proceso. </t>
  </si>
  <si>
    <t xml:space="preserve">Cambios del nivel directivo </t>
  </si>
  <si>
    <t>Lo cual afecta la continuidad de las actividades estrategicas del proceso.</t>
  </si>
  <si>
    <r>
      <t xml:space="preserve">PÁGINA: </t>
    </r>
    <r>
      <rPr>
        <sz val="12"/>
        <rFont val="Arial Narrow"/>
        <family val="2"/>
      </rPr>
      <t>2 de 3</t>
    </r>
  </si>
  <si>
    <t xml:space="preserve">IDENTIFICACIÓN DE ACTIVOS DE TI </t>
  </si>
  <si>
    <t>Activo</t>
  </si>
  <si>
    <t>Responsable</t>
  </si>
  <si>
    <t>Observaciones</t>
  </si>
  <si>
    <t>Plataforma Datasoft</t>
  </si>
  <si>
    <t>IMPRETIC</t>
  </si>
  <si>
    <t>El contratista es el responsable de administrar la plataforma. La información que se cargará a dicha palataforma consiste en la digitalización de los expedientes intervenidos.</t>
  </si>
  <si>
    <t>Plataforma SIFI - Modulo archivos, memorando y radicados.</t>
  </si>
  <si>
    <t>Subdirección administrativa y financiera - Gestión TIC - Gestión documental</t>
  </si>
  <si>
    <t>El soporte tecnico esta a cargo de gestión TIC y el soporte administrativo esta a cargo de gestión documental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</si>
  <si>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</si>
  <si>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</si>
  <si>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</si>
  <si>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</si>
  <si>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</si>
  <si>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Actualizada septiembre de 2025</t>
  </si>
  <si>
    <t>OBJETIVO:</t>
  </si>
  <si>
    <t>Establecer directrices administrativas y técnicas que conlleven a la planificación, procesamiento, manejo y organización de la documentación producida y recibida en el Instituto, mediante la aplicación de la normatividad archivística vigente con el fin de garantizar que la información se mantenga disponible y se asegure la integridad y conservación de la misma.</t>
  </si>
  <si>
    <t>ALCANCE:</t>
  </si>
  <si>
    <t>Inicia con la recepción de los documentos internos y externos, continúa con el trámite, distribución, organización y consulta de documentos y termina con su conservación, preservación y disposición final</t>
  </si>
  <si>
    <t>4.2. IDENTIFICACION DEL RIESGO</t>
  </si>
  <si>
    <t>4.3. EVALUACIÓN DEL RIESGO</t>
  </si>
  <si>
    <t>4.4. TRATAMIENTO DEL RIESGO</t>
  </si>
  <si>
    <t>SEGUIMIENTO TRIMESTRE 1 DE 2025</t>
  </si>
  <si>
    <t>SEGUIMIENTO TRIMESTRE 2 DE 2025</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</si>
  <si>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</si>
  <si>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</si>
  <si>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</si>
  <si>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 de Proceso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</si>
  <si>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</si>
  <si>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</si>
  <si>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</si>
  <si>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</si>
  <si>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</si>
  <si>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</si>
  <si>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</si>
  <si>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</si>
  <si>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</si>
  <si>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</si>
  <si>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</si>
  <si>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</si>
  <si>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</si>
  <si>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</si>
  <si>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</si>
  <si>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</si>
  <si>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</si>
  <si>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</si>
  <si>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</si>
  <si>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</si>
  <si>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</si>
  <si>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</si>
  <si>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</si>
  <si>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</si>
  <si>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</si>
  <si>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</si>
  <si>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</si>
  <si>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</si>
  <si>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</si>
  <si>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</si>
  <si>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</si>
  <si>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</si>
  <si>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</si>
  <si>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</si>
  <si>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GD07</t>
  </si>
  <si>
    <t xml:space="preserve">Realizar el ajuste de los planes y programas del 
proceso de gestión documental en cada 
vigencia para dar cumplimiento a la 
normatividad archivística </t>
  </si>
  <si>
    <t>Posiblidad de afectación reputacional y económica</t>
  </si>
  <si>
    <t>por hallazgos de los entes de control
por multas y sanciones por parte del Archivo General de la Nación</t>
  </si>
  <si>
    <t xml:space="preserve">debido a la existencia de planes y programas del proceso de gestión documental que incumplen la normatividad archivística  en cada 
vigencia </t>
  </si>
  <si>
    <t xml:space="preserve">Posiblidad de afectación reputacional y económica por hallazgos de los entes de control y multas y sanciones por parte del Archivo General de la Nación, debido a la desactualización de planes y programas del 
proceso de gestión documental que incumplen la  normatividad archivística  en cada 
vigencia </t>
  </si>
  <si>
    <t>Falta  de personal  que lidere el proceso de Gestión Documental con formación y experiencia  específicas.</t>
  </si>
  <si>
    <t>Riesgo de Cumplimiento</t>
  </si>
  <si>
    <t>Baja</t>
  </si>
  <si>
    <t>Mayor</t>
  </si>
  <si>
    <t>El Subdirector Administrativo y Financiero, con respecto al contrato relacionado con el rol de lider de archivo  realiza la solicitud de la necesidad de la contratación  para efectos de que se incluya en el presupuesto de cada vigencia y en el Plan Anual de Adquisiciones. 
El subdirector administrativo y financiero realiza  seguimiento a que se realice la contratación de acuerdo  a los términos definidos en el Plan Anual de Adquisiciones</t>
  </si>
  <si>
    <t>Preventivo</t>
  </si>
  <si>
    <t>Manual</t>
  </si>
  <si>
    <t>Documentado</t>
  </si>
  <si>
    <t>Continua</t>
  </si>
  <si>
    <t>Con Registro</t>
  </si>
  <si>
    <t>1. Necesidades de personal deL Proceso de  Gestión Documental incluidas en el  presupuesto de cada vigencia
2. Plan Anual de Adquisiciones
3. Minuta del Contrato</t>
  </si>
  <si>
    <t>Reducir (mitigar)</t>
  </si>
  <si>
    <t>No aplica por cuanto este riesgo se incluyó en el mes de septiembre de 2025</t>
  </si>
  <si>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 xml:space="preserve">
Se materializó el Riesgo?  (Evento Potencial Principal. Columna F): </t>
    </r>
    <r>
      <rPr>
        <sz val="11"/>
        <color theme="1"/>
        <rFont val="Arial Narrow"/>
        <family val="2"/>
      </rPr>
      <t xml:space="preserve">Al corte del tercer trimestre no se evidenció materialización del riesgo.
</t>
    </r>
    <r>
      <rPr>
        <b/>
        <sz val="11"/>
        <color theme="1"/>
        <rFont val="Arial Narrow"/>
        <family val="2"/>
      </rPr>
      <t xml:space="preserve">
Se materializaron las causas? (Eventos Potenciales Intermedios. Columna H):</t>
    </r>
    <r>
      <rPr>
        <sz val="11"/>
        <color theme="1"/>
        <rFont val="Arial Narrow"/>
        <family val="2"/>
      </rPr>
      <t xml:space="preserve"> No se evidencia materialización de las causas.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t>
    </r>
    <r>
      <rPr>
        <b/>
        <sz val="11"/>
        <color theme="1"/>
        <rFont val="Arial Narrow"/>
        <family val="2"/>
      </rPr>
      <t xml:space="preserv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r>
    <r>
      <rPr>
        <sz val="11"/>
        <color theme="1"/>
        <rFont val="Arial Narrow"/>
        <family val="2"/>
      </rPr>
      <t>Se ha elaborado e implementado el Plan de Contingencia del Archivo, el cual está alineado con los lineamientos del Sistema de Gestión Documental de la entidad. Este plan fue remitido al área de Talento Humano para su articulación con el Plan de Emergencias Institucional, garantizando una respuesta coordinada ante situaciones de riesgo que puedan afectar la integridad, disponibilidad y trazabilidad de la información documental. Esta acción fortalece los controles preventivos y correctivos, asegurando la continuidad de las operaciones archivísticas y la protección del patrimonio documental en escenarios de contingencia</t>
    </r>
  </si>
  <si>
    <t xml:space="preserve">Actividades desactualizada referente al  estado actual de los planes y programas del proceso de Gestión Documental para dar cumplimiento a  la normatividad archivística establecida  por el Archivo General de la Nación </t>
  </si>
  <si>
    <t>El profesional líder de Gestión Documental realiza la  revisión del Plan institucional de Archivo, del Programa de Gestión Documental y de los diferentes planes que  conforman el Sistema Integrado de conservación con el  fin de verificar y actualizar las actividades a priorizar en  cumplimiento de la normatividad archivística establecida  por el Archivo General de la Nación</t>
  </si>
  <si>
    <t>Plan Táctico del Proceso de Gestión  Documental (Casillas de seguimiento)</t>
  </si>
  <si>
    <t>GD08</t>
  </si>
  <si>
    <t xml:space="preserve">Cumplir con la implementación del Plan 
Institucional de Archivo </t>
  </si>
  <si>
    <t>Posibilidad de afectación reputacional del Instituto</t>
  </si>
  <si>
    <t>por hallazgos de los entes de control</t>
  </si>
  <si>
    <t>debido al incumplimiento en la implementación del Plan Institucional de Archivos - PINAR</t>
  </si>
  <si>
    <t>Posibilidad de afectación reputacional del Instituto por hallazgos de los entes de control, debido al incumplimiento en la implementación del Plan Institucional de Archivos - PINAR</t>
  </si>
  <si>
    <t>Deficiencia o ausencia de la actualización del 
Diagnostico Integral de Archivo como insumo 
para definir las actividades priorizadas del 
Plan Institucional de Archivo</t>
  </si>
  <si>
    <t>Moderado</t>
  </si>
  <si>
    <t>El profesional líder de Gestión Documental realiza la revisión general y actualiza cada dos años el Diagnostico Integral de Archivo para determinar que el avance cumple con los objetivos planteados lo anterior en cumplimiento del acuerdo 01 de 2024 del AGN.</t>
  </si>
  <si>
    <t>Detectivo</t>
  </si>
  <si>
    <t>Aleatoria</t>
  </si>
  <si>
    <t xml:space="preserve"> Diagnostico Integral de Archivo Actualizado</t>
  </si>
  <si>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Se materializó el Riesgo?  (Evento Potencial Principal. Columna F)</t>
    </r>
    <r>
      <rPr>
        <sz val="11"/>
        <color theme="1"/>
        <rFont val="Arial Narrow"/>
        <family val="2"/>
      </rPr>
      <t xml:space="preserve">: Con corte del tercer trimestre no se evidenció materialización del riesgo.
</t>
    </r>
    <r>
      <rPr>
        <b/>
        <sz val="11"/>
        <color theme="1"/>
        <rFont val="Arial Narrow"/>
        <family val="2"/>
      </rPr>
      <t xml:space="preserve">Se materializaron las causas? (Eventos Potenciales Intermedios. Columna H): </t>
    </r>
    <r>
      <rPr>
        <sz val="11"/>
        <color theme="1"/>
        <rFont val="Arial Narrow"/>
        <family val="2"/>
      </rPr>
      <t xml:space="preserve">No se evidencia materialización de las causas.  
</t>
    </r>
    <r>
      <rPr>
        <b/>
        <sz val="11"/>
        <color theme="1"/>
        <rFont val="Arial Narrow"/>
        <family val="2"/>
      </rPr>
      <t xml:space="preserve">Los Controles están bien  diseñados, se aplican conforme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t>
    </r>
    <r>
      <rPr>
        <sz val="11"/>
        <color theme="1"/>
        <rFont val="Arial Narrow"/>
        <family val="2"/>
      </rPr>
      <t xml:space="preserve">
</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Actualmente se está avanzando en el diligenciamiento del Diagnóstico de Archivo, herramienta fundamental para identificar brechas, necesidades y riesgos en la gestión documental. Con base en los resultados de este diagnóstico —que se finalizará a más tardar el próximo mes— se definirán las actividades prioritarias y su respectivo cronograma de ejecución, los cuales se incorporarán formalmente en el Plan Institucional de Archivo 2027. Esta acción permitirá fortalecer los controles internos mediante una planificación estratégica, oportuna y basada en evidencia, orientada a mitigar riesgos y garantizar la eficacia del sistema de gestión documental.</t>
    </r>
  </si>
  <si>
    <r>
      <rPr>
        <b/>
        <sz val="11"/>
        <color theme="1"/>
        <rFont val="Arial Narrow"/>
        <family val="2"/>
      </rPr>
      <t>Diagnostico de Archivo:</t>
    </r>
    <r>
      <rPr>
        <sz val="11"/>
        <color theme="1"/>
        <rFont val="Arial Narrow"/>
        <family val="2"/>
      </rPr>
      <t xml:space="preserve"> https://isvimedgovco.sharepoint.com/:f:/s/Admin_Y_Financiera-01.CAD/EgHxgGa9OgNLk_MeezBw9zMBWe3831gPyPlKdk6CJfvg-A?e=AlNfTH</t>
    </r>
  </si>
  <si>
    <t>Cronograma de actividades con objetivos y 
metas poco realizables</t>
  </si>
  <si>
    <t>El profesional líder de Gestión Documental elabora el cronograma de actividades de acuerdo a los objetivos y metas definidas en el Plan Institucional de Archivo teniendo en cuenta limitaciones de tiempo y recursos</t>
  </si>
  <si>
    <t>Cronograma de actividades del PINAR</t>
  </si>
  <si>
    <t xml:space="preserve">Falta de seguimiento al cumplimieto de Pinar </t>
  </si>
  <si>
    <t>El profesional líder de Gestión Documental realiza seguimiento trimestral al cumplimiento de las actividades del PINAR para cada vigencia las cuales se incluyen en el Plan Tactico del proceso.</t>
  </si>
  <si>
    <t>Sin Documentar</t>
  </si>
  <si>
    <t>Seguimiento al plan tactico en las actividades 
especificas del PINAR</t>
  </si>
  <si>
    <t>GD09</t>
  </si>
  <si>
    <t xml:space="preserve">Que las Tablas de Retención Documental 
estén actualizadas </t>
  </si>
  <si>
    <t>reflajada en hallazgos de entes de control por pérdida de información</t>
  </si>
  <si>
    <t>debido a la desactualización de la Tablas de retención documental</t>
  </si>
  <si>
    <t>Posibilidad de afectación reputacional del Instituto reflejada en hallazgos de entes de control por pérdida de información, debido a la desactualización de la Tablas de retención documental</t>
  </si>
  <si>
    <t>Cambios en la estructura y procesos internos del Instituto</t>
  </si>
  <si>
    <t xml:space="preserve">El lider de Gesión Documental identifica los cambios en  la estructura organizacional, e informa a la Subdirección Administrativa y financiera sobre la necesidad de actualizar las Tablas de Retención Documental - TRD. El lider de Gestión Documental se articula con las distintas dependencias para efectos de la actualización de las T.R.D y realiza seguimiento al avance </t>
  </si>
  <si>
    <t>Seguimiento al cronograma de implementación de T.R.D</t>
  </si>
  <si>
    <r>
      <rPr>
        <b/>
        <sz val="11"/>
        <color theme="1"/>
        <rFont val="Arial Narrow"/>
        <family val="2"/>
      </rPr>
      <t>Designación de Enlace:</t>
    </r>
    <r>
      <rPr>
        <sz val="11"/>
        <color theme="1"/>
        <rFont val="Arial Narrow"/>
        <family val="2"/>
      </rPr>
      <t xml:space="preserve"> https://isvimedgovco.sharepoint.com/:b:/s/Admin_Y_Financiera-01.CAD/ERzaPK6bsKxKhMnVHv9GWWAB_p16_NSH0SxRZIBBjLMLgA?e=OfeJwf</t>
    </r>
  </si>
  <si>
    <t xml:space="preserve">Ausencia y falta de aplicación de una metodologia y mecanismos para la recolección de información orientada a la actualización de las series documentales (relativas a documentos electrónicos, series relativas a derechos humanos, memoria histórica y conflicto armado) de las T.R.D </t>
  </si>
  <si>
    <t xml:space="preserve">El lider de gestión documental define metodologia y herramienta para la recolección 
de la informacion requerida para la actualización de las T.R.D, asi mismo verifica la implementación de las mismas </t>
  </si>
  <si>
    <t xml:space="preserve">Procedimiento para la actualización de las T.R.D 
Encuesta para la actualización de las T.R.D </t>
  </si>
  <si>
    <t xml:space="preserve">Que las T.R.D actualizadas y aprobadas por las instancias departamentales no sean adoptadas a nivel interno a traves del respectivo acto administrativo </t>
  </si>
  <si>
    <t xml:space="preserve">El lider de gestión documental gestiona con la subdirección juridica la adopción de las T.R.D a traves de la respectiva resolución </t>
  </si>
  <si>
    <t xml:space="preserve"> Resolucion de adopción de T.R.D</t>
  </si>
  <si>
    <t>GD10</t>
  </si>
  <si>
    <t>Que el archivo de gestión y el archivo central 
cumplan con lo estipulado en las Tablas de  Retención Documental y garanticen la  disponibilidad información</t>
  </si>
  <si>
    <t>Posibilidad de afectación económica y reputacional frente a usuarios internos y externos</t>
  </si>
  <si>
    <t xml:space="preserve"> por fallos en contra de la entidad derivada de no contar con información suficente y oportuna para la legítima defensa
 por mal desempeño institucional relacionado con el suministro de información oportuna por parte del archivo </t>
  </si>
  <si>
    <t>debido al incumplimiento en la implementación de la TRD que imposibilitan la disponibilidad de la información</t>
  </si>
  <si>
    <t>Posibilidad de afectación económica y reputacional frente a usuarios internos y externos, reflejada en  fallos en contra de la entidad derivada de no contar con información suficiente y oportuna para la legítima defensa asi como en mal desempeño institucional relacionado con el suministro de información  por parte del archivo. Lo anterior, debido al incumplimiento en la implementación de la TRD que imposibilitan la disponibilidad de la información</t>
  </si>
  <si>
    <t>Falta de socialización de las T.R.D y mecanismos de aplicación</t>
  </si>
  <si>
    <t>Riesgo Operativo</t>
  </si>
  <si>
    <t>Muy Alta</t>
  </si>
  <si>
    <t>El técnico en gestión documental realizar capacitaciones periódicas a todos los funcionarios sobre las T.R.D y la aplicación de las mismas a través de las transferencias documentales.
Documentado en: Programa de Gestión Documental.</t>
  </si>
  <si>
    <t>.Registro de asistencia</t>
  </si>
  <si>
    <r>
      <t xml:space="preserve">El riesgo y sus causas continuan vigentes de acuerdo al contexto? (Ver Columnas F y H): </t>
    </r>
    <r>
      <rPr>
        <sz val="11"/>
        <color theme="1"/>
        <rFont val="Arial Narrow"/>
        <family val="2"/>
      </rPr>
      <t xml:space="preserve">El riesgo continua vigente de acuerdo al contexto interno  de la entidad
</t>
    </r>
    <r>
      <rPr>
        <b/>
        <sz val="11"/>
        <color theme="1"/>
        <rFont val="Arial Narrow"/>
        <family val="2"/>
      </rPr>
      <t xml:space="preserve">
Se materializó el Riesgo?  (Evento Potencial Principal. Columna F): </t>
    </r>
    <r>
      <rPr>
        <sz val="11"/>
        <color theme="1"/>
        <rFont val="Arial Narrow"/>
        <family val="2"/>
      </rPr>
      <t xml:space="preserve">Al corte del tercer trimestre  del año en curso no se evidenció materialización del riesgo.
</t>
    </r>
    <r>
      <rPr>
        <b/>
        <sz val="11"/>
        <color theme="1"/>
        <rFont val="Arial Narrow"/>
        <family val="2"/>
      </rPr>
      <t xml:space="preserve">
Se materializaron las causas? (Eventos Potenciales Intermedios. Columna H)</t>
    </r>
    <r>
      <rPr>
        <sz val="11"/>
        <color theme="1"/>
        <rFont val="Arial Narrow"/>
        <family val="2"/>
      </rPr>
      <t xml:space="preserve">:No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r>
    <r>
      <rPr>
        <sz val="11"/>
        <color theme="1"/>
        <rFont val="Arial Narrow"/>
        <family val="2"/>
      </rPr>
      <t>Durante este trimestre, como parte de las actividades de la Mesa de Gestión del Conocimiento, se realizó una breve charla informativa dirigida a los asistentes con el fin de socializar el propósito, alcance y utilidad de la Tabla de Retención Documental de la entidad, promoviendo su correcto uso como herramienta fundamental para la gestión documental. Adicionalmente, se comunicó que el formato P-GD-05 – Procedimiento para las Transferencias Documentales, incluido en los documentos del Sistema Integrado de Gestión (SIFI), fue actualizado y se encuentra disponible para consulta. Este procedimiento actualizado orienta de manera clara y estandarizada el proceso de transferencia documental, reduciendo riesgos asociados a errores, omisiones o inconsistencias en la entrega de documentos a los archivos de gestión o central, y fortaleciendo así los controles internos en la cadena de custodia documental.</t>
    </r>
  </si>
  <si>
    <r>
      <rPr>
        <b/>
        <sz val="11"/>
        <color theme="1"/>
        <rFont val="Arial Narrow"/>
        <family val="2"/>
      </rPr>
      <t>Socializacion T.R.D</t>
    </r>
    <r>
      <rPr>
        <sz val="11"/>
        <color theme="1"/>
        <rFont val="Arial Narrow"/>
        <family val="2"/>
      </rPr>
      <t xml:space="preserve"> https://isvimedgovco.sharepoint.com/:f:/s/Admin_Y_Financiera-01.CAD/EkAL4PjQRxtNut7hABBQhfcBGmRGMFna29HLv4hjwlzQ8A?e=9E8fn9</t>
    </r>
  </si>
  <si>
    <t xml:space="preserve">Deficiente proceso de transferencia  documental que entorpecen la consulta y  prestamo de los expedientes </t>
  </si>
  <si>
    <t>El profesional Líder de Gestión documental define el procedimiento para normalizar y garantizar que las transferencias documentales desde las unidades de gestión al archivo central se realicen asegurando el cumplimiento de los requisitos normativos y la disponibilidad para consulta y préstamo de la información
El profesional Líder de Gestión documental verifica que las transferencias documentales cumplan con lo establecido en las T.R.D y el procedimiento definido.
Documentado en: Procedimiento para las transferencias documentales.</t>
  </si>
  <si>
    <t>Formato Unico de Inventario Documental 
aprobado y firmado</t>
  </si>
  <si>
    <t>No Aplica.</t>
  </si>
  <si>
    <t>En caso de unidades documentales con daño o deterioro, El Líder de Gestión Documental verifica que se cumplan los lineamientos establecidos en el plan de conservación documental, con respecto al protocolo de rescate documental.
Documentado en: Plan de conservación documental y el plan de contingencia de archivo</t>
  </si>
  <si>
    <t>Correctivo</t>
  </si>
  <si>
    <t xml:space="preserve">Informe tecnico de intervención </t>
  </si>
  <si>
    <t>GD11</t>
  </si>
  <si>
    <t>Lograr que los archivos de gestión y el central  aseguren la integridad y conservación de la  información.</t>
  </si>
  <si>
    <t>debido al daño o pérdida de la información en los archivos de gestión y central</t>
  </si>
  <si>
    <t>Posibilidad de afectación económica y reputacional frente a usuarios internos y externos, reflejada en  fallos en contra de la entidad derivada de no contar con información suficente y oportuna para la legítima defensa asi como en mal desempeño institucional relacionado con el suministro de información oportuna por parte del archivo. Lo anterior, debido al daño o pérdida de la información en los archivos de gestión y central</t>
  </si>
  <si>
    <t>Incendio, inundación de las instalaciones y /o condiciones ambientales fuera de los parámetros tanto en el archivo de gestión como en el central</t>
  </si>
  <si>
    <t xml:space="preserve">El profesional Líder de Gestión documental verifica que la entidad cuente con detectores de humo en el área de archivo del Instituto. Así mismo verifica que el número de los extintores ubicados en los lugares asesorados por la ARL-Brigada de emergencia estén correctamente identificados en el área de archivo .
El tecnico documental revisa en horas de la mañana y la tarde las condiciones ambientales de los archivos utilizando el hidrometro y se registra en el formato de condiciones ambientales 
El área de archivo central de velódromo cuenta con Bomba extractora de agua que se activa automáticamente. El proceso de gestión de bienes e infraestructura, verifica que se realice mantenimiento 
correctivo cada que se identifique mal funcionamiento de la misma. </t>
  </si>
  <si>
    <t xml:space="preserve"> Formato de condiciones ambientales 
Soportes de mantenimiento </t>
  </si>
  <si>
    <t>Daño o pérdida por roedores, plagas</t>
  </si>
  <si>
    <t>El area de bienes e infraestructura, verifica que se realicen de manera mensual las fumigaciones a las areas de archivo en ambas sedes del instituto.</t>
  </si>
  <si>
    <t>Soportes de fumigación</t>
  </si>
  <si>
    <t>Inadecuada infraestructura locativa de los depósitos de archivo_x000D_</t>
  </si>
  <si>
    <t>El líder de Gestión Documental valida cumplimiento de condiciones mínimas de infraestructura de archivo tales como: cerramiento perimetral del área de archivo, estanterías rodantes, unidades de conservación (cajas y carpetas), toma de temperatura y humedad relativa, existencia de detectores de humo.
Teniendo en cuenta que hay condiciones que no se cumplen tales como: ubicación en sótano cerca de una quebrada (riesgo de inundación), cielo raso con tubería de cableado electrico y desagues, se tomó la decisión de tercerizar el almacenamiento del archivo central.
En este caso, el lider de Gestión Documental verifica que la empresa tercerizada para el almacenamiento del archivo central cumpla con las condiciones locativas establecidas en el acuerdo 001 de 2024 del Archivo General de la Nación " El lider de gestión documental verifica la existencia del certificado de calidad de producto por parte del proveedor (cajas y carpetas)
Documentado en: Acuerdo 001 de 2024 de AGN</t>
  </si>
  <si>
    <t>Especificaciones técnicas del contrato de tercerización 
Visitas de supervisión 
Informes de supervisión</t>
  </si>
  <si>
    <t>Manipulación inadecuada de la documentación por parte de usuarios internos. 
(Archivos de Gestión)</t>
  </si>
  <si>
    <t>El lider de Gestión Documental incluye en el cronograma de capacitaciones las relacionadas con la organización de archivos de gestión y lo informa al area de Talento Humano para que sea incluido en el PIC. El lider de Gestión Documental realiza seguimiento al cumplimiento de las capacitaciones programadas.
Documentado en: Programa de Gestión  Documental</t>
  </si>
  <si>
    <t>Correo electrónico de temas priorizados para capacitaciones 
Registros de asistencia 
Memorias audiovisuales</t>
  </si>
  <si>
    <t>Prestamos de expedientes sin los debidos controles</t>
  </si>
  <si>
    <t>El líder de Gestión documental realiza seguimiento a los prestamos en el modulo de Archivo del Sifi y se genera una alerta en el caso de que el expediente no se devuelva dentro del tiempo establecido desde el Area de archivo. Asi mismo, en el momento en el que un funcionario accede al SIFI se genera alerta automatica relacionando los expedientes en prestamo.
En el caso de funcionarios que finalizan sus contratos de prestación de servicios profesionales y de apoyo a la gestión, no se otorga el respectivo paz y salvo, si el sistema tienes cargado a su nombre expedientes en préstamo.
Documentado en: Instructivo para la atención de consulta y préstamos documentales</t>
  </si>
  <si>
    <t>Registro de prestamos en el SIFI
 Correos de Alerta
Paz y salvo de archivo a vinculados y 
contratistas. al momento de retiro o finalización 
de contrato.</t>
  </si>
  <si>
    <t>Falta de competencia del personal de Gestión Documental_x000D_</t>
  </si>
  <si>
    <t>El Director, Subdirector o Jefe de Oficina, en relación a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Los requisitos de idoneidad y experiencia para el personal de gestión documental se definen en el Acuerdo 08 del 2014 del Archivo General de la Nación_x000D_</t>
  </si>
  <si>
    <t>Estudio previo de contratos de prestación 
servicios profesionales y de apoyo a la gestión 
persona natural firmado por el Subdirector 
Administrativo y Financiero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</si>
  <si>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</si>
  <si>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</si>
  <si>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</si>
  <si>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</si>
  <si>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</si>
  <si>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</si>
  <si>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GD05</t>
  </si>
  <si>
    <t>Se incluye un nuevo evento potencial  intermedio (subcausa) al que se le asigna el consecutivo No.15. 
Redacción el evento intermedio: No se finaliza el tramite administrativo para los archivos de gestión, de manera que una vez cumplido este requisito pueda ser remitido a la custodia tercerizada (esta situación puede generar pérdida de información). Se identifica igualmente el control y se tipifica para efectos de nueva valoración de riesgo residual.</t>
  </si>
  <si>
    <t>Se incluye el control 17 de tipo correctiva para disminuir el impacto residual.</t>
  </si>
  <si>
    <t>Se incluye el control 2.2 para reducir la probabilidad de deterioro de expedientes por humedad relativa y alta temperatura.</t>
  </si>
  <si>
    <t>Se incluye el control 6 que no había sido definido previamente.</t>
  </si>
  <si>
    <t>GD05, GD06</t>
  </si>
  <si>
    <t>Se eliminan los riesgos GD05 y GD06 por actualización de la matriz. Se identificaron nuevos riesgos con base en analisis de comportamiento esperados dentro de la metodología de definición de objetivos SMART para el proceso de Gestión Documental</t>
  </si>
  <si>
    <t>Se incluye este nuevo riesgo relacionado con la existencia de planes y programas del proceso de gestión documental que incumplen la normatividad archivística en cada vigencia.</t>
  </si>
  <si>
    <t>Se incluye este nuevo riesgo relacionado con el  incumplimiento en la implementación del Plan Institucional de Archivos - PINAR</t>
  </si>
  <si>
    <t>Se incluye este nuevo riesgo relacionado con a desactualización de la Tablas de retención documental</t>
  </si>
  <si>
    <t>Se incluye este nuevo riesgo relacionado con el incumplimiento en la implementación de la TRD que imposibilitan la disponibilidad de la información</t>
  </si>
  <si>
    <t>Se incluye este nuevo riesgo relacionado con el daño o pérdida de la información en los archivos de gestión y central</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</si>
  <si>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</si>
  <si>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</si>
  <si>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</si>
  <si>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</si>
  <si>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</si>
  <si>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</si>
  <si>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</si>
  <si>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</si>
  <si>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</si>
  <si>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</si>
  <si>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</si>
  <si>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</si>
  <si>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</si>
  <si>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</si>
  <si>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</si>
  <si>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</si>
  <si>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</si>
  <si>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</si>
  <si>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</si>
  <si>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</si>
  <si>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</si>
  <si>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</si>
  <si>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</si>
  <si>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</si>
  <si>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</si>
  <si>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</si>
  <si>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</si>
  <si>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</si>
  <si>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</si>
  <si>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</si>
  <si>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</si>
  <si>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</si>
  <si>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</si>
  <si>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</si>
  <si>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</si>
  <si>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</si>
  <si>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</si>
  <si>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</si>
  <si>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</si>
  <si>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</si>
  <si>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</si>
  <si>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</si>
  <si>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</si>
  <si>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</si>
  <si>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</si>
  <si>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</si>
  <si>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</si>
  <si>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</si>
  <si>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</si>
  <si>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</si>
  <si>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</si>
  <si>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</si>
  <si>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</si>
  <si>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</si>
  <si>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</si>
  <si>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</si>
  <si>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</si>
  <si>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</si>
  <si>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</si>
  <si>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</si>
  <si>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</si>
  <si>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</si>
  <si>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</si>
  <si>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</si>
  <si>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</si>
  <si>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</si>
  <si>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</si>
  <si>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</si>
  <si>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</si>
  <si>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</si>
  <si>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</si>
  <si>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</si>
  <si>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</si>
  <si>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</si>
  <si>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</si>
  <si>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</si>
  <si>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</si>
  <si>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</si>
  <si>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</si>
  <si>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</si>
  <si>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</si>
  <si>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</si>
  <si>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</si>
  <si>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</si>
  <si>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</si>
  <si>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</si>
  <si>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</si>
  <si>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</si>
  <si>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</si>
  <si>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</si>
  <si>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</si>
  <si>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</si>
  <si>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</si>
  <si>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N/A</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</si>
  <si>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</si>
  <si>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</si>
  <si>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</si>
  <si>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</si>
  <si>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</si>
  <si>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</si>
  <si>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</si>
  <si>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</si>
  <si>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</si>
  <si>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</si>
  <si>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</si>
  <si>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</si>
  <si>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</si>
  <si>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</si>
  <si>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</si>
  <si>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</si>
  <si>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</si>
  <si>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</si>
  <si>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</si>
  <si>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</si>
  <si>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</si>
  <si>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</si>
  <si>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</si>
  <si>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</si>
  <si>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</si>
  <si>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</si>
  <si>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</si>
  <si>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</si>
  <si>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</si>
  <si>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Riesgo de Corrupción</t>
  </si>
  <si>
    <t>Riesgo Fiscal</t>
  </si>
  <si>
    <t>Procesos Institucionales</t>
  </si>
  <si>
    <t>Gestión Estratégica</t>
  </si>
  <si>
    <t>Gestión Social</t>
  </si>
  <si>
    <t>Gestión de Desarrollo de Soluciones Habitacionales</t>
  </si>
  <si>
    <t>Gestión de Atención al Usuario</t>
  </si>
  <si>
    <t>Gestión del Talento Humano</t>
  </si>
  <si>
    <t>Gestión de Comunicaciones</t>
  </si>
  <si>
    <t>Gestión Administrativa y Financiera</t>
  </si>
  <si>
    <t>Gestión de Infraestructura</t>
  </si>
  <si>
    <t>Gestión de TIC</t>
  </si>
  <si>
    <t>Gestión Jurídica</t>
  </si>
  <si>
    <t>Gestión de Evaluación y  Mejora Continua</t>
  </si>
  <si>
    <t>Gesión de Evaluación Indpendiente</t>
  </si>
  <si>
    <t>Registro Sustancial</t>
  </si>
  <si>
    <t>Registro Material</t>
  </si>
  <si>
    <t>Sin registro</t>
  </si>
  <si>
    <t>Reducir</t>
  </si>
  <si>
    <r>
      <rPr>
        <b/>
        <sz val="11"/>
        <color theme="1"/>
        <rFont val="Arial Narrow"/>
        <family val="2"/>
      </rPr>
      <t xml:space="preserve">Seguimiento al plan tactico de Gestión Documental:  </t>
    </r>
    <r>
      <rPr>
        <sz val="11"/>
        <color theme="1"/>
        <rFont val="Arial Narrow"/>
        <family val="2"/>
      </rPr>
      <t>https://isvimedgovco-my.sharepoint.com/:x:/g/personal/andres_moreira_isvimed_gov_co/EYiVloflF_hIpmUdp9BjvRsBMXYxq-qT_4jNylnQD_nVfQ?e=i4NaPf</t>
    </r>
  </si>
  <si>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de la entidad
</t>
    </r>
    <r>
      <rPr>
        <b/>
        <sz val="11"/>
        <color theme="1"/>
        <rFont val="Arial Narrow"/>
        <family val="2"/>
      </rPr>
      <t>Se materializó el Riesgo?  (Evento Potencial Principal. Columna F):</t>
    </r>
    <r>
      <rPr>
        <sz val="11"/>
        <color theme="1"/>
        <rFont val="Arial Narrow"/>
        <family val="2"/>
      </rPr>
      <t xml:space="preserve"> Al corte del tercer trimestre  del año se dio la materialización del riesgo
</t>
    </r>
    <r>
      <rPr>
        <b/>
        <sz val="11"/>
        <color theme="1"/>
        <rFont val="Arial Narrow"/>
        <family val="2"/>
      </rPr>
      <t xml:space="preserve">
Se materializaron las causas? (Eventos Potenciales Intermedios. Columna H): </t>
    </r>
    <r>
      <rPr>
        <sz val="11"/>
        <color theme="1"/>
        <rFont val="Arial Narrow"/>
        <family val="2"/>
      </rPr>
      <t xml:space="preserve">Como consecuencia de las lluvias del domingo 30 de septiembre, se produjo una filtración por el techo del sótano del archivo, lo que afectó entre 15 y 20 cajas de expedientes, mojando su contenido. Esto confirma que el riesgo identificado (inundación de las instalaciones) se concretó, aunque la rápida intervención del personal de archivo logró mitigar los daños y evitar consecuencias más graves.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El proceso de gestion documental tiene establecido dentro del Plan de Contingencia de Archivo las actividades a realizar en caso de que se materialice este tipo de riesgo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 xml:space="preserve">Se esta llevando a cabo las acciones definidas dentro del  Plan de Contingencia de Archivo - Procedimiento para inundación/ Desastre natural  que consiste en realizar el rescate de documentos de forma inmediata extrayendolos del área inundada con sumo cuidado, utilizando guantes limpios para evitar daños por manipulación. No debe apilar ni doblar los documentos mojados, con el fin de prevenir su adherencia, roturas o deformaciones. Para el empaque, debe colocar los documentos o expedientes en cajas plásticas (nunca de cartón), intercalando hojas de papel encerado entre los documentos sueltos para reducir la adherencia.
Cada caja debe ser identificada con lápiz, ya que el uso de otros elementos de escritura (como marcadores o lapiceros) puede ocasionar corridas debido a la humedad.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Con el fin de evitar que se presente nuevamente afectaciones en la documentación se realizó la reubicación de todas la cajas que estaban en el area donde hubo filtración de agua en el techo, igualmente se consultó con el personal de mantenimiento de la villa del inder quienes nos informaron que para el 3 de octubre ya finalizaron las labores de mantenimiento .</t>
    </r>
  </si>
  <si>
    <r>
      <t>Evidencia acciones correctivas:</t>
    </r>
    <r>
      <rPr>
        <sz val="11"/>
        <color theme="1"/>
        <rFont val="Arial Narrow"/>
        <family val="2"/>
      </rPr>
      <t xml:space="preserve"> https://isvimedgovco.sharepoint.com/:f:/s/Admin_Y_Financiera-01.CAD/EhYTwUH0QC1Cu4CX9l7Y-tsBVPYfXPUnmm6OnizCSmmmaA?e=1XY8K4</t>
    </r>
  </si>
  <si>
    <r>
      <t xml:space="preserve">El riesgo y sus causas continuan vigentes de acuerdo al contexto? (Ver Columnas F y H):  </t>
    </r>
    <r>
      <rPr>
        <sz val="11"/>
        <color theme="1"/>
        <rFont val="Arial Narrow"/>
        <family val="2"/>
      </rPr>
      <t>El riesgo continua vigente de acuerdo al contexto interno  de la entidad</t>
    </r>
    <r>
      <rPr>
        <b/>
        <sz val="11"/>
        <color theme="1"/>
        <rFont val="Arial Narrow"/>
        <family val="2"/>
      </rPr>
      <t xml:space="preserve">
Se materializó el Riesgo?  (Evento Potencial Principal. Columna F): </t>
    </r>
    <r>
      <rPr>
        <b/>
        <sz val="11"/>
        <color rgb="FFFF0000"/>
        <rFont val="Arial Narrow"/>
        <family val="2"/>
      </rPr>
      <t>Notificación Subdirección de Planeación:</t>
    </r>
    <r>
      <rPr>
        <b/>
        <sz val="11"/>
        <color theme="1"/>
        <rFont val="Arial Narrow"/>
        <family val="2"/>
      </rPr>
      <t xml:space="preserve"> </t>
    </r>
    <r>
      <rPr>
        <sz val="11"/>
        <color theme="1"/>
        <rFont val="Arial Narrow"/>
        <family val="2"/>
      </rPr>
      <t>Al corte del tercer trimestre  del año en curso las TRD institucionales se encuetran desactualizadas, situación que configura la materialización del riesgo.</t>
    </r>
    <r>
      <rPr>
        <b/>
        <sz val="11"/>
        <color theme="1"/>
        <rFont val="Arial Narrow"/>
        <family val="2"/>
      </rPr>
      <t xml:space="preserve">
Se materializaron las causas? (Eventos Potenciales Intermedios. Columna H):</t>
    </r>
    <r>
      <rPr>
        <sz val="11"/>
        <color theme="1"/>
        <rFont val="Arial Narrow"/>
        <family val="2"/>
      </rPr>
      <t xml:space="preserve"> 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Con el objetivo de actualizar las Tablas de Retención Documental de la entidad se ha solicitado a los subdirectores designar un enlace de archivo en cada área. Este enlace será responsable de participar en la aplicación de una encuesta que recogerá información actualizada sobre los procesos, series y tiempos de retención documental. Los resultados de esta encuesta servirán como insumo técnico y fundamental para la construcción de las nuevas Tablas de Retención Documental, asegurando su pertinencia, legalidad y alineación con las funciones institucionales, lo que contribuye directamente a mitigar riesgos asociados a la conservación indebida, pérdida o eliminación irregular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</si>
</sst>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4"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
      <sz val="8"/>
      <name val="Calibri"/>
      <family val="2"/>
      <scheme val="minor"/>
    </font>
    <font>
      <sz val="10.5"/>
      <color rgb="FF000000"/>
      <name val="Arial Narrow"/>
      <family val="2"/>
    </font>
    <font>
      <b/>
      <sz val="12"/>
      <color rgb="FFFF0000"/>
      <name val="Arial Narrow"/>
      <family val="2"/>
    </font>
    <font>
      <b/>
      <sz val="11"/>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54">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2" fillId="15" borderId="41" xfId="0" applyFont="1" applyFill="1" applyBorder="1" applyAlignment="1">
      <alignment vertical="center" wrapText="1"/>
    </xf>
    <xf numFmtId="0" fontId="42"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2" fillId="15" borderId="43" xfId="0" applyFont="1" applyFill="1" applyBorder="1" applyAlignment="1">
      <alignment vertical="center" wrapText="1"/>
    </xf>
    <xf numFmtId="0" fontId="42" fillId="15" borderId="35" xfId="0" applyFont="1" applyFill="1" applyBorder="1" applyAlignment="1">
      <alignment vertical="center" wrapText="1"/>
    </xf>
    <xf numFmtId="0" fontId="42" fillId="15" borderId="39" xfId="0" applyFont="1" applyFill="1" applyBorder="1" applyAlignment="1">
      <alignment vertical="center" wrapText="1"/>
    </xf>
    <xf numFmtId="0" fontId="42"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2"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5" fillId="3" borderId="0" xfId="0" applyFont="1" applyFill="1" applyAlignment="1">
      <alignment horizontal="center" vertical="center"/>
    </xf>
    <xf numFmtId="0" fontId="46" fillId="3" borderId="0" xfId="0" applyFont="1" applyFill="1" applyAlignment="1">
      <alignment horizontal="center" vertical="center"/>
    </xf>
    <xf numFmtId="0" fontId="39" fillId="0" borderId="0" xfId="0" applyFont="1"/>
    <xf numFmtId="0" fontId="46" fillId="0" borderId="0" xfId="0" applyFont="1" applyAlignment="1">
      <alignment horizontal="center" vertical="center"/>
    </xf>
    <xf numFmtId="0" fontId="50" fillId="3" borderId="0" xfId="0" applyFont="1" applyFill="1" applyAlignment="1">
      <alignment horizontal="center" vertical="center" wrapText="1"/>
    </xf>
    <xf numFmtId="0" fontId="51" fillId="3" borderId="0" xfId="0" applyFont="1" applyFill="1" applyAlignment="1">
      <alignment vertical="center" wrapText="1"/>
    </xf>
    <xf numFmtId="0" fontId="49" fillId="3" borderId="0" xfId="0" applyFont="1" applyFill="1" applyAlignment="1">
      <alignment horizontal="center" vertical="center" wrapText="1"/>
    </xf>
    <xf numFmtId="0" fontId="51" fillId="3" borderId="0" xfId="0" applyFont="1" applyFill="1" applyAlignment="1">
      <alignment horizontal="center" vertical="center" wrapText="1"/>
    </xf>
    <xf numFmtId="0" fontId="49" fillId="3" borderId="0" xfId="0" applyFont="1" applyFill="1" applyAlignment="1">
      <alignment vertical="center" wrapText="1"/>
    </xf>
    <xf numFmtId="0" fontId="46" fillId="3" borderId="0" xfId="0" applyFont="1" applyFill="1" applyAlignment="1">
      <alignment vertical="center" wrapText="1"/>
    </xf>
    <xf numFmtId="0" fontId="49" fillId="3" borderId="0" xfId="0" applyFont="1" applyFill="1" applyAlignment="1">
      <alignment horizontal="center" vertical="center"/>
    </xf>
    <xf numFmtId="0" fontId="46" fillId="16" borderId="18" xfId="0" applyFont="1" applyFill="1" applyBorder="1" applyAlignment="1">
      <alignment horizontal="left" vertical="center"/>
    </xf>
    <xf numFmtId="0" fontId="54" fillId="17" borderId="18" xfId="0" applyFont="1" applyFill="1" applyBorder="1" applyAlignment="1">
      <alignment horizontal="center" vertical="center"/>
    </xf>
    <xf numFmtId="0" fontId="54" fillId="17" borderId="18" xfId="0" applyFont="1" applyFill="1" applyBorder="1" applyAlignment="1">
      <alignment horizontal="center" vertical="center" wrapText="1"/>
    </xf>
    <xf numFmtId="0" fontId="46" fillId="3" borderId="37" xfId="0" applyFont="1" applyFill="1" applyBorder="1" applyAlignment="1">
      <alignment horizontal="center" vertical="center"/>
    </xf>
    <xf numFmtId="0" fontId="46" fillId="3" borderId="18" xfId="0" applyFont="1" applyFill="1" applyBorder="1" applyAlignment="1">
      <alignment horizontal="center" vertical="center"/>
    </xf>
    <xf numFmtId="0" fontId="46" fillId="3" borderId="36" xfId="0" applyFont="1" applyFill="1" applyBorder="1" applyAlignment="1">
      <alignment horizontal="center" vertical="center"/>
    </xf>
    <xf numFmtId="0" fontId="56" fillId="3" borderId="37" xfId="0" applyFont="1" applyFill="1" applyBorder="1" applyAlignment="1">
      <alignment horizontal="center" vertical="center"/>
    </xf>
    <xf numFmtId="0" fontId="56" fillId="3" borderId="18" xfId="0" applyFont="1" applyFill="1" applyBorder="1" applyAlignment="1">
      <alignment horizontal="center" vertical="center"/>
    </xf>
    <xf numFmtId="0" fontId="56" fillId="3" borderId="36" xfId="0" applyFont="1" applyFill="1" applyBorder="1" applyAlignment="1">
      <alignment horizontal="center" vertical="center"/>
    </xf>
    <xf numFmtId="0" fontId="56" fillId="3" borderId="37" xfId="0" applyFont="1" applyFill="1" applyBorder="1" applyAlignment="1">
      <alignment horizontal="center" vertical="center" wrapText="1"/>
    </xf>
    <xf numFmtId="0" fontId="56" fillId="3" borderId="18" xfId="0" applyFont="1" applyFill="1" applyBorder="1" applyAlignment="1">
      <alignment horizontal="center" vertical="center" wrapText="1"/>
    </xf>
    <xf numFmtId="0" fontId="56" fillId="3" borderId="36" xfId="0" applyFont="1" applyFill="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9" fontId="1" fillId="0" borderId="35" xfId="0" applyNumberFormat="1" applyFont="1" applyBorder="1" applyAlignment="1" applyProtection="1">
      <alignment horizontal="center" vertical="center"/>
      <protection hidden="1"/>
    </xf>
    <xf numFmtId="0" fontId="1" fillId="3" borderId="18" xfId="0" applyFont="1" applyFill="1" applyBorder="1" applyAlignment="1" applyProtection="1">
      <alignment vertical="center"/>
      <protection hidden="1"/>
    </xf>
    <xf numFmtId="0" fontId="1" fillId="3" borderId="18" xfId="0" applyFont="1" applyFill="1" applyBorder="1" applyProtection="1">
      <protection hidden="1"/>
    </xf>
    <xf numFmtId="0" fontId="1" fillId="0" borderId="18" xfId="0" applyFont="1" applyBorder="1" applyAlignment="1" applyProtection="1">
      <alignment horizontal="justify" vertical="center"/>
      <protection hidden="1"/>
    </xf>
    <xf numFmtId="0" fontId="61" fillId="0" borderId="18" xfId="0" applyFont="1" applyBorder="1" applyAlignment="1" applyProtection="1">
      <alignment vertical="center" wrapText="1"/>
      <protection hidden="1"/>
    </xf>
    <xf numFmtId="164" fontId="1" fillId="0" borderId="18" xfId="1" applyNumberFormat="1" applyFont="1" applyFill="1" applyBorder="1" applyAlignment="1" applyProtection="1">
      <alignment horizontal="center" vertical="center"/>
      <protection hidden="1"/>
    </xf>
    <xf numFmtId="0" fontId="1" fillId="0" borderId="35" xfId="0" applyFont="1" applyBorder="1" applyAlignment="1" applyProtection="1">
      <alignment horizontal="justify" vertical="center" wrapText="1"/>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44" fillId="0" borderId="44" xfId="0" applyFont="1" applyBorder="1" applyAlignment="1">
      <alignment horizontal="center" vertical="center"/>
    </xf>
    <xf numFmtId="0" fontId="44" fillId="0" borderId="40" xfId="0" applyFont="1" applyBorder="1" applyAlignment="1">
      <alignment horizontal="center" vertical="center"/>
    </xf>
    <xf numFmtId="0" fontId="44"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4" fillId="17" borderId="18" xfId="0" applyFont="1" applyFill="1" applyBorder="1" applyAlignment="1">
      <alignment horizontal="center" vertical="center" wrapText="1"/>
    </xf>
    <xf numFmtId="0" fontId="54" fillId="17" borderId="18" xfId="0" applyFont="1" applyFill="1" applyBorder="1" applyAlignment="1">
      <alignment horizontal="center" vertical="center"/>
    </xf>
    <xf numFmtId="0" fontId="56" fillId="3" borderId="36" xfId="0" applyFont="1" applyFill="1" applyBorder="1" applyAlignment="1">
      <alignment horizontal="center" vertical="center"/>
    </xf>
    <xf numFmtId="0" fontId="56" fillId="3" borderId="38" xfId="0" applyFont="1" applyFill="1" applyBorder="1" applyAlignment="1">
      <alignment horizontal="center" vertical="center"/>
    </xf>
    <xf numFmtId="0" fontId="56" fillId="3" borderId="37" xfId="0" applyFont="1" applyFill="1" applyBorder="1" applyAlignment="1">
      <alignment horizontal="center" vertical="center"/>
    </xf>
    <xf numFmtId="0" fontId="56" fillId="3" borderId="36" xfId="0" applyFont="1" applyFill="1" applyBorder="1" applyAlignment="1">
      <alignment horizontal="center" vertical="center" wrapText="1"/>
    </xf>
    <xf numFmtId="0" fontId="56" fillId="3" borderId="37" xfId="0" applyFont="1" applyFill="1" applyBorder="1" applyAlignment="1">
      <alignment horizontal="center" vertical="center" wrapText="1"/>
    </xf>
    <xf numFmtId="0" fontId="56" fillId="3" borderId="38" xfId="0" applyFont="1" applyFill="1" applyBorder="1" applyAlignment="1">
      <alignment horizontal="center" vertical="center" wrapText="1"/>
    </xf>
    <xf numFmtId="0" fontId="47" fillId="17" borderId="0" xfId="0" applyFont="1" applyFill="1" applyAlignment="1">
      <alignment horizontal="center" vertical="center"/>
    </xf>
    <xf numFmtId="0" fontId="46" fillId="16" borderId="18" xfId="0" applyFont="1" applyFill="1" applyBorder="1" applyAlignment="1">
      <alignment horizontal="left" vertical="center"/>
    </xf>
    <xf numFmtId="0" fontId="59" fillId="3" borderId="18" xfId="0" applyFont="1" applyFill="1" applyBorder="1" applyAlignment="1">
      <alignment horizontal="center" vertical="center"/>
    </xf>
    <xf numFmtId="0" fontId="46" fillId="16" borderId="19" xfId="0" applyFont="1" applyFill="1" applyBorder="1" applyAlignment="1">
      <alignment horizontal="left" vertical="center"/>
    </xf>
    <xf numFmtId="0" fontId="56" fillId="3" borderId="36" xfId="0" applyFont="1" applyFill="1" applyBorder="1" applyAlignment="1">
      <alignment horizontal="center" vertical="center" wrapText="1" shrinkToFit="1"/>
    </xf>
    <xf numFmtId="0" fontId="56" fillId="3" borderId="37" xfId="0" applyFont="1" applyFill="1" applyBorder="1" applyAlignment="1">
      <alignment horizontal="center" vertical="center" wrapText="1" shrinkToFit="1"/>
    </xf>
    <xf numFmtId="0" fontId="56" fillId="3" borderId="38" xfId="0" applyFont="1" applyFill="1" applyBorder="1" applyAlignment="1">
      <alignment horizontal="center" vertical="center" wrapText="1" shrinkToFit="1"/>
    </xf>
    <xf numFmtId="0" fontId="46" fillId="3" borderId="36" xfId="0" applyFont="1" applyFill="1" applyBorder="1" applyAlignment="1">
      <alignment horizontal="center" vertical="center"/>
    </xf>
    <xf numFmtId="0" fontId="46" fillId="3" borderId="38" xfId="0" applyFont="1" applyFill="1" applyBorder="1" applyAlignment="1">
      <alignment horizontal="center" vertical="center"/>
    </xf>
    <xf numFmtId="0" fontId="46" fillId="3" borderId="37" xfId="0" applyFont="1" applyFill="1" applyBorder="1" applyAlignment="1">
      <alignment horizontal="center" vertical="center"/>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4" fillId="0" borderId="18" xfId="0" applyFont="1" applyBorder="1" applyAlignment="1">
      <alignment horizontal="center" vertical="center"/>
    </xf>
    <xf numFmtId="0" fontId="48" fillId="14" borderId="18" xfId="0" applyFont="1" applyFill="1" applyBorder="1" applyAlignment="1">
      <alignment horizontal="left" vertical="center"/>
    </xf>
    <xf numFmtId="0" fontId="59" fillId="3" borderId="36" xfId="0" applyFont="1" applyFill="1" applyBorder="1" applyAlignment="1">
      <alignment horizontal="center" vertical="center"/>
    </xf>
    <xf numFmtId="0" fontId="59" fillId="3" borderId="37" xfId="0" applyFont="1" applyFill="1" applyBorder="1" applyAlignment="1">
      <alignment horizontal="center" vertical="center"/>
    </xf>
    <xf numFmtId="0" fontId="59" fillId="3" borderId="38" xfId="0" applyFont="1" applyFill="1" applyBorder="1" applyAlignment="1">
      <alignment horizontal="center" vertical="center"/>
    </xf>
    <xf numFmtId="0" fontId="48" fillId="14" borderId="36" xfId="0" applyFont="1" applyFill="1" applyBorder="1" applyAlignment="1">
      <alignment horizontal="left" vertical="center"/>
    </xf>
    <xf numFmtId="0" fontId="48" fillId="14" borderId="37" xfId="0" applyFont="1" applyFill="1" applyBorder="1" applyAlignment="1">
      <alignment horizontal="left" vertical="center"/>
    </xf>
    <xf numFmtId="0" fontId="48" fillId="14" borderId="38" xfId="0" applyFont="1" applyFill="1" applyBorder="1" applyAlignment="1">
      <alignment horizontal="left" vertical="center"/>
    </xf>
    <xf numFmtId="0" fontId="59" fillId="3" borderId="36" xfId="0" applyFont="1" applyFill="1" applyBorder="1" applyAlignment="1">
      <alignment horizontal="center" vertical="center" wrapText="1"/>
    </xf>
    <xf numFmtId="0" fontId="59" fillId="3" borderId="37" xfId="0" applyFont="1" applyFill="1" applyBorder="1" applyAlignment="1">
      <alignment horizontal="center" vertical="center" wrapText="1"/>
    </xf>
    <xf numFmtId="0" fontId="59" fillId="3" borderId="38" xfId="0" applyFont="1" applyFill="1" applyBorder="1" applyAlignment="1">
      <alignment horizontal="center" vertical="center" wrapText="1"/>
    </xf>
    <xf numFmtId="0" fontId="48" fillId="14" borderId="18" xfId="0" applyFont="1" applyFill="1" applyBorder="1" applyAlignment="1">
      <alignment horizontal="left" vertical="center" wrapText="1"/>
    </xf>
    <xf numFmtId="0" fontId="55" fillId="17" borderId="18" xfId="0" applyFont="1" applyFill="1" applyBorder="1" applyAlignment="1">
      <alignment horizontal="center" vertical="center" wrapText="1"/>
    </xf>
    <xf numFmtId="0" fontId="51"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0" borderId="0" xfId="0" applyFont="1" applyAlignment="1" applyProtection="1">
      <alignment horizontal="center"/>
      <protection hidden="1"/>
    </xf>
    <xf numFmtId="0" fontId="1" fillId="0" borderId="42" xfId="0" applyFont="1" applyBorder="1" applyAlignment="1" applyProtection="1">
      <alignment horizontal="center"/>
      <protection hidden="1"/>
    </xf>
    <xf numFmtId="0" fontId="1" fillId="0" borderId="34" xfId="0" applyFont="1" applyBorder="1" applyAlignment="1" applyProtection="1">
      <alignment horizontal="center"/>
      <protection hidden="1"/>
    </xf>
    <xf numFmtId="0" fontId="1" fillId="0" borderId="43" xfId="0" applyFont="1" applyBorder="1" applyAlignment="1" applyProtection="1">
      <alignment horizontal="center"/>
      <protection hidden="1"/>
    </xf>
    <xf numFmtId="0" fontId="53" fillId="14" borderId="33" xfId="0" applyFont="1" applyFill="1" applyBorder="1" applyAlignment="1" applyProtection="1">
      <alignment horizontal="center" vertical="center"/>
      <protection hidden="1"/>
    </xf>
    <xf numFmtId="0" fontId="53" fillId="14" borderId="41" xfId="0" applyFont="1" applyFill="1" applyBorder="1" applyAlignment="1" applyProtection="1">
      <alignment horizontal="center" vertical="center"/>
      <protection hidden="1"/>
    </xf>
    <xf numFmtId="0" fontId="53" fillId="14" borderId="34" xfId="0" applyFont="1" applyFill="1" applyBorder="1" applyAlignment="1" applyProtection="1">
      <alignment horizontal="center" vertical="center"/>
      <protection hidden="1"/>
    </xf>
    <xf numFmtId="0" fontId="53" fillId="14" borderId="43" xfId="0" applyFont="1" applyFill="1" applyBorder="1" applyAlignment="1" applyProtection="1">
      <alignment horizontal="center" vertical="center"/>
      <protection hidden="1"/>
    </xf>
    <xf numFmtId="0" fontId="53" fillId="14" borderId="36" xfId="0" applyFont="1" applyFill="1" applyBorder="1" applyAlignment="1" applyProtection="1">
      <alignment horizontal="center" vertical="center"/>
      <protection hidden="1"/>
    </xf>
    <xf numFmtId="0" fontId="53" fillId="14" borderId="37" xfId="0" applyFont="1" applyFill="1" applyBorder="1" applyAlignment="1" applyProtection="1">
      <alignment horizontal="center" vertical="center"/>
      <protection hidden="1"/>
    </xf>
    <xf numFmtId="0" fontId="53" fillId="14" borderId="3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4" borderId="37" xfId="0" applyFont="1" applyFill="1" applyBorder="1" applyAlignment="1" applyProtection="1">
      <alignment horizontal="center"/>
      <protection hidden="1"/>
    </xf>
    <xf numFmtId="0" fontId="53" fillId="0" borderId="18" xfId="0" applyFont="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3" fillId="18" borderId="36" xfId="0" applyFont="1" applyFill="1" applyBorder="1" applyAlignment="1" applyProtection="1">
      <alignment horizontal="center" vertical="center"/>
      <protection hidden="1"/>
    </xf>
    <xf numFmtId="0" fontId="43"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3" fillId="18"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52"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0" borderId="18" xfId="0" applyFont="1" applyBorder="1" applyAlignment="1" applyProtection="1">
      <alignment horizontal="left" vertical="center" wrapText="1"/>
      <protection hidden="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3" borderId="35" xfId="0" applyFont="1" applyFill="1" applyBorder="1" applyAlignment="1" applyProtection="1">
      <alignment horizontal="left" vertical="top" wrapText="1"/>
      <protection locked="0"/>
    </xf>
    <xf numFmtId="0" fontId="4" fillId="3" borderId="39" xfId="0" applyFont="1" applyFill="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3" borderId="19" xfId="0" applyFont="1" applyFill="1" applyBorder="1" applyAlignment="1" applyProtection="1">
      <alignment horizontal="left" vertical="top" wrapText="1"/>
      <protection locked="0"/>
    </xf>
    <xf numFmtId="9" fontId="1" fillId="0" borderId="35" xfId="0" applyNumberFormat="1" applyFont="1" applyBorder="1" applyAlignment="1" applyProtection="1">
      <alignment horizontal="center" vertical="center"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2">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514350</xdr:colOff>
      <xdr:row>0</xdr:row>
      <xdr:rowOff>95250</xdr:rowOff>
    </xdr:from>
    <xdr:to>
      <xdr:col>2</xdr:col>
      <xdr:colOff>1471800</xdr:colOff>
      <xdr:row>3</xdr:row>
      <xdr:rowOff>101311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0300" y="952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31" dataDxfId="30">
  <autoFilter ref="B208:C218" xr:uid="{00000000-0009-0000-0100-000001000000}"/>
  <tableColumns count="2">
    <tableColumn id="1" xr3:uid="{9E9A9578-4E04-488A-BBF0-AF85DE280E17}" name="Criterios" dataDxfId="29"/>
    <tableColumn id="2" xr3:uid="{0D82EFC9-95F1-4FC4-8C5A-F40A29A6C681}" name="Subcriterios" dataDxfId="2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activeCell="I13" sqref="I1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23"/>
      <c r="B1" s="126" t="s">
        <v>0</v>
      </c>
      <c r="C1" s="127"/>
      <c r="D1" s="127"/>
      <c r="E1" s="127"/>
      <c r="F1" s="127"/>
      <c r="G1" s="127"/>
      <c r="H1" s="127"/>
      <c r="I1" s="127"/>
      <c r="J1" s="127"/>
      <c r="K1" s="128"/>
      <c r="L1" s="135" t="s">
        <v>1</v>
      </c>
      <c r="M1" s="135"/>
    </row>
    <row r="2" spans="1:13" s="65" customFormat="1" ht="20.100000000000001" customHeight="1" x14ac:dyDescent="0.3">
      <c r="A2" s="124"/>
      <c r="B2" s="129"/>
      <c r="C2" s="130"/>
      <c r="D2" s="130"/>
      <c r="E2" s="130"/>
      <c r="F2" s="130"/>
      <c r="G2" s="130"/>
      <c r="H2" s="130"/>
      <c r="I2" s="130"/>
      <c r="J2" s="130"/>
      <c r="K2" s="131"/>
      <c r="L2" s="135" t="s">
        <v>2</v>
      </c>
      <c r="M2" s="135"/>
    </row>
    <row r="3" spans="1:13" s="65" customFormat="1" ht="20.100000000000001" customHeight="1" x14ac:dyDescent="0.3">
      <c r="A3" s="124"/>
      <c r="B3" s="129"/>
      <c r="C3" s="130"/>
      <c r="D3" s="130"/>
      <c r="E3" s="130"/>
      <c r="F3" s="130"/>
      <c r="G3" s="130"/>
      <c r="H3" s="130"/>
      <c r="I3" s="130"/>
      <c r="J3" s="130"/>
      <c r="K3" s="131"/>
      <c r="L3" s="135" t="s">
        <v>3</v>
      </c>
      <c r="M3" s="135"/>
    </row>
    <row r="4" spans="1:13" s="65" customFormat="1" ht="20.100000000000001" customHeight="1" x14ac:dyDescent="0.3">
      <c r="A4" s="125"/>
      <c r="B4" s="132"/>
      <c r="C4" s="133"/>
      <c r="D4" s="133"/>
      <c r="E4" s="133"/>
      <c r="F4" s="133"/>
      <c r="G4" s="133"/>
      <c r="H4" s="133"/>
      <c r="I4" s="133"/>
      <c r="J4" s="133"/>
      <c r="K4" s="134"/>
      <c r="L4" s="135" t="s">
        <v>4</v>
      </c>
      <c r="M4" s="135"/>
    </row>
    <row r="5" spans="1:13" ht="20.100000000000001" customHeight="1" x14ac:dyDescent="0.3"/>
    <row r="6" spans="1:13" ht="25.2" x14ac:dyDescent="0.3">
      <c r="A6" s="144" t="s">
        <v>5</v>
      </c>
      <c r="B6" s="144"/>
      <c r="C6" s="144"/>
      <c r="D6" s="144"/>
      <c r="E6" s="144"/>
      <c r="F6" s="144"/>
      <c r="G6" s="144"/>
      <c r="H6" s="144"/>
      <c r="I6" s="144"/>
      <c r="J6" s="144"/>
      <c r="K6" s="144"/>
      <c r="L6" s="144"/>
      <c r="M6" s="144"/>
    </row>
    <row r="9" spans="1:13" ht="24.75" customHeight="1" x14ac:dyDescent="0.3">
      <c r="A9" s="145" t="s">
        <v>6</v>
      </c>
      <c r="B9" s="145"/>
      <c r="C9" s="74"/>
      <c r="D9" s="146" t="s">
        <v>7</v>
      </c>
      <c r="E9" s="146"/>
      <c r="F9" s="146"/>
      <c r="G9" s="146"/>
      <c r="H9" s="146"/>
      <c r="I9" s="146"/>
      <c r="J9" s="146"/>
      <c r="K9" s="146"/>
      <c r="L9" s="146"/>
      <c r="M9" s="146"/>
    </row>
    <row r="10" spans="1:13" ht="24.75" customHeight="1" x14ac:dyDescent="0.3">
      <c r="A10" s="145" t="s">
        <v>8</v>
      </c>
      <c r="B10" s="145"/>
      <c r="C10" s="147"/>
      <c r="D10" s="147"/>
      <c r="E10" s="146" t="s">
        <v>9</v>
      </c>
      <c r="F10" s="146"/>
      <c r="G10" s="146"/>
      <c r="H10" s="146"/>
      <c r="I10" s="146"/>
      <c r="J10" s="146"/>
      <c r="K10" s="146"/>
      <c r="L10" s="146"/>
      <c r="M10" s="146"/>
    </row>
    <row r="11" spans="1:13" ht="24.75" customHeight="1" x14ac:dyDescent="0.3">
      <c r="A11" s="145" t="s">
        <v>10</v>
      </c>
      <c r="B11" s="145"/>
      <c r="C11" s="145"/>
      <c r="D11" s="145"/>
      <c r="E11" s="147"/>
      <c r="F11" s="146" t="s">
        <v>11</v>
      </c>
      <c r="G11" s="146"/>
      <c r="H11" s="146"/>
      <c r="I11" s="146"/>
      <c r="J11" s="146"/>
      <c r="K11" s="146"/>
      <c r="L11" s="146"/>
      <c r="M11" s="146"/>
    </row>
    <row r="12" spans="1:13" ht="22.5" customHeight="1" x14ac:dyDescent="0.3"/>
    <row r="13" spans="1:13" ht="20.25" customHeight="1" x14ac:dyDescent="0.3"/>
    <row r="14" spans="1:13" ht="27.75" customHeight="1" x14ac:dyDescent="0.3">
      <c r="A14" s="136" t="s">
        <v>12</v>
      </c>
      <c r="B14" s="136"/>
      <c r="C14" s="75"/>
      <c r="D14" s="137" t="s">
        <v>13</v>
      </c>
      <c r="E14" s="137"/>
      <c r="F14" s="137"/>
      <c r="G14" s="137" t="s">
        <v>14</v>
      </c>
      <c r="H14" s="137"/>
      <c r="I14" s="137"/>
      <c r="J14" s="137"/>
      <c r="K14" s="137"/>
      <c r="L14" s="137"/>
      <c r="M14" s="137"/>
    </row>
    <row r="15" spans="1:13" ht="37.5" customHeight="1" x14ac:dyDescent="0.3">
      <c r="A15" s="136"/>
      <c r="B15" s="136"/>
      <c r="C15" s="75"/>
      <c r="D15" s="137"/>
      <c r="E15" s="137"/>
      <c r="F15" s="137"/>
      <c r="G15" s="76" t="s">
        <v>15</v>
      </c>
      <c r="H15" s="76"/>
      <c r="I15" s="137" t="s">
        <v>16</v>
      </c>
      <c r="J15" s="137"/>
      <c r="K15" s="137"/>
      <c r="L15" s="137"/>
      <c r="M15" s="137"/>
    </row>
    <row r="16" spans="1:13" ht="60" customHeight="1" x14ac:dyDescent="0.3">
      <c r="A16" s="138" t="s">
        <v>17</v>
      </c>
      <c r="B16" s="139"/>
      <c r="C16" s="80" t="s">
        <v>18</v>
      </c>
      <c r="D16" s="138" t="s">
        <v>19</v>
      </c>
      <c r="E16" s="140"/>
      <c r="F16" s="139"/>
      <c r="G16" s="81" t="s">
        <v>20</v>
      </c>
      <c r="H16" s="82" t="s">
        <v>21</v>
      </c>
      <c r="I16" s="141" t="s">
        <v>22</v>
      </c>
      <c r="J16" s="142"/>
      <c r="K16" s="142"/>
      <c r="L16" s="142"/>
      <c r="M16" s="143"/>
    </row>
    <row r="17" spans="1:13" ht="60" customHeight="1" x14ac:dyDescent="0.3">
      <c r="A17" s="138" t="s">
        <v>17</v>
      </c>
      <c r="B17" s="139"/>
      <c r="C17" s="80" t="s">
        <v>17</v>
      </c>
      <c r="D17" s="138" t="s">
        <v>23</v>
      </c>
      <c r="E17" s="140"/>
      <c r="F17" s="139"/>
      <c r="G17" s="81" t="s">
        <v>20</v>
      </c>
      <c r="H17" s="82" t="s">
        <v>20</v>
      </c>
      <c r="I17" s="138" t="s">
        <v>24</v>
      </c>
      <c r="J17" s="140"/>
      <c r="K17" s="140"/>
      <c r="L17" s="140"/>
      <c r="M17" s="139"/>
    </row>
    <row r="18" spans="1:13" ht="60" customHeight="1" x14ac:dyDescent="0.3">
      <c r="A18" s="141" t="s">
        <v>17</v>
      </c>
      <c r="B18" s="143"/>
      <c r="C18" s="83" t="s">
        <v>25</v>
      </c>
      <c r="D18" s="141" t="s">
        <v>26</v>
      </c>
      <c r="E18" s="142"/>
      <c r="F18" s="143"/>
      <c r="G18" s="84" t="s">
        <v>21</v>
      </c>
      <c r="H18" s="85"/>
      <c r="I18" s="141" t="s">
        <v>27</v>
      </c>
      <c r="J18" s="142"/>
      <c r="K18" s="142"/>
      <c r="L18" s="142"/>
      <c r="M18" s="143"/>
    </row>
    <row r="19" spans="1:13" ht="60" customHeight="1" x14ac:dyDescent="0.3">
      <c r="A19" s="141" t="s">
        <v>17</v>
      </c>
      <c r="B19" s="143"/>
      <c r="C19" s="83"/>
      <c r="D19" s="141" t="s">
        <v>28</v>
      </c>
      <c r="E19" s="142"/>
      <c r="F19" s="143"/>
      <c r="G19" s="84" t="s">
        <v>20</v>
      </c>
      <c r="H19" s="85"/>
      <c r="I19" s="141" t="s">
        <v>29</v>
      </c>
      <c r="J19" s="142"/>
      <c r="K19" s="142"/>
      <c r="L19" s="142"/>
      <c r="M19" s="143"/>
    </row>
    <row r="20" spans="1:13" ht="60" customHeight="1" x14ac:dyDescent="0.3">
      <c r="A20" s="141" t="s">
        <v>17</v>
      </c>
      <c r="B20" s="143"/>
      <c r="C20" s="83"/>
      <c r="D20" s="141" t="s">
        <v>30</v>
      </c>
      <c r="E20" s="142"/>
      <c r="F20" s="143"/>
      <c r="G20" s="84" t="s">
        <v>20</v>
      </c>
      <c r="H20" s="85"/>
      <c r="I20" s="141" t="s">
        <v>31</v>
      </c>
      <c r="J20" s="142"/>
      <c r="K20" s="142"/>
      <c r="L20" s="142"/>
      <c r="M20" s="143"/>
    </row>
    <row r="21" spans="1:13" ht="60" customHeight="1" x14ac:dyDescent="0.3">
      <c r="A21" s="138" t="s">
        <v>17</v>
      </c>
      <c r="B21" s="139"/>
      <c r="C21" s="80"/>
      <c r="D21" s="138" t="s">
        <v>32</v>
      </c>
      <c r="E21" s="140"/>
      <c r="F21" s="139"/>
      <c r="G21" s="81" t="s">
        <v>21</v>
      </c>
      <c r="H21" s="82"/>
      <c r="I21" s="141" t="s">
        <v>33</v>
      </c>
      <c r="J21" s="142"/>
      <c r="K21" s="142"/>
      <c r="L21" s="142"/>
      <c r="M21" s="143"/>
    </row>
    <row r="22" spans="1:13" ht="60" customHeight="1" x14ac:dyDescent="0.3">
      <c r="A22" s="138" t="s">
        <v>18</v>
      </c>
      <c r="B22" s="139"/>
      <c r="C22" s="80"/>
      <c r="D22" s="138" t="s">
        <v>34</v>
      </c>
      <c r="E22" s="140"/>
      <c r="F22" s="139"/>
      <c r="G22" s="81" t="s">
        <v>21</v>
      </c>
      <c r="H22" s="82"/>
      <c r="I22" s="141" t="s">
        <v>35</v>
      </c>
      <c r="J22" s="142"/>
      <c r="K22" s="142"/>
      <c r="L22" s="142"/>
      <c r="M22" s="143"/>
    </row>
    <row r="23" spans="1:13" ht="60" customHeight="1" x14ac:dyDescent="0.3">
      <c r="A23" s="138" t="s">
        <v>17</v>
      </c>
      <c r="B23" s="139"/>
      <c r="C23" s="80"/>
      <c r="D23" s="141" t="s">
        <v>36</v>
      </c>
      <c r="E23" s="142"/>
      <c r="F23" s="143"/>
      <c r="G23" s="81" t="s">
        <v>21</v>
      </c>
      <c r="H23" s="82"/>
      <c r="I23" s="141" t="s">
        <v>37</v>
      </c>
      <c r="J23" s="142"/>
      <c r="K23" s="142"/>
      <c r="L23" s="142"/>
      <c r="M23" s="143"/>
    </row>
    <row r="24" spans="1:13" ht="60" customHeight="1" x14ac:dyDescent="0.3">
      <c r="A24" s="138" t="s">
        <v>17</v>
      </c>
      <c r="B24" s="139"/>
      <c r="C24" s="80"/>
      <c r="D24" s="138" t="s">
        <v>38</v>
      </c>
      <c r="E24" s="140"/>
      <c r="F24" s="139"/>
      <c r="G24" s="81" t="s">
        <v>21</v>
      </c>
      <c r="H24" s="82"/>
      <c r="I24" s="141" t="s">
        <v>39</v>
      </c>
      <c r="J24" s="142"/>
      <c r="K24" s="142"/>
      <c r="L24" s="142"/>
      <c r="M24" s="143"/>
    </row>
    <row r="25" spans="1:13" ht="60" customHeight="1" x14ac:dyDescent="0.3">
      <c r="A25" s="138" t="s">
        <v>17</v>
      </c>
      <c r="B25" s="139"/>
      <c r="C25" s="80"/>
      <c r="D25" s="138" t="s">
        <v>40</v>
      </c>
      <c r="E25" s="140"/>
      <c r="F25" s="139"/>
      <c r="G25" s="81" t="s">
        <v>21</v>
      </c>
      <c r="H25" s="82"/>
      <c r="I25" s="141" t="s">
        <v>41</v>
      </c>
      <c r="J25" s="142"/>
      <c r="K25" s="142"/>
      <c r="L25" s="142"/>
      <c r="M25" s="143"/>
    </row>
    <row r="26" spans="1:13" ht="60" customHeight="1" x14ac:dyDescent="0.3">
      <c r="A26" s="138" t="s">
        <v>17</v>
      </c>
      <c r="B26" s="139"/>
      <c r="C26" s="80"/>
      <c r="D26" s="141" t="s">
        <v>42</v>
      </c>
      <c r="E26" s="142"/>
      <c r="F26" s="143"/>
      <c r="G26" s="81" t="s">
        <v>20</v>
      </c>
      <c r="H26" s="82"/>
      <c r="I26" s="141" t="s">
        <v>43</v>
      </c>
      <c r="J26" s="142"/>
      <c r="K26" s="142"/>
      <c r="L26" s="142"/>
      <c r="M26" s="143"/>
    </row>
    <row r="27" spans="1:13" ht="60" customHeight="1" x14ac:dyDescent="0.3">
      <c r="A27" s="138" t="s">
        <v>17</v>
      </c>
      <c r="B27" s="139"/>
      <c r="C27" s="80"/>
      <c r="D27" s="138" t="s">
        <v>44</v>
      </c>
      <c r="E27" s="140"/>
      <c r="F27" s="139"/>
      <c r="G27" s="81" t="s">
        <v>21</v>
      </c>
      <c r="H27" s="82"/>
      <c r="I27" s="141" t="s">
        <v>45</v>
      </c>
      <c r="J27" s="142"/>
      <c r="K27" s="142"/>
      <c r="L27" s="142"/>
      <c r="M27" s="143"/>
    </row>
    <row r="28" spans="1:13" ht="60" customHeight="1" x14ac:dyDescent="0.3">
      <c r="A28" s="138" t="s">
        <v>17</v>
      </c>
      <c r="B28" s="139"/>
      <c r="C28" s="80"/>
      <c r="D28" s="138" t="s">
        <v>46</v>
      </c>
      <c r="E28" s="140"/>
      <c r="F28" s="139"/>
      <c r="G28" s="81" t="s">
        <v>20</v>
      </c>
      <c r="H28" s="82"/>
      <c r="I28" s="141" t="s">
        <v>47</v>
      </c>
      <c r="J28" s="142"/>
      <c r="K28" s="142"/>
      <c r="L28" s="142"/>
      <c r="M28" s="143"/>
    </row>
    <row r="29" spans="1:13" ht="60" customHeight="1" x14ac:dyDescent="0.3">
      <c r="A29" s="138" t="s">
        <v>17</v>
      </c>
      <c r="B29" s="139"/>
      <c r="C29" s="80"/>
      <c r="D29" s="138" t="s">
        <v>48</v>
      </c>
      <c r="E29" s="140"/>
      <c r="F29" s="139"/>
      <c r="G29" s="81" t="s">
        <v>21</v>
      </c>
      <c r="H29" s="82"/>
      <c r="I29" s="141" t="s">
        <v>49</v>
      </c>
      <c r="J29" s="142"/>
      <c r="K29" s="142"/>
      <c r="L29" s="142"/>
      <c r="M29" s="143"/>
    </row>
    <row r="30" spans="1:13" ht="60" customHeight="1" x14ac:dyDescent="0.3">
      <c r="A30" s="138" t="s">
        <v>17</v>
      </c>
      <c r="B30" s="139"/>
      <c r="C30" s="80"/>
      <c r="D30" s="141" t="s">
        <v>50</v>
      </c>
      <c r="E30" s="142"/>
      <c r="F30" s="143"/>
      <c r="G30" s="81" t="s">
        <v>21</v>
      </c>
      <c r="H30" s="82"/>
      <c r="I30" s="141" t="s">
        <v>51</v>
      </c>
      <c r="J30" s="142"/>
      <c r="K30" s="142"/>
      <c r="L30" s="142"/>
      <c r="M30" s="143"/>
    </row>
    <row r="31" spans="1:13" ht="60" customHeight="1" x14ac:dyDescent="0.3">
      <c r="A31" s="138" t="s">
        <v>17</v>
      </c>
      <c r="B31" s="139"/>
      <c r="C31" s="80"/>
      <c r="D31" s="148" t="s">
        <v>52</v>
      </c>
      <c r="E31" s="149"/>
      <c r="F31" s="150"/>
      <c r="G31" s="81" t="s">
        <v>20</v>
      </c>
      <c r="H31" s="82"/>
      <c r="I31" s="141" t="s">
        <v>53</v>
      </c>
      <c r="J31" s="142"/>
      <c r="K31" s="142"/>
      <c r="L31" s="142"/>
      <c r="M31" s="143"/>
    </row>
    <row r="32" spans="1:13" ht="60" customHeight="1" x14ac:dyDescent="0.3">
      <c r="A32" s="138" t="s">
        <v>17</v>
      </c>
      <c r="B32" s="139"/>
      <c r="C32" s="80"/>
      <c r="D32" s="138" t="s">
        <v>54</v>
      </c>
      <c r="E32" s="140"/>
      <c r="F32" s="139"/>
      <c r="G32" s="81" t="s">
        <v>20</v>
      </c>
      <c r="H32" s="82"/>
      <c r="I32" s="138" t="s">
        <v>55</v>
      </c>
      <c r="J32" s="140"/>
      <c r="K32" s="140"/>
      <c r="L32" s="140"/>
      <c r="M32" s="139"/>
    </row>
    <row r="33" spans="1:13" ht="24.9" customHeight="1" x14ac:dyDescent="0.3">
      <c r="A33" s="151"/>
      <c r="B33" s="152"/>
      <c r="C33" s="77"/>
      <c r="D33" s="151"/>
      <c r="E33" s="153"/>
      <c r="F33" s="152"/>
      <c r="G33" s="78"/>
      <c r="H33" s="79"/>
      <c r="I33" s="151"/>
      <c r="J33" s="153"/>
      <c r="K33" s="153"/>
      <c r="L33" s="153"/>
      <c r="M33" s="152"/>
    </row>
    <row r="34" spans="1:13" ht="24.9" customHeight="1" x14ac:dyDescent="0.3">
      <c r="A34" s="151"/>
      <c r="B34" s="152"/>
      <c r="C34" s="77"/>
      <c r="D34" s="151"/>
      <c r="E34" s="153"/>
      <c r="F34" s="152"/>
      <c r="G34" s="78"/>
      <c r="H34" s="79"/>
      <c r="I34" s="151"/>
      <c r="J34" s="153"/>
      <c r="K34" s="153"/>
      <c r="L34" s="153"/>
      <c r="M34" s="152"/>
    </row>
    <row r="35" spans="1:13" ht="24.9" customHeight="1" x14ac:dyDescent="0.3">
      <c r="A35" s="151"/>
      <c r="B35" s="152"/>
      <c r="C35" s="77"/>
      <c r="D35" s="151"/>
      <c r="E35" s="153"/>
      <c r="F35" s="152"/>
      <c r="G35" s="78"/>
      <c r="H35" s="79"/>
      <c r="I35" s="151"/>
      <c r="J35" s="153"/>
      <c r="K35" s="153"/>
      <c r="L35" s="153"/>
      <c r="M35" s="152"/>
    </row>
    <row r="36" spans="1:13" ht="24.9" customHeight="1" x14ac:dyDescent="0.3">
      <c r="A36" s="151"/>
      <c r="B36" s="152"/>
      <c r="D36" s="151"/>
      <c r="E36" s="153"/>
      <c r="F36" s="152"/>
      <c r="G36" s="78"/>
      <c r="I36" s="151"/>
      <c r="J36" s="153"/>
      <c r="K36" s="153"/>
      <c r="L36" s="153"/>
      <c r="M36" s="152"/>
    </row>
    <row r="37" spans="1:13" ht="24.9" customHeight="1" x14ac:dyDescent="0.3">
      <c r="A37" s="151"/>
      <c r="B37" s="152"/>
      <c r="D37" s="151"/>
      <c r="E37" s="153"/>
      <c r="F37" s="152"/>
      <c r="G37" s="78"/>
      <c r="I37" s="151"/>
      <c r="J37" s="153"/>
      <c r="K37" s="153"/>
      <c r="L37" s="153"/>
      <c r="M37" s="152"/>
    </row>
    <row r="38" spans="1:13" ht="24.9" customHeight="1" x14ac:dyDescent="0.3">
      <c r="A38" s="151"/>
      <c r="B38" s="152"/>
      <c r="D38" s="151"/>
      <c r="E38" s="153"/>
      <c r="F38" s="152"/>
      <c r="G38" s="78"/>
      <c r="I38" s="151"/>
      <c r="J38" s="153"/>
      <c r="K38" s="153"/>
      <c r="L38" s="153"/>
      <c r="M38" s="152"/>
    </row>
    <row r="39" spans="1:13" ht="24.9" customHeight="1" x14ac:dyDescent="0.3">
      <c r="A39" s="151"/>
      <c r="B39" s="152"/>
      <c r="D39" s="151"/>
      <c r="E39" s="153"/>
      <c r="F39" s="152"/>
      <c r="G39" s="78"/>
      <c r="I39" s="151"/>
      <c r="J39" s="153"/>
      <c r="K39" s="153"/>
      <c r="L39" s="153"/>
      <c r="M39" s="152"/>
    </row>
    <row r="40" spans="1:13" ht="24.9" customHeight="1" x14ac:dyDescent="0.3">
      <c r="A40" s="151"/>
      <c r="B40" s="152"/>
      <c r="D40" s="151"/>
      <c r="E40" s="153"/>
      <c r="F40" s="152"/>
      <c r="G40" s="78"/>
      <c r="I40" s="151"/>
      <c r="J40" s="153"/>
      <c r="K40" s="153"/>
      <c r="L40" s="153"/>
      <c r="M40" s="152"/>
    </row>
    <row r="41" spans="1:13" ht="24.9" customHeight="1" x14ac:dyDescent="0.3">
      <c r="A41" s="151"/>
      <c r="B41" s="152"/>
      <c r="D41" s="151"/>
      <c r="E41" s="153"/>
      <c r="F41" s="152"/>
      <c r="G41" s="78"/>
      <c r="I41" s="151"/>
      <c r="J41" s="153"/>
      <c r="K41" s="153"/>
      <c r="L41" s="153"/>
      <c r="M41" s="152"/>
    </row>
    <row r="42" spans="1:13" ht="24.9" customHeight="1" x14ac:dyDescent="0.3">
      <c r="A42" s="151"/>
      <c r="B42" s="152"/>
      <c r="D42" s="151"/>
      <c r="E42" s="153"/>
      <c r="F42" s="152"/>
      <c r="G42" s="78"/>
      <c r="I42" s="151"/>
      <c r="J42" s="153"/>
      <c r="K42" s="153"/>
      <c r="L42" s="153"/>
      <c r="M42" s="152"/>
    </row>
    <row r="43" spans="1:13" ht="24.9" customHeight="1" x14ac:dyDescent="0.3">
      <c r="A43" s="151"/>
      <c r="B43" s="152"/>
      <c r="D43" s="151"/>
      <c r="E43" s="153"/>
      <c r="F43" s="152"/>
      <c r="G43" s="78"/>
      <c r="I43" s="151"/>
      <c r="J43" s="153"/>
      <c r="K43" s="153"/>
      <c r="L43" s="153"/>
      <c r="M43" s="152"/>
    </row>
    <row r="44" spans="1:13" ht="24.9" customHeight="1" x14ac:dyDescent="0.3">
      <c r="A44" s="151"/>
      <c r="B44" s="152"/>
      <c r="D44" s="151"/>
      <c r="E44" s="153"/>
      <c r="F44" s="152"/>
      <c r="G44" s="78"/>
      <c r="I44" s="151"/>
      <c r="J44" s="153"/>
      <c r="K44" s="153"/>
      <c r="L44" s="153"/>
      <c r="M44" s="152"/>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E9ADA507-DEDD-4F67-B2E6-B29F424510E6}">
      <formula1>$H$16:$H$17</formula1>
    </dataValidation>
    <dataValidation type="list" allowBlank="1" showInputMessage="1" showErrorMessage="1" sqref="A33:B44 B16:B18 A16:A32 B21:B32"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10" sqref="D10:G10"/>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56"/>
      <c r="B1" s="126" t="s">
        <v>0</v>
      </c>
      <c r="C1" s="127"/>
      <c r="D1" s="127"/>
      <c r="E1" s="127"/>
      <c r="F1" s="128"/>
      <c r="G1" s="62" t="s">
        <v>1</v>
      </c>
      <c r="H1" s="63"/>
      <c r="I1" s="64"/>
      <c r="J1" s="64"/>
      <c r="K1" s="64"/>
      <c r="L1" s="64"/>
    </row>
    <row r="2" spans="1:12" s="65" customFormat="1" ht="20.100000000000001" customHeight="1" x14ac:dyDescent="0.3">
      <c r="A2" s="156"/>
      <c r="B2" s="129"/>
      <c r="C2" s="130"/>
      <c r="D2" s="130"/>
      <c r="E2" s="130"/>
      <c r="F2" s="131"/>
      <c r="G2" s="62" t="s">
        <v>2</v>
      </c>
      <c r="H2" s="63"/>
      <c r="I2" s="64"/>
      <c r="J2" s="64"/>
      <c r="K2" s="64"/>
      <c r="L2" s="64"/>
    </row>
    <row r="3" spans="1:12" s="65" customFormat="1" ht="20.100000000000001" customHeight="1" x14ac:dyDescent="0.3">
      <c r="A3" s="156"/>
      <c r="B3" s="129"/>
      <c r="C3" s="130"/>
      <c r="D3" s="130"/>
      <c r="E3" s="130"/>
      <c r="F3" s="131"/>
      <c r="G3" s="62" t="s">
        <v>3</v>
      </c>
      <c r="H3" s="63"/>
      <c r="I3" s="64"/>
      <c r="J3" s="64"/>
      <c r="K3" s="64"/>
      <c r="L3" s="64"/>
    </row>
    <row r="4" spans="1:12" s="65" customFormat="1" ht="20.100000000000001" customHeight="1" x14ac:dyDescent="0.3">
      <c r="A4" s="156"/>
      <c r="B4" s="132"/>
      <c r="C4" s="133"/>
      <c r="D4" s="133"/>
      <c r="E4" s="133"/>
      <c r="F4" s="134"/>
      <c r="G4" s="62" t="s">
        <v>56</v>
      </c>
      <c r="H4" s="63"/>
      <c r="I4" s="64"/>
      <c r="J4" s="64"/>
      <c r="K4" s="64"/>
      <c r="L4" s="64"/>
    </row>
    <row r="5" spans="1:12" s="64" customFormat="1" ht="20.100000000000001" customHeight="1" x14ac:dyDescent="0.3">
      <c r="H5" s="63"/>
    </row>
    <row r="6" spans="1:12" s="64" customFormat="1" ht="25.2" x14ac:dyDescent="0.3">
      <c r="A6" s="144" t="s">
        <v>57</v>
      </c>
      <c r="B6" s="144"/>
      <c r="C6" s="144"/>
      <c r="D6" s="144"/>
      <c r="E6" s="144"/>
      <c r="F6" s="144"/>
      <c r="G6" s="144"/>
      <c r="H6" s="63"/>
    </row>
    <row r="7" spans="1:12" s="64" customFormat="1" x14ac:dyDescent="0.3"/>
    <row r="8" spans="1:12" ht="20.25" customHeight="1" x14ac:dyDescent="0.3">
      <c r="A8" s="161" t="s">
        <v>6</v>
      </c>
      <c r="B8" s="162"/>
      <c r="C8" s="163"/>
      <c r="D8" s="164" t="s">
        <v>7</v>
      </c>
      <c r="E8" s="165"/>
      <c r="F8" s="165"/>
      <c r="G8" s="166"/>
      <c r="H8" s="63"/>
      <c r="I8" s="64"/>
    </row>
    <row r="9" spans="1:12" ht="23.4" x14ac:dyDescent="0.3">
      <c r="A9" s="157" t="s">
        <v>8</v>
      </c>
      <c r="B9" s="157"/>
      <c r="C9" s="157"/>
      <c r="D9" s="158" t="s">
        <v>9</v>
      </c>
      <c r="E9" s="159"/>
      <c r="F9" s="159"/>
      <c r="G9" s="160"/>
      <c r="H9" s="63"/>
      <c r="I9" s="64"/>
    </row>
    <row r="10" spans="1:12" ht="54.75" customHeight="1" x14ac:dyDescent="0.3">
      <c r="A10" s="167" t="s">
        <v>10</v>
      </c>
      <c r="B10" s="167"/>
      <c r="C10" s="167"/>
      <c r="D10" s="164" t="s">
        <v>11</v>
      </c>
      <c r="E10" s="165"/>
      <c r="F10" s="165"/>
      <c r="G10" s="166"/>
      <c r="H10" s="63"/>
      <c r="I10" s="64"/>
    </row>
    <row r="11" spans="1:12" s="64" customFormat="1" ht="23.4" x14ac:dyDescent="0.3">
      <c r="H11" s="63"/>
    </row>
    <row r="12" spans="1:12" s="64" customFormat="1" ht="27.75" customHeight="1" x14ac:dyDescent="0.3">
      <c r="A12" s="168" t="s">
        <v>58</v>
      </c>
      <c r="B12" s="168"/>
      <c r="C12" s="168"/>
      <c r="D12" s="168" t="s">
        <v>59</v>
      </c>
      <c r="E12" s="168"/>
      <c r="F12" s="168" t="s">
        <v>60</v>
      </c>
      <c r="G12" s="168"/>
      <c r="H12" s="67"/>
      <c r="I12" s="68"/>
    </row>
    <row r="13" spans="1:12" s="64" customFormat="1" ht="53.25" customHeight="1" x14ac:dyDescent="0.3">
      <c r="A13" s="154" t="s">
        <v>61</v>
      </c>
      <c r="B13" s="154"/>
      <c r="C13" s="154"/>
      <c r="D13" s="155" t="s">
        <v>62</v>
      </c>
      <c r="E13" s="155"/>
      <c r="F13" s="155" t="s">
        <v>63</v>
      </c>
      <c r="G13" s="155"/>
      <c r="H13" s="69"/>
      <c r="I13" s="70"/>
    </row>
    <row r="14" spans="1:12" s="64" customFormat="1" ht="53.25" customHeight="1" x14ac:dyDescent="0.3">
      <c r="A14" s="154" t="s">
        <v>64</v>
      </c>
      <c r="B14" s="154"/>
      <c r="C14" s="154"/>
      <c r="D14" s="155" t="s">
        <v>65</v>
      </c>
      <c r="E14" s="155"/>
      <c r="F14" s="155" t="s">
        <v>66</v>
      </c>
      <c r="G14" s="155"/>
      <c r="H14" s="71"/>
      <c r="I14" s="72"/>
    </row>
    <row r="15" spans="1:12" s="64" customFormat="1" ht="30" customHeight="1" x14ac:dyDescent="0.3">
      <c r="A15" s="169"/>
      <c r="B15" s="169"/>
      <c r="C15" s="169"/>
      <c r="D15" s="170"/>
      <c r="E15" s="170"/>
      <c r="F15" s="170"/>
      <c r="G15" s="170"/>
      <c r="H15" s="71"/>
      <c r="I15" s="72"/>
    </row>
    <row r="16" spans="1:12" s="64" customFormat="1" ht="30" customHeight="1" x14ac:dyDescent="0.3">
      <c r="A16" s="169"/>
      <c r="B16" s="169"/>
      <c r="C16" s="169"/>
      <c r="D16" s="170"/>
      <c r="E16" s="170"/>
      <c r="F16" s="170"/>
      <c r="G16" s="170"/>
      <c r="H16" s="71"/>
      <c r="I16" s="72"/>
    </row>
    <row r="17" spans="1:9" s="64" customFormat="1" ht="30" customHeight="1" x14ac:dyDescent="0.3">
      <c r="A17" s="169"/>
      <c r="B17" s="169"/>
      <c r="C17" s="169"/>
      <c r="D17" s="170"/>
      <c r="E17" s="170"/>
      <c r="F17" s="170"/>
      <c r="G17" s="170"/>
      <c r="H17" s="71"/>
      <c r="I17" s="72"/>
    </row>
    <row r="18" spans="1:9" s="64" customFormat="1" ht="30" customHeight="1" x14ac:dyDescent="0.3">
      <c r="A18" s="169"/>
      <c r="B18" s="169"/>
      <c r="C18" s="169"/>
      <c r="D18" s="170"/>
      <c r="E18" s="170"/>
      <c r="F18" s="170"/>
      <c r="G18" s="170"/>
      <c r="H18" s="73"/>
    </row>
    <row r="19" spans="1:9" s="64" customFormat="1" ht="30" customHeight="1" x14ac:dyDescent="0.3">
      <c r="A19" s="169"/>
      <c r="B19" s="169"/>
      <c r="C19" s="169"/>
      <c r="D19" s="170"/>
      <c r="E19" s="170"/>
      <c r="F19" s="170"/>
      <c r="G19" s="170"/>
      <c r="H19" s="73"/>
    </row>
    <row r="20" spans="1:9" s="64" customFormat="1" ht="30" customHeight="1" x14ac:dyDescent="0.3">
      <c r="A20" s="169"/>
      <c r="B20" s="169"/>
      <c r="C20" s="169"/>
      <c r="D20" s="170"/>
      <c r="E20" s="170"/>
      <c r="F20" s="170"/>
      <c r="G20" s="170"/>
    </row>
    <row r="21" spans="1:9" s="64" customFormat="1" ht="30" customHeight="1" x14ac:dyDescent="0.3">
      <c r="A21" s="169"/>
      <c r="B21" s="169"/>
      <c r="C21" s="169"/>
      <c r="D21" s="170"/>
      <c r="E21" s="170"/>
      <c r="F21" s="170"/>
      <c r="G21" s="170"/>
    </row>
    <row r="22" spans="1:9" s="64" customFormat="1" ht="30" customHeight="1" x14ac:dyDescent="0.3">
      <c r="A22" s="169"/>
      <c r="B22" s="169"/>
      <c r="C22" s="169"/>
      <c r="D22" s="170"/>
      <c r="E22" s="170"/>
      <c r="F22" s="170"/>
      <c r="G22" s="170"/>
    </row>
    <row r="23" spans="1:9" s="64" customFormat="1" ht="30" customHeight="1" x14ac:dyDescent="0.3">
      <c r="A23" s="169"/>
      <c r="B23" s="169"/>
      <c r="C23" s="169"/>
      <c r="D23" s="170"/>
      <c r="E23" s="170"/>
      <c r="F23" s="170"/>
      <c r="G23" s="170"/>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J49"/>
  <sheetViews>
    <sheetView showGridLines="0" tabSelected="1" topLeftCell="AL18" zoomScale="70" zoomScaleNormal="70" workbookViewId="0">
      <selection activeCell="AM20" sqref="AM20:AM22"/>
    </sheetView>
  </sheetViews>
  <sheetFormatPr baseColWidth="10" defaultColWidth="11.44140625" defaultRowHeight="13.8" x14ac:dyDescent="0.25"/>
  <cols>
    <col min="1" max="1" width="4" style="105" bestFit="1" customWidth="1"/>
    <col min="2" max="2" width="27.44140625" style="105" customWidth="1"/>
    <col min="3" max="3" width="29.44140625" style="105" customWidth="1"/>
    <col min="4" max="4" width="31.6640625" style="105" customWidth="1"/>
    <col min="5" max="5" width="32.6640625" style="105" customWidth="1"/>
    <col min="6" max="6" width="30.88671875" style="105" customWidth="1"/>
    <col min="7" max="7" width="38" style="87" customWidth="1"/>
    <col min="8" max="8" width="78" style="87" customWidth="1"/>
    <col min="9" max="9" width="20.44140625" style="106" customWidth="1"/>
    <col min="10" max="10" width="10.5546875" style="87" customWidth="1"/>
    <col min="11" max="11" width="9.109375" style="87" customWidth="1"/>
    <col min="12" max="12" width="10.5546875" style="87" customWidth="1"/>
    <col min="13" max="13" width="9.44140625" style="87" customWidth="1"/>
    <col min="14" max="14" width="10.5546875" style="87" customWidth="1"/>
    <col min="15" max="15" width="5.88671875" style="87" customWidth="1"/>
    <col min="16" max="16" width="100.33203125" style="87" customWidth="1"/>
    <col min="17" max="17" width="15.109375" style="87" bestFit="1" customWidth="1"/>
    <col min="18" max="18" width="6.88671875" style="87" customWidth="1"/>
    <col min="19" max="19" width="5" style="87" customWidth="1"/>
    <col min="20" max="20" width="5.5546875" style="87" customWidth="1"/>
    <col min="21" max="21" width="7.109375" style="87" customWidth="1"/>
    <col min="22" max="22" width="6.6640625" style="87" customWidth="1"/>
    <col min="23" max="23" width="7.5546875" style="87" customWidth="1"/>
    <col min="24" max="24" width="48.33203125" style="87" customWidth="1"/>
    <col min="25" max="25" width="11.33203125" style="87" hidden="1" customWidth="1"/>
    <col min="26" max="26" width="8.6640625" style="87" hidden="1" customWidth="1"/>
    <col min="27" max="27" width="10.44140625" style="87" hidden="1" customWidth="1"/>
    <col min="28" max="28" width="9.33203125" style="87" hidden="1" customWidth="1"/>
    <col min="29" max="29" width="9.109375" style="87" hidden="1" customWidth="1"/>
    <col min="30" max="34" width="10.33203125" style="87" customWidth="1"/>
    <col min="35" max="35" width="12.5546875" style="87" customWidth="1"/>
    <col min="36" max="36" width="67.33203125" style="87" customWidth="1"/>
    <col min="37" max="37" width="86.6640625" style="87" hidden="1" customWidth="1"/>
    <col min="38" max="40" width="110.6640625" style="87" customWidth="1"/>
    <col min="41" max="16384" width="11.44140625" style="87"/>
  </cols>
  <sheetData>
    <row r="1" spans="1:62" ht="16.5" customHeight="1" x14ac:dyDescent="0.25">
      <c r="A1" s="171"/>
      <c r="B1" s="171"/>
      <c r="C1" s="172"/>
      <c r="D1" s="191" t="s">
        <v>0</v>
      </c>
      <c r="E1" s="191"/>
      <c r="F1" s="191"/>
      <c r="G1" s="191"/>
      <c r="H1" s="191"/>
      <c r="I1" s="191"/>
      <c r="J1" s="191"/>
      <c r="K1" s="191"/>
      <c r="L1" s="191"/>
      <c r="M1" s="191"/>
      <c r="N1" s="191"/>
      <c r="O1" s="191"/>
      <c r="P1" s="191"/>
      <c r="Q1" s="191"/>
      <c r="R1" s="191"/>
      <c r="S1" s="191"/>
      <c r="T1" s="191"/>
      <c r="U1" s="191"/>
      <c r="V1" s="191"/>
      <c r="W1" s="191"/>
      <c r="X1" s="191"/>
      <c r="Y1" s="191"/>
      <c r="Z1" s="191"/>
      <c r="AA1" s="191"/>
      <c r="AB1" s="191"/>
      <c r="AC1" s="191"/>
      <c r="AD1" s="191"/>
      <c r="AE1" s="191"/>
      <c r="AF1" s="191"/>
      <c r="AG1" s="187" t="s">
        <v>67</v>
      </c>
      <c r="AH1" s="188"/>
      <c r="AI1" s="189"/>
      <c r="AJ1" s="86"/>
      <c r="AK1" s="86"/>
      <c r="AL1" s="86"/>
      <c r="AM1" s="86"/>
      <c r="AN1" s="86"/>
      <c r="AO1" s="86"/>
      <c r="AP1" s="86"/>
      <c r="AQ1" s="86"/>
      <c r="AR1" s="86"/>
      <c r="AS1" s="86"/>
      <c r="AT1" s="86"/>
      <c r="AU1" s="86"/>
      <c r="AV1" s="86"/>
      <c r="AW1" s="86"/>
      <c r="AX1" s="86"/>
      <c r="AY1" s="86"/>
      <c r="AZ1" s="86"/>
      <c r="BA1" s="86"/>
      <c r="BB1" s="86"/>
      <c r="BC1" s="86"/>
      <c r="BD1" s="86"/>
    </row>
    <row r="2" spans="1:62" ht="16.5" customHeight="1" x14ac:dyDescent="0.25">
      <c r="A2" s="171"/>
      <c r="B2" s="171"/>
      <c r="C2" s="172"/>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87" t="s">
        <v>68</v>
      </c>
      <c r="AH2" s="188"/>
      <c r="AI2" s="189"/>
      <c r="AJ2" s="86"/>
      <c r="AK2" s="86"/>
      <c r="AL2" s="86"/>
      <c r="AM2" s="86"/>
      <c r="AN2" s="86"/>
      <c r="AO2" s="86"/>
      <c r="AP2" s="86"/>
      <c r="AQ2" s="86"/>
      <c r="AR2" s="86"/>
      <c r="AS2" s="86"/>
      <c r="AT2" s="86"/>
      <c r="AU2" s="86"/>
      <c r="AV2" s="86"/>
      <c r="AW2" s="86"/>
      <c r="AX2" s="86"/>
      <c r="AY2" s="86"/>
      <c r="AZ2" s="86"/>
      <c r="BA2" s="86"/>
      <c r="BB2" s="86"/>
      <c r="BC2" s="86"/>
      <c r="BD2" s="86"/>
    </row>
    <row r="3" spans="1:62" ht="16.5" customHeight="1" x14ac:dyDescent="0.25">
      <c r="A3" s="171"/>
      <c r="B3" s="171"/>
      <c r="C3" s="172"/>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87" t="s">
        <v>69</v>
      </c>
      <c r="AH3" s="188"/>
      <c r="AI3" s="189"/>
      <c r="AJ3" s="86"/>
      <c r="AK3" s="86"/>
      <c r="AL3" s="86"/>
      <c r="AM3" s="86"/>
      <c r="AN3" s="86"/>
      <c r="AO3" s="86"/>
      <c r="AP3" s="86"/>
      <c r="AQ3" s="86"/>
      <c r="AR3" s="86"/>
      <c r="AS3" s="86"/>
      <c r="AT3" s="86"/>
      <c r="AU3" s="86"/>
      <c r="AV3" s="86"/>
      <c r="AW3" s="86"/>
      <c r="AX3" s="86"/>
      <c r="AY3" s="86"/>
      <c r="AZ3" s="86"/>
      <c r="BA3" s="86"/>
      <c r="BB3" s="86"/>
      <c r="BC3" s="86"/>
      <c r="BD3" s="86"/>
    </row>
    <row r="4" spans="1:62" ht="16.5" customHeight="1" x14ac:dyDescent="0.25">
      <c r="A4" s="173"/>
      <c r="B4" s="173"/>
      <c r="C4" s="174"/>
      <c r="D4" s="191"/>
      <c r="E4" s="191"/>
      <c r="F4" s="191"/>
      <c r="G4" s="191"/>
      <c r="H4" s="191"/>
      <c r="I4" s="191"/>
      <c r="J4" s="191"/>
      <c r="K4" s="191"/>
      <c r="L4" s="191"/>
      <c r="M4" s="191"/>
      <c r="N4" s="191"/>
      <c r="O4" s="191"/>
      <c r="P4" s="191"/>
      <c r="Q4" s="191"/>
      <c r="R4" s="191"/>
      <c r="S4" s="191"/>
      <c r="T4" s="191"/>
      <c r="U4" s="191"/>
      <c r="V4" s="191"/>
      <c r="W4" s="191"/>
      <c r="X4" s="191"/>
      <c r="Y4" s="191"/>
      <c r="Z4" s="191"/>
      <c r="AA4" s="191"/>
      <c r="AB4" s="191"/>
      <c r="AC4" s="191"/>
      <c r="AD4" s="191"/>
      <c r="AE4" s="191"/>
      <c r="AF4" s="191"/>
      <c r="AG4" s="187" t="s">
        <v>70</v>
      </c>
      <c r="AH4" s="188"/>
      <c r="AI4" s="189"/>
      <c r="AJ4" s="86"/>
      <c r="AK4" s="86"/>
      <c r="AL4" s="86"/>
      <c r="AM4" s="86"/>
      <c r="AN4" s="86"/>
      <c r="AO4" s="86"/>
      <c r="AP4" s="86"/>
      <c r="AQ4" s="86"/>
      <c r="AR4" s="86"/>
      <c r="AS4" s="86"/>
      <c r="AT4" s="86"/>
      <c r="AU4" s="86"/>
      <c r="AV4" s="86"/>
      <c r="AW4" s="86"/>
      <c r="AX4" s="86"/>
      <c r="AY4" s="86"/>
      <c r="AZ4" s="86"/>
      <c r="BA4" s="86"/>
      <c r="BB4" s="86"/>
      <c r="BC4" s="86"/>
      <c r="BD4" s="86"/>
    </row>
    <row r="5" spans="1:62" x14ac:dyDescent="0.25">
      <c r="A5" s="88"/>
      <c r="B5" s="88"/>
      <c r="C5" s="88"/>
      <c r="D5" s="89"/>
      <c r="E5" s="88"/>
      <c r="F5" s="88"/>
      <c r="G5" s="86"/>
      <c r="H5" s="86"/>
      <c r="I5" s="90"/>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c r="BA5" s="86"/>
      <c r="BB5" s="86"/>
      <c r="BC5" s="86"/>
      <c r="BD5" s="86"/>
    </row>
    <row r="6" spans="1:62" ht="23.25" customHeight="1" x14ac:dyDescent="0.25">
      <c r="A6" s="175" t="s">
        <v>71</v>
      </c>
      <c r="B6" s="175"/>
      <c r="C6" s="176"/>
      <c r="D6" s="215" t="s">
        <v>7</v>
      </c>
      <c r="E6" s="216"/>
      <c r="F6" s="212" t="s">
        <v>8</v>
      </c>
      <c r="G6" s="212"/>
      <c r="H6" s="204" t="s">
        <v>72</v>
      </c>
      <c r="I6" s="205"/>
      <c r="J6" s="91"/>
      <c r="K6" s="91"/>
      <c r="L6" s="91"/>
      <c r="M6" s="91"/>
      <c r="N6" s="91"/>
      <c r="O6" s="91"/>
      <c r="P6" s="91"/>
      <c r="Q6" s="91"/>
      <c r="R6" s="86"/>
      <c r="S6" s="86"/>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c r="BC6" s="86"/>
      <c r="BD6" s="86"/>
    </row>
    <row r="7" spans="1:62" ht="25.5" customHeight="1" x14ac:dyDescent="0.25">
      <c r="A7" s="177"/>
      <c r="B7" s="177"/>
      <c r="C7" s="178"/>
      <c r="D7" s="217"/>
      <c r="E7" s="218"/>
      <c r="F7" s="213" t="s">
        <v>10</v>
      </c>
      <c r="G7" s="213"/>
      <c r="H7" s="211" t="s">
        <v>11</v>
      </c>
      <c r="I7" s="205"/>
      <c r="J7" s="91"/>
      <c r="K7" s="91"/>
      <c r="L7" s="91"/>
      <c r="M7" s="91"/>
      <c r="N7" s="91"/>
      <c r="O7" s="91"/>
      <c r="P7" s="91"/>
      <c r="Q7" s="91"/>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c r="AW7" s="86"/>
      <c r="AX7" s="86"/>
      <c r="AY7" s="86"/>
      <c r="AZ7" s="86"/>
      <c r="BA7" s="86"/>
      <c r="BB7" s="86"/>
      <c r="BC7" s="86"/>
      <c r="BD7" s="86"/>
    </row>
    <row r="8" spans="1:62" ht="34.5" customHeight="1" x14ac:dyDescent="0.25">
      <c r="A8" s="179" t="s">
        <v>73</v>
      </c>
      <c r="B8" s="180"/>
      <c r="C8" s="181"/>
      <c r="D8" s="214" t="s">
        <v>74</v>
      </c>
      <c r="E8" s="214"/>
      <c r="F8" s="214"/>
      <c r="G8" s="214"/>
      <c r="H8" s="214"/>
      <c r="I8" s="214"/>
      <c r="J8" s="91"/>
      <c r="K8" s="91"/>
      <c r="L8" s="91"/>
      <c r="M8" s="91"/>
      <c r="N8" s="91"/>
      <c r="O8" s="91"/>
      <c r="P8" s="91"/>
      <c r="Q8" s="91"/>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c r="BC8" s="86"/>
      <c r="BD8" s="86"/>
    </row>
    <row r="9" spans="1:62" ht="30" customHeight="1" x14ac:dyDescent="0.25">
      <c r="A9" s="179" t="s">
        <v>75</v>
      </c>
      <c r="B9" s="180"/>
      <c r="C9" s="181"/>
      <c r="D9" s="214" t="s">
        <v>76</v>
      </c>
      <c r="E9" s="214"/>
      <c r="F9" s="214"/>
      <c r="G9" s="214"/>
      <c r="H9" s="214"/>
      <c r="I9" s="214"/>
      <c r="J9" s="91"/>
      <c r="K9" s="91"/>
      <c r="L9" s="91"/>
      <c r="M9" s="91"/>
      <c r="N9" s="91"/>
      <c r="O9" s="91"/>
      <c r="P9" s="91"/>
      <c r="Q9" s="91"/>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c r="AW9" s="86"/>
      <c r="AX9" s="86"/>
      <c r="AY9" s="86"/>
      <c r="AZ9" s="86"/>
      <c r="BA9" s="86"/>
      <c r="BB9" s="86"/>
      <c r="BC9" s="86"/>
      <c r="BD9" s="86"/>
    </row>
    <row r="10" spans="1:62" ht="16.5" customHeight="1" x14ac:dyDescent="0.25">
      <c r="A10" s="87"/>
      <c r="B10" s="87"/>
      <c r="C10" s="87"/>
      <c r="D10" s="92"/>
      <c r="E10" s="92"/>
      <c r="F10" s="92"/>
      <c r="G10" s="92"/>
      <c r="H10" s="92"/>
      <c r="I10" s="92"/>
      <c r="J10" s="91"/>
      <c r="K10" s="91"/>
      <c r="L10" s="91"/>
      <c r="M10" s="91"/>
      <c r="N10" s="91"/>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row>
    <row r="11" spans="1:62" ht="21.75" customHeight="1" x14ac:dyDescent="0.25">
      <c r="A11" s="197" t="s">
        <v>77</v>
      </c>
      <c r="B11" s="209"/>
      <c r="C11" s="209"/>
      <c r="D11" s="209"/>
      <c r="E11" s="209"/>
      <c r="F11" s="209"/>
      <c r="G11" s="209"/>
      <c r="H11" s="209"/>
      <c r="I11" s="198"/>
      <c r="J11" s="199" t="s">
        <v>78</v>
      </c>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7" t="s">
        <v>79</v>
      </c>
      <c r="AJ11" s="198"/>
      <c r="AK11" s="192" t="s">
        <v>80</v>
      </c>
      <c r="AL11" s="192" t="s">
        <v>81</v>
      </c>
      <c r="AM11" s="219" t="s">
        <v>82</v>
      </c>
      <c r="AN11" s="219" t="s">
        <v>83</v>
      </c>
      <c r="AO11" s="86"/>
      <c r="AP11" s="86"/>
      <c r="AQ11" s="86"/>
      <c r="AR11" s="86"/>
      <c r="AS11" s="86"/>
      <c r="AT11" s="86"/>
      <c r="AU11" s="86"/>
      <c r="AV11" s="86"/>
      <c r="AW11" s="86"/>
      <c r="AX11" s="86"/>
      <c r="AY11" s="86"/>
      <c r="AZ11" s="86"/>
      <c r="BA11" s="86"/>
      <c r="BB11" s="86"/>
      <c r="BC11" s="86"/>
      <c r="BD11" s="86"/>
    </row>
    <row r="12" spans="1:62" ht="16.5" customHeight="1" x14ac:dyDescent="0.25">
      <c r="A12" s="182" t="s">
        <v>84</v>
      </c>
      <c r="B12" s="183" t="s">
        <v>85</v>
      </c>
      <c r="C12" s="183" t="s">
        <v>86</v>
      </c>
      <c r="D12" s="192" t="s">
        <v>87</v>
      </c>
      <c r="E12" s="192" t="s">
        <v>88</v>
      </c>
      <c r="F12" s="192" t="s">
        <v>89</v>
      </c>
      <c r="G12" s="192" t="s">
        <v>90</v>
      </c>
      <c r="H12" s="192" t="s">
        <v>91</v>
      </c>
      <c r="I12" s="192" t="s">
        <v>92</v>
      </c>
      <c r="J12" s="199" t="s">
        <v>93</v>
      </c>
      <c r="K12" s="199"/>
      <c r="L12" s="199"/>
      <c r="M12" s="199"/>
      <c r="N12" s="199"/>
      <c r="O12" s="190" t="s">
        <v>94</v>
      </c>
      <c r="P12" s="190"/>
      <c r="Q12" s="190"/>
      <c r="R12" s="190"/>
      <c r="S12" s="190"/>
      <c r="T12" s="190"/>
      <c r="U12" s="190"/>
      <c r="V12" s="190"/>
      <c r="W12" s="190"/>
      <c r="X12" s="190"/>
      <c r="Y12" s="93"/>
      <c r="Z12" s="93"/>
      <c r="AA12" s="93"/>
      <c r="AB12" s="93"/>
      <c r="AC12" s="93"/>
      <c r="AD12" s="210" t="s">
        <v>95</v>
      </c>
      <c r="AE12" s="210"/>
      <c r="AF12" s="210"/>
      <c r="AG12" s="210"/>
      <c r="AH12" s="210"/>
      <c r="AI12" s="184" t="s">
        <v>96</v>
      </c>
      <c r="AJ12" s="94" t="s">
        <v>97</v>
      </c>
      <c r="AK12" s="195"/>
      <c r="AL12" s="195"/>
      <c r="AM12" s="220"/>
      <c r="AN12" s="220"/>
      <c r="AO12" s="86"/>
      <c r="AP12" s="86"/>
      <c r="AQ12" s="86"/>
      <c r="AR12" s="86"/>
      <c r="AS12" s="86"/>
      <c r="AT12" s="86"/>
      <c r="AU12" s="86"/>
      <c r="AV12" s="86"/>
      <c r="AW12" s="86"/>
      <c r="AX12" s="86"/>
      <c r="AY12" s="86"/>
      <c r="AZ12" s="86"/>
      <c r="BA12" s="86"/>
      <c r="BB12" s="86"/>
      <c r="BC12" s="86"/>
      <c r="BD12" s="86"/>
    </row>
    <row r="13" spans="1:62" ht="16.5" customHeight="1" x14ac:dyDescent="0.25">
      <c r="A13" s="182"/>
      <c r="B13" s="183"/>
      <c r="C13" s="183"/>
      <c r="D13" s="195"/>
      <c r="E13" s="195"/>
      <c r="F13" s="195"/>
      <c r="G13" s="193"/>
      <c r="H13" s="195"/>
      <c r="I13" s="195"/>
      <c r="J13" s="200" t="s">
        <v>98</v>
      </c>
      <c r="K13" s="200" t="s">
        <v>99</v>
      </c>
      <c r="L13" s="200" t="s">
        <v>100</v>
      </c>
      <c r="M13" s="200" t="s">
        <v>99</v>
      </c>
      <c r="N13" s="200" t="s">
        <v>101</v>
      </c>
      <c r="O13" s="185" t="s">
        <v>102</v>
      </c>
      <c r="P13" s="192" t="s">
        <v>103</v>
      </c>
      <c r="Q13" s="192" t="s">
        <v>104</v>
      </c>
      <c r="R13" s="206" t="s">
        <v>105</v>
      </c>
      <c r="S13" s="207"/>
      <c r="T13" s="207"/>
      <c r="U13" s="207"/>
      <c r="V13" s="207"/>
      <c r="W13" s="207"/>
      <c r="X13" s="208"/>
      <c r="Y13" s="185" t="s">
        <v>106</v>
      </c>
      <c r="Z13" s="185" t="s">
        <v>107</v>
      </c>
      <c r="AA13" s="185" t="s">
        <v>99</v>
      </c>
      <c r="AB13" s="185" t="s">
        <v>108</v>
      </c>
      <c r="AC13" s="185" t="s">
        <v>99</v>
      </c>
      <c r="AD13" s="185" t="s">
        <v>109</v>
      </c>
      <c r="AE13" s="185" t="s">
        <v>99</v>
      </c>
      <c r="AF13" s="185" t="s">
        <v>110</v>
      </c>
      <c r="AG13" s="185" t="s">
        <v>99</v>
      </c>
      <c r="AH13" s="185" t="s">
        <v>111</v>
      </c>
      <c r="AI13" s="184"/>
      <c r="AJ13" s="202" t="s">
        <v>112</v>
      </c>
      <c r="AK13" s="195"/>
      <c r="AL13" s="195"/>
      <c r="AM13" s="220"/>
      <c r="AN13" s="220"/>
      <c r="AO13" s="86"/>
      <c r="AP13" s="86"/>
      <c r="AQ13" s="86"/>
      <c r="AR13" s="86"/>
      <c r="AS13" s="86"/>
      <c r="AT13" s="86"/>
      <c r="AU13" s="86"/>
      <c r="AV13" s="86"/>
      <c r="AW13" s="86"/>
      <c r="AX13" s="86"/>
      <c r="AY13" s="86"/>
      <c r="AZ13" s="86"/>
      <c r="BA13" s="86"/>
      <c r="BB13" s="86"/>
      <c r="BC13" s="86"/>
      <c r="BD13" s="86"/>
    </row>
    <row r="14" spans="1:62" s="98" customFormat="1" ht="90" customHeight="1" x14ac:dyDescent="0.3">
      <c r="A14" s="182"/>
      <c r="B14" s="183"/>
      <c r="C14" s="183"/>
      <c r="D14" s="196"/>
      <c r="E14" s="196"/>
      <c r="F14" s="196"/>
      <c r="G14" s="194"/>
      <c r="H14" s="196"/>
      <c r="I14" s="196"/>
      <c r="J14" s="201"/>
      <c r="K14" s="201"/>
      <c r="L14" s="201"/>
      <c r="M14" s="201"/>
      <c r="N14" s="201"/>
      <c r="O14" s="186"/>
      <c r="P14" s="196"/>
      <c r="Q14" s="196"/>
      <c r="R14" s="95" t="s">
        <v>113</v>
      </c>
      <c r="S14" s="95" t="s">
        <v>114</v>
      </c>
      <c r="T14" s="95" t="s">
        <v>115</v>
      </c>
      <c r="U14" s="95" t="s">
        <v>116</v>
      </c>
      <c r="V14" s="95" t="s">
        <v>117</v>
      </c>
      <c r="W14" s="95" t="s">
        <v>118</v>
      </c>
      <c r="X14" s="96" t="s">
        <v>119</v>
      </c>
      <c r="Y14" s="186"/>
      <c r="Z14" s="186"/>
      <c r="AA14" s="186"/>
      <c r="AB14" s="186"/>
      <c r="AC14" s="186"/>
      <c r="AD14" s="186"/>
      <c r="AE14" s="186"/>
      <c r="AF14" s="186"/>
      <c r="AG14" s="186"/>
      <c r="AH14" s="186"/>
      <c r="AI14" s="184"/>
      <c r="AJ14" s="203"/>
      <c r="AK14" s="196"/>
      <c r="AL14" s="196"/>
      <c r="AM14" s="221"/>
      <c r="AN14" s="221"/>
      <c r="AO14" s="97"/>
      <c r="AP14" s="97"/>
      <c r="AQ14" s="97"/>
      <c r="AR14" s="97"/>
      <c r="AS14" s="97"/>
      <c r="AT14" s="97"/>
      <c r="AU14" s="97"/>
      <c r="AV14" s="97"/>
      <c r="AW14" s="97"/>
      <c r="AX14" s="97"/>
      <c r="AY14" s="97"/>
      <c r="AZ14" s="97"/>
      <c r="BA14" s="97"/>
      <c r="BB14" s="97"/>
      <c r="BC14" s="97"/>
      <c r="BD14" s="97"/>
    </row>
    <row r="15" spans="1:62" ht="142.94999999999999" customHeight="1" x14ac:dyDescent="0.25">
      <c r="A15" s="244" t="s">
        <v>120</v>
      </c>
      <c r="B15" s="235" t="s">
        <v>121</v>
      </c>
      <c r="C15" s="235" t="s">
        <v>7</v>
      </c>
      <c r="D15" s="235" t="s">
        <v>122</v>
      </c>
      <c r="E15" s="235" t="s">
        <v>123</v>
      </c>
      <c r="F15" s="235" t="s">
        <v>124</v>
      </c>
      <c r="G15" s="245" t="s">
        <v>125</v>
      </c>
      <c r="H15" s="102" t="s">
        <v>126</v>
      </c>
      <c r="I15" s="238" t="s">
        <v>127</v>
      </c>
      <c r="J15" s="225" t="s">
        <v>128</v>
      </c>
      <c r="K15" s="236">
        <f>IF(J15="","",IF(J15="Muy Baja",0.2,IF(J15="Baja",0.4,IF(J15="Media",0.6,IF(J15="Alta",0.8,IF(J15="Muy Alta",1,))))))</f>
        <v>0.4</v>
      </c>
      <c r="L15" s="225" t="s">
        <v>129</v>
      </c>
      <c r="M15" s="236">
        <f>IF(L15="","",IF(L15="Leve",0.2,IF(L15="Menor",0.4,IF(L15="Moderado",0.6,IF(L15="Mayor",0.8,IF(L15="Catastrófico",1,))))))</f>
        <v>0.8</v>
      </c>
      <c r="N15" s="237"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103" t="s">
        <v>130</v>
      </c>
      <c r="Q15" s="27" t="str">
        <f t="shared" ref="Q15:Q31" si="0">IF(OR(R15="Preventivo",R15="Detectivo"),"Probabilidad",IF(R15="Correctivo","Impacto",""))</f>
        <v>Probabilidad</v>
      </c>
      <c r="R15" s="99" t="s">
        <v>131</v>
      </c>
      <c r="S15" s="99" t="s">
        <v>132</v>
      </c>
      <c r="T15" s="28" t="str">
        <f>IF(AND(R15="Preventivo",S15="Automático"),"50%",IF(AND(R15="Preventivo",S15="Manual"),"40%",IF(AND(R15="Detectivo",S15="Automático"),"40%",IF(AND(R15="Detectivo",S15="Manual"),"30%",IF(AND(R15="Correctivo",S15="Automático"),"35%",IF(AND(R15="Correctivo",S15="Manual"),"25%",""))))))</f>
        <v>40%</v>
      </c>
      <c r="U15" s="99" t="s">
        <v>133</v>
      </c>
      <c r="V15" s="99" t="s">
        <v>134</v>
      </c>
      <c r="W15" s="99" t="s">
        <v>135</v>
      </c>
      <c r="X15" s="100" t="s">
        <v>136</v>
      </c>
      <c r="Y15" s="101">
        <f>IFERROR(IF(Q15="Probabilidad",(K15-(+K15*T15)),IF(Q15="Impacto",K15,"")),"")</f>
        <v>0.24</v>
      </c>
      <c r="Z15" s="30" t="str">
        <f t="shared" ref="Z15:Z31" si="1">IFERROR(IF(Y15="","",IF(Y15&lt;=0.2,"Muy Baja",IF(Y15&lt;=0.4,"Baja",IF(Y15&lt;=0.6,"Media",IF(Y15&lt;=0.8,"Alta","Muy Alta"))))),"")</f>
        <v>Baja</v>
      </c>
      <c r="AA15" s="28">
        <f>+Y15</f>
        <v>0.24</v>
      </c>
      <c r="AB15" s="30" t="str">
        <f>IFERROR(IF(AC15="","",IF(AC15&lt;=0.2,"Leve",IF(AC15&lt;=0.4,"Menor",IF(AC15&lt;=0.6,"Moderado",IF(AC15&lt;=0.8,"Mayor","Catastrófico"))))),"")</f>
        <v>Mayor</v>
      </c>
      <c r="AC15" s="28">
        <f>IFERROR(IF(Q15="Impacto",(M15-(+M15*T15)),IF(Q15="Probabilidad",M15,"")),"")</f>
        <v>0.8</v>
      </c>
      <c r="AD15" s="225" t="str">
        <f t="shared" ref="AD15" si="2">IFERROR(IF(AE15=0,"",IF(AND(AE15&gt;0,AE15&lt;=0.2),"Muy Baja",IF(AE15&lt;=0.4,"Baja",IF(AE15&lt;=0.6,"Media",IF(AE15&lt;=0.8,"Alta","Muy Alta"))))),"")</f>
        <v>Muy Baja</v>
      </c>
      <c r="AE15" s="227">
        <f>MIN(Y15:Y16)</f>
        <v>0.14399999999999999</v>
      </c>
      <c r="AF15" s="225" t="str">
        <f t="shared" ref="AF15" si="3">IFERROR(IF(AG15=0,"",IF(AND(AG15&gt;0,AG15&lt;=0.2),"Leve",IF(AG15&lt;=0.4,"Menor",IF(AG15&lt;=0.6,"Moderado",IF(AG15&lt;=0.8,"Mayor","Catastrófico"))))),"")</f>
        <v>Mayor</v>
      </c>
      <c r="AG15" s="227">
        <f>MIN(AC15:AC16)</f>
        <v>0.8</v>
      </c>
      <c r="AH15" s="231" t="str">
        <f t="shared" ref="AH15" si="4">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Alto</v>
      </c>
      <c r="AI15" s="229" t="s">
        <v>137</v>
      </c>
      <c r="AJ15" s="114"/>
      <c r="AK15" s="223" t="s">
        <v>138</v>
      </c>
      <c r="AL15" s="223" t="s">
        <v>138</v>
      </c>
      <c r="AM15" s="223" t="s">
        <v>139</v>
      </c>
      <c r="AN15" s="223" t="s">
        <v>381</v>
      </c>
      <c r="AO15" s="86"/>
      <c r="AP15" s="86"/>
      <c r="AQ15" s="86"/>
      <c r="AR15" s="86"/>
      <c r="AS15" s="86"/>
      <c r="AT15" s="86"/>
      <c r="AU15" s="86"/>
      <c r="AV15" s="86"/>
      <c r="AW15" s="86"/>
      <c r="AX15" s="86"/>
      <c r="AY15" s="86"/>
      <c r="AZ15" s="86"/>
      <c r="BA15" s="86"/>
      <c r="BB15" s="86"/>
      <c r="BC15" s="86"/>
      <c r="BD15" s="86"/>
      <c r="BE15" s="86"/>
      <c r="BF15" s="86"/>
      <c r="BG15" s="86"/>
      <c r="BH15" s="86"/>
      <c r="BI15" s="86"/>
      <c r="BJ15" s="86"/>
    </row>
    <row r="16" spans="1:62" ht="228" customHeight="1" x14ac:dyDescent="0.25">
      <c r="A16" s="244"/>
      <c r="B16" s="235"/>
      <c r="C16" s="235"/>
      <c r="D16" s="235"/>
      <c r="E16" s="235"/>
      <c r="F16" s="235"/>
      <c r="G16" s="245"/>
      <c r="H16" s="102" t="s">
        <v>140</v>
      </c>
      <c r="I16" s="239"/>
      <c r="J16" s="226"/>
      <c r="K16" s="236"/>
      <c r="L16" s="226"/>
      <c r="M16" s="236"/>
      <c r="N16" s="237"/>
      <c r="O16" s="27">
        <v>2</v>
      </c>
      <c r="P16" s="103" t="s">
        <v>141</v>
      </c>
      <c r="Q16" s="27" t="str">
        <f t="shared" si="0"/>
        <v>Probabilidad</v>
      </c>
      <c r="R16" s="99" t="s">
        <v>131</v>
      </c>
      <c r="S16" s="99" t="s">
        <v>132</v>
      </c>
      <c r="T16" s="28" t="str">
        <f t="shared" ref="T16" si="5">IF(AND(R16="Preventivo",S16="Automático"),"50%",IF(AND(R16="Preventivo",S16="Manual"),"40%",IF(AND(R16="Detectivo",S16="Automático"),"40%",IF(AND(R16="Detectivo",S16="Manual"),"30%",IF(AND(R16="Correctivo",S16="Automático"),"35%",IF(AND(R16="Correctivo",S16="Manual"),"25%",""))))))</f>
        <v>40%</v>
      </c>
      <c r="U16" s="99" t="s">
        <v>133</v>
      </c>
      <c r="V16" s="99" t="s">
        <v>134</v>
      </c>
      <c r="W16" s="99" t="s">
        <v>135</v>
      </c>
      <c r="X16" s="100" t="s">
        <v>142</v>
      </c>
      <c r="Y16" s="101">
        <f>IFERROR(IF(AND(Q15="Probabilidad",Q16="Probabilidad"),(AA15-(+AA15*T16)),IF(Q16="Probabilidad",(K15-(+K15*T16)),IF(Q16="Impacto",AA15,""))),"")</f>
        <v>0.14399999999999999</v>
      </c>
      <c r="Z16" s="30" t="str">
        <f t="shared" si="1"/>
        <v>Muy Baja</v>
      </c>
      <c r="AA16" s="28">
        <f t="shared" ref="AA16" si="6">+Y16</f>
        <v>0.14399999999999999</v>
      </c>
      <c r="AB16" s="30" t="str">
        <f t="shared" ref="AB16" si="7">IFERROR(IF(AC16="","",IF(AC16&lt;=0.2,"Leve",IF(AC16&lt;=0.4,"Menor",IF(AC16&lt;=0.6,"Moderado",IF(AC16&lt;=0.8,"Mayor","Catastrófico"))))),"")</f>
        <v>Mayor</v>
      </c>
      <c r="AC16" s="28">
        <f>IFERROR(IF(AND(Q15="Impacto",Q16="Impacto"),(AC15-(+AC15*T16)),IF(Q16="Impacto",($M$25-(+$M$25*T16)),IF(Q16="Probabilidad",AC15,""))),"")</f>
        <v>0.8</v>
      </c>
      <c r="AD16" s="226"/>
      <c r="AE16" s="228"/>
      <c r="AF16" s="226"/>
      <c r="AG16" s="228"/>
      <c r="AH16" s="232"/>
      <c r="AI16" s="230"/>
      <c r="AJ16" s="115"/>
      <c r="AK16" s="224"/>
      <c r="AL16" s="224"/>
      <c r="AM16" s="224"/>
      <c r="AN16" s="224"/>
      <c r="AO16" s="86"/>
      <c r="AP16" s="86"/>
      <c r="AQ16" s="86"/>
      <c r="AR16" s="86"/>
      <c r="AS16" s="86"/>
      <c r="AT16" s="86"/>
      <c r="AU16" s="86"/>
      <c r="AV16" s="86"/>
      <c r="AW16" s="86"/>
      <c r="AX16" s="86"/>
      <c r="AY16" s="86"/>
      <c r="AZ16" s="86"/>
      <c r="BA16" s="86"/>
      <c r="BB16" s="86"/>
      <c r="BC16" s="86"/>
      <c r="BD16" s="86"/>
      <c r="BE16" s="86"/>
      <c r="BF16" s="86"/>
      <c r="BG16" s="86"/>
      <c r="BH16" s="86"/>
      <c r="BI16" s="86"/>
      <c r="BJ16" s="86"/>
    </row>
    <row r="17" spans="1:62" ht="151.5" customHeight="1" x14ac:dyDescent="0.25">
      <c r="A17" s="244" t="s">
        <v>143</v>
      </c>
      <c r="B17" s="235" t="s">
        <v>144</v>
      </c>
      <c r="C17" s="235" t="s">
        <v>7</v>
      </c>
      <c r="D17" s="235" t="s">
        <v>145</v>
      </c>
      <c r="E17" s="235" t="s">
        <v>146</v>
      </c>
      <c r="F17" s="235" t="s">
        <v>147</v>
      </c>
      <c r="G17" s="245" t="s">
        <v>148</v>
      </c>
      <c r="H17" s="102" t="s">
        <v>149</v>
      </c>
      <c r="I17" s="238" t="s">
        <v>127</v>
      </c>
      <c r="J17" s="225" t="s">
        <v>128</v>
      </c>
      <c r="K17" s="236">
        <f>IF(J17="","",IF(J17="Muy Baja",0.2,IF(J17="Baja",0.4,IF(J17="Media",0.6,IF(J17="Alta",0.8,IF(J17="Muy Alta",1,))))))</f>
        <v>0.4</v>
      </c>
      <c r="L17" s="225" t="s">
        <v>150</v>
      </c>
      <c r="M17" s="236">
        <f>IF(L17="","",IF(L17="Leve",0.2,IF(L17="Menor",0.4,IF(L17="Moderado",0.6,IF(L17="Mayor",0.8,IF(L17="Catastrófico",1,))))))</f>
        <v>0.6</v>
      </c>
      <c r="N17" s="237"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Moderado</v>
      </c>
      <c r="O17" s="27">
        <v>1</v>
      </c>
      <c r="P17" s="103" t="s">
        <v>151</v>
      </c>
      <c r="Q17" s="27" t="str">
        <f t="shared" si="0"/>
        <v>Probabilidad</v>
      </c>
      <c r="R17" s="99" t="s">
        <v>152</v>
      </c>
      <c r="S17" s="99" t="s">
        <v>132</v>
      </c>
      <c r="T17" s="28" t="str">
        <f>IF(AND(R17="Preventivo",S17="Automático"),"50%",IF(AND(R17="Preventivo",S17="Manual"),"40%",IF(AND(R17="Detectivo",S17="Automático"),"40%",IF(AND(R17="Detectivo",S17="Manual"),"30%",IF(AND(R17="Correctivo",S17="Automático"),"35%",IF(AND(R17="Correctivo",S17="Manual"),"25%",""))))))</f>
        <v>30%</v>
      </c>
      <c r="U17" s="99" t="s">
        <v>133</v>
      </c>
      <c r="V17" s="99" t="s">
        <v>153</v>
      </c>
      <c r="W17" s="99" t="s">
        <v>135</v>
      </c>
      <c r="X17" s="27" t="s">
        <v>154</v>
      </c>
      <c r="Y17" s="101">
        <f>IFERROR(IF(Q17="Probabilidad",(K17-(+K17*T17)),IF(Q17="Impacto",K17,"")),"")</f>
        <v>0.28000000000000003</v>
      </c>
      <c r="Z17" s="30" t="str">
        <f t="shared" si="1"/>
        <v>Baja</v>
      </c>
      <c r="AA17" s="28">
        <f>+Y17</f>
        <v>0.28000000000000003</v>
      </c>
      <c r="AB17" s="30" t="str">
        <f>IFERROR(IF(AC17="","",IF(AC17&lt;=0.2,"Leve",IF(AC17&lt;=0.4,"Menor",IF(AC17&lt;=0.6,"Moderado",IF(AC17&lt;=0.8,"Mayor","Catastrófico"))))),"")</f>
        <v>Moderado</v>
      </c>
      <c r="AC17" s="28">
        <f>IFERROR(IF(Q17="Impacto",(M17-(+M17*T17)),IF(Q17="Probabilidad",M17,"")),"")</f>
        <v>0.6</v>
      </c>
      <c r="AD17" s="225" t="str">
        <f t="shared" ref="AD17" si="8">IFERROR(IF(AE17=0,"",IF(AND(AE17&gt;0,AE17&lt;=0.2),"Muy Baja",IF(AE17&lt;=0.4,"Baja",IF(AE17&lt;=0.6,"Media",IF(AE17&lt;=0.8,"Alta","Muy Alta"))))),"")</f>
        <v>Muy Baja</v>
      </c>
      <c r="AE17" s="227">
        <f>MIN(Y17:Y19)</f>
        <v>0.1008</v>
      </c>
      <c r="AF17" s="225" t="str">
        <f t="shared" ref="AF17" si="9">IFERROR(IF(AG17=0,"",IF(AND(AG17&gt;0,AG17&lt;=0.2),"Leve",IF(AG17&lt;=0.4,"Menor",IF(AG17&lt;=0.6,"Moderado",IF(AG17&lt;=0.8,"Mayor","Catastrófico"))))),"")</f>
        <v>Moderado</v>
      </c>
      <c r="AG17" s="227">
        <f>MIN(AC17:AC19)</f>
        <v>0.6</v>
      </c>
      <c r="AH17" s="231" t="str">
        <f t="shared" ref="AH17" si="10">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229" t="s">
        <v>137</v>
      </c>
      <c r="AJ17" s="114"/>
      <c r="AK17" s="223" t="s">
        <v>138</v>
      </c>
      <c r="AL17" s="223" t="s">
        <v>138</v>
      </c>
      <c r="AM17" s="223" t="s">
        <v>155</v>
      </c>
      <c r="AN17" s="223" t="s">
        <v>156</v>
      </c>
      <c r="AO17" s="86"/>
      <c r="AP17" s="86"/>
      <c r="AQ17" s="86"/>
      <c r="AR17" s="86"/>
      <c r="AS17" s="86"/>
      <c r="AT17" s="86"/>
      <c r="AU17" s="86"/>
      <c r="AV17" s="86"/>
      <c r="AW17" s="86"/>
      <c r="AX17" s="86"/>
      <c r="AY17" s="86"/>
      <c r="AZ17" s="86"/>
      <c r="BA17" s="86"/>
      <c r="BB17" s="86"/>
      <c r="BC17" s="86"/>
      <c r="BD17" s="86"/>
      <c r="BE17" s="86"/>
      <c r="BF17" s="86"/>
      <c r="BG17" s="86"/>
      <c r="BH17" s="86"/>
      <c r="BI17" s="86"/>
      <c r="BJ17" s="86"/>
    </row>
    <row r="18" spans="1:62" ht="151.5" customHeight="1" x14ac:dyDescent="0.25">
      <c r="A18" s="244"/>
      <c r="B18" s="235"/>
      <c r="C18" s="235"/>
      <c r="D18" s="235"/>
      <c r="E18" s="235"/>
      <c r="F18" s="235"/>
      <c r="G18" s="245"/>
      <c r="H18" s="102" t="s">
        <v>157</v>
      </c>
      <c r="I18" s="239"/>
      <c r="J18" s="226"/>
      <c r="K18" s="236"/>
      <c r="L18" s="226"/>
      <c r="M18" s="236"/>
      <c r="N18" s="237"/>
      <c r="O18" s="27">
        <v>2</v>
      </c>
      <c r="P18" s="103" t="s">
        <v>158</v>
      </c>
      <c r="Q18" s="27" t="str">
        <f t="shared" si="0"/>
        <v>Probabilidad</v>
      </c>
      <c r="R18" s="99" t="s">
        <v>131</v>
      </c>
      <c r="S18" s="99" t="s">
        <v>132</v>
      </c>
      <c r="T18" s="28" t="str">
        <f t="shared" ref="T18:T19" si="11">IF(AND(R18="Preventivo",S18="Automático"),"50%",IF(AND(R18="Preventivo",S18="Manual"),"40%",IF(AND(R18="Detectivo",S18="Automático"),"40%",IF(AND(R18="Detectivo",S18="Manual"),"30%",IF(AND(R18="Correctivo",S18="Automático"),"35%",IF(AND(R18="Correctivo",S18="Manual"),"25%",""))))))</f>
        <v>40%</v>
      </c>
      <c r="U18" s="99" t="s">
        <v>133</v>
      </c>
      <c r="V18" s="99" t="s">
        <v>134</v>
      </c>
      <c r="W18" s="99" t="s">
        <v>135</v>
      </c>
      <c r="X18" s="27" t="s">
        <v>159</v>
      </c>
      <c r="Y18" s="101">
        <f>IFERROR(IF(AND(Q17="Probabilidad",Q18="Probabilidad"),(AA17-(+AA17*T18)),IF(Q18="Probabilidad",(K17-(+K17*T18)),IF(Q18="Impacto",AA17,""))),"")</f>
        <v>0.16800000000000001</v>
      </c>
      <c r="Z18" s="30" t="str">
        <f t="shared" si="1"/>
        <v>Muy Baja</v>
      </c>
      <c r="AA18" s="28">
        <f t="shared" ref="AA18:AA19" si="12">+Y18</f>
        <v>0.16800000000000001</v>
      </c>
      <c r="AB18" s="30" t="str">
        <f t="shared" ref="AB18:AB19" si="13">IFERROR(IF(AC18="","",IF(AC18&lt;=0.2,"Leve",IF(AC18&lt;=0.4,"Menor",IF(AC18&lt;=0.6,"Moderado",IF(AC18&lt;=0.8,"Mayor","Catastrófico"))))),"")</f>
        <v>Moderado</v>
      </c>
      <c r="AC18" s="28">
        <f>IFERROR(IF(AND(Q17="Impacto",Q18="Impacto"),(AC17-(+AC17*T18)),IF(Q18="Impacto",(#REF!-(+#REF!*T18)),IF(Q18="Probabilidad",AC17,""))),"")</f>
        <v>0.6</v>
      </c>
      <c r="AD18" s="226"/>
      <c r="AE18" s="228"/>
      <c r="AF18" s="226"/>
      <c r="AG18" s="228"/>
      <c r="AH18" s="232"/>
      <c r="AI18" s="230"/>
      <c r="AJ18" s="115"/>
      <c r="AK18" s="224"/>
      <c r="AL18" s="224"/>
      <c r="AM18" s="224"/>
      <c r="AN18" s="224"/>
      <c r="AO18" s="86"/>
      <c r="AP18" s="86"/>
      <c r="AQ18" s="86"/>
      <c r="AR18" s="86"/>
      <c r="AS18" s="86"/>
      <c r="AT18" s="86"/>
      <c r="AU18" s="86"/>
      <c r="AV18" s="86"/>
      <c r="AW18" s="86"/>
      <c r="AX18" s="86"/>
      <c r="AY18" s="86"/>
      <c r="AZ18" s="86"/>
      <c r="BA18" s="86"/>
      <c r="BB18" s="86"/>
      <c r="BC18" s="86"/>
      <c r="BD18" s="86"/>
      <c r="BE18" s="86"/>
      <c r="BF18" s="86"/>
      <c r="BG18" s="86"/>
      <c r="BH18" s="86"/>
      <c r="BI18" s="86"/>
      <c r="BJ18" s="86"/>
    </row>
    <row r="19" spans="1:62" ht="151.5" customHeight="1" x14ac:dyDescent="0.25">
      <c r="A19" s="244"/>
      <c r="B19" s="235"/>
      <c r="C19" s="235"/>
      <c r="D19" s="235"/>
      <c r="E19" s="235"/>
      <c r="F19" s="235"/>
      <c r="G19" s="245"/>
      <c r="H19" s="102" t="s">
        <v>160</v>
      </c>
      <c r="I19" s="239"/>
      <c r="J19" s="226"/>
      <c r="K19" s="236"/>
      <c r="L19" s="226"/>
      <c r="M19" s="236"/>
      <c r="N19" s="237"/>
      <c r="O19" s="27">
        <v>3</v>
      </c>
      <c r="P19" s="116" t="s">
        <v>161</v>
      </c>
      <c r="Q19" s="27" t="str">
        <f t="shared" si="0"/>
        <v>Probabilidad</v>
      </c>
      <c r="R19" s="99" t="s">
        <v>131</v>
      </c>
      <c r="S19" s="99" t="s">
        <v>132</v>
      </c>
      <c r="T19" s="28" t="str">
        <f t="shared" si="11"/>
        <v>40%</v>
      </c>
      <c r="U19" s="99" t="s">
        <v>162</v>
      </c>
      <c r="V19" s="99" t="s">
        <v>134</v>
      </c>
      <c r="W19" s="99" t="s">
        <v>135</v>
      </c>
      <c r="X19" s="100" t="s">
        <v>163</v>
      </c>
      <c r="Y19" s="101">
        <f>IFERROR(IF(AND(Q18="Probabilidad",Q19="Probabilidad"),(AA18-(+AA18*T19)),IF(AND(Q18="Impacto",Q19="Probabilidad"),(AA17-(+AA17*T19)),IF(Q19="Impacto",AA18,""))),"")</f>
        <v>0.1008</v>
      </c>
      <c r="Z19" s="30" t="str">
        <f t="shared" si="1"/>
        <v>Muy Baja</v>
      </c>
      <c r="AA19" s="28">
        <f t="shared" si="12"/>
        <v>0.1008</v>
      </c>
      <c r="AB19" s="30" t="str">
        <f t="shared" si="13"/>
        <v>Moderado</v>
      </c>
      <c r="AC19" s="28">
        <f>IFERROR(IF(AND(Q18="Impacto",Q19="Impacto"),(AC18-(+AC18*T19)),IF(AND(Q18="Probabilidad",Q19="Impacto"),(AC17-(+AC17*T19)),IF(Q19="Probabilidad",AC18,""))),"")</f>
        <v>0.6</v>
      </c>
      <c r="AD19" s="226"/>
      <c r="AE19" s="228"/>
      <c r="AF19" s="226"/>
      <c r="AG19" s="228"/>
      <c r="AH19" s="232"/>
      <c r="AI19" s="230"/>
      <c r="AJ19" s="115"/>
      <c r="AK19" s="224"/>
      <c r="AL19" s="224"/>
      <c r="AM19" s="224"/>
      <c r="AN19" s="224"/>
      <c r="AO19" s="86"/>
      <c r="AP19" s="86"/>
      <c r="AQ19" s="86"/>
      <c r="AR19" s="86"/>
      <c r="AS19" s="86"/>
      <c r="AT19" s="86"/>
      <c r="AU19" s="86"/>
      <c r="AV19" s="86"/>
      <c r="AW19" s="86"/>
      <c r="AX19" s="86"/>
      <c r="AY19" s="86"/>
      <c r="AZ19" s="86"/>
      <c r="BA19" s="86"/>
      <c r="BB19" s="86"/>
      <c r="BC19" s="86"/>
      <c r="BD19" s="86"/>
      <c r="BE19" s="86"/>
      <c r="BF19" s="86"/>
      <c r="BG19" s="86"/>
      <c r="BH19" s="86"/>
      <c r="BI19" s="86"/>
      <c r="BJ19" s="86"/>
    </row>
    <row r="20" spans="1:62" ht="151.5" customHeight="1" x14ac:dyDescent="0.25">
      <c r="A20" s="244" t="s">
        <v>164</v>
      </c>
      <c r="B20" s="235" t="s">
        <v>165</v>
      </c>
      <c r="C20" s="235" t="s">
        <v>7</v>
      </c>
      <c r="D20" s="235" t="s">
        <v>145</v>
      </c>
      <c r="E20" s="235" t="s">
        <v>166</v>
      </c>
      <c r="F20" s="235" t="s">
        <v>167</v>
      </c>
      <c r="G20" s="245" t="s">
        <v>168</v>
      </c>
      <c r="H20" s="102" t="s">
        <v>169</v>
      </c>
      <c r="I20" s="238" t="s">
        <v>127</v>
      </c>
      <c r="J20" s="225" t="s">
        <v>128</v>
      </c>
      <c r="K20" s="236">
        <f>IF(J20="","",IF(J20="Muy Baja",0.2,IF(J20="Baja",0.4,IF(J20="Media",0.6,IF(J20="Alta",0.8,IF(J20="Muy Alta",1,))))))</f>
        <v>0.4</v>
      </c>
      <c r="L20" s="225" t="s">
        <v>129</v>
      </c>
      <c r="M20" s="236">
        <f>IF(L20="","",IF(L20="Leve",0.2,IF(L20="Menor",0.4,IF(L20="Moderado",0.6,IF(L20="Mayor",0.8,IF(L20="Catastrófico",1,))))))</f>
        <v>0.8</v>
      </c>
      <c r="N20" s="237"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7">
        <v>1</v>
      </c>
      <c r="P20" s="103" t="s">
        <v>170</v>
      </c>
      <c r="Q20" s="27" t="str">
        <f t="shared" si="0"/>
        <v>Probabilidad</v>
      </c>
      <c r="R20" s="99" t="s">
        <v>131</v>
      </c>
      <c r="S20" s="99" t="s">
        <v>132</v>
      </c>
      <c r="T20" s="28" t="str">
        <f>IF(AND(R20="Preventivo",S20="Automático"),"50%",IF(AND(R20="Preventivo",S20="Manual"),"40%",IF(AND(R20="Detectivo",S20="Automático"),"40%",IF(AND(R20="Detectivo",S20="Manual"),"30%",IF(AND(R20="Correctivo",S20="Automático"),"35%",IF(AND(R20="Correctivo",S20="Manual"),"25%",""))))))</f>
        <v>40%</v>
      </c>
      <c r="U20" s="99" t="s">
        <v>162</v>
      </c>
      <c r="V20" s="99" t="s">
        <v>153</v>
      </c>
      <c r="W20" s="99" t="s">
        <v>135</v>
      </c>
      <c r="X20" s="100" t="s">
        <v>171</v>
      </c>
      <c r="Y20" s="101">
        <f>IFERROR(IF(Q20="Probabilidad",(K20-(+K20*T20)),IF(Q20="Impacto",K20,"")),"")</f>
        <v>0.24</v>
      </c>
      <c r="Z20" s="30" t="str">
        <f t="shared" si="1"/>
        <v>Baja</v>
      </c>
      <c r="AA20" s="28">
        <f>+Y20</f>
        <v>0.24</v>
      </c>
      <c r="AB20" s="30" t="str">
        <f>IFERROR(IF(AC20="","",IF(AC20&lt;=0.2,"Leve",IF(AC20&lt;=0.4,"Menor",IF(AC20&lt;=0.6,"Moderado",IF(AC20&lt;=0.8,"Mayor","Catastrófico"))))),"")</f>
        <v>Mayor</v>
      </c>
      <c r="AC20" s="28">
        <f>IFERROR(IF(Q20="Impacto",(M20-(+M20*T20)),IF(Q20="Probabilidad",M20,"")),"")</f>
        <v>0.8</v>
      </c>
      <c r="AD20" s="225" t="str">
        <f t="shared" ref="AD20" si="14">IFERROR(IF(AE20=0,"",IF(AND(AE20&gt;0,AE20&lt;=0.2),"Muy Baja",IF(AE20&lt;=0.4,"Baja",IF(AE20&lt;=0.6,"Media",IF(AE20&lt;=0.8,"Alta","Muy Alta"))))),"")</f>
        <v>Muy Baja</v>
      </c>
      <c r="AE20" s="227">
        <f>MIN(Y20:Y22)</f>
        <v>8.6399999999999991E-2</v>
      </c>
      <c r="AF20" s="225" t="str">
        <f t="shared" ref="AF20" si="15">IFERROR(IF(AG20=0,"",IF(AND(AG20&gt;0,AG20&lt;=0.2),"Leve",IF(AG20&lt;=0.4,"Menor",IF(AG20&lt;=0.6,"Moderado",IF(AG20&lt;=0.8,"Mayor","Catastrófico"))))),"")</f>
        <v>Mayor</v>
      </c>
      <c r="AG20" s="227">
        <f>MIN(AC20:AC22)</f>
        <v>0.8</v>
      </c>
      <c r="AH20" s="231" t="str">
        <f t="shared" ref="AH20" si="16">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229" t="s">
        <v>137</v>
      </c>
      <c r="AJ20" s="114"/>
      <c r="AK20" s="223" t="s">
        <v>138</v>
      </c>
      <c r="AL20" s="223" t="s">
        <v>138</v>
      </c>
      <c r="AM20" s="233" t="s">
        <v>384</v>
      </c>
      <c r="AN20" s="223" t="s">
        <v>172</v>
      </c>
      <c r="AO20" s="86"/>
      <c r="AP20" s="86"/>
      <c r="AQ20" s="86"/>
      <c r="AR20" s="86"/>
      <c r="AS20" s="86"/>
      <c r="AT20" s="86"/>
      <c r="AU20" s="86"/>
      <c r="AV20" s="86"/>
      <c r="AW20" s="86"/>
      <c r="AX20" s="86"/>
      <c r="AY20" s="86"/>
      <c r="AZ20" s="86"/>
      <c r="BA20" s="86"/>
      <c r="BB20" s="86"/>
      <c r="BC20" s="86"/>
      <c r="BD20" s="86"/>
      <c r="BE20" s="86"/>
      <c r="BF20" s="86"/>
      <c r="BG20" s="86"/>
      <c r="BH20" s="86"/>
      <c r="BI20" s="86"/>
      <c r="BJ20" s="86"/>
    </row>
    <row r="21" spans="1:62" ht="151.5" customHeight="1" x14ac:dyDescent="0.25">
      <c r="A21" s="244"/>
      <c r="B21" s="235"/>
      <c r="C21" s="235"/>
      <c r="D21" s="235"/>
      <c r="E21" s="235"/>
      <c r="F21" s="235"/>
      <c r="G21" s="245"/>
      <c r="H21" s="102" t="s">
        <v>173</v>
      </c>
      <c r="I21" s="239"/>
      <c r="J21" s="226"/>
      <c r="K21" s="236"/>
      <c r="L21" s="226"/>
      <c r="M21" s="236"/>
      <c r="N21" s="237"/>
      <c r="O21" s="27">
        <v>2</v>
      </c>
      <c r="P21" s="103" t="s">
        <v>174</v>
      </c>
      <c r="Q21" s="27" t="str">
        <f t="shared" si="0"/>
        <v>Probabilidad</v>
      </c>
      <c r="R21" s="99" t="s">
        <v>131</v>
      </c>
      <c r="S21" s="99" t="s">
        <v>132</v>
      </c>
      <c r="T21" s="28" t="str">
        <f t="shared" ref="T21:T22" si="17">IF(AND(R21="Preventivo",S21="Automático"),"50%",IF(AND(R21="Preventivo",S21="Manual"),"40%",IF(AND(R21="Detectivo",S21="Automático"),"40%",IF(AND(R21="Detectivo",S21="Manual"),"30%",IF(AND(R21="Correctivo",S21="Automático"),"35%",IF(AND(R21="Correctivo",S21="Manual"),"25%",""))))))</f>
        <v>40%</v>
      </c>
      <c r="U21" s="99" t="s">
        <v>162</v>
      </c>
      <c r="V21" s="99" t="s">
        <v>153</v>
      </c>
      <c r="W21" s="99" t="s">
        <v>135</v>
      </c>
      <c r="X21" s="100" t="s">
        <v>175</v>
      </c>
      <c r="Y21" s="101">
        <f>IFERROR(IF(AND(Q20="Probabilidad",Q21="Probabilidad"),(AA20-(+AA20*T21)),IF(Q21="Probabilidad",(K20-(+K20*T21)),IF(Q21="Impacto",AA20,""))),"")</f>
        <v>0.14399999999999999</v>
      </c>
      <c r="Z21" s="30" t="str">
        <f t="shared" si="1"/>
        <v>Muy Baja</v>
      </c>
      <c r="AA21" s="28">
        <f t="shared" ref="AA21:AA22" si="18">+Y21</f>
        <v>0.14399999999999999</v>
      </c>
      <c r="AB21" s="30" t="str">
        <f t="shared" ref="AB21:AB22" si="19">IFERROR(IF(AC21="","",IF(AC21&lt;=0.2,"Leve",IF(AC21&lt;=0.4,"Menor",IF(AC21&lt;=0.6,"Moderado",IF(AC21&lt;=0.8,"Mayor","Catastrófico"))))),"")</f>
        <v>Mayor</v>
      </c>
      <c r="AC21" s="28">
        <f>IFERROR(IF(AND(Q20="Impacto",Q21="Impacto"),(AC20-(+AC20*T21)),IF(Q21="Impacto",(#REF!-(+#REF!*T21)),IF(Q21="Probabilidad",AC20,""))),"")</f>
        <v>0.8</v>
      </c>
      <c r="AD21" s="226"/>
      <c r="AE21" s="228"/>
      <c r="AF21" s="226"/>
      <c r="AG21" s="228"/>
      <c r="AH21" s="232"/>
      <c r="AI21" s="230"/>
      <c r="AJ21" s="115"/>
      <c r="AK21" s="224"/>
      <c r="AL21" s="224"/>
      <c r="AM21" s="234"/>
      <c r="AN21" s="224"/>
      <c r="AO21" s="86"/>
      <c r="AP21" s="86"/>
      <c r="AQ21" s="86"/>
      <c r="AR21" s="86"/>
      <c r="AS21" s="86"/>
      <c r="AT21" s="86"/>
      <c r="AU21" s="86"/>
      <c r="AV21" s="86"/>
      <c r="AW21" s="86"/>
      <c r="AX21" s="86"/>
      <c r="AY21" s="86"/>
      <c r="AZ21" s="86"/>
      <c r="BA21" s="86"/>
      <c r="BB21" s="86"/>
      <c r="BC21" s="86"/>
      <c r="BD21" s="86"/>
      <c r="BE21" s="86"/>
      <c r="BF21" s="86"/>
      <c r="BG21" s="86"/>
      <c r="BH21" s="86"/>
      <c r="BI21" s="86"/>
      <c r="BJ21" s="86"/>
    </row>
    <row r="22" spans="1:62" ht="151.5" customHeight="1" x14ac:dyDescent="0.25">
      <c r="A22" s="244"/>
      <c r="B22" s="235"/>
      <c r="C22" s="235"/>
      <c r="D22" s="235"/>
      <c r="E22" s="235"/>
      <c r="F22" s="235"/>
      <c r="G22" s="245"/>
      <c r="H22" s="102" t="s">
        <v>176</v>
      </c>
      <c r="I22" s="239"/>
      <c r="J22" s="226"/>
      <c r="K22" s="236"/>
      <c r="L22" s="226"/>
      <c r="M22" s="236"/>
      <c r="N22" s="237"/>
      <c r="O22" s="27">
        <v>3</v>
      </c>
      <c r="P22" s="116" t="s">
        <v>177</v>
      </c>
      <c r="Q22" s="27" t="str">
        <f t="shared" si="0"/>
        <v>Probabilidad</v>
      </c>
      <c r="R22" s="99" t="s">
        <v>131</v>
      </c>
      <c r="S22" s="99" t="s">
        <v>132</v>
      </c>
      <c r="T22" s="28" t="str">
        <f t="shared" si="17"/>
        <v>40%</v>
      </c>
      <c r="U22" s="99" t="s">
        <v>162</v>
      </c>
      <c r="V22" s="99" t="s">
        <v>153</v>
      </c>
      <c r="W22" s="99" t="s">
        <v>135</v>
      </c>
      <c r="X22" s="27" t="s">
        <v>178</v>
      </c>
      <c r="Y22" s="101">
        <f>IFERROR(IF(AND(Q21="Probabilidad",Q22="Probabilidad"),(AA21-(+AA21*T22)),IF(AND(Q21="Impacto",Q22="Probabilidad"),(AA20-(+AA20*T22)),IF(Q22="Impacto",AA21,""))),"")</f>
        <v>8.6399999999999991E-2</v>
      </c>
      <c r="Z22" s="30" t="str">
        <f t="shared" si="1"/>
        <v>Muy Baja</v>
      </c>
      <c r="AA22" s="28">
        <f t="shared" si="18"/>
        <v>8.6399999999999991E-2</v>
      </c>
      <c r="AB22" s="30" t="str">
        <f t="shared" si="19"/>
        <v>Mayor</v>
      </c>
      <c r="AC22" s="28">
        <f>IFERROR(IF(AND(Q21="Impacto",Q22="Impacto"),(AC21-(+AC21*T22)),IF(AND(Q21="Probabilidad",Q22="Impacto"),(AC20-(+AC20*T22)),IF(Q22="Probabilidad",AC21,""))),"")</f>
        <v>0.8</v>
      </c>
      <c r="AD22" s="226"/>
      <c r="AE22" s="228"/>
      <c r="AF22" s="226"/>
      <c r="AG22" s="228"/>
      <c r="AH22" s="232"/>
      <c r="AI22" s="230"/>
      <c r="AJ22" s="115"/>
      <c r="AK22" s="224"/>
      <c r="AL22" s="224"/>
      <c r="AM22" s="234"/>
      <c r="AN22" s="224"/>
      <c r="AO22" s="86"/>
      <c r="AP22" s="86"/>
      <c r="AQ22" s="86"/>
      <c r="AR22" s="86"/>
      <c r="AS22" s="86"/>
      <c r="AT22" s="86"/>
      <c r="AU22" s="86"/>
      <c r="AV22" s="86"/>
      <c r="AW22" s="86"/>
      <c r="AX22" s="86"/>
      <c r="AY22" s="86"/>
      <c r="AZ22" s="86"/>
      <c r="BA22" s="86"/>
      <c r="BB22" s="86"/>
      <c r="BC22" s="86"/>
      <c r="BD22" s="86"/>
      <c r="BE22" s="86"/>
      <c r="BF22" s="86"/>
      <c r="BG22" s="86"/>
      <c r="BH22" s="86"/>
      <c r="BI22" s="86"/>
      <c r="BJ22" s="86"/>
    </row>
    <row r="23" spans="1:62" ht="151.5" customHeight="1" x14ac:dyDescent="0.25">
      <c r="A23" s="244" t="s">
        <v>179</v>
      </c>
      <c r="B23" s="235" t="s">
        <v>180</v>
      </c>
      <c r="C23" s="235" t="s">
        <v>7</v>
      </c>
      <c r="D23" s="235" t="s">
        <v>181</v>
      </c>
      <c r="E23" s="235" t="s">
        <v>182</v>
      </c>
      <c r="F23" s="235" t="s">
        <v>183</v>
      </c>
      <c r="G23" s="245" t="s">
        <v>184</v>
      </c>
      <c r="H23" s="105" t="s">
        <v>185</v>
      </c>
      <c r="I23" s="238" t="s">
        <v>186</v>
      </c>
      <c r="J23" s="225" t="s">
        <v>187</v>
      </c>
      <c r="K23" s="236">
        <f>IF(J23="","",IF(J23="Muy Baja",0.2,IF(J23="Baja",0.4,IF(J23="Media",0.6,IF(J23="Alta",0.8,IF(J23="Muy Alta",1,))))))</f>
        <v>1</v>
      </c>
      <c r="L23" s="225" t="s">
        <v>129</v>
      </c>
      <c r="M23" s="236">
        <f>IF(L23="","",IF(L23="Leve",0.2,IF(L23="Menor",0.4,IF(L23="Moderado",0.6,IF(L23="Mayor",0.8,IF(L23="Catastrófico",1,))))))</f>
        <v>0.8</v>
      </c>
      <c r="N23" s="237"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v>1</v>
      </c>
      <c r="P23" s="103" t="s">
        <v>188</v>
      </c>
      <c r="Q23" s="27" t="str">
        <f t="shared" si="0"/>
        <v>Probabilidad</v>
      </c>
      <c r="R23" s="99" t="s">
        <v>131</v>
      </c>
      <c r="S23" s="99" t="s">
        <v>132</v>
      </c>
      <c r="T23" s="28" t="str">
        <f>IF(AND(R23="Preventivo",S23="Automático"),"50%",IF(AND(R23="Preventivo",S23="Manual"),"40%",IF(AND(R23="Detectivo",S23="Automático"),"40%",IF(AND(R23="Detectivo",S23="Manual"),"30%",IF(AND(R23="Correctivo",S23="Automático"),"35%",IF(AND(R23="Correctivo",S23="Manual"),"25%",""))))))</f>
        <v>40%</v>
      </c>
      <c r="U23" s="99" t="s">
        <v>133</v>
      </c>
      <c r="V23" s="99" t="s">
        <v>153</v>
      </c>
      <c r="W23" s="99" t="s">
        <v>135</v>
      </c>
      <c r="X23" s="27" t="s">
        <v>189</v>
      </c>
      <c r="Y23" s="101">
        <f>IFERROR(IF(Q23="Probabilidad",(K23-(+K23*T23)),IF(Q23="Impacto",K23,"")),"")</f>
        <v>0.6</v>
      </c>
      <c r="Z23" s="30" t="str">
        <f t="shared" si="1"/>
        <v>Media</v>
      </c>
      <c r="AA23" s="28">
        <f>+Y23</f>
        <v>0.6</v>
      </c>
      <c r="AB23" s="30" t="str">
        <f>IFERROR(IF(AC23="","",IF(AC23&lt;=0.2,"Leve",IF(AC23&lt;=0.4,"Menor",IF(AC23&lt;=0.6,"Moderado",IF(AC23&lt;=0.8,"Mayor","Catastrófico"))))),"")</f>
        <v>Mayor</v>
      </c>
      <c r="AC23" s="28">
        <f>IFERROR(IF(Q23="Impacto",(M23-(+M23*T23)),IF(Q23="Probabilidad",M23,"")),"")</f>
        <v>0.8</v>
      </c>
      <c r="AD23" s="225" t="str">
        <f t="shared" ref="AD23" si="20">IFERROR(IF(AE23=0,"",IF(AND(AE23&gt;0,AE23&lt;=0.2),"Muy Baja",IF(AE23&lt;=0.4,"Baja",IF(AE23&lt;=0.6,"Media",IF(AE23&lt;=0.8,"Alta","Muy Alta"))))),"")</f>
        <v>Baja</v>
      </c>
      <c r="AE23" s="227">
        <f>MIN(Y23:Y25)</f>
        <v>0.36</v>
      </c>
      <c r="AF23" s="225" t="str">
        <f t="shared" ref="AF23" si="21">IFERROR(IF(AG23=0,"",IF(AND(AG23&gt;0,AG23&lt;=0.2),"Leve",IF(AG23&lt;=0.4,"Menor",IF(AG23&lt;=0.6,"Moderado",IF(AG23&lt;=0.8,"Mayor","Catastrófico"))))),"")</f>
        <v>Moderado</v>
      </c>
      <c r="AG23" s="227">
        <f>MIN(AC23:AC25)</f>
        <v>0.60000000000000009</v>
      </c>
      <c r="AH23" s="231" t="str">
        <f t="shared" ref="AH23" si="22">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29" t="s">
        <v>137</v>
      </c>
      <c r="AJ23" s="114"/>
      <c r="AK23" s="223" t="s">
        <v>138</v>
      </c>
      <c r="AL23" s="223" t="s">
        <v>138</v>
      </c>
      <c r="AM23" s="233" t="s">
        <v>190</v>
      </c>
      <c r="AN23" s="223" t="s">
        <v>191</v>
      </c>
      <c r="AO23" s="86"/>
      <c r="AP23" s="86"/>
      <c r="AQ23" s="86"/>
      <c r="AR23" s="86"/>
      <c r="AS23" s="86"/>
      <c r="AT23" s="86"/>
      <c r="AU23" s="86"/>
      <c r="AV23" s="86"/>
      <c r="AW23" s="86"/>
      <c r="AX23" s="86"/>
      <c r="AY23" s="86"/>
      <c r="AZ23" s="86"/>
      <c r="BA23" s="86"/>
      <c r="BB23" s="86"/>
      <c r="BC23" s="86"/>
      <c r="BD23" s="86"/>
      <c r="BE23" s="86"/>
      <c r="BF23" s="86"/>
      <c r="BG23" s="86"/>
      <c r="BH23" s="86"/>
      <c r="BI23" s="86"/>
      <c r="BJ23" s="86"/>
    </row>
    <row r="24" spans="1:62" ht="151.5" customHeight="1" x14ac:dyDescent="0.25">
      <c r="A24" s="244"/>
      <c r="B24" s="235"/>
      <c r="C24" s="235"/>
      <c r="D24" s="235"/>
      <c r="E24" s="235"/>
      <c r="F24" s="235"/>
      <c r="G24" s="245"/>
      <c r="H24" s="102" t="s">
        <v>192</v>
      </c>
      <c r="I24" s="239"/>
      <c r="J24" s="226"/>
      <c r="K24" s="236"/>
      <c r="L24" s="226"/>
      <c r="M24" s="236"/>
      <c r="N24" s="237"/>
      <c r="O24" s="27">
        <v>2</v>
      </c>
      <c r="P24" s="103" t="s">
        <v>193</v>
      </c>
      <c r="Q24" s="27" t="str">
        <f t="shared" si="0"/>
        <v>Probabilidad</v>
      </c>
      <c r="R24" s="99" t="s">
        <v>131</v>
      </c>
      <c r="S24" s="99" t="s">
        <v>132</v>
      </c>
      <c r="T24" s="28" t="str">
        <f t="shared" ref="T24:T25" si="23">IF(AND(R24="Preventivo",S24="Automático"),"50%",IF(AND(R24="Preventivo",S24="Manual"),"40%",IF(AND(R24="Detectivo",S24="Automático"),"40%",IF(AND(R24="Detectivo",S24="Manual"),"30%",IF(AND(R24="Correctivo",S24="Automático"),"35%",IF(AND(R24="Correctivo",S24="Manual"),"25%",""))))))</f>
        <v>40%</v>
      </c>
      <c r="U24" s="99" t="s">
        <v>133</v>
      </c>
      <c r="V24" s="99" t="s">
        <v>134</v>
      </c>
      <c r="W24" s="99" t="s">
        <v>135</v>
      </c>
      <c r="X24" s="100" t="s">
        <v>194</v>
      </c>
      <c r="Y24" s="101">
        <f>IFERROR(IF(AND(Q23="Probabilidad",Q24="Probabilidad"),(AA23-(+AA23*T24)),IF(Q24="Probabilidad",(K23-(+K23*T24)),IF(Q24="Impacto",AA23,""))),"")</f>
        <v>0.36</v>
      </c>
      <c r="Z24" s="30" t="str">
        <f t="shared" si="1"/>
        <v>Baja</v>
      </c>
      <c r="AA24" s="28">
        <f t="shared" ref="AA24:AA25" si="24">+Y24</f>
        <v>0.36</v>
      </c>
      <c r="AB24" s="30" t="str">
        <f t="shared" ref="AB24:AB25" si="25">IFERROR(IF(AC24="","",IF(AC24&lt;=0.2,"Leve",IF(AC24&lt;=0.4,"Menor",IF(AC24&lt;=0.6,"Moderado",IF(AC24&lt;=0.8,"Mayor","Catastrófico"))))),"")</f>
        <v>Mayor</v>
      </c>
      <c r="AC24" s="28">
        <f>IFERROR(IF(AND(Q23="Impacto",Q24="Impacto"),(AC23-(+AC23*T24)),IF(Q24="Impacto",(#REF!-(+#REF!*T24)),IF(Q24="Probabilidad",AC23,""))),"")</f>
        <v>0.8</v>
      </c>
      <c r="AD24" s="226"/>
      <c r="AE24" s="228"/>
      <c r="AF24" s="226"/>
      <c r="AG24" s="228"/>
      <c r="AH24" s="232"/>
      <c r="AI24" s="230"/>
      <c r="AJ24" s="115"/>
      <c r="AK24" s="224"/>
      <c r="AL24" s="224"/>
      <c r="AM24" s="234"/>
      <c r="AN24" s="224"/>
      <c r="AO24" s="86"/>
      <c r="AP24" s="86"/>
      <c r="AQ24" s="86"/>
      <c r="AR24" s="86"/>
      <c r="AS24" s="86"/>
      <c r="AT24" s="86"/>
      <c r="AU24" s="86"/>
      <c r="AV24" s="86"/>
      <c r="AW24" s="86"/>
      <c r="AX24" s="86"/>
      <c r="AY24" s="86"/>
      <c r="AZ24" s="86"/>
      <c r="BA24" s="86"/>
      <c r="BB24" s="86"/>
      <c r="BC24" s="86"/>
      <c r="BD24" s="86"/>
      <c r="BE24" s="86"/>
      <c r="BF24" s="86"/>
      <c r="BG24" s="86"/>
      <c r="BH24" s="86"/>
      <c r="BI24" s="86"/>
      <c r="BJ24" s="86"/>
    </row>
    <row r="25" spans="1:62" ht="151.5" customHeight="1" x14ac:dyDescent="0.25">
      <c r="A25" s="244"/>
      <c r="B25" s="235"/>
      <c r="C25" s="235"/>
      <c r="D25" s="235"/>
      <c r="E25" s="235"/>
      <c r="F25" s="235"/>
      <c r="G25" s="245"/>
      <c r="H25" s="102" t="s">
        <v>195</v>
      </c>
      <c r="I25" s="239"/>
      <c r="J25" s="226"/>
      <c r="K25" s="236"/>
      <c r="L25" s="226"/>
      <c r="M25" s="236"/>
      <c r="N25" s="237"/>
      <c r="O25" s="27">
        <v>3</v>
      </c>
      <c r="P25" s="117" t="s">
        <v>196</v>
      </c>
      <c r="Q25" s="27" t="str">
        <f t="shared" si="0"/>
        <v>Impacto</v>
      </c>
      <c r="R25" s="99" t="s">
        <v>197</v>
      </c>
      <c r="S25" s="99" t="s">
        <v>132</v>
      </c>
      <c r="T25" s="28" t="str">
        <f t="shared" si="23"/>
        <v>25%</v>
      </c>
      <c r="U25" s="99" t="s">
        <v>133</v>
      </c>
      <c r="V25" s="99" t="s">
        <v>153</v>
      </c>
      <c r="W25" s="99" t="s">
        <v>135</v>
      </c>
      <c r="X25" s="27" t="s">
        <v>198</v>
      </c>
      <c r="Y25" s="118">
        <f>IFERROR(IF(AND(Q24="Probabilidad",Q25="Probabilidad"),(AA24-(+AA24*T25)),IF(AND(Q24="Impacto",Q25="Probabilidad"),(AA23-(+AA23*T25)),IF(Q25="Impacto",AA24,""))),"")</f>
        <v>0.36</v>
      </c>
      <c r="Z25" s="30" t="str">
        <f t="shared" si="1"/>
        <v>Baja</v>
      </c>
      <c r="AA25" s="28">
        <f t="shared" si="24"/>
        <v>0.36</v>
      </c>
      <c r="AB25" s="30" t="str">
        <f t="shared" si="25"/>
        <v>Moderado</v>
      </c>
      <c r="AC25" s="28">
        <f>IFERROR(IF(AND(Q24="Impacto",Q25="Impacto"),(AC24-(+AC24*T25)),IF(AND(Q24="Probabilidad",Q25="Impacto"),(AC23-(+AC23*T25)),IF(Q25="Probabilidad",AC24,""))),"")</f>
        <v>0.60000000000000009</v>
      </c>
      <c r="AD25" s="226"/>
      <c r="AE25" s="228"/>
      <c r="AF25" s="226"/>
      <c r="AG25" s="228"/>
      <c r="AH25" s="232"/>
      <c r="AI25" s="230"/>
      <c r="AJ25" s="115"/>
      <c r="AK25" s="224"/>
      <c r="AL25" s="224"/>
      <c r="AM25" s="234"/>
      <c r="AN25" s="224"/>
      <c r="AO25" s="86"/>
      <c r="AP25" s="86"/>
      <c r="AQ25" s="86"/>
      <c r="AR25" s="86"/>
      <c r="AS25" s="86"/>
      <c r="AT25" s="86"/>
      <c r="AU25" s="86"/>
      <c r="AV25" s="86"/>
      <c r="AW25" s="86"/>
      <c r="AX25" s="86"/>
      <c r="AY25" s="86"/>
      <c r="AZ25" s="86"/>
      <c r="BA25" s="86"/>
      <c r="BB25" s="86"/>
      <c r="BC25" s="86"/>
      <c r="BD25" s="86"/>
      <c r="BE25" s="86"/>
      <c r="BF25" s="86"/>
      <c r="BG25" s="86"/>
      <c r="BH25" s="86"/>
      <c r="BI25" s="86"/>
      <c r="BJ25" s="86"/>
    </row>
    <row r="26" spans="1:62" ht="175.2" customHeight="1" x14ac:dyDescent="0.25">
      <c r="A26" s="244" t="s">
        <v>199</v>
      </c>
      <c r="B26" s="235" t="s">
        <v>200</v>
      </c>
      <c r="C26" s="235" t="s">
        <v>7</v>
      </c>
      <c r="D26" s="235" t="s">
        <v>181</v>
      </c>
      <c r="E26" s="235" t="s">
        <v>182</v>
      </c>
      <c r="F26" s="235" t="s">
        <v>201</v>
      </c>
      <c r="G26" s="245" t="s">
        <v>202</v>
      </c>
      <c r="H26" s="102" t="s">
        <v>203</v>
      </c>
      <c r="I26" s="238" t="s">
        <v>186</v>
      </c>
      <c r="J26" s="225" t="s">
        <v>187</v>
      </c>
      <c r="K26" s="236">
        <f>IF(J26="","",IF(J26="Muy Baja",0.2,IF(J26="Baja",0.4,IF(J26="Media",0.6,IF(J26="Alta",0.8,IF(J26="Muy Alta",1,))))))</f>
        <v>1</v>
      </c>
      <c r="L26" s="225" t="s">
        <v>129</v>
      </c>
      <c r="M26" s="236">
        <f>IF(L26="","",IF(L26="Leve",0.2,IF(L26="Menor",0.4,IF(L26="Moderado",0.6,IF(L26="Mayor",0.8,IF(L26="Catastrófico",1,))))))</f>
        <v>0.8</v>
      </c>
      <c r="N26" s="237"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3" t="s">
        <v>204</v>
      </c>
      <c r="Q26" s="27" t="str">
        <f t="shared" si="0"/>
        <v>Probabilidad</v>
      </c>
      <c r="R26" s="99" t="s">
        <v>131</v>
      </c>
      <c r="S26" s="99" t="s">
        <v>132</v>
      </c>
      <c r="T26" s="28" t="str">
        <f>IF(AND(R26="Preventivo",S26="Automático"),"50%",IF(AND(R26="Preventivo",S26="Manual"),"40%",IF(AND(R26="Detectivo",S26="Automático"),"40%",IF(AND(R26="Detectivo",S26="Manual"),"30%",IF(AND(R26="Correctivo",S26="Automático"),"35%",IF(AND(R26="Correctivo",S26="Manual"),"25%",""))))))</f>
        <v>40%</v>
      </c>
      <c r="U26" s="99" t="s">
        <v>162</v>
      </c>
      <c r="V26" s="99" t="s">
        <v>134</v>
      </c>
      <c r="W26" s="99" t="s">
        <v>135</v>
      </c>
      <c r="X26" s="100" t="s">
        <v>205</v>
      </c>
      <c r="Y26" s="101">
        <f>IFERROR(IF(Q26="Probabilidad",(K26-(+K26*T26)),IF(Q26="Impacto",K26,"")),"")</f>
        <v>0.6</v>
      </c>
      <c r="Z26" s="30" t="str">
        <f t="shared" si="1"/>
        <v>Media</v>
      </c>
      <c r="AA26" s="28">
        <f>+Y26</f>
        <v>0.6</v>
      </c>
      <c r="AB26" s="30" t="str">
        <f>IFERROR(IF(AC26="","",IF(AC26&lt;=0.2,"Leve",IF(AC26&lt;=0.4,"Menor",IF(AC26&lt;=0.6,"Moderado",IF(AC26&lt;=0.8,"Mayor","Catastrófico"))))),"")</f>
        <v>Mayor</v>
      </c>
      <c r="AC26" s="28">
        <f>IFERROR(IF(Q26="Impacto",(M26-(+M26*T26)),IF(Q26="Probabilidad",M26,"")),"")</f>
        <v>0.8</v>
      </c>
      <c r="AD26" s="225" t="str">
        <f t="shared" ref="AD26" si="26">IFERROR(IF(AE26=0,"",IF(AND(AE26&gt;0,AE26&lt;=0.2),"Muy Baja",IF(AE26&lt;=0.4,"Baja",IF(AE26&lt;=0.6,"Media",IF(AE26&lt;=0.8,"Alta","Muy Alta"))))),"")</f>
        <v>Muy Baja</v>
      </c>
      <c r="AE26" s="227">
        <f t="shared" ref="AE26" si="27">MIN(Y26:Y31)</f>
        <v>5.4431999999999994E-2</v>
      </c>
      <c r="AF26" s="225" t="str">
        <f t="shared" ref="AF26" si="28">IFERROR(IF(AG26=0,"",IF(AND(AG26&gt;0,AG26&lt;=0.2),"Leve",IF(AG26&lt;=0.4,"Menor",IF(AG26&lt;=0.6,"Moderado",IF(AG26&lt;=0.8,"Mayor","Catastrófico"))))),"")</f>
        <v>Mayor</v>
      </c>
      <c r="AG26" s="227">
        <f t="shared" ref="AG26" si="29">MIN(AC26:AC31)</f>
        <v>0.8</v>
      </c>
      <c r="AH26" s="231" t="str">
        <f t="shared" ref="AH26" si="30">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Alto</v>
      </c>
      <c r="AI26" s="229" t="s">
        <v>137</v>
      </c>
      <c r="AJ26" s="114"/>
      <c r="AK26" s="223" t="s">
        <v>138</v>
      </c>
      <c r="AL26" s="223" t="s">
        <v>138</v>
      </c>
      <c r="AM26" s="223" t="s">
        <v>382</v>
      </c>
      <c r="AN26" s="233" t="s">
        <v>383</v>
      </c>
      <c r="AO26" s="86"/>
      <c r="AP26" s="86"/>
      <c r="AQ26" s="86"/>
      <c r="AR26" s="86"/>
      <c r="AS26" s="86"/>
      <c r="AT26" s="86"/>
      <c r="AU26" s="86"/>
      <c r="AV26" s="86"/>
      <c r="AW26" s="86"/>
      <c r="AX26" s="86"/>
      <c r="AY26" s="86"/>
      <c r="AZ26" s="86"/>
      <c r="BA26" s="86"/>
      <c r="BB26" s="86"/>
      <c r="BC26" s="86"/>
      <c r="BD26" s="86"/>
      <c r="BE26" s="86"/>
      <c r="BF26" s="86"/>
      <c r="BG26" s="86"/>
      <c r="BH26" s="86"/>
      <c r="BI26" s="86"/>
      <c r="BJ26" s="86"/>
    </row>
    <row r="27" spans="1:62" ht="151.5" customHeight="1" x14ac:dyDescent="0.25">
      <c r="A27" s="244"/>
      <c r="B27" s="235"/>
      <c r="C27" s="235"/>
      <c r="D27" s="235"/>
      <c r="E27" s="235"/>
      <c r="F27" s="235"/>
      <c r="G27" s="245"/>
      <c r="H27" s="102" t="s">
        <v>206</v>
      </c>
      <c r="I27" s="239"/>
      <c r="J27" s="226"/>
      <c r="K27" s="236"/>
      <c r="L27" s="226"/>
      <c r="M27" s="236"/>
      <c r="N27" s="237"/>
      <c r="O27" s="27">
        <v>2</v>
      </c>
      <c r="P27" s="103" t="s">
        <v>207</v>
      </c>
      <c r="Q27" s="27" t="str">
        <f t="shared" si="0"/>
        <v>Probabilidad</v>
      </c>
      <c r="R27" s="99" t="s">
        <v>131</v>
      </c>
      <c r="S27" s="99" t="s">
        <v>132</v>
      </c>
      <c r="T27" s="28" t="str">
        <f t="shared" ref="T27:T31" si="31">IF(AND(R27="Preventivo",S27="Automático"),"50%",IF(AND(R27="Preventivo",S27="Manual"),"40%",IF(AND(R27="Detectivo",S27="Automático"),"40%",IF(AND(R27="Detectivo",S27="Manual"),"30%",IF(AND(R27="Correctivo",S27="Automático"),"35%",IF(AND(R27="Correctivo",S27="Manual"),"25%",""))))))</f>
        <v>40%</v>
      </c>
      <c r="U27" s="99" t="s">
        <v>133</v>
      </c>
      <c r="V27" s="99" t="s">
        <v>134</v>
      </c>
      <c r="W27" s="99" t="s">
        <v>135</v>
      </c>
      <c r="X27" s="27" t="s">
        <v>208</v>
      </c>
      <c r="Y27" s="101">
        <f>IFERROR(IF(AND(Q26="Probabilidad",Q27="Probabilidad"),(AA26-(+AA26*T27)),IF(Q27="Probabilidad",(K26-(+K26*T27)),IF(Q27="Impacto",AA26,""))),"")</f>
        <v>0.36</v>
      </c>
      <c r="Z27" s="30" t="str">
        <f t="shared" si="1"/>
        <v>Baja</v>
      </c>
      <c r="AA27" s="28">
        <f t="shared" ref="AA27:AA31" si="32">+Y27</f>
        <v>0.36</v>
      </c>
      <c r="AB27" s="30" t="str">
        <f t="shared" ref="AB27:AB31" si="33">IFERROR(IF(AC27="","",IF(AC27&lt;=0.2,"Leve",IF(AC27&lt;=0.4,"Menor",IF(AC27&lt;=0.6,"Moderado",IF(AC27&lt;=0.8,"Mayor","Catastrófico"))))),"")</f>
        <v>Mayor</v>
      </c>
      <c r="AC27" s="28">
        <f>IFERROR(IF(AND(Q26="Impacto",Q27="Impacto"),(AC26-(+AC26*T27)),IF(Q27="Impacto",(#REF!-(+#REF!*T27)),IF(Q27="Probabilidad",AC26,""))),"")</f>
        <v>0.8</v>
      </c>
      <c r="AD27" s="226"/>
      <c r="AE27" s="228"/>
      <c r="AF27" s="226"/>
      <c r="AG27" s="228"/>
      <c r="AH27" s="232"/>
      <c r="AI27" s="230"/>
      <c r="AJ27" s="115"/>
      <c r="AK27" s="224"/>
      <c r="AL27" s="224"/>
      <c r="AM27" s="224"/>
      <c r="AN27" s="224"/>
      <c r="AO27" s="86"/>
      <c r="AP27" s="86"/>
      <c r="AQ27" s="86"/>
      <c r="AR27" s="86"/>
      <c r="AS27" s="86"/>
      <c r="AT27" s="86"/>
      <c r="AU27" s="86"/>
      <c r="AV27" s="86"/>
      <c r="AW27" s="86"/>
      <c r="AX27" s="86"/>
      <c r="AY27" s="86"/>
      <c r="AZ27" s="86"/>
      <c r="BA27" s="86"/>
      <c r="BB27" s="86"/>
      <c r="BC27" s="86"/>
      <c r="BD27" s="86"/>
      <c r="BE27" s="86"/>
      <c r="BF27" s="86"/>
      <c r="BG27" s="86"/>
      <c r="BH27" s="86"/>
      <c r="BI27" s="86"/>
      <c r="BJ27" s="86"/>
    </row>
    <row r="28" spans="1:62" ht="235.2" customHeight="1" x14ac:dyDescent="0.25">
      <c r="A28" s="244"/>
      <c r="B28" s="235"/>
      <c r="C28" s="235"/>
      <c r="D28" s="235"/>
      <c r="E28" s="235"/>
      <c r="F28" s="235"/>
      <c r="G28" s="245"/>
      <c r="H28" s="102" t="s">
        <v>209</v>
      </c>
      <c r="I28" s="239"/>
      <c r="J28" s="226"/>
      <c r="K28" s="236"/>
      <c r="L28" s="226"/>
      <c r="M28" s="236"/>
      <c r="N28" s="237"/>
      <c r="O28" s="27">
        <v>3</v>
      </c>
      <c r="P28" s="103" t="s">
        <v>210</v>
      </c>
      <c r="Q28" s="27" t="str">
        <f t="shared" si="0"/>
        <v>Probabilidad</v>
      </c>
      <c r="R28" s="99" t="s">
        <v>131</v>
      </c>
      <c r="S28" s="99" t="s">
        <v>132</v>
      </c>
      <c r="T28" s="28" t="str">
        <f t="shared" si="31"/>
        <v>40%</v>
      </c>
      <c r="U28" s="99" t="s">
        <v>133</v>
      </c>
      <c r="V28" s="99" t="s">
        <v>134</v>
      </c>
      <c r="W28" s="99" t="s">
        <v>135</v>
      </c>
      <c r="X28" s="100" t="s">
        <v>211</v>
      </c>
      <c r="Y28" s="101">
        <f>IFERROR(IF(AND(Q27="Probabilidad",Q28="Probabilidad"),(AA27-(+AA27*T28)),IF(AND(Q27="Impacto",Q28="Probabilidad"),(AA26-(+AA26*T28)),IF(Q28="Impacto",AA27,""))),"")</f>
        <v>0.216</v>
      </c>
      <c r="Z28" s="30" t="str">
        <f t="shared" si="1"/>
        <v>Baja</v>
      </c>
      <c r="AA28" s="28">
        <f t="shared" si="32"/>
        <v>0.216</v>
      </c>
      <c r="AB28" s="30" t="str">
        <f t="shared" si="33"/>
        <v>Mayor</v>
      </c>
      <c r="AC28" s="28">
        <f>IFERROR(IF(AND(Q27="Impacto",Q28="Impacto"),(AC27-(+AC27*T28)),IF(AND(Q27="Probabilidad",Q28="Impacto"),(AC26-(+AC26*T28)),IF(Q28="Probabilidad",AC27,""))),"")</f>
        <v>0.8</v>
      </c>
      <c r="AD28" s="226"/>
      <c r="AE28" s="228"/>
      <c r="AF28" s="226"/>
      <c r="AG28" s="228"/>
      <c r="AH28" s="232"/>
      <c r="AI28" s="230"/>
      <c r="AJ28" s="115"/>
      <c r="AK28" s="224"/>
      <c r="AL28" s="224"/>
      <c r="AM28" s="224"/>
      <c r="AN28" s="224"/>
      <c r="AO28" s="86"/>
      <c r="AP28" s="86"/>
      <c r="AQ28" s="86"/>
      <c r="AR28" s="86"/>
      <c r="AS28" s="86"/>
      <c r="AT28" s="86"/>
      <c r="AU28" s="86"/>
      <c r="AV28" s="86"/>
      <c r="AW28" s="86"/>
      <c r="AX28" s="86"/>
      <c r="AY28" s="86"/>
      <c r="AZ28" s="86"/>
      <c r="BA28" s="86"/>
      <c r="BB28" s="86"/>
      <c r="BC28" s="86"/>
      <c r="BD28" s="86"/>
      <c r="BE28" s="86"/>
      <c r="BF28" s="86"/>
      <c r="BG28" s="86"/>
      <c r="BH28" s="86"/>
      <c r="BI28" s="86"/>
      <c r="BJ28" s="86"/>
    </row>
    <row r="29" spans="1:62" ht="151.5" customHeight="1" x14ac:dyDescent="0.25">
      <c r="A29" s="244"/>
      <c r="B29" s="235"/>
      <c r="C29" s="235"/>
      <c r="D29" s="235"/>
      <c r="E29" s="235"/>
      <c r="F29" s="235"/>
      <c r="G29" s="245"/>
      <c r="H29" s="102" t="s">
        <v>212</v>
      </c>
      <c r="I29" s="239"/>
      <c r="J29" s="226"/>
      <c r="K29" s="236"/>
      <c r="L29" s="226"/>
      <c r="M29" s="236"/>
      <c r="N29" s="237"/>
      <c r="O29" s="27">
        <v>4</v>
      </c>
      <c r="P29" s="103" t="s">
        <v>213</v>
      </c>
      <c r="Q29" s="27" t="str">
        <f t="shared" si="0"/>
        <v>Probabilidad</v>
      </c>
      <c r="R29" s="99" t="s">
        <v>131</v>
      </c>
      <c r="S29" s="99" t="s">
        <v>132</v>
      </c>
      <c r="T29" s="28" t="str">
        <f t="shared" si="31"/>
        <v>40%</v>
      </c>
      <c r="U29" s="99" t="s">
        <v>133</v>
      </c>
      <c r="V29" s="99" t="s">
        <v>153</v>
      </c>
      <c r="W29" s="99" t="s">
        <v>135</v>
      </c>
      <c r="X29" s="100" t="s">
        <v>214</v>
      </c>
      <c r="Y29" s="101">
        <f>IFERROR(IF(AND(Q28="Probabilidad",Q29="Probabilidad"),(AA28-(+AA28*T29)),IF(AND(Q28="Impacto",Q29="Probabilidad"),(AA27-(+AA27*T29)),IF(Q29="Impacto",AA28,""))),"")</f>
        <v>0.12959999999999999</v>
      </c>
      <c r="Z29" s="30" t="str">
        <f t="shared" si="1"/>
        <v>Muy Baja</v>
      </c>
      <c r="AA29" s="28">
        <f t="shared" si="32"/>
        <v>0.12959999999999999</v>
      </c>
      <c r="AB29" s="30" t="str">
        <f t="shared" si="33"/>
        <v>Mayor</v>
      </c>
      <c r="AC29" s="28">
        <f>IFERROR(IF(AND(Q28="Impacto",Q29="Impacto"),(AC28-(+AC28*T29)),IF(AND(Q28="Probabilidad",Q29="Impacto"),(AC27-(+AC27*T29)),IF(Q29="Probabilidad",AC28,""))),"")</f>
        <v>0.8</v>
      </c>
      <c r="AD29" s="226"/>
      <c r="AE29" s="228"/>
      <c r="AF29" s="226"/>
      <c r="AG29" s="228"/>
      <c r="AH29" s="232"/>
      <c r="AI29" s="230"/>
      <c r="AJ29" s="115"/>
      <c r="AK29" s="224"/>
      <c r="AL29" s="224"/>
      <c r="AM29" s="224"/>
      <c r="AN29" s="224"/>
      <c r="AO29" s="86"/>
      <c r="AP29" s="86"/>
      <c r="AQ29" s="86"/>
      <c r="AR29" s="86"/>
      <c r="AS29" s="86"/>
      <c r="AT29" s="86"/>
      <c r="AU29" s="86"/>
      <c r="AV29" s="86"/>
      <c r="AW29" s="86"/>
      <c r="AX29" s="86"/>
      <c r="AY29" s="86"/>
      <c r="AZ29" s="86"/>
      <c r="BA29" s="86"/>
      <c r="BB29" s="86"/>
      <c r="BC29" s="86"/>
      <c r="BD29" s="86"/>
      <c r="BE29" s="86"/>
      <c r="BF29" s="86"/>
      <c r="BG29" s="86"/>
      <c r="BH29" s="86"/>
      <c r="BI29" s="86"/>
      <c r="BJ29" s="86"/>
    </row>
    <row r="30" spans="1:62" ht="151.5" customHeight="1" x14ac:dyDescent="0.25">
      <c r="A30" s="244"/>
      <c r="B30" s="235"/>
      <c r="C30" s="235"/>
      <c r="D30" s="235"/>
      <c r="E30" s="235"/>
      <c r="F30" s="235"/>
      <c r="G30" s="245"/>
      <c r="H30" s="102" t="s">
        <v>215</v>
      </c>
      <c r="I30" s="239"/>
      <c r="J30" s="226"/>
      <c r="K30" s="236"/>
      <c r="L30" s="226"/>
      <c r="M30" s="236"/>
      <c r="N30" s="237"/>
      <c r="O30" s="27">
        <v>5</v>
      </c>
      <c r="P30" s="103" t="s">
        <v>216</v>
      </c>
      <c r="Q30" s="27" t="str">
        <f t="shared" si="0"/>
        <v>Probabilidad</v>
      </c>
      <c r="R30" s="99" t="s">
        <v>152</v>
      </c>
      <c r="S30" s="99" t="s">
        <v>132</v>
      </c>
      <c r="T30" s="28" t="str">
        <f t="shared" si="31"/>
        <v>30%</v>
      </c>
      <c r="U30" s="99" t="s">
        <v>133</v>
      </c>
      <c r="V30" s="99" t="s">
        <v>134</v>
      </c>
      <c r="W30" s="99" t="s">
        <v>135</v>
      </c>
      <c r="X30" s="100" t="s">
        <v>217</v>
      </c>
      <c r="Y30" s="101">
        <f>IFERROR(IF(AND(Q29="Probabilidad",Q30="Probabilidad"),(AA29-(+AA29*T30)),IF(AND(Q29="Impacto",Q30="Probabilidad"),(AA28-(+AA28*T30)),IF(Q30="Impacto",AA29,""))),"")</f>
        <v>9.0719999999999995E-2</v>
      </c>
      <c r="Z30" s="30" t="str">
        <f t="shared" si="1"/>
        <v>Muy Baja</v>
      </c>
      <c r="AA30" s="28">
        <f t="shared" si="32"/>
        <v>9.0719999999999995E-2</v>
      </c>
      <c r="AB30" s="30" t="str">
        <f t="shared" si="33"/>
        <v>Mayor</v>
      </c>
      <c r="AC30" s="28">
        <f>IFERROR(IF(AND(Q29="Impacto",Q30="Impacto"),(AC29-(+AC29*T30)),IF(AND(Q29="Probabilidad",Q30="Impacto"),(AC28-(+AC28*T30)),IF(Q30="Probabilidad",AC29,""))),"")</f>
        <v>0.8</v>
      </c>
      <c r="AD30" s="226"/>
      <c r="AE30" s="228"/>
      <c r="AF30" s="226"/>
      <c r="AG30" s="228"/>
      <c r="AH30" s="232"/>
      <c r="AI30" s="230"/>
      <c r="AJ30" s="115"/>
      <c r="AK30" s="224"/>
      <c r="AL30" s="224"/>
      <c r="AM30" s="224"/>
      <c r="AN30" s="224"/>
      <c r="AO30" s="86"/>
      <c r="AP30" s="86"/>
      <c r="AQ30" s="86"/>
      <c r="AR30" s="86"/>
      <c r="AS30" s="86"/>
      <c r="AT30" s="86"/>
      <c r="AU30" s="86"/>
      <c r="AV30" s="86"/>
      <c r="AW30" s="86"/>
      <c r="AX30" s="86"/>
      <c r="AY30" s="86"/>
      <c r="AZ30" s="86"/>
      <c r="BA30" s="86"/>
      <c r="BB30" s="86"/>
      <c r="BC30" s="86"/>
      <c r="BD30" s="86"/>
      <c r="BE30" s="86"/>
      <c r="BF30" s="86"/>
      <c r="BG30" s="86"/>
      <c r="BH30" s="86"/>
      <c r="BI30" s="86"/>
      <c r="BJ30" s="86"/>
    </row>
    <row r="31" spans="1:62" ht="151.5" customHeight="1" x14ac:dyDescent="0.25">
      <c r="A31" s="229"/>
      <c r="B31" s="238"/>
      <c r="C31" s="238"/>
      <c r="D31" s="238"/>
      <c r="E31" s="238"/>
      <c r="F31" s="238"/>
      <c r="G31" s="246"/>
      <c r="H31" s="111" t="s">
        <v>218</v>
      </c>
      <c r="I31" s="239"/>
      <c r="J31" s="226"/>
      <c r="K31" s="248"/>
      <c r="L31" s="226"/>
      <c r="M31" s="248"/>
      <c r="N31" s="231"/>
      <c r="O31" s="112">
        <v>6</v>
      </c>
      <c r="P31" s="119" t="s">
        <v>219</v>
      </c>
      <c r="Q31" s="112" t="str">
        <f t="shared" si="0"/>
        <v>Probabilidad</v>
      </c>
      <c r="R31" s="109" t="s">
        <v>131</v>
      </c>
      <c r="S31" s="109" t="s">
        <v>132</v>
      </c>
      <c r="T31" s="113" t="str">
        <f t="shared" si="31"/>
        <v>40%</v>
      </c>
      <c r="U31" s="109" t="s">
        <v>133</v>
      </c>
      <c r="V31" s="109" t="s">
        <v>153</v>
      </c>
      <c r="W31" s="109" t="s">
        <v>135</v>
      </c>
      <c r="X31" s="110" t="s">
        <v>220</v>
      </c>
      <c r="Y31" s="107">
        <f>IFERROR(IF(AND(Q30="Probabilidad",Q31="Probabilidad"),(AA30-(+AA30*T31)),IF(AND(Q30="Impacto",Q31="Probabilidad"),(AA29-(+AA29*T31)),IF(Q31="Impacto",AA30,""))),"")</f>
        <v>5.4431999999999994E-2</v>
      </c>
      <c r="Z31" s="108" t="str">
        <f t="shared" si="1"/>
        <v>Muy Baja</v>
      </c>
      <c r="AA31" s="113">
        <f t="shared" si="32"/>
        <v>5.4431999999999994E-2</v>
      </c>
      <c r="AB31" s="108" t="str">
        <f t="shared" si="33"/>
        <v>Mayor</v>
      </c>
      <c r="AC31" s="113">
        <f>IFERROR(IF(AND(Q30="Impacto",Q31="Impacto"),(AC30-(+AC30*T31)),IF(AND(Q30="Probabilidad",Q31="Impacto"),(AC29-(+AC29*T31)),IF(Q31="Probabilidad",AC30,""))),"")</f>
        <v>0.8</v>
      </c>
      <c r="AD31" s="226"/>
      <c r="AE31" s="228"/>
      <c r="AF31" s="226"/>
      <c r="AG31" s="228"/>
      <c r="AH31" s="232"/>
      <c r="AI31" s="230"/>
      <c r="AJ31" s="115"/>
      <c r="AK31" s="247"/>
      <c r="AL31" s="247"/>
      <c r="AM31" s="247"/>
      <c r="AN31" s="247"/>
      <c r="AO31" s="86"/>
      <c r="AP31" s="86"/>
      <c r="AQ31" s="86"/>
      <c r="AR31" s="86"/>
      <c r="AS31" s="86"/>
      <c r="AT31" s="86"/>
      <c r="AU31" s="86"/>
      <c r="AV31" s="86"/>
      <c r="AW31" s="86"/>
      <c r="AX31" s="86"/>
      <c r="AY31" s="86"/>
      <c r="AZ31" s="86"/>
      <c r="BA31" s="86"/>
      <c r="BB31" s="86"/>
      <c r="BC31" s="86"/>
      <c r="BD31" s="86"/>
      <c r="BE31" s="86"/>
      <c r="BF31" s="86"/>
      <c r="BG31" s="86"/>
      <c r="BH31" s="86"/>
      <c r="BI31" s="86"/>
      <c r="BJ31" s="86"/>
    </row>
    <row r="32" spans="1:62" ht="49.5" customHeight="1" x14ac:dyDescent="0.25">
      <c r="A32" s="241" t="s">
        <v>221</v>
      </c>
      <c r="B32" s="242"/>
      <c r="C32" s="242"/>
      <c r="D32" s="242"/>
      <c r="E32" s="242"/>
      <c r="F32" s="242"/>
      <c r="G32" s="242"/>
      <c r="H32" s="242"/>
      <c r="I32" s="242"/>
      <c r="J32" s="242"/>
      <c r="K32" s="242"/>
      <c r="L32" s="242"/>
      <c r="M32" s="242"/>
      <c r="N32" s="242"/>
      <c r="O32" s="242"/>
      <c r="P32" s="242"/>
      <c r="Q32" s="242"/>
      <c r="R32" s="242"/>
      <c r="S32" s="242"/>
      <c r="T32" s="242"/>
      <c r="U32" s="242"/>
      <c r="V32" s="242"/>
      <c r="W32" s="242"/>
      <c r="X32" s="242"/>
      <c r="Y32" s="242"/>
      <c r="Z32" s="242"/>
      <c r="AA32" s="242"/>
      <c r="AB32" s="242"/>
      <c r="AC32" s="242"/>
      <c r="AD32" s="242"/>
      <c r="AE32" s="242"/>
      <c r="AF32" s="242"/>
      <c r="AG32" s="242"/>
      <c r="AH32" s="242"/>
      <c r="AI32" s="243"/>
    </row>
    <row r="34" spans="1:9" x14ac:dyDescent="0.25">
      <c r="A34" s="104" t="s">
        <v>222</v>
      </c>
      <c r="B34" s="104"/>
      <c r="C34" s="87"/>
      <c r="D34" s="87"/>
      <c r="E34" s="87"/>
      <c r="F34" s="87"/>
      <c r="I34" s="87"/>
    </row>
    <row r="36" spans="1:9" x14ac:dyDescent="0.25">
      <c r="C36" s="91" t="s">
        <v>223</v>
      </c>
      <c r="D36" s="91"/>
      <c r="F36" s="87"/>
    </row>
    <row r="37" spans="1:9" x14ac:dyDescent="0.25">
      <c r="G37" s="105"/>
    </row>
    <row r="38" spans="1:9" x14ac:dyDescent="0.25">
      <c r="C38" s="120" t="s">
        <v>224</v>
      </c>
      <c r="D38" s="121" t="s">
        <v>225</v>
      </c>
      <c r="E38" s="240" t="s">
        <v>226</v>
      </c>
      <c r="F38" s="240"/>
      <c r="G38" s="240"/>
      <c r="H38" s="240"/>
    </row>
    <row r="39" spans="1:9" ht="66" customHeight="1" x14ac:dyDescent="0.25">
      <c r="C39" s="100" t="s">
        <v>227</v>
      </c>
      <c r="D39" s="122">
        <v>44656</v>
      </c>
      <c r="E39" s="222" t="s">
        <v>228</v>
      </c>
      <c r="F39" s="222"/>
      <c r="G39" s="222"/>
      <c r="H39" s="222"/>
    </row>
    <row r="40" spans="1:9" ht="38.25" customHeight="1" x14ac:dyDescent="0.25">
      <c r="C40" s="100" t="s">
        <v>227</v>
      </c>
      <c r="D40" s="122">
        <v>44826</v>
      </c>
      <c r="E40" s="222" t="s">
        <v>229</v>
      </c>
      <c r="F40" s="222"/>
      <c r="G40" s="222"/>
      <c r="H40" s="222"/>
    </row>
    <row r="41" spans="1:9" ht="38.25" customHeight="1" x14ac:dyDescent="0.25">
      <c r="C41" s="100" t="s">
        <v>227</v>
      </c>
      <c r="D41" s="122">
        <v>44826</v>
      </c>
      <c r="E41" s="222" t="s">
        <v>230</v>
      </c>
      <c r="F41" s="222"/>
      <c r="G41" s="222"/>
      <c r="H41" s="222"/>
    </row>
    <row r="42" spans="1:9" ht="38.25" customHeight="1" x14ac:dyDescent="0.25">
      <c r="C42" s="100" t="s">
        <v>227</v>
      </c>
      <c r="D42" s="122">
        <v>44826</v>
      </c>
      <c r="E42" s="222" t="s">
        <v>231</v>
      </c>
      <c r="F42" s="222"/>
      <c r="G42" s="222"/>
      <c r="H42" s="222"/>
    </row>
    <row r="43" spans="1:9" ht="38.25" customHeight="1" x14ac:dyDescent="0.25">
      <c r="C43" s="100" t="s">
        <v>232</v>
      </c>
      <c r="D43" s="122">
        <v>45905</v>
      </c>
      <c r="E43" s="222" t="s">
        <v>233</v>
      </c>
      <c r="F43" s="222"/>
      <c r="G43" s="222"/>
      <c r="H43" s="222"/>
    </row>
    <row r="44" spans="1:9" ht="32.4" customHeight="1" x14ac:dyDescent="0.25">
      <c r="C44" s="100" t="s">
        <v>120</v>
      </c>
      <c r="D44" s="122">
        <v>45905</v>
      </c>
      <c r="E44" s="222" t="s">
        <v>234</v>
      </c>
      <c r="F44" s="222"/>
      <c r="G44" s="222"/>
      <c r="H44" s="222"/>
    </row>
    <row r="45" spans="1:9" ht="32.4" customHeight="1" x14ac:dyDescent="0.25">
      <c r="C45" s="100" t="s">
        <v>143</v>
      </c>
      <c r="D45" s="122">
        <v>45905</v>
      </c>
      <c r="E45" s="222" t="s">
        <v>235</v>
      </c>
      <c r="F45" s="222"/>
      <c r="G45" s="222"/>
      <c r="H45" s="222"/>
    </row>
    <row r="46" spans="1:9" ht="32.4" customHeight="1" x14ac:dyDescent="0.25">
      <c r="C46" s="100" t="s">
        <v>164</v>
      </c>
      <c r="D46" s="122">
        <v>45905</v>
      </c>
      <c r="E46" s="222" t="s">
        <v>236</v>
      </c>
      <c r="F46" s="222"/>
      <c r="G46" s="222"/>
      <c r="H46" s="222"/>
    </row>
    <row r="47" spans="1:9" ht="32.4" customHeight="1" x14ac:dyDescent="0.25">
      <c r="C47" s="100" t="s">
        <v>179</v>
      </c>
      <c r="D47" s="122">
        <v>45905</v>
      </c>
      <c r="E47" s="222" t="s">
        <v>237</v>
      </c>
      <c r="F47" s="222"/>
      <c r="G47" s="222"/>
      <c r="H47" s="222"/>
    </row>
    <row r="48" spans="1:9" ht="32.4" customHeight="1" x14ac:dyDescent="0.25">
      <c r="C48" s="100" t="s">
        <v>199</v>
      </c>
      <c r="D48" s="122">
        <v>45905</v>
      </c>
      <c r="E48" s="222" t="s">
        <v>238</v>
      </c>
      <c r="F48" s="222"/>
      <c r="G48" s="222"/>
      <c r="H48" s="222"/>
    </row>
    <row r="49" spans="3:8" ht="32.4" customHeight="1" x14ac:dyDescent="0.25">
      <c r="C49" s="100"/>
      <c r="D49" s="122"/>
      <c r="E49" s="222"/>
      <c r="F49" s="222"/>
      <c r="G49" s="222"/>
      <c r="H49" s="222"/>
    </row>
  </sheetData>
  <sheetProtection formatCells="0" formatColumns="0" formatRows="0"/>
  <dataConsolidate/>
  <mergeCells count="184">
    <mergeCell ref="AN20:AN22"/>
    <mergeCell ref="AN23:AN25"/>
    <mergeCell ref="AN26:AN31"/>
    <mergeCell ref="A15:A16"/>
    <mergeCell ref="B15:B16"/>
    <mergeCell ref="C15:C16"/>
    <mergeCell ref="D15:D16"/>
    <mergeCell ref="E15:E16"/>
    <mergeCell ref="F15:F16"/>
    <mergeCell ref="G15:G16"/>
    <mergeCell ref="AN15:AN16"/>
    <mergeCell ref="AN17:AN19"/>
    <mergeCell ref="AL26:AL31"/>
    <mergeCell ref="AM26:AM31"/>
    <mergeCell ref="AI20:AI22"/>
    <mergeCell ref="AK20:AK22"/>
    <mergeCell ref="AL20:AL22"/>
    <mergeCell ref="AM20:AM22"/>
    <mergeCell ref="A23:A25"/>
    <mergeCell ref="B23:B25"/>
    <mergeCell ref="C23:C25"/>
    <mergeCell ref="D23:D25"/>
    <mergeCell ref="K23:K25"/>
    <mergeCell ref="L23:L25"/>
    <mergeCell ref="M23:M25"/>
    <mergeCell ref="N23:N25"/>
    <mergeCell ref="AD23:AD25"/>
    <mergeCell ref="AE23:AE25"/>
    <mergeCell ref="AF23:AF25"/>
    <mergeCell ref="AI26:AI31"/>
    <mergeCell ref="AK26:AK31"/>
    <mergeCell ref="F23:F25"/>
    <mergeCell ref="AG26:AG31"/>
    <mergeCell ref="AH26:AH31"/>
    <mergeCell ref="AG23:AG25"/>
    <mergeCell ref="AH23:AH25"/>
    <mergeCell ref="K26:K31"/>
    <mergeCell ref="L26:L31"/>
    <mergeCell ref="M26:M31"/>
    <mergeCell ref="N26:N31"/>
    <mergeCell ref="AD26:AD31"/>
    <mergeCell ref="AE26:AE31"/>
    <mergeCell ref="AF26:AF31"/>
    <mergeCell ref="G23:G25"/>
    <mergeCell ref="I23:I25"/>
    <mergeCell ref="J23:J25"/>
    <mergeCell ref="A26:A31"/>
    <mergeCell ref="B26:B31"/>
    <mergeCell ref="C26:C31"/>
    <mergeCell ref="D26:D31"/>
    <mergeCell ref="E26:E31"/>
    <mergeCell ref="F26:F31"/>
    <mergeCell ref="G26:G31"/>
    <mergeCell ref="I26:I31"/>
    <mergeCell ref="J26:J31"/>
    <mergeCell ref="A20:A22"/>
    <mergeCell ref="B20:B22"/>
    <mergeCell ref="C20:C22"/>
    <mergeCell ref="D20:D22"/>
    <mergeCell ref="E20:E22"/>
    <mergeCell ref="F20:F22"/>
    <mergeCell ref="G20:G22"/>
    <mergeCell ref="I20:I22"/>
    <mergeCell ref="J20:J22"/>
    <mergeCell ref="E47:H47"/>
    <mergeCell ref="E48:H48"/>
    <mergeCell ref="E49:H49"/>
    <mergeCell ref="E43:H43"/>
    <mergeCell ref="E39:H39"/>
    <mergeCell ref="E40:H40"/>
    <mergeCell ref="E41:H41"/>
    <mergeCell ref="E42:H42"/>
    <mergeCell ref="J15:J16"/>
    <mergeCell ref="E44:H44"/>
    <mergeCell ref="E38:H38"/>
    <mergeCell ref="A32:AI32"/>
    <mergeCell ref="AG15:AG16"/>
    <mergeCell ref="AH15:AH16"/>
    <mergeCell ref="AI15:AI16"/>
    <mergeCell ref="A17:A19"/>
    <mergeCell ref="B17:B19"/>
    <mergeCell ref="C17:C19"/>
    <mergeCell ref="D17:D19"/>
    <mergeCell ref="E17:E19"/>
    <mergeCell ref="F17:F19"/>
    <mergeCell ref="G17:G19"/>
    <mergeCell ref="I17:I19"/>
    <mergeCell ref="J17:J19"/>
    <mergeCell ref="E46:H46"/>
    <mergeCell ref="K15:K16"/>
    <mergeCell ref="L15:L16"/>
    <mergeCell ref="M15:M16"/>
    <mergeCell ref="N15:N16"/>
    <mergeCell ref="AD15:AD16"/>
    <mergeCell ref="AE15:AE16"/>
    <mergeCell ref="AF15:AF16"/>
    <mergeCell ref="AK15:AK16"/>
    <mergeCell ref="K17:K19"/>
    <mergeCell ref="L17:L19"/>
    <mergeCell ref="M17:M19"/>
    <mergeCell ref="N17:N19"/>
    <mergeCell ref="AD17:AD19"/>
    <mergeCell ref="AE17:AE19"/>
    <mergeCell ref="AF17:AF19"/>
    <mergeCell ref="AG17:AG19"/>
    <mergeCell ref="I15:I16"/>
    <mergeCell ref="K20:K22"/>
    <mergeCell ref="L20:L22"/>
    <mergeCell ref="M20:M22"/>
    <mergeCell ref="N20:N22"/>
    <mergeCell ref="AD20:AD22"/>
    <mergeCell ref="AE20:AE22"/>
    <mergeCell ref="B12:B14"/>
    <mergeCell ref="AM11:AM14"/>
    <mergeCell ref="AN11:AN14"/>
    <mergeCell ref="AL11:AL14"/>
    <mergeCell ref="AK11:AK14"/>
    <mergeCell ref="AG1:AI1"/>
    <mergeCell ref="AG2:AI2"/>
    <mergeCell ref="AG3:AI3"/>
    <mergeCell ref="E45:H45"/>
    <mergeCell ref="AL15:AL16"/>
    <mergeCell ref="AM15:AM16"/>
    <mergeCell ref="AF20:AF22"/>
    <mergeCell ref="AG20:AG22"/>
    <mergeCell ref="AI23:AI25"/>
    <mergeCell ref="AH17:AH19"/>
    <mergeCell ref="AI17:AI19"/>
    <mergeCell ref="AK17:AK19"/>
    <mergeCell ref="AL17:AL19"/>
    <mergeCell ref="AM17:AM19"/>
    <mergeCell ref="AK23:AK25"/>
    <mergeCell ref="AL23:AL25"/>
    <mergeCell ref="AM23:AM25"/>
    <mergeCell ref="AH20:AH22"/>
    <mergeCell ref="E23:E25"/>
    <mergeCell ref="J13:J14"/>
    <mergeCell ref="K13:K14"/>
    <mergeCell ref="L13:L14"/>
    <mergeCell ref="M13:M14"/>
    <mergeCell ref="N13:N14"/>
    <mergeCell ref="AJ13:AJ14"/>
    <mergeCell ref="Q13:Q14"/>
    <mergeCell ref="H6:I6"/>
    <mergeCell ref="R13:X13"/>
    <mergeCell ref="AH13:AH14"/>
    <mergeCell ref="AG13:AG14"/>
    <mergeCell ref="AB13:AB14"/>
    <mergeCell ref="AD13:AD14"/>
    <mergeCell ref="AE13:AE14"/>
    <mergeCell ref="A11:I11"/>
    <mergeCell ref="J12:N12"/>
    <mergeCell ref="AD12:AH12"/>
    <mergeCell ref="H7:I7"/>
    <mergeCell ref="F6:G6"/>
    <mergeCell ref="F7:G7"/>
    <mergeCell ref="D8:I8"/>
    <mergeCell ref="D9:I9"/>
    <mergeCell ref="D6:E7"/>
    <mergeCell ref="P13:P14"/>
    <mergeCell ref="A1:C4"/>
    <mergeCell ref="A6:C7"/>
    <mergeCell ref="A9:C9"/>
    <mergeCell ref="A8:C8"/>
    <mergeCell ref="A12:A14"/>
    <mergeCell ref="C12:C14"/>
    <mergeCell ref="AI12:AI14"/>
    <mergeCell ref="AF13:AF14"/>
    <mergeCell ref="AC13:AC14"/>
    <mergeCell ref="AG4:AI4"/>
    <mergeCell ref="O12:X12"/>
    <mergeCell ref="Y13:Y14"/>
    <mergeCell ref="Z13:Z14"/>
    <mergeCell ref="AA13:AA14"/>
    <mergeCell ref="D1:AF4"/>
    <mergeCell ref="G12:G14"/>
    <mergeCell ref="H12:H14"/>
    <mergeCell ref="I12:I14"/>
    <mergeCell ref="D12:D14"/>
    <mergeCell ref="E12:E14"/>
    <mergeCell ref="F12:F14"/>
    <mergeCell ref="O13:O14"/>
    <mergeCell ref="AI11:AJ11"/>
    <mergeCell ref="J11:AH11"/>
  </mergeCells>
  <phoneticPr fontId="60" type="noConversion"/>
  <conditionalFormatting sqref="J15 Z15:Z31 J17 J20 J23 J26">
    <cfRule type="cellIs" dxfId="27" priority="24" operator="equal">
      <formula>"Muy Alta"</formula>
    </cfRule>
    <cfRule type="cellIs" dxfId="26" priority="25" operator="equal">
      <formula>"Alta"</formula>
    </cfRule>
    <cfRule type="cellIs" dxfId="25" priority="26" operator="equal">
      <formula>"Media"</formula>
    </cfRule>
    <cfRule type="cellIs" dxfId="24" priority="27" operator="equal">
      <formula>"Baja"</formula>
    </cfRule>
    <cfRule type="cellIs" dxfId="23" priority="28" operator="equal">
      <formula>"Muy Baja"</formula>
    </cfRule>
  </conditionalFormatting>
  <conditionalFormatting sqref="L15 AB15:AB31 L17 L20 L23 L26">
    <cfRule type="cellIs" dxfId="22" priority="19" operator="equal">
      <formula>"Catastrófico"</formula>
    </cfRule>
    <cfRule type="cellIs" dxfId="21" priority="20" operator="equal">
      <formula>"Mayor"</formula>
    </cfRule>
    <cfRule type="cellIs" dxfId="20" priority="21" operator="equal">
      <formula>"Moderado"</formula>
    </cfRule>
    <cfRule type="cellIs" dxfId="19" priority="22" operator="equal">
      <formula>"Menor"</formula>
    </cfRule>
    <cfRule type="cellIs" dxfId="18" priority="23" operator="equal">
      <formula>"Leve"</formula>
    </cfRule>
  </conditionalFormatting>
  <conditionalFormatting sqref="N15 N17 N20 N23 N26">
    <cfRule type="cellIs" dxfId="17" priority="15" operator="equal">
      <formula>"Extremo"</formula>
    </cfRule>
    <cfRule type="cellIs" dxfId="16" priority="16" operator="equal">
      <formula>"Alto"</formula>
    </cfRule>
    <cfRule type="cellIs" dxfId="15" priority="17" operator="equal">
      <formula>"Moderado"</formula>
    </cfRule>
    <cfRule type="cellIs" dxfId="14" priority="18" operator="equal">
      <formula>"Bajo"</formula>
    </cfRule>
  </conditionalFormatting>
  <conditionalFormatting sqref="AD15 AD17 AD20 AD23 AD26">
    <cfRule type="cellIs" dxfId="13" priority="10" operator="equal">
      <formula>"Muy Alta"</formula>
    </cfRule>
    <cfRule type="cellIs" dxfId="12" priority="11" operator="equal">
      <formula>"Alta"</formula>
    </cfRule>
    <cfRule type="cellIs" dxfId="11" priority="12" operator="equal">
      <formula>"Media"</formula>
    </cfRule>
    <cfRule type="cellIs" dxfId="10" priority="13" operator="equal">
      <formula>"Baja"</formula>
    </cfRule>
    <cfRule type="cellIs" dxfId="9" priority="14" operator="equal">
      <formula>"Muy Baja"</formula>
    </cfRule>
  </conditionalFormatting>
  <conditionalFormatting sqref="AF15 AF17 AF20 AF23 AF26">
    <cfRule type="cellIs" dxfId="8" priority="5" operator="equal">
      <formula>"Catastrófico"</formula>
    </cfRule>
    <cfRule type="cellIs" dxfId="7" priority="6" operator="equal">
      <formula>"Mayor"</formula>
    </cfRule>
    <cfRule type="cellIs" dxfId="6" priority="7" operator="equal">
      <formula>"Moderado"</formula>
    </cfRule>
    <cfRule type="cellIs" dxfId="5" priority="8" operator="equal">
      <formula>"Menor"</formula>
    </cfRule>
    <cfRule type="cellIs" dxfId="4" priority="9" operator="equal">
      <formula>"Leve"</formula>
    </cfRule>
  </conditionalFormatting>
  <conditionalFormatting sqref="AH15 AH17 AH20 AH23 AH26">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2FF30BA0-7D99-4D7E-9558-9BB60EEFF9A3}">
          <x14:formula1>
            <xm:f>'Opciones Tratamiento'!$B$22:$B$34</xm:f>
          </x14:formula1>
          <xm:sqref>D6:E7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B6" sqref="B6:D45"/>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34"/>
      <c r="C2" s="334"/>
      <c r="D2" s="334"/>
      <c r="E2" s="334"/>
      <c r="F2" s="334"/>
      <c r="G2" s="334"/>
      <c r="H2" s="334"/>
      <c r="I2" s="334"/>
      <c r="J2" s="302" t="s">
        <v>239</v>
      </c>
      <c r="K2" s="302"/>
      <c r="L2" s="302"/>
      <c r="M2" s="302"/>
      <c r="N2" s="302"/>
      <c r="O2" s="302"/>
      <c r="P2" s="302"/>
      <c r="Q2" s="302"/>
      <c r="R2" s="302"/>
      <c r="S2" s="302"/>
      <c r="T2" s="302"/>
      <c r="U2" s="302"/>
      <c r="V2" s="302"/>
      <c r="W2" s="302"/>
      <c r="X2" s="302"/>
      <c r="Y2" s="302"/>
      <c r="Z2" s="302"/>
      <c r="AA2" s="302"/>
      <c r="AB2" s="302"/>
      <c r="AC2" s="302"/>
      <c r="AD2" s="302"/>
      <c r="AE2" s="302"/>
      <c r="AF2" s="302"/>
      <c r="AG2" s="302"/>
      <c r="AH2" s="302"/>
      <c r="AI2" s="302"/>
      <c r="AJ2" s="302"/>
      <c r="AK2" s="302"/>
      <c r="AL2" s="302"/>
      <c r="AM2" s="302"/>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34"/>
      <c r="C3" s="334"/>
      <c r="D3" s="334"/>
      <c r="E3" s="334"/>
      <c r="F3" s="334"/>
      <c r="G3" s="334"/>
      <c r="H3" s="334"/>
      <c r="I3" s="334"/>
      <c r="J3" s="302"/>
      <c r="K3" s="302"/>
      <c r="L3" s="302"/>
      <c r="M3" s="302"/>
      <c r="N3" s="302"/>
      <c r="O3" s="302"/>
      <c r="P3" s="302"/>
      <c r="Q3" s="302"/>
      <c r="R3" s="302"/>
      <c r="S3" s="302"/>
      <c r="T3" s="302"/>
      <c r="U3" s="302"/>
      <c r="V3" s="302"/>
      <c r="W3" s="302"/>
      <c r="X3" s="302"/>
      <c r="Y3" s="302"/>
      <c r="Z3" s="302"/>
      <c r="AA3" s="302"/>
      <c r="AB3" s="302"/>
      <c r="AC3" s="302"/>
      <c r="AD3" s="302"/>
      <c r="AE3" s="302"/>
      <c r="AF3" s="302"/>
      <c r="AG3" s="302"/>
      <c r="AH3" s="302"/>
      <c r="AI3" s="302"/>
      <c r="AJ3" s="302"/>
      <c r="AK3" s="302"/>
      <c r="AL3" s="302"/>
      <c r="AM3" s="302"/>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34"/>
      <c r="C4" s="334"/>
      <c r="D4" s="334"/>
      <c r="E4" s="334"/>
      <c r="F4" s="334"/>
      <c r="G4" s="334"/>
      <c r="H4" s="334"/>
      <c r="I4" s="334"/>
      <c r="J4" s="302"/>
      <c r="K4" s="302"/>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49" t="s">
        <v>240</v>
      </c>
      <c r="C6" s="249"/>
      <c r="D6" s="250"/>
      <c r="E6" s="287" t="s">
        <v>241</v>
      </c>
      <c r="F6" s="288"/>
      <c r="G6" s="288"/>
      <c r="H6" s="288"/>
      <c r="I6" s="289"/>
      <c r="J6" s="298"/>
      <c r="K6" s="299"/>
      <c r="L6" s="299"/>
      <c r="M6" s="299"/>
      <c r="N6" s="299"/>
      <c r="O6" s="301"/>
      <c r="P6" s="298"/>
      <c r="Q6" s="299"/>
      <c r="R6" s="299"/>
      <c r="S6" s="299"/>
      <c r="T6" s="299"/>
      <c r="U6" s="301"/>
      <c r="V6" s="298"/>
      <c r="W6" s="299"/>
      <c r="X6" s="299"/>
      <c r="Y6" s="299"/>
      <c r="Z6" s="299"/>
      <c r="AA6" s="301"/>
      <c r="AB6" s="298"/>
      <c r="AC6" s="299"/>
      <c r="AD6" s="299"/>
      <c r="AE6" s="299"/>
      <c r="AF6" s="299"/>
      <c r="AG6" s="301"/>
      <c r="AH6" s="313"/>
      <c r="AI6" s="314"/>
      <c r="AJ6" s="314"/>
      <c r="AK6" s="314"/>
      <c r="AL6" s="314"/>
      <c r="AM6" s="315"/>
      <c r="AO6" s="251" t="s">
        <v>242</v>
      </c>
      <c r="AP6" s="252"/>
      <c r="AQ6" s="252"/>
      <c r="AR6" s="252"/>
      <c r="AS6" s="252"/>
      <c r="AT6" s="253"/>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49"/>
      <c r="C7" s="249"/>
      <c r="D7" s="250"/>
      <c r="E7" s="290"/>
      <c r="F7" s="291"/>
      <c r="G7" s="291"/>
      <c r="H7" s="291"/>
      <c r="I7" s="292"/>
      <c r="J7" s="300"/>
      <c r="K7" s="296"/>
      <c r="L7" s="296"/>
      <c r="M7" s="296"/>
      <c r="N7" s="296"/>
      <c r="O7" s="297"/>
      <c r="P7" s="300"/>
      <c r="Q7" s="296"/>
      <c r="R7" s="296"/>
      <c r="S7" s="296"/>
      <c r="T7" s="296"/>
      <c r="U7" s="297"/>
      <c r="V7" s="300"/>
      <c r="W7" s="296"/>
      <c r="X7" s="296"/>
      <c r="Y7" s="296"/>
      <c r="Z7" s="296"/>
      <c r="AA7" s="297"/>
      <c r="AB7" s="300"/>
      <c r="AC7" s="296"/>
      <c r="AD7" s="296"/>
      <c r="AE7" s="296"/>
      <c r="AF7" s="296"/>
      <c r="AG7" s="297"/>
      <c r="AH7" s="307"/>
      <c r="AI7" s="308"/>
      <c r="AJ7" s="308"/>
      <c r="AK7" s="308"/>
      <c r="AL7" s="308"/>
      <c r="AM7" s="309"/>
      <c r="AN7" s="8"/>
      <c r="AO7" s="254"/>
      <c r="AP7" s="255"/>
      <c r="AQ7" s="255"/>
      <c r="AR7" s="255"/>
      <c r="AS7" s="255"/>
      <c r="AT7" s="256"/>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49"/>
      <c r="C8" s="249"/>
      <c r="D8" s="250"/>
      <c r="E8" s="290"/>
      <c r="F8" s="291"/>
      <c r="G8" s="291"/>
      <c r="H8" s="291"/>
      <c r="I8" s="292"/>
      <c r="J8" s="300"/>
      <c r="K8" s="296"/>
      <c r="L8" s="296"/>
      <c r="M8" s="296"/>
      <c r="N8" s="296"/>
      <c r="O8" s="297"/>
      <c r="P8" s="300"/>
      <c r="Q8" s="296"/>
      <c r="R8" s="296"/>
      <c r="S8" s="296"/>
      <c r="T8" s="296"/>
      <c r="U8" s="297"/>
      <c r="V8" s="300"/>
      <c r="W8" s="296"/>
      <c r="X8" s="296"/>
      <c r="Y8" s="296"/>
      <c r="Z8" s="296"/>
      <c r="AA8" s="297"/>
      <c r="AB8" s="300"/>
      <c r="AC8" s="296"/>
      <c r="AD8" s="296"/>
      <c r="AE8" s="296"/>
      <c r="AF8" s="296"/>
      <c r="AG8" s="297"/>
      <c r="AH8" s="307"/>
      <c r="AI8" s="308"/>
      <c r="AJ8" s="308"/>
      <c r="AK8" s="308"/>
      <c r="AL8" s="308"/>
      <c r="AM8" s="309"/>
      <c r="AN8" s="8"/>
      <c r="AO8" s="254"/>
      <c r="AP8" s="255"/>
      <c r="AQ8" s="255"/>
      <c r="AR8" s="255"/>
      <c r="AS8" s="255"/>
      <c r="AT8" s="256"/>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49"/>
      <c r="C9" s="249"/>
      <c r="D9" s="250"/>
      <c r="E9" s="290"/>
      <c r="F9" s="291"/>
      <c r="G9" s="291"/>
      <c r="H9" s="291"/>
      <c r="I9" s="292"/>
      <c r="J9" s="300"/>
      <c r="K9" s="296"/>
      <c r="L9" s="296"/>
      <c r="M9" s="296"/>
      <c r="N9" s="296"/>
      <c r="O9" s="297"/>
      <c r="P9" s="300"/>
      <c r="Q9" s="296"/>
      <c r="R9" s="296"/>
      <c r="S9" s="296"/>
      <c r="T9" s="296"/>
      <c r="U9" s="297"/>
      <c r="V9" s="300"/>
      <c r="W9" s="296"/>
      <c r="X9" s="296"/>
      <c r="Y9" s="296"/>
      <c r="Z9" s="296"/>
      <c r="AA9" s="297"/>
      <c r="AB9" s="300"/>
      <c r="AC9" s="296"/>
      <c r="AD9" s="296"/>
      <c r="AE9" s="296"/>
      <c r="AF9" s="296"/>
      <c r="AG9" s="297"/>
      <c r="AH9" s="307"/>
      <c r="AI9" s="308"/>
      <c r="AJ9" s="308"/>
      <c r="AK9" s="308"/>
      <c r="AL9" s="308"/>
      <c r="AM9" s="309"/>
      <c r="AN9" s="8"/>
      <c r="AO9" s="254"/>
      <c r="AP9" s="255"/>
      <c r="AQ9" s="255"/>
      <c r="AR9" s="255"/>
      <c r="AS9" s="255"/>
      <c r="AT9" s="256"/>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49"/>
      <c r="C10" s="249"/>
      <c r="D10" s="250"/>
      <c r="E10" s="290"/>
      <c r="F10" s="291"/>
      <c r="G10" s="291"/>
      <c r="H10" s="291"/>
      <c r="I10" s="292"/>
      <c r="J10" s="300"/>
      <c r="K10" s="296"/>
      <c r="L10" s="296"/>
      <c r="M10" s="296"/>
      <c r="N10" s="296"/>
      <c r="O10" s="297"/>
      <c r="P10" s="300"/>
      <c r="Q10" s="296"/>
      <c r="R10" s="296"/>
      <c r="S10" s="296"/>
      <c r="T10" s="296"/>
      <c r="U10" s="297"/>
      <c r="V10" s="300"/>
      <c r="W10" s="296"/>
      <c r="X10" s="296"/>
      <c r="Y10" s="296"/>
      <c r="Z10" s="296"/>
      <c r="AA10" s="297"/>
      <c r="AB10" s="300"/>
      <c r="AC10" s="296"/>
      <c r="AD10" s="296"/>
      <c r="AE10" s="296"/>
      <c r="AF10" s="296"/>
      <c r="AG10" s="297"/>
      <c r="AH10" s="307"/>
      <c r="AI10" s="308"/>
      <c r="AJ10" s="308"/>
      <c r="AK10" s="308"/>
      <c r="AL10" s="308"/>
      <c r="AM10" s="309"/>
      <c r="AN10" s="8"/>
      <c r="AO10" s="254"/>
      <c r="AP10" s="255"/>
      <c r="AQ10" s="255"/>
      <c r="AR10" s="255"/>
      <c r="AS10" s="255"/>
      <c r="AT10" s="256"/>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49"/>
      <c r="C11" s="249"/>
      <c r="D11" s="250"/>
      <c r="E11" s="290"/>
      <c r="F11" s="291"/>
      <c r="G11" s="291"/>
      <c r="H11" s="291"/>
      <c r="I11" s="292"/>
      <c r="J11" s="300"/>
      <c r="K11" s="296"/>
      <c r="L11" s="296"/>
      <c r="M11" s="296"/>
      <c r="N11" s="296"/>
      <c r="O11" s="297"/>
      <c r="P11" s="300"/>
      <c r="Q11" s="296"/>
      <c r="R11" s="296"/>
      <c r="S11" s="296"/>
      <c r="T11" s="296"/>
      <c r="U11" s="297"/>
      <c r="V11" s="300"/>
      <c r="W11" s="296"/>
      <c r="X11" s="296"/>
      <c r="Y11" s="296"/>
      <c r="Z11" s="296"/>
      <c r="AA11" s="297"/>
      <c r="AB11" s="300"/>
      <c r="AC11" s="296"/>
      <c r="AD11" s="296"/>
      <c r="AE11" s="296"/>
      <c r="AF11" s="296"/>
      <c r="AG11" s="297"/>
      <c r="AH11" s="307"/>
      <c r="AI11" s="308"/>
      <c r="AJ11" s="308"/>
      <c r="AK11" s="308"/>
      <c r="AL11" s="308"/>
      <c r="AM11" s="309"/>
      <c r="AN11" s="8"/>
      <c r="AO11" s="254"/>
      <c r="AP11" s="255"/>
      <c r="AQ11" s="255"/>
      <c r="AR11" s="255"/>
      <c r="AS11" s="255"/>
      <c r="AT11" s="256"/>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49"/>
      <c r="C12" s="249"/>
      <c r="D12" s="250"/>
      <c r="E12" s="290"/>
      <c r="F12" s="291"/>
      <c r="G12" s="291"/>
      <c r="H12" s="291"/>
      <c r="I12" s="292"/>
      <c r="J12" s="300"/>
      <c r="K12" s="296"/>
      <c r="L12" s="296"/>
      <c r="M12" s="296"/>
      <c r="N12" s="296"/>
      <c r="O12" s="297"/>
      <c r="P12" s="300"/>
      <c r="Q12" s="296"/>
      <c r="R12" s="296"/>
      <c r="S12" s="296"/>
      <c r="T12" s="296"/>
      <c r="U12" s="297"/>
      <c r="V12" s="300"/>
      <c r="W12" s="296"/>
      <c r="X12" s="296"/>
      <c r="Y12" s="296"/>
      <c r="Z12" s="296"/>
      <c r="AA12" s="297"/>
      <c r="AB12" s="300"/>
      <c r="AC12" s="296"/>
      <c r="AD12" s="296"/>
      <c r="AE12" s="296"/>
      <c r="AF12" s="296"/>
      <c r="AG12" s="297"/>
      <c r="AH12" s="307"/>
      <c r="AI12" s="308"/>
      <c r="AJ12" s="308"/>
      <c r="AK12" s="308"/>
      <c r="AL12" s="308"/>
      <c r="AM12" s="309"/>
      <c r="AN12" s="8"/>
      <c r="AO12" s="254"/>
      <c r="AP12" s="255"/>
      <c r="AQ12" s="255"/>
      <c r="AR12" s="255"/>
      <c r="AS12" s="255"/>
      <c r="AT12" s="256"/>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49"/>
      <c r="C13" s="249"/>
      <c r="D13" s="250"/>
      <c r="E13" s="293"/>
      <c r="F13" s="294"/>
      <c r="G13" s="294"/>
      <c r="H13" s="294"/>
      <c r="I13" s="295"/>
      <c r="J13" s="300"/>
      <c r="K13" s="296"/>
      <c r="L13" s="296"/>
      <c r="M13" s="296"/>
      <c r="N13" s="296"/>
      <c r="O13" s="297"/>
      <c r="P13" s="300"/>
      <c r="Q13" s="296"/>
      <c r="R13" s="296"/>
      <c r="S13" s="296"/>
      <c r="T13" s="296"/>
      <c r="U13" s="297"/>
      <c r="V13" s="300"/>
      <c r="W13" s="296"/>
      <c r="X13" s="296"/>
      <c r="Y13" s="296"/>
      <c r="Z13" s="296"/>
      <c r="AA13" s="297"/>
      <c r="AB13" s="300"/>
      <c r="AC13" s="296"/>
      <c r="AD13" s="296"/>
      <c r="AE13" s="296"/>
      <c r="AF13" s="296"/>
      <c r="AG13" s="297"/>
      <c r="AH13" s="310"/>
      <c r="AI13" s="311"/>
      <c r="AJ13" s="311"/>
      <c r="AK13" s="311"/>
      <c r="AL13" s="311"/>
      <c r="AM13" s="312"/>
      <c r="AN13" s="8"/>
      <c r="AO13" s="257"/>
      <c r="AP13" s="258"/>
      <c r="AQ13" s="258"/>
      <c r="AR13" s="258"/>
      <c r="AS13" s="258"/>
      <c r="AT13" s="259"/>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49"/>
      <c r="C14" s="249"/>
      <c r="D14" s="250"/>
      <c r="E14" s="287" t="s">
        <v>243</v>
      </c>
      <c r="F14" s="288"/>
      <c r="G14" s="288"/>
      <c r="H14" s="288"/>
      <c r="I14" s="288"/>
      <c r="J14" s="322"/>
      <c r="K14" s="323"/>
      <c r="L14" s="323"/>
      <c r="M14" s="323"/>
      <c r="N14" s="323"/>
      <c r="O14" s="324"/>
      <c r="P14" s="322"/>
      <c r="Q14" s="323"/>
      <c r="R14" s="323"/>
      <c r="S14" s="323"/>
      <c r="T14" s="323"/>
      <c r="U14" s="324"/>
      <c r="V14" s="298"/>
      <c r="W14" s="299"/>
      <c r="X14" s="299"/>
      <c r="Y14" s="299"/>
      <c r="Z14" s="299"/>
      <c r="AA14" s="301"/>
      <c r="AB14" s="298"/>
      <c r="AC14" s="299"/>
      <c r="AD14" s="299"/>
      <c r="AE14" s="299"/>
      <c r="AF14" s="299"/>
      <c r="AG14" s="301"/>
      <c r="AH14" s="313"/>
      <c r="AI14" s="314"/>
      <c r="AJ14" s="314"/>
      <c r="AK14" s="314"/>
      <c r="AL14" s="314"/>
      <c r="AM14" s="315"/>
      <c r="AN14" s="8"/>
      <c r="AO14" s="260" t="s">
        <v>244</v>
      </c>
      <c r="AP14" s="261"/>
      <c r="AQ14" s="261"/>
      <c r="AR14" s="261"/>
      <c r="AS14" s="261"/>
      <c r="AT14" s="262"/>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49"/>
      <c r="C15" s="249"/>
      <c r="D15" s="250"/>
      <c r="E15" s="290"/>
      <c r="F15" s="291"/>
      <c r="G15" s="291"/>
      <c r="H15" s="291"/>
      <c r="I15" s="291"/>
      <c r="J15" s="316"/>
      <c r="K15" s="317"/>
      <c r="L15" s="317"/>
      <c r="M15" s="317"/>
      <c r="N15" s="317"/>
      <c r="O15" s="318"/>
      <c r="P15" s="316"/>
      <c r="Q15" s="317"/>
      <c r="R15" s="317"/>
      <c r="S15" s="317"/>
      <c r="T15" s="317"/>
      <c r="U15" s="318"/>
      <c r="V15" s="300"/>
      <c r="W15" s="296"/>
      <c r="X15" s="296"/>
      <c r="Y15" s="296"/>
      <c r="Z15" s="296"/>
      <c r="AA15" s="297"/>
      <c r="AB15" s="300"/>
      <c r="AC15" s="296"/>
      <c r="AD15" s="296"/>
      <c r="AE15" s="296"/>
      <c r="AF15" s="296"/>
      <c r="AG15" s="297"/>
      <c r="AH15" s="307"/>
      <c r="AI15" s="308"/>
      <c r="AJ15" s="308"/>
      <c r="AK15" s="308"/>
      <c r="AL15" s="308"/>
      <c r="AM15" s="309"/>
      <c r="AN15" s="8"/>
      <c r="AO15" s="263"/>
      <c r="AP15" s="264"/>
      <c r="AQ15" s="264"/>
      <c r="AR15" s="264"/>
      <c r="AS15" s="264"/>
      <c r="AT15" s="265"/>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49"/>
      <c r="C16" s="249"/>
      <c r="D16" s="250"/>
      <c r="E16" s="290"/>
      <c r="F16" s="291"/>
      <c r="G16" s="291"/>
      <c r="H16" s="291"/>
      <c r="I16" s="291"/>
      <c r="J16" s="316"/>
      <c r="K16" s="317"/>
      <c r="L16" s="317"/>
      <c r="M16" s="317"/>
      <c r="N16" s="317"/>
      <c r="O16" s="318"/>
      <c r="P16" s="316"/>
      <c r="Q16" s="317"/>
      <c r="R16" s="317"/>
      <c r="S16" s="317"/>
      <c r="T16" s="317"/>
      <c r="U16" s="318"/>
      <c r="V16" s="300"/>
      <c r="W16" s="296"/>
      <c r="X16" s="296"/>
      <c r="Y16" s="296"/>
      <c r="Z16" s="296"/>
      <c r="AA16" s="297"/>
      <c r="AB16" s="300"/>
      <c r="AC16" s="296"/>
      <c r="AD16" s="296"/>
      <c r="AE16" s="296"/>
      <c r="AF16" s="296"/>
      <c r="AG16" s="297"/>
      <c r="AH16" s="307"/>
      <c r="AI16" s="308"/>
      <c r="AJ16" s="308"/>
      <c r="AK16" s="308"/>
      <c r="AL16" s="308"/>
      <c r="AM16" s="309"/>
      <c r="AN16" s="8"/>
      <c r="AO16" s="263"/>
      <c r="AP16" s="264"/>
      <c r="AQ16" s="264"/>
      <c r="AR16" s="264"/>
      <c r="AS16" s="264"/>
      <c r="AT16" s="265"/>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49"/>
      <c r="C17" s="249"/>
      <c r="D17" s="250"/>
      <c r="E17" s="290"/>
      <c r="F17" s="291"/>
      <c r="G17" s="291"/>
      <c r="H17" s="291"/>
      <c r="I17" s="291"/>
      <c r="J17" s="316"/>
      <c r="K17" s="317"/>
      <c r="L17" s="317"/>
      <c r="M17" s="317"/>
      <c r="N17" s="317"/>
      <c r="O17" s="318"/>
      <c r="P17" s="316"/>
      <c r="Q17" s="317"/>
      <c r="R17" s="317"/>
      <c r="S17" s="317"/>
      <c r="T17" s="317"/>
      <c r="U17" s="318"/>
      <c r="V17" s="300"/>
      <c r="W17" s="296"/>
      <c r="X17" s="296"/>
      <c r="Y17" s="296"/>
      <c r="Z17" s="296"/>
      <c r="AA17" s="297"/>
      <c r="AB17" s="300"/>
      <c r="AC17" s="296"/>
      <c r="AD17" s="296"/>
      <c r="AE17" s="296"/>
      <c r="AF17" s="296"/>
      <c r="AG17" s="297"/>
      <c r="AH17" s="307"/>
      <c r="AI17" s="308"/>
      <c r="AJ17" s="308"/>
      <c r="AK17" s="308"/>
      <c r="AL17" s="308"/>
      <c r="AM17" s="309"/>
      <c r="AN17" s="8"/>
      <c r="AO17" s="263"/>
      <c r="AP17" s="264"/>
      <c r="AQ17" s="264"/>
      <c r="AR17" s="264"/>
      <c r="AS17" s="264"/>
      <c r="AT17" s="265"/>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49"/>
      <c r="C18" s="249"/>
      <c r="D18" s="250"/>
      <c r="E18" s="290"/>
      <c r="F18" s="291"/>
      <c r="G18" s="291"/>
      <c r="H18" s="291"/>
      <c r="I18" s="291"/>
      <c r="J18" s="316"/>
      <c r="K18" s="317"/>
      <c r="L18" s="317"/>
      <c r="M18" s="317"/>
      <c r="N18" s="317"/>
      <c r="O18" s="318"/>
      <c r="P18" s="316"/>
      <c r="Q18" s="317"/>
      <c r="R18" s="317"/>
      <c r="S18" s="317"/>
      <c r="T18" s="317"/>
      <c r="U18" s="318"/>
      <c r="V18" s="300"/>
      <c r="W18" s="296"/>
      <c r="X18" s="296"/>
      <c r="Y18" s="296"/>
      <c r="Z18" s="296"/>
      <c r="AA18" s="297"/>
      <c r="AB18" s="300"/>
      <c r="AC18" s="296"/>
      <c r="AD18" s="296"/>
      <c r="AE18" s="296"/>
      <c r="AF18" s="296"/>
      <c r="AG18" s="297"/>
      <c r="AH18" s="307"/>
      <c r="AI18" s="308"/>
      <c r="AJ18" s="308"/>
      <c r="AK18" s="308"/>
      <c r="AL18" s="308"/>
      <c r="AM18" s="309"/>
      <c r="AN18" s="8"/>
      <c r="AO18" s="263"/>
      <c r="AP18" s="264"/>
      <c r="AQ18" s="264"/>
      <c r="AR18" s="264"/>
      <c r="AS18" s="264"/>
      <c r="AT18" s="265"/>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49"/>
      <c r="C19" s="249"/>
      <c r="D19" s="250"/>
      <c r="E19" s="290"/>
      <c r="F19" s="291"/>
      <c r="G19" s="291"/>
      <c r="H19" s="291"/>
      <c r="I19" s="291"/>
      <c r="J19" s="316"/>
      <c r="K19" s="317"/>
      <c r="L19" s="317"/>
      <c r="M19" s="317"/>
      <c r="N19" s="317"/>
      <c r="O19" s="318"/>
      <c r="P19" s="316"/>
      <c r="Q19" s="317"/>
      <c r="R19" s="317"/>
      <c r="S19" s="317"/>
      <c r="T19" s="317"/>
      <c r="U19" s="318"/>
      <c r="V19" s="300"/>
      <c r="W19" s="296"/>
      <c r="X19" s="296"/>
      <c r="Y19" s="296"/>
      <c r="Z19" s="296"/>
      <c r="AA19" s="297"/>
      <c r="AB19" s="300"/>
      <c r="AC19" s="296"/>
      <c r="AD19" s="296"/>
      <c r="AE19" s="296"/>
      <c r="AF19" s="296"/>
      <c r="AG19" s="297"/>
      <c r="AH19" s="307"/>
      <c r="AI19" s="308"/>
      <c r="AJ19" s="308"/>
      <c r="AK19" s="308"/>
      <c r="AL19" s="308"/>
      <c r="AM19" s="309"/>
      <c r="AN19" s="8"/>
      <c r="AO19" s="263"/>
      <c r="AP19" s="264"/>
      <c r="AQ19" s="264"/>
      <c r="AR19" s="264"/>
      <c r="AS19" s="264"/>
      <c r="AT19" s="265"/>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49"/>
      <c r="C20" s="249"/>
      <c r="D20" s="250"/>
      <c r="E20" s="290"/>
      <c r="F20" s="291"/>
      <c r="G20" s="291"/>
      <c r="H20" s="291"/>
      <c r="I20" s="291"/>
      <c r="J20" s="316"/>
      <c r="K20" s="317"/>
      <c r="L20" s="317"/>
      <c r="M20" s="317"/>
      <c r="N20" s="317"/>
      <c r="O20" s="318"/>
      <c r="P20" s="316"/>
      <c r="Q20" s="317"/>
      <c r="R20" s="317"/>
      <c r="S20" s="317"/>
      <c r="T20" s="317"/>
      <c r="U20" s="318"/>
      <c r="V20" s="300"/>
      <c r="W20" s="296"/>
      <c r="X20" s="296"/>
      <c r="Y20" s="296"/>
      <c r="Z20" s="296"/>
      <c r="AA20" s="297"/>
      <c r="AB20" s="300"/>
      <c r="AC20" s="296"/>
      <c r="AD20" s="296"/>
      <c r="AE20" s="296"/>
      <c r="AF20" s="296"/>
      <c r="AG20" s="297"/>
      <c r="AH20" s="307"/>
      <c r="AI20" s="308"/>
      <c r="AJ20" s="308"/>
      <c r="AK20" s="308"/>
      <c r="AL20" s="308"/>
      <c r="AM20" s="309"/>
      <c r="AN20" s="8"/>
      <c r="AO20" s="263"/>
      <c r="AP20" s="264"/>
      <c r="AQ20" s="264"/>
      <c r="AR20" s="264"/>
      <c r="AS20" s="264"/>
      <c r="AT20" s="265"/>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49"/>
      <c r="C21" s="249"/>
      <c r="D21" s="250"/>
      <c r="E21" s="293"/>
      <c r="F21" s="294"/>
      <c r="G21" s="294"/>
      <c r="H21" s="294"/>
      <c r="I21" s="294"/>
      <c r="J21" s="319"/>
      <c r="K21" s="320"/>
      <c r="L21" s="320"/>
      <c r="M21" s="320"/>
      <c r="N21" s="320"/>
      <c r="O21" s="321"/>
      <c r="P21" s="319"/>
      <c r="Q21" s="320"/>
      <c r="R21" s="320"/>
      <c r="S21" s="320"/>
      <c r="T21" s="320"/>
      <c r="U21" s="321"/>
      <c r="V21" s="304"/>
      <c r="W21" s="305"/>
      <c r="X21" s="305"/>
      <c r="Y21" s="305"/>
      <c r="Z21" s="305"/>
      <c r="AA21" s="306"/>
      <c r="AB21" s="304"/>
      <c r="AC21" s="305"/>
      <c r="AD21" s="305"/>
      <c r="AE21" s="305"/>
      <c r="AF21" s="305"/>
      <c r="AG21" s="306"/>
      <c r="AH21" s="310"/>
      <c r="AI21" s="311"/>
      <c r="AJ21" s="311"/>
      <c r="AK21" s="311"/>
      <c r="AL21" s="311"/>
      <c r="AM21" s="312"/>
      <c r="AN21" s="8"/>
      <c r="AO21" s="266"/>
      <c r="AP21" s="267"/>
      <c r="AQ21" s="267"/>
      <c r="AR21" s="267"/>
      <c r="AS21" s="267"/>
      <c r="AT21" s="26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49"/>
      <c r="C22" s="249"/>
      <c r="D22" s="250"/>
      <c r="E22" s="287" t="s">
        <v>245</v>
      </c>
      <c r="F22" s="288"/>
      <c r="G22" s="288"/>
      <c r="H22" s="288"/>
      <c r="I22" s="289"/>
      <c r="J22" s="322"/>
      <c r="K22" s="323"/>
      <c r="L22" s="323"/>
      <c r="M22" s="323"/>
      <c r="N22" s="323"/>
      <c r="O22" s="324"/>
      <c r="P22" s="322"/>
      <c r="Q22" s="323"/>
      <c r="R22" s="323"/>
      <c r="S22" s="323"/>
      <c r="T22" s="323"/>
      <c r="U22" s="324"/>
      <c r="V22" s="322"/>
      <c r="W22" s="323"/>
      <c r="X22" s="323"/>
      <c r="Y22" s="323"/>
      <c r="Z22" s="323"/>
      <c r="AA22" s="324"/>
      <c r="AB22" s="298"/>
      <c r="AC22" s="299"/>
      <c r="AD22" s="299"/>
      <c r="AE22" s="299"/>
      <c r="AF22" s="299"/>
      <c r="AG22" s="301"/>
      <c r="AH22" s="313"/>
      <c r="AI22" s="314"/>
      <c r="AJ22" s="314"/>
      <c r="AK22" s="314"/>
      <c r="AL22" s="314"/>
      <c r="AM22" s="315"/>
      <c r="AN22" s="8"/>
      <c r="AO22" s="269" t="s">
        <v>150</v>
      </c>
      <c r="AP22" s="270"/>
      <c r="AQ22" s="270"/>
      <c r="AR22" s="270"/>
      <c r="AS22" s="270"/>
      <c r="AT22" s="271"/>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49"/>
      <c r="C23" s="249"/>
      <c r="D23" s="250"/>
      <c r="E23" s="290"/>
      <c r="F23" s="291"/>
      <c r="G23" s="291"/>
      <c r="H23" s="291"/>
      <c r="I23" s="292"/>
      <c r="J23" s="316"/>
      <c r="K23" s="317"/>
      <c r="L23" s="317"/>
      <c r="M23" s="317"/>
      <c r="N23" s="317"/>
      <c r="O23" s="318"/>
      <c r="P23" s="316"/>
      <c r="Q23" s="317"/>
      <c r="R23" s="317"/>
      <c r="S23" s="317"/>
      <c r="T23" s="317"/>
      <c r="U23" s="318"/>
      <c r="V23" s="316"/>
      <c r="W23" s="317"/>
      <c r="X23" s="317"/>
      <c r="Y23" s="317"/>
      <c r="Z23" s="317"/>
      <c r="AA23" s="318"/>
      <c r="AB23" s="300"/>
      <c r="AC23" s="296"/>
      <c r="AD23" s="296"/>
      <c r="AE23" s="296"/>
      <c r="AF23" s="296"/>
      <c r="AG23" s="297"/>
      <c r="AH23" s="307"/>
      <c r="AI23" s="308"/>
      <c r="AJ23" s="308"/>
      <c r="AK23" s="308"/>
      <c r="AL23" s="308"/>
      <c r="AM23" s="309"/>
      <c r="AN23" s="8"/>
      <c r="AO23" s="272"/>
      <c r="AP23" s="273"/>
      <c r="AQ23" s="273"/>
      <c r="AR23" s="273"/>
      <c r="AS23" s="273"/>
      <c r="AT23" s="274"/>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49"/>
      <c r="C24" s="249"/>
      <c r="D24" s="250"/>
      <c r="E24" s="290"/>
      <c r="F24" s="291"/>
      <c r="G24" s="291"/>
      <c r="H24" s="291"/>
      <c r="I24" s="292"/>
      <c r="J24" s="316"/>
      <c r="K24" s="317"/>
      <c r="L24" s="317"/>
      <c r="M24" s="317"/>
      <c r="N24" s="317"/>
      <c r="O24" s="318"/>
      <c r="P24" s="316"/>
      <c r="Q24" s="317"/>
      <c r="R24" s="317"/>
      <c r="S24" s="317"/>
      <c r="T24" s="317"/>
      <c r="U24" s="318"/>
      <c r="V24" s="316"/>
      <c r="W24" s="317"/>
      <c r="X24" s="317"/>
      <c r="Y24" s="317"/>
      <c r="Z24" s="317"/>
      <c r="AA24" s="318"/>
      <c r="AB24" s="300"/>
      <c r="AC24" s="296"/>
      <c r="AD24" s="296"/>
      <c r="AE24" s="296"/>
      <c r="AF24" s="296"/>
      <c r="AG24" s="297"/>
      <c r="AH24" s="307"/>
      <c r="AI24" s="308"/>
      <c r="AJ24" s="308"/>
      <c r="AK24" s="308"/>
      <c r="AL24" s="308"/>
      <c r="AM24" s="309"/>
      <c r="AN24" s="8"/>
      <c r="AO24" s="272"/>
      <c r="AP24" s="273"/>
      <c r="AQ24" s="273"/>
      <c r="AR24" s="273"/>
      <c r="AS24" s="273"/>
      <c r="AT24" s="274"/>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49"/>
      <c r="C25" s="249"/>
      <c r="D25" s="250"/>
      <c r="E25" s="290"/>
      <c r="F25" s="291"/>
      <c r="G25" s="291"/>
      <c r="H25" s="291"/>
      <c r="I25" s="292"/>
      <c r="J25" s="316"/>
      <c r="K25" s="317"/>
      <c r="L25" s="317"/>
      <c r="M25" s="317"/>
      <c r="N25" s="317"/>
      <c r="O25" s="318"/>
      <c r="P25" s="316"/>
      <c r="Q25" s="317"/>
      <c r="R25" s="317"/>
      <c r="S25" s="317"/>
      <c r="T25" s="317"/>
      <c r="U25" s="318"/>
      <c r="V25" s="316"/>
      <c r="W25" s="317"/>
      <c r="X25" s="317"/>
      <c r="Y25" s="317"/>
      <c r="Z25" s="317"/>
      <c r="AA25" s="318"/>
      <c r="AB25" s="300"/>
      <c r="AC25" s="296"/>
      <c r="AD25" s="296"/>
      <c r="AE25" s="296"/>
      <c r="AF25" s="296"/>
      <c r="AG25" s="297"/>
      <c r="AH25" s="307"/>
      <c r="AI25" s="308"/>
      <c r="AJ25" s="308"/>
      <c r="AK25" s="308"/>
      <c r="AL25" s="308"/>
      <c r="AM25" s="309"/>
      <c r="AN25" s="8"/>
      <c r="AO25" s="272"/>
      <c r="AP25" s="273"/>
      <c r="AQ25" s="273"/>
      <c r="AR25" s="273"/>
      <c r="AS25" s="273"/>
      <c r="AT25" s="274"/>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49"/>
      <c r="C26" s="249"/>
      <c r="D26" s="250"/>
      <c r="E26" s="290"/>
      <c r="F26" s="291"/>
      <c r="G26" s="291"/>
      <c r="H26" s="291"/>
      <c r="I26" s="292"/>
      <c r="J26" s="316"/>
      <c r="K26" s="317"/>
      <c r="L26" s="317"/>
      <c r="M26" s="317"/>
      <c r="N26" s="317"/>
      <c r="O26" s="318"/>
      <c r="P26" s="316"/>
      <c r="Q26" s="317"/>
      <c r="R26" s="317"/>
      <c r="S26" s="317"/>
      <c r="T26" s="317"/>
      <c r="U26" s="318"/>
      <c r="V26" s="316"/>
      <c r="W26" s="317"/>
      <c r="X26" s="317"/>
      <c r="Y26" s="317"/>
      <c r="Z26" s="317"/>
      <c r="AA26" s="318"/>
      <c r="AB26" s="300"/>
      <c r="AC26" s="296"/>
      <c r="AD26" s="296"/>
      <c r="AE26" s="296"/>
      <c r="AF26" s="296"/>
      <c r="AG26" s="297"/>
      <c r="AH26" s="307"/>
      <c r="AI26" s="308"/>
      <c r="AJ26" s="308"/>
      <c r="AK26" s="308"/>
      <c r="AL26" s="308"/>
      <c r="AM26" s="309"/>
      <c r="AN26" s="8"/>
      <c r="AO26" s="272"/>
      <c r="AP26" s="273"/>
      <c r="AQ26" s="273"/>
      <c r="AR26" s="273"/>
      <c r="AS26" s="273"/>
      <c r="AT26" s="274"/>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49"/>
      <c r="C27" s="249"/>
      <c r="D27" s="250"/>
      <c r="E27" s="290"/>
      <c r="F27" s="291"/>
      <c r="G27" s="291"/>
      <c r="H27" s="291"/>
      <c r="I27" s="292"/>
      <c r="J27" s="316"/>
      <c r="K27" s="317"/>
      <c r="L27" s="317"/>
      <c r="M27" s="317"/>
      <c r="N27" s="317"/>
      <c r="O27" s="318"/>
      <c r="P27" s="316"/>
      <c r="Q27" s="317"/>
      <c r="R27" s="317"/>
      <c r="S27" s="317"/>
      <c r="T27" s="317"/>
      <c r="U27" s="318"/>
      <c r="V27" s="316"/>
      <c r="W27" s="317"/>
      <c r="X27" s="317"/>
      <c r="Y27" s="317"/>
      <c r="Z27" s="317"/>
      <c r="AA27" s="318"/>
      <c r="AB27" s="300"/>
      <c r="AC27" s="296"/>
      <c r="AD27" s="296"/>
      <c r="AE27" s="296"/>
      <c r="AF27" s="296"/>
      <c r="AG27" s="297"/>
      <c r="AH27" s="307"/>
      <c r="AI27" s="308"/>
      <c r="AJ27" s="308"/>
      <c r="AK27" s="308"/>
      <c r="AL27" s="308"/>
      <c r="AM27" s="309"/>
      <c r="AN27" s="8"/>
      <c r="AO27" s="272"/>
      <c r="AP27" s="273"/>
      <c r="AQ27" s="273"/>
      <c r="AR27" s="273"/>
      <c r="AS27" s="273"/>
      <c r="AT27" s="274"/>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49"/>
      <c r="C28" s="249"/>
      <c r="D28" s="250"/>
      <c r="E28" s="290"/>
      <c r="F28" s="291"/>
      <c r="G28" s="291"/>
      <c r="H28" s="291"/>
      <c r="I28" s="292"/>
      <c r="J28" s="316"/>
      <c r="K28" s="317"/>
      <c r="L28" s="317"/>
      <c r="M28" s="317"/>
      <c r="N28" s="317"/>
      <c r="O28" s="318"/>
      <c r="P28" s="316"/>
      <c r="Q28" s="317"/>
      <c r="R28" s="317"/>
      <c r="S28" s="317"/>
      <c r="T28" s="317"/>
      <c r="U28" s="318"/>
      <c r="V28" s="316"/>
      <c r="W28" s="317"/>
      <c r="X28" s="317"/>
      <c r="Y28" s="317"/>
      <c r="Z28" s="317"/>
      <c r="AA28" s="318"/>
      <c r="AB28" s="300"/>
      <c r="AC28" s="296"/>
      <c r="AD28" s="296"/>
      <c r="AE28" s="296"/>
      <c r="AF28" s="296"/>
      <c r="AG28" s="297"/>
      <c r="AH28" s="307"/>
      <c r="AI28" s="308"/>
      <c r="AJ28" s="308"/>
      <c r="AK28" s="308"/>
      <c r="AL28" s="308"/>
      <c r="AM28" s="309"/>
      <c r="AN28" s="8"/>
      <c r="AO28" s="272"/>
      <c r="AP28" s="273"/>
      <c r="AQ28" s="273"/>
      <c r="AR28" s="273"/>
      <c r="AS28" s="273"/>
      <c r="AT28" s="274"/>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49"/>
      <c r="C29" s="249"/>
      <c r="D29" s="250"/>
      <c r="E29" s="293"/>
      <c r="F29" s="294"/>
      <c r="G29" s="294"/>
      <c r="H29" s="294"/>
      <c r="I29" s="295"/>
      <c r="J29" s="316"/>
      <c r="K29" s="317"/>
      <c r="L29" s="317"/>
      <c r="M29" s="317"/>
      <c r="N29" s="317"/>
      <c r="O29" s="318"/>
      <c r="P29" s="319"/>
      <c r="Q29" s="320"/>
      <c r="R29" s="320"/>
      <c r="S29" s="320"/>
      <c r="T29" s="320"/>
      <c r="U29" s="321"/>
      <c r="V29" s="319"/>
      <c r="W29" s="320"/>
      <c r="X29" s="320"/>
      <c r="Y29" s="320"/>
      <c r="Z29" s="320"/>
      <c r="AA29" s="321"/>
      <c r="AB29" s="304"/>
      <c r="AC29" s="305"/>
      <c r="AD29" s="305"/>
      <c r="AE29" s="305"/>
      <c r="AF29" s="305"/>
      <c r="AG29" s="306"/>
      <c r="AH29" s="310"/>
      <c r="AI29" s="311"/>
      <c r="AJ29" s="311"/>
      <c r="AK29" s="311"/>
      <c r="AL29" s="311"/>
      <c r="AM29" s="312"/>
      <c r="AN29" s="8"/>
      <c r="AO29" s="275"/>
      <c r="AP29" s="276"/>
      <c r="AQ29" s="276"/>
      <c r="AR29" s="276"/>
      <c r="AS29" s="276"/>
      <c r="AT29" s="277"/>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49"/>
      <c r="C30" s="249"/>
      <c r="D30" s="250"/>
      <c r="E30" s="287" t="s">
        <v>246</v>
      </c>
      <c r="F30" s="288"/>
      <c r="G30" s="288"/>
      <c r="H30" s="288"/>
      <c r="I30" s="288"/>
      <c r="J30" s="331"/>
      <c r="K30" s="332"/>
      <c r="L30" s="332"/>
      <c r="M30" s="332"/>
      <c r="N30" s="332"/>
      <c r="O30" s="333"/>
      <c r="P30" s="323"/>
      <c r="Q30" s="323"/>
      <c r="R30" s="323"/>
      <c r="S30" s="323"/>
      <c r="T30" s="323"/>
      <c r="U30" s="324"/>
      <c r="V30" s="322"/>
      <c r="W30" s="323"/>
      <c r="X30" s="323"/>
      <c r="Y30" s="323"/>
      <c r="Z30" s="323"/>
      <c r="AA30" s="324"/>
      <c r="AB30" s="298"/>
      <c r="AC30" s="299"/>
      <c r="AD30" s="299"/>
      <c r="AE30" s="299"/>
      <c r="AF30" s="299"/>
      <c r="AG30" s="301"/>
      <c r="AH30" s="313"/>
      <c r="AI30" s="314"/>
      <c r="AJ30" s="314"/>
      <c r="AK30" s="314"/>
      <c r="AL30" s="314"/>
      <c r="AM30" s="315"/>
      <c r="AN30" s="8"/>
      <c r="AO30" s="278" t="s">
        <v>247</v>
      </c>
      <c r="AP30" s="279"/>
      <c r="AQ30" s="279"/>
      <c r="AR30" s="279"/>
      <c r="AS30" s="279"/>
      <c r="AT30" s="280"/>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49"/>
      <c r="C31" s="249"/>
      <c r="D31" s="250"/>
      <c r="E31" s="290"/>
      <c r="F31" s="291"/>
      <c r="G31" s="291"/>
      <c r="H31" s="291"/>
      <c r="I31" s="291"/>
      <c r="J31" s="327"/>
      <c r="K31" s="325"/>
      <c r="L31" s="325"/>
      <c r="M31" s="325"/>
      <c r="N31" s="325"/>
      <c r="O31" s="326"/>
      <c r="P31" s="317"/>
      <c r="Q31" s="317"/>
      <c r="R31" s="317"/>
      <c r="S31" s="317"/>
      <c r="T31" s="317"/>
      <c r="U31" s="318"/>
      <c r="V31" s="316"/>
      <c r="W31" s="317"/>
      <c r="X31" s="317"/>
      <c r="Y31" s="317"/>
      <c r="Z31" s="317"/>
      <c r="AA31" s="318"/>
      <c r="AB31" s="300"/>
      <c r="AC31" s="296"/>
      <c r="AD31" s="296"/>
      <c r="AE31" s="296"/>
      <c r="AF31" s="296"/>
      <c r="AG31" s="297"/>
      <c r="AH31" s="307"/>
      <c r="AI31" s="308"/>
      <c r="AJ31" s="308"/>
      <c r="AK31" s="308"/>
      <c r="AL31" s="308"/>
      <c r="AM31" s="309"/>
      <c r="AN31" s="8"/>
      <c r="AO31" s="281"/>
      <c r="AP31" s="282"/>
      <c r="AQ31" s="282"/>
      <c r="AR31" s="282"/>
      <c r="AS31" s="282"/>
      <c r="AT31" s="283"/>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49"/>
      <c r="C32" s="249"/>
      <c r="D32" s="250"/>
      <c r="E32" s="290"/>
      <c r="F32" s="291"/>
      <c r="G32" s="291"/>
      <c r="H32" s="291"/>
      <c r="I32" s="291"/>
      <c r="J32" s="327"/>
      <c r="K32" s="325"/>
      <c r="L32" s="325"/>
      <c r="M32" s="325"/>
      <c r="N32" s="325"/>
      <c r="O32" s="326"/>
      <c r="P32" s="317"/>
      <c r="Q32" s="317"/>
      <c r="R32" s="317"/>
      <c r="S32" s="317"/>
      <c r="T32" s="317"/>
      <c r="U32" s="318"/>
      <c r="V32" s="316"/>
      <c r="W32" s="317"/>
      <c r="X32" s="317"/>
      <c r="Y32" s="317"/>
      <c r="Z32" s="317"/>
      <c r="AA32" s="318"/>
      <c r="AB32" s="300"/>
      <c r="AC32" s="296"/>
      <c r="AD32" s="296"/>
      <c r="AE32" s="296"/>
      <c r="AF32" s="296"/>
      <c r="AG32" s="297"/>
      <c r="AH32" s="307"/>
      <c r="AI32" s="308"/>
      <c r="AJ32" s="308"/>
      <c r="AK32" s="308"/>
      <c r="AL32" s="308"/>
      <c r="AM32" s="309"/>
      <c r="AN32" s="8"/>
      <c r="AO32" s="281"/>
      <c r="AP32" s="282"/>
      <c r="AQ32" s="282"/>
      <c r="AR32" s="282"/>
      <c r="AS32" s="282"/>
      <c r="AT32" s="283"/>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49"/>
      <c r="C33" s="249"/>
      <c r="D33" s="250"/>
      <c r="E33" s="290"/>
      <c r="F33" s="291"/>
      <c r="G33" s="291"/>
      <c r="H33" s="291"/>
      <c r="I33" s="291"/>
      <c r="J33" s="327"/>
      <c r="K33" s="325"/>
      <c r="L33" s="325"/>
      <c r="M33" s="325"/>
      <c r="N33" s="325"/>
      <c r="O33" s="326"/>
      <c r="P33" s="317"/>
      <c r="Q33" s="317"/>
      <c r="R33" s="317"/>
      <c r="S33" s="317"/>
      <c r="T33" s="317"/>
      <c r="U33" s="318"/>
      <c r="V33" s="316"/>
      <c r="W33" s="317"/>
      <c r="X33" s="317"/>
      <c r="Y33" s="317"/>
      <c r="Z33" s="317"/>
      <c r="AA33" s="318"/>
      <c r="AB33" s="300"/>
      <c r="AC33" s="296"/>
      <c r="AD33" s="296"/>
      <c r="AE33" s="296"/>
      <c r="AF33" s="296"/>
      <c r="AG33" s="297"/>
      <c r="AH33" s="307"/>
      <c r="AI33" s="308"/>
      <c r="AJ33" s="308"/>
      <c r="AK33" s="308"/>
      <c r="AL33" s="308"/>
      <c r="AM33" s="309"/>
      <c r="AN33" s="8"/>
      <c r="AO33" s="281"/>
      <c r="AP33" s="282"/>
      <c r="AQ33" s="282"/>
      <c r="AR33" s="282"/>
      <c r="AS33" s="282"/>
      <c r="AT33" s="283"/>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49"/>
      <c r="C34" s="249"/>
      <c r="D34" s="250"/>
      <c r="E34" s="290"/>
      <c r="F34" s="291"/>
      <c r="G34" s="291"/>
      <c r="H34" s="291"/>
      <c r="I34" s="291"/>
      <c r="J34" s="327"/>
      <c r="K34" s="325"/>
      <c r="L34" s="325"/>
      <c r="M34" s="325"/>
      <c r="N34" s="325"/>
      <c r="O34" s="326"/>
      <c r="P34" s="317"/>
      <c r="Q34" s="317"/>
      <c r="R34" s="317"/>
      <c r="S34" s="317"/>
      <c r="T34" s="317"/>
      <c r="U34" s="318"/>
      <c r="V34" s="316"/>
      <c r="W34" s="317"/>
      <c r="X34" s="317"/>
      <c r="Y34" s="317"/>
      <c r="Z34" s="317"/>
      <c r="AA34" s="318"/>
      <c r="AB34" s="300"/>
      <c r="AC34" s="296"/>
      <c r="AD34" s="296"/>
      <c r="AE34" s="296"/>
      <c r="AF34" s="296"/>
      <c r="AG34" s="297"/>
      <c r="AH34" s="307"/>
      <c r="AI34" s="308"/>
      <c r="AJ34" s="308"/>
      <c r="AK34" s="308"/>
      <c r="AL34" s="308"/>
      <c r="AM34" s="309"/>
      <c r="AN34" s="8"/>
      <c r="AO34" s="281"/>
      <c r="AP34" s="282"/>
      <c r="AQ34" s="282"/>
      <c r="AR34" s="282"/>
      <c r="AS34" s="282"/>
      <c r="AT34" s="283"/>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49"/>
      <c r="C35" s="249"/>
      <c r="D35" s="250"/>
      <c r="E35" s="290"/>
      <c r="F35" s="291"/>
      <c r="G35" s="291"/>
      <c r="H35" s="291"/>
      <c r="I35" s="291"/>
      <c r="J35" s="327"/>
      <c r="K35" s="325"/>
      <c r="L35" s="325"/>
      <c r="M35" s="325"/>
      <c r="N35" s="325"/>
      <c r="O35" s="326"/>
      <c r="P35" s="317"/>
      <c r="Q35" s="317"/>
      <c r="R35" s="317"/>
      <c r="S35" s="317"/>
      <c r="T35" s="317"/>
      <c r="U35" s="318"/>
      <c r="V35" s="316"/>
      <c r="W35" s="317"/>
      <c r="X35" s="317"/>
      <c r="Y35" s="317"/>
      <c r="Z35" s="317"/>
      <c r="AA35" s="318"/>
      <c r="AB35" s="300"/>
      <c r="AC35" s="296"/>
      <c r="AD35" s="296"/>
      <c r="AE35" s="296"/>
      <c r="AF35" s="296"/>
      <c r="AG35" s="297"/>
      <c r="AH35" s="307"/>
      <c r="AI35" s="308"/>
      <c r="AJ35" s="308"/>
      <c r="AK35" s="308"/>
      <c r="AL35" s="308"/>
      <c r="AM35" s="309"/>
      <c r="AN35" s="8"/>
      <c r="AO35" s="281"/>
      <c r="AP35" s="282"/>
      <c r="AQ35" s="282"/>
      <c r="AR35" s="282"/>
      <c r="AS35" s="282"/>
      <c r="AT35" s="283"/>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49"/>
      <c r="C36" s="249"/>
      <c r="D36" s="250"/>
      <c r="E36" s="290"/>
      <c r="F36" s="291"/>
      <c r="G36" s="291"/>
      <c r="H36" s="291"/>
      <c r="I36" s="291"/>
      <c r="J36" s="327"/>
      <c r="K36" s="325"/>
      <c r="L36" s="325"/>
      <c r="M36" s="325"/>
      <c r="N36" s="325"/>
      <c r="O36" s="326"/>
      <c r="P36" s="317"/>
      <c r="Q36" s="317"/>
      <c r="R36" s="317"/>
      <c r="S36" s="317"/>
      <c r="T36" s="317"/>
      <c r="U36" s="318"/>
      <c r="V36" s="316"/>
      <c r="W36" s="317"/>
      <c r="X36" s="317"/>
      <c r="Y36" s="317"/>
      <c r="Z36" s="317"/>
      <c r="AA36" s="318"/>
      <c r="AB36" s="300"/>
      <c r="AC36" s="296"/>
      <c r="AD36" s="296"/>
      <c r="AE36" s="296"/>
      <c r="AF36" s="296"/>
      <c r="AG36" s="297"/>
      <c r="AH36" s="307"/>
      <c r="AI36" s="308"/>
      <c r="AJ36" s="308"/>
      <c r="AK36" s="308"/>
      <c r="AL36" s="308"/>
      <c r="AM36" s="309"/>
      <c r="AN36" s="8"/>
      <c r="AO36" s="281"/>
      <c r="AP36" s="282"/>
      <c r="AQ36" s="282"/>
      <c r="AR36" s="282"/>
      <c r="AS36" s="282"/>
      <c r="AT36" s="283"/>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49"/>
      <c r="C37" s="249"/>
      <c r="D37" s="250"/>
      <c r="E37" s="293"/>
      <c r="F37" s="294"/>
      <c r="G37" s="294"/>
      <c r="H37" s="294"/>
      <c r="I37" s="294"/>
      <c r="J37" s="328"/>
      <c r="K37" s="329"/>
      <c r="L37" s="329"/>
      <c r="M37" s="329"/>
      <c r="N37" s="329"/>
      <c r="O37" s="330"/>
      <c r="P37" s="320"/>
      <c r="Q37" s="320"/>
      <c r="R37" s="320"/>
      <c r="S37" s="320"/>
      <c r="T37" s="320"/>
      <c r="U37" s="321"/>
      <c r="V37" s="319"/>
      <c r="W37" s="320"/>
      <c r="X37" s="320"/>
      <c r="Y37" s="320"/>
      <c r="Z37" s="320"/>
      <c r="AA37" s="321"/>
      <c r="AB37" s="304"/>
      <c r="AC37" s="305"/>
      <c r="AD37" s="305"/>
      <c r="AE37" s="305"/>
      <c r="AF37" s="305"/>
      <c r="AG37" s="306"/>
      <c r="AH37" s="310"/>
      <c r="AI37" s="311"/>
      <c r="AJ37" s="311"/>
      <c r="AK37" s="311"/>
      <c r="AL37" s="311"/>
      <c r="AM37" s="312"/>
      <c r="AN37" s="8"/>
      <c r="AO37" s="284"/>
      <c r="AP37" s="285"/>
      <c r="AQ37" s="285"/>
      <c r="AR37" s="285"/>
      <c r="AS37" s="285"/>
      <c r="AT37" s="286"/>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49"/>
      <c r="C38" s="249"/>
      <c r="D38" s="250"/>
      <c r="E38" s="287" t="s">
        <v>248</v>
      </c>
      <c r="F38" s="288"/>
      <c r="G38" s="288"/>
      <c r="H38" s="288"/>
      <c r="I38" s="289"/>
      <c r="J38" s="331"/>
      <c r="K38" s="332"/>
      <c r="L38" s="332"/>
      <c r="M38" s="332"/>
      <c r="N38" s="332"/>
      <c r="O38" s="333"/>
      <c r="P38" s="331"/>
      <c r="Q38" s="332"/>
      <c r="R38" s="332"/>
      <c r="S38" s="332"/>
      <c r="T38" s="332"/>
      <c r="U38" s="333"/>
      <c r="V38" s="322"/>
      <c r="W38" s="323"/>
      <c r="X38" s="323"/>
      <c r="Y38" s="323"/>
      <c r="Z38" s="323"/>
      <c r="AA38" s="324"/>
      <c r="AB38" s="298"/>
      <c r="AC38" s="299"/>
      <c r="AD38" s="299"/>
      <c r="AE38" s="299"/>
      <c r="AF38" s="299"/>
      <c r="AG38" s="301"/>
      <c r="AH38" s="313"/>
      <c r="AI38" s="314"/>
      <c r="AJ38" s="314"/>
      <c r="AK38" s="314"/>
      <c r="AL38" s="314"/>
      <c r="AM38" s="315"/>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49"/>
      <c r="C39" s="249"/>
      <c r="D39" s="250"/>
      <c r="E39" s="290"/>
      <c r="F39" s="291"/>
      <c r="G39" s="291"/>
      <c r="H39" s="291"/>
      <c r="I39" s="292"/>
      <c r="J39" s="327"/>
      <c r="K39" s="325"/>
      <c r="L39" s="325"/>
      <c r="M39" s="325"/>
      <c r="N39" s="325"/>
      <c r="O39" s="326"/>
      <c r="P39" s="327"/>
      <c r="Q39" s="325"/>
      <c r="R39" s="325"/>
      <c r="S39" s="325"/>
      <c r="T39" s="325"/>
      <c r="U39" s="326"/>
      <c r="V39" s="316"/>
      <c r="W39" s="317"/>
      <c r="X39" s="317"/>
      <c r="Y39" s="317"/>
      <c r="Z39" s="317"/>
      <c r="AA39" s="318"/>
      <c r="AB39" s="300"/>
      <c r="AC39" s="296"/>
      <c r="AD39" s="296"/>
      <c r="AE39" s="296"/>
      <c r="AF39" s="296"/>
      <c r="AG39" s="297"/>
      <c r="AH39" s="307"/>
      <c r="AI39" s="308"/>
      <c r="AJ39" s="308"/>
      <c r="AK39" s="308"/>
      <c r="AL39" s="308"/>
      <c r="AM39" s="309"/>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49"/>
      <c r="C40" s="249"/>
      <c r="D40" s="250"/>
      <c r="E40" s="290"/>
      <c r="F40" s="291"/>
      <c r="G40" s="291"/>
      <c r="H40" s="291"/>
      <c r="I40" s="292"/>
      <c r="J40" s="327"/>
      <c r="K40" s="325"/>
      <c r="L40" s="325"/>
      <c r="M40" s="325"/>
      <c r="N40" s="325"/>
      <c r="O40" s="326"/>
      <c r="P40" s="327"/>
      <c r="Q40" s="325"/>
      <c r="R40" s="325"/>
      <c r="S40" s="325"/>
      <c r="T40" s="325"/>
      <c r="U40" s="326"/>
      <c r="V40" s="316"/>
      <c r="W40" s="317"/>
      <c r="X40" s="317"/>
      <c r="Y40" s="317"/>
      <c r="Z40" s="317"/>
      <c r="AA40" s="318"/>
      <c r="AB40" s="300"/>
      <c r="AC40" s="296"/>
      <c r="AD40" s="296"/>
      <c r="AE40" s="296"/>
      <c r="AF40" s="296"/>
      <c r="AG40" s="297"/>
      <c r="AH40" s="307"/>
      <c r="AI40" s="308"/>
      <c r="AJ40" s="308"/>
      <c r="AK40" s="308"/>
      <c r="AL40" s="308"/>
      <c r="AM40" s="309"/>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49"/>
      <c r="C41" s="249"/>
      <c r="D41" s="250"/>
      <c r="E41" s="290"/>
      <c r="F41" s="291"/>
      <c r="G41" s="291"/>
      <c r="H41" s="291"/>
      <c r="I41" s="292"/>
      <c r="J41" s="327"/>
      <c r="K41" s="325"/>
      <c r="L41" s="325"/>
      <c r="M41" s="325"/>
      <c r="N41" s="325"/>
      <c r="O41" s="326"/>
      <c r="P41" s="327"/>
      <c r="Q41" s="325"/>
      <c r="R41" s="325"/>
      <c r="S41" s="325"/>
      <c r="T41" s="325"/>
      <c r="U41" s="326"/>
      <c r="V41" s="316"/>
      <c r="W41" s="317"/>
      <c r="X41" s="317"/>
      <c r="Y41" s="317"/>
      <c r="Z41" s="317"/>
      <c r="AA41" s="318"/>
      <c r="AB41" s="300"/>
      <c r="AC41" s="296"/>
      <c r="AD41" s="296"/>
      <c r="AE41" s="296"/>
      <c r="AF41" s="296"/>
      <c r="AG41" s="297"/>
      <c r="AH41" s="307"/>
      <c r="AI41" s="308"/>
      <c r="AJ41" s="308"/>
      <c r="AK41" s="308"/>
      <c r="AL41" s="308"/>
      <c r="AM41" s="309"/>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49"/>
      <c r="C42" s="249"/>
      <c r="D42" s="250"/>
      <c r="E42" s="290"/>
      <c r="F42" s="291"/>
      <c r="G42" s="291"/>
      <c r="H42" s="291"/>
      <c r="I42" s="292"/>
      <c r="J42" s="327"/>
      <c r="K42" s="325"/>
      <c r="L42" s="325"/>
      <c r="M42" s="325"/>
      <c r="N42" s="325"/>
      <c r="O42" s="326"/>
      <c r="P42" s="327"/>
      <c r="Q42" s="325"/>
      <c r="R42" s="325"/>
      <c r="S42" s="325"/>
      <c r="T42" s="325"/>
      <c r="U42" s="326"/>
      <c r="V42" s="316"/>
      <c r="W42" s="317"/>
      <c r="X42" s="317"/>
      <c r="Y42" s="317"/>
      <c r="Z42" s="317"/>
      <c r="AA42" s="318"/>
      <c r="AB42" s="300"/>
      <c r="AC42" s="296"/>
      <c r="AD42" s="296"/>
      <c r="AE42" s="296"/>
      <c r="AF42" s="296"/>
      <c r="AG42" s="297"/>
      <c r="AH42" s="307"/>
      <c r="AI42" s="308"/>
      <c r="AJ42" s="308"/>
      <c r="AK42" s="308"/>
      <c r="AL42" s="308"/>
      <c r="AM42" s="309"/>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49"/>
      <c r="C43" s="249"/>
      <c r="D43" s="250"/>
      <c r="E43" s="290"/>
      <c r="F43" s="291"/>
      <c r="G43" s="291"/>
      <c r="H43" s="291"/>
      <c r="I43" s="292"/>
      <c r="J43" s="327"/>
      <c r="K43" s="325"/>
      <c r="L43" s="325"/>
      <c r="M43" s="325"/>
      <c r="N43" s="325"/>
      <c r="O43" s="326"/>
      <c r="P43" s="327"/>
      <c r="Q43" s="325"/>
      <c r="R43" s="325"/>
      <c r="S43" s="325"/>
      <c r="T43" s="325"/>
      <c r="U43" s="326"/>
      <c r="V43" s="316"/>
      <c r="W43" s="317"/>
      <c r="X43" s="317"/>
      <c r="Y43" s="317"/>
      <c r="Z43" s="317"/>
      <c r="AA43" s="318"/>
      <c r="AB43" s="300"/>
      <c r="AC43" s="296"/>
      <c r="AD43" s="296"/>
      <c r="AE43" s="296"/>
      <c r="AF43" s="296"/>
      <c r="AG43" s="297"/>
      <c r="AH43" s="307"/>
      <c r="AI43" s="308"/>
      <c r="AJ43" s="308"/>
      <c r="AK43" s="308"/>
      <c r="AL43" s="308"/>
      <c r="AM43" s="309"/>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49"/>
      <c r="C44" s="249"/>
      <c r="D44" s="250"/>
      <c r="E44" s="290"/>
      <c r="F44" s="291"/>
      <c r="G44" s="291"/>
      <c r="H44" s="291"/>
      <c r="I44" s="292"/>
      <c r="J44" s="327"/>
      <c r="K44" s="325"/>
      <c r="L44" s="325"/>
      <c r="M44" s="325"/>
      <c r="N44" s="325"/>
      <c r="O44" s="326"/>
      <c r="P44" s="327"/>
      <c r="Q44" s="325"/>
      <c r="R44" s="325"/>
      <c r="S44" s="325"/>
      <c r="T44" s="325"/>
      <c r="U44" s="326"/>
      <c r="V44" s="316"/>
      <c r="W44" s="317"/>
      <c r="X44" s="317"/>
      <c r="Y44" s="317"/>
      <c r="Z44" s="317"/>
      <c r="AA44" s="318"/>
      <c r="AB44" s="300"/>
      <c r="AC44" s="296"/>
      <c r="AD44" s="296"/>
      <c r="AE44" s="296"/>
      <c r="AF44" s="296"/>
      <c r="AG44" s="297"/>
      <c r="AH44" s="307"/>
      <c r="AI44" s="308"/>
      <c r="AJ44" s="308"/>
      <c r="AK44" s="308"/>
      <c r="AL44" s="308"/>
      <c r="AM44" s="309"/>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49"/>
      <c r="C45" s="249"/>
      <c r="D45" s="250"/>
      <c r="E45" s="293"/>
      <c r="F45" s="294"/>
      <c r="G45" s="294"/>
      <c r="H45" s="294"/>
      <c r="I45" s="295"/>
      <c r="J45" s="328"/>
      <c r="K45" s="329"/>
      <c r="L45" s="329"/>
      <c r="M45" s="329"/>
      <c r="N45" s="329"/>
      <c r="O45" s="330"/>
      <c r="P45" s="328"/>
      <c r="Q45" s="329"/>
      <c r="R45" s="329"/>
      <c r="S45" s="329"/>
      <c r="T45" s="329"/>
      <c r="U45" s="330"/>
      <c r="V45" s="319"/>
      <c r="W45" s="320"/>
      <c r="X45" s="320"/>
      <c r="Y45" s="320"/>
      <c r="Z45" s="320"/>
      <c r="AA45" s="321"/>
      <c r="AB45" s="304"/>
      <c r="AC45" s="305"/>
      <c r="AD45" s="305"/>
      <c r="AE45" s="305"/>
      <c r="AF45" s="305"/>
      <c r="AG45" s="306"/>
      <c r="AH45" s="310"/>
      <c r="AI45" s="311"/>
      <c r="AJ45" s="311"/>
      <c r="AK45" s="311"/>
      <c r="AL45" s="311"/>
      <c r="AM45" s="312"/>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87" t="s">
        <v>249</v>
      </c>
      <c r="K46" s="288"/>
      <c r="L46" s="288"/>
      <c r="M46" s="288"/>
      <c r="N46" s="288"/>
      <c r="O46" s="289"/>
      <c r="P46" s="287" t="s">
        <v>250</v>
      </c>
      <c r="Q46" s="288"/>
      <c r="R46" s="288"/>
      <c r="S46" s="288"/>
      <c r="T46" s="288"/>
      <c r="U46" s="289"/>
      <c r="V46" s="287" t="s">
        <v>251</v>
      </c>
      <c r="W46" s="288"/>
      <c r="X46" s="288"/>
      <c r="Y46" s="288"/>
      <c r="Z46" s="288"/>
      <c r="AA46" s="289"/>
      <c r="AB46" s="287" t="s">
        <v>252</v>
      </c>
      <c r="AC46" s="303"/>
      <c r="AD46" s="288"/>
      <c r="AE46" s="288"/>
      <c r="AF46" s="288"/>
      <c r="AG46" s="289"/>
      <c r="AH46" s="287" t="s">
        <v>253</v>
      </c>
      <c r="AI46" s="288"/>
      <c r="AJ46" s="288"/>
      <c r="AK46" s="288"/>
      <c r="AL46" s="288"/>
      <c r="AM46" s="289"/>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90"/>
      <c r="K47" s="291"/>
      <c r="L47" s="291"/>
      <c r="M47" s="291"/>
      <c r="N47" s="291"/>
      <c r="O47" s="292"/>
      <c r="P47" s="290"/>
      <c r="Q47" s="291"/>
      <c r="R47" s="291"/>
      <c r="S47" s="291"/>
      <c r="T47" s="291"/>
      <c r="U47" s="292"/>
      <c r="V47" s="290"/>
      <c r="W47" s="291"/>
      <c r="X47" s="291"/>
      <c r="Y47" s="291"/>
      <c r="Z47" s="291"/>
      <c r="AA47" s="292"/>
      <c r="AB47" s="290"/>
      <c r="AC47" s="291"/>
      <c r="AD47" s="291"/>
      <c r="AE47" s="291"/>
      <c r="AF47" s="291"/>
      <c r="AG47" s="292"/>
      <c r="AH47" s="290"/>
      <c r="AI47" s="291"/>
      <c r="AJ47" s="291"/>
      <c r="AK47" s="291"/>
      <c r="AL47" s="291"/>
      <c r="AM47" s="292"/>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90"/>
      <c r="K48" s="291"/>
      <c r="L48" s="291"/>
      <c r="M48" s="291"/>
      <c r="N48" s="291"/>
      <c r="O48" s="292"/>
      <c r="P48" s="290"/>
      <c r="Q48" s="291"/>
      <c r="R48" s="291"/>
      <c r="S48" s="291"/>
      <c r="T48" s="291"/>
      <c r="U48" s="292"/>
      <c r="V48" s="290"/>
      <c r="W48" s="291"/>
      <c r="X48" s="291"/>
      <c r="Y48" s="291"/>
      <c r="Z48" s="291"/>
      <c r="AA48" s="292"/>
      <c r="AB48" s="290"/>
      <c r="AC48" s="291"/>
      <c r="AD48" s="291"/>
      <c r="AE48" s="291"/>
      <c r="AF48" s="291"/>
      <c r="AG48" s="292"/>
      <c r="AH48" s="290"/>
      <c r="AI48" s="291"/>
      <c r="AJ48" s="291"/>
      <c r="AK48" s="291"/>
      <c r="AL48" s="291"/>
      <c r="AM48" s="292"/>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90"/>
      <c r="K49" s="291"/>
      <c r="L49" s="291"/>
      <c r="M49" s="291"/>
      <c r="N49" s="291"/>
      <c r="O49" s="292"/>
      <c r="P49" s="290"/>
      <c r="Q49" s="291"/>
      <c r="R49" s="291"/>
      <c r="S49" s="291"/>
      <c r="T49" s="291"/>
      <c r="U49" s="292"/>
      <c r="V49" s="290"/>
      <c r="W49" s="291"/>
      <c r="X49" s="291"/>
      <c r="Y49" s="291"/>
      <c r="Z49" s="291"/>
      <c r="AA49" s="292"/>
      <c r="AB49" s="290"/>
      <c r="AC49" s="291"/>
      <c r="AD49" s="291"/>
      <c r="AE49" s="291"/>
      <c r="AF49" s="291"/>
      <c r="AG49" s="292"/>
      <c r="AH49" s="290"/>
      <c r="AI49" s="291"/>
      <c r="AJ49" s="291"/>
      <c r="AK49" s="291"/>
      <c r="AL49" s="291"/>
      <c r="AM49" s="292"/>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90"/>
      <c r="K50" s="291"/>
      <c r="L50" s="291"/>
      <c r="M50" s="291"/>
      <c r="N50" s="291"/>
      <c r="O50" s="292"/>
      <c r="P50" s="290"/>
      <c r="Q50" s="291"/>
      <c r="R50" s="291"/>
      <c r="S50" s="291"/>
      <c r="T50" s="291"/>
      <c r="U50" s="292"/>
      <c r="V50" s="290"/>
      <c r="W50" s="291"/>
      <c r="X50" s="291"/>
      <c r="Y50" s="291"/>
      <c r="Z50" s="291"/>
      <c r="AA50" s="292"/>
      <c r="AB50" s="290"/>
      <c r="AC50" s="291"/>
      <c r="AD50" s="291"/>
      <c r="AE50" s="291"/>
      <c r="AF50" s="291"/>
      <c r="AG50" s="292"/>
      <c r="AH50" s="290"/>
      <c r="AI50" s="291"/>
      <c r="AJ50" s="291"/>
      <c r="AK50" s="291"/>
      <c r="AL50" s="291"/>
      <c r="AM50" s="292"/>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293"/>
      <c r="K51" s="294"/>
      <c r="L51" s="294"/>
      <c r="M51" s="294"/>
      <c r="N51" s="294"/>
      <c r="O51" s="295"/>
      <c r="P51" s="293"/>
      <c r="Q51" s="294"/>
      <c r="R51" s="294"/>
      <c r="S51" s="294"/>
      <c r="T51" s="294"/>
      <c r="U51" s="295"/>
      <c r="V51" s="293"/>
      <c r="W51" s="294"/>
      <c r="X51" s="294"/>
      <c r="Y51" s="294"/>
      <c r="Z51" s="294"/>
      <c r="AA51" s="295"/>
      <c r="AB51" s="293"/>
      <c r="AC51" s="294"/>
      <c r="AD51" s="294"/>
      <c r="AE51" s="294"/>
      <c r="AF51" s="294"/>
      <c r="AG51" s="295"/>
      <c r="AH51" s="293"/>
      <c r="AI51" s="294"/>
      <c r="AJ51" s="294"/>
      <c r="AK51" s="294"/>
      <c r="AL51" s="294"/>
      <c r="AM51" s="295"/>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35" t="s">
        <v>254</v>
      </c>
      <c r="C1" s="335"/>
      <c r="D1" s="335"/>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255</v>
      </c>
      <c r="D3" s="49" t="s">
        <v>240</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256</v>
      </c>
      <c r="C4" s="50" t="s">
        <v>257</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128</v>
      </c>
      <c r="C5" s="50" t="s">
        <v>258</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259</v>
      </c>
      <c r="C6" s="50" t="s">
        <v>260</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261</v>
      </c>
      <c r="C7" s="50" t="s">
        <v>262</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187</v>
      </c>
      <c r="C8" s="50" t="s">
        <v>263</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1" zoomScale="80" zoomScaleNormal="80" workbookViewId="0">
      <selection activeCell="B22" sqref="B22:B2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37" t="s">
        <v>264</v>
      </c>
      <c r="C1" s="337"/>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265</v>
      </c>
      <c r="C3" s="34" t="s">
        <v>266</v>
      </c>
      <c r="D3" s="58"/>
      <c r="E3" s="58"/>
      <c r="F3" s="35"/>
      <c r="G3" s="8"/>
      <c r="H3" s="8"/>
      <c r="I3" s="8"/>
      <c r="J3" s="8"/>
      <c r="K3" s="8"/>
      <c r="L3" s="8"/>
      <c r="M3" s="8"/>
      <c r="N3" s="8"/>
      <c r="O3" s="8"/>
      <c r="P3" s="8"/>
      <c r="Q3" s="8"/>
      <c r="R3" s="8"/>
      <c r="S3" s="8"/>
      <c r="T3" s="8"/>
      <c r="U3" s="8"/>
      <c r="V3" s="8"/>
      <c r="W3" s="8"/>
    </row>
    <row r="4" spans="1:23" ht="32.4" x14ac:dyDescent="0.3">
      <c r="A4" s="23" t="s">
        <v>267</v>
      </c>
      <c r="B4" s="338" t="s">
        <v>268</v>
      </c>
      <c r="C4" s="36" t="s">
        <v>269</v>
      </c>
      <c r="D4" s="57"/>
      <c r="E4" s="57"/>
      <c r="F4" s="35"/>
      <c r="G4" s="8"/>
      <c r="H4" s="8"/>
      <c r="I4" s="8"/>
      <c r="J4" s="8"/>
      <c r="K4" s="8"/>
      <c r="L4" s="8"/>
      <c r="M4" s="8"/>
      <c r="N4" s="8"/>
      <c r="O4" s="8"/>
      <c r="P4" s="8"/>
      <c r="Q4" s="8"/>
      <c r="R4" s="8"/>
      <c r="S4" s="8"/>
      <c r="T4" s="8"/>
      <c r="U4" s="8"/>
      <c r="V4" s="8"/>
      <c r="W4" s="8"/>
    </row>
    <row r="5" spans="1:23" ht="32.4" x14ac:dyDescent="0.3">
      <c r="A5" s="23" t="s">
        <v>150</v>
      </c>
      <c r="B5" s="338"/>
      <c r="C5" s="37" t="s">
        <v>270</v>
      </c>
      <c r="D5" s="57"/>
      <c r="E5" s="57"/>
      <c r="F5" s="35"/>
      <c r="G5" s="8"/>
      <c r="H5" s="8"/>
      <c r="I5" s="8"/>
      <c r="J5" s="8"/>
      <c r="K5" s="8"/>
      <c r="L5" s="8"/>
      <c r="M5" s="8"/>
      <c r="N5" s="8"/>
      <c r="O5" s="8"/>
      <c r="P5" s="8"/>
      <c r="Q5" s="8"/>
      <c r="R5" s="8"/>
      <c r="S5" s="8"/>
      <c r="T5" s="8"/>
      <c r="U5" s="8"/>
      <c r="V5" s="8"/>
      <c r="W5" s="8"/>
    </row>
    <row r="6" spans="1:23" ht="32.4" x14ac:dyDescent="0.3">
      <c r="A6" s="23" t="s">
        <v>129</v>
      </c>
      <c r="B6" s="338"/>
      <c r="C6" s="37" t="s">
        <v>271</v>
      </c>
      <c r="D6" s="57"/>
      <c r="E6" s="57"/>
      <c r="F6" s="35"/>
      <c r="G6" s="8"/>
      <c r="H6" s="8"/>
      <c r="I6" s="8"/>
      <c r="J6" s="8"/>
      <c r="K6" s="8"/>
      <c r="L6" s="8"/>
      <c r="M6" s="8"/>
      <c r="N6" s="8"/>
      <c r="O6" s="8"/>
      <c r="P6" s="8"/>
      <c r="Q6" s="8"/>
      <c r="R6" s="8"/>
      <c r="S6" s="8"/>
      <c r="T6" s="8"/>
      <c r="U6" s="8"/>
      <c r="V6" s="8"/>
      <c r="W6" s="8"/>
    </row>
    <row r="7" spans="1:23" ht="32.4" x14ac:dyDescent="0.3">
      <c r="A7" s="23" t="s">
        <v>272</v>
      </c>
      <c r="B7" s="338"/>
      <c r="C7" s="37" t="s">
        <v>273</v>
      </c>
      <c r="D7" s="57"/>
      <c r="E7" s="57"/>
      <c r="F7" s="35"/>
      <c r="G7" s="8"/>
      <c r="H7" s="8"/>
      <c r="I7" s="8"/>
      <c r="J7" s="8"/>
      <c r="K7" s="8"/>
      <c r="L7" s="8"/>
      <c r="M7" s="8"/>
      <c r="N7" s="8"/>
      <c r="O7" s="8"/>
      <c r="P7" s="8"/>
      <c r="Q7" s="8"/>
      <c r="R7" s="8"/>
      <c r="S7" s="8"/>
      <c r="T7" s="8"/>
      <c r="U7" s="8"/>
      <c r="V7" s="8"/>
      <c r="W7" s="8"/>
    </row>
    <row r="8" spans="1:23" ht="20.399999999999999" x14ac:dyDescent="0.3">
      <c r="A8" s="23"/>
      <c r="B8" s="338"/>
      <c r="C8" s="37" t="s">
        <v>274</v>
      </c>
      <c r="D8" s="57"/>
      <c r="E8" s="57"/>
      <c r="F8" s="38"/>
      <c r="G8" s="8"/>
      <c r="H8" s="8"/>
      <c r="I8" s="8"/>
      <c r="J8" s="8"/>
      <c r="K8" s="8"/>
      <c r="L8" s="8"/>
      <c r="M8" s="8"/>
      <c r="N8" s="8"/>
      <c r="O8" s="8"/>
      <c r="P8" s="8"/>
      <c r="Q8" s="8"/>
      <c r="R8" s="8"/>
      <c r="S8" s="8"/>
      <c r="T8" s="8"/>
      <c r="U8" s="8"/>
      <c r="V8" s="8"/>
      <c r="W8" s="8"/>
    </row>
    <row r="9" spans="1:23" ht="18" x14ac:dyDescent="0.3">
      <c r="A9" s="23"/>
      <c r="B9" s="338"/>
      <c r="C9" s="39" t="s">
        <v>275</v>
      </c>
      <c r="D9" s="57"/>
      <c r="E9" s="57"/>
      <c r="F9" s="24"/>
      <c r="G9" s="8"/>
      <c r="H9" s="8"/>
      <c r="I9" s="8"/>
      <c r="J9" s="8"/>
      <c r="K9" s="8"/>
      <c r="L9" s="8"/>
      <c r="M9" s="8"/>
      <c r="N9" s="8"/>
      <c r="O9" s="8"/>
      <c r="P9" s="8"/>
      <c r="Q9" s="8"/>
      <c r="R9" s="8"/>
      <c r="S9" s="8"/>
      <c r="T9" s="8"/>
      <c r="U9" s="8"/>
      <c r="V9" s="8"/>
      <c r="W9" s="8"/>
    </row>
    <row r="10" spans="1:23" ht="33.75" customHeight="1" x14ac:dyDescent="0.3">
      <c r="A10" s="23"/>
      <c r="B10" s="339" t="s">
        <v>276</v>
      </c>
      <c r="C10" s="40" t="s">
        <v>277</v>
      </c>
      <c r="D10" s="57"/>
      <c r="E10" s="57"/>
      <c r="F10" s="23" t="s">
        <v>278</v>
      </c>
      <c r="G10" s="8"/>
      <c r="H10" s="8"/>
      <c r="I10" s="8"/>
      <c r="J10" s="8"/>
      <c r="K10" s="8"/>
      <c r="L10" s="8"/>
      <c r="M10" s="8"/>
      <c r="N10" s="8"/>
      <c r="O10" s="8"/>
      <c r="P10" s="8"/>
      <c r="Q10" s="8"/>
      <c r="R10" s="8"/>
      <c r="S10" s="8"/>
      <c r="T10" s="8"/>
      <c r="U10" s="8"/>
      <c r="V10" s="8"/>
      <c r="W10" s="8"/>
    </row>
    <row r="11" spans="1:23" ht="18" x14ac:dyDescent="0.3">
      <c r="A11" s="23"/>
      <c r="B11" s="339"/>
      <c r="C11" s="41" t="s">
        <v>279</v>
      </c>
      <c r="D11" s="57"/>
      <c r="E11" s="57"/>
      <c r="F11" s="23" t="s">
        <v>280</v>
      </c>
      <c r="G11" s="8"/>
      <c r="H11" s="8"/>
      <c r="I11" s="8"/>
      <c r="J11" s="8"/>
      <c r="K11" s="8"/>
      <c r="L11" s="8"/>
      <c r="M11" s="8"/>
      <c r="N11" s="8"/>
      <c r="O11" s="8"/>
      <c r="P11" s="8"/>
      <c r="Q11" s="8"/>
      <c r="R11" s="8"/>
      <c r="S11" s="8"/>
      <c r="T11" s="8"/>
      <c r="U11" s="8"/>
      <c r="V11" s="8"/>
      <c r="W11" s="8"/>
    </row>
    <row r="12" spans="1:23" ht="18" x14ac:dyDescent="0.3">
      <c r="A12" s="23"/>
      <c r="B12" s="339"/>
      <c r="C12" s="41" t="s">
        <v>281</v>
      </c>
      <c r="D12" s="57"/>
      <c r="E12" s="57"/>
      <c r="F12" s="23" t="s">
        <v>282</v>
      </c>
      <c r="G12" s="8"/>
      <c r="H12" s="8"/>
      <c r="I12" s="8"/>
      <c r="J12" s="8"/>
      <c r="K12" s="8"/>
      <c r="L12" s="8"/>
      <c r="M12" s="8"/>
      <c r="N12" s="8"/>
      <c r="O12" s="8"/>
      <c r="P12" s="8"/>
      <c r="Q12" s="8"/>
      <c r="R12" s="8"/>
      <c r="S12" s="8"/>
      <c r="T12" s="8"/>
      <c r="U12" s="8"/>
      <c r="V12" s="8"/>
      <c r="W12" s="8"/>
    </row>
    <row r="13" spans="1:23" ht="18" x14ac:dyDescent="0.3">
      <c r="A13" s="23"/>
      <c r="B13" s="339"/>
      <c r="C13" s="41" t="s">
        <v>283</v>
      </c>
      <c r="D13" s="57"/>
      <c r="E13" s="57"/>
      <c r="F13" s="23" t="s">
        <v>284</v>
      </c>
      <c r="G13" s="8"/>
      <c r="H13" s="8"/>
      <c r="I13" s="8"/>
      <c r="J13" s="8"/>
      <c r="K13" s="8"/>
      <c r="L13" s="8"/>
      <c r="M13" s="8"/>
      <c r="N13" s="8"/>
      <c r="O13" s="8"/>
      <c r="P13" s="8"/>
      <c r="Q13" s="8"/>
      <c r="R13" s="8"/>
      <c r="S13" s="8"/>
      <c r="T13" s="8"/>
      <c r="U13" s="8"/>
      <c r="V13" s="8"/>
      <c r="W13" s="8"/>
    </row>
    <row r="14" spans="1:23" ht="36" x14ac:dyDescent="0.3">
      <c r="A14" s="23"/>
      <c r="B14" s="339"/>
      <c r="C14" s="41" t="s">
        <v>285</v>
      </c>
      <c r="D14" s="57"/>
      <c r="E14" s="57"/>
      <c r="F14" s="23" t="s">
        <v>286</v>
      </c>
      <c r="G14" s="8"/>
      <c r="H14" s="8"/>
      <c r="I14" s="8"/>
      <c r="J14" s="8"/>
      <c r="K14" s="8"/>
      <c r="L14" s="8"/>
      <c r="M14" s="8"/>
      <c r="N14" s="8"/>
      <c r="O14" s="8"/>
      <c r="P14" s="8"/>
      <c r="Q14" s="8"/>
      <c r="R14" s="8"/>
      <c r="S14" s="8"/>
      <c r="T14" s="8"/>
      <c r="U14" s="8"/>
      <c r="V14" s="8"/>
      <c r="W14" s="8"/>
    </row>
    <row r="15" spans="1:23" ht="36" x14ac:dyDescent="0.3">
      <c r="A15" s="23"/>
      <c r="B15" s="339"/>
      <c r="C15" s="42" t="s">
        <v>287</v>
      </c>
      <c r="D15" s="57"/>
      <c r="E15" s="57"/>
      <c r="F15" s="23"/>
      <c r="G15" s="8"/>
      <c r="H15" s="8"/>
      <c r="I15" s="8"/>
      <c r="J15" s="8"/>
      <c r="K15" s="8"/>
      <c r="L15" s="8"/>
      <c r="M15" s="8"/>
      <c r="N15" s="8"/>
      <c r="O15" s="8"/>
      <c r="P15" s="8"/>
      <c r="Q15" s="8"/>
    </row>
    <row r="16" spans="1:23" ht="18" x14ac:dyDescent="0.3">
      <c r="A16" s="23"/>
      <c r="B16" s="340" t="s">
        <v>288</v>
      </c>
      <c r="C16" s="40" t="s">
        <v>289</v>
      </c>
      <c r="D16" s="57"/>
      <c r="E16" s="57"/>
      <c r="F16" s="23"/>
      <c r="G16" s="8"/>
      <c r="H16" s="8"/>
      <c r="I16" s="8"/>
      <c r="J16" s="8"/>
      <c r="K16" s="8"/>
      <c r="L16" s="8"/>
      <c r="M16" s="8"/>
      <c r="N16" s="8"/>
      <c r="O16" s="8"/>
      <c r="P16" s="8"/>
      <c r="Q16" s="8"/>
    </row>
    <row r="17" spans="1:17" ht="36" x14ac:dyDescent="0.3">
      <c r="A17" s="23"/>
      <c r="B17" s="340"/>
      <c r="C17" s="41" t="s">
        <v>290</v>
      </c>
      <c r="D17" s="57"/>
      <c r="E17" s="57"/>
      <c r="F17" s="25"/>
      <c r="G17" s="8"/>
      <c r="H17" s="8"/>
      <c r="I17" s="8"/>
      <c r="J17" s="8"/>
      <c r="K17" s="8"/>
      <c r="L17" s="8"/>
      <c r="M17" s="8"/>
      <c r="N17" s="8"/>
      <c r="O17" s="8"/>
      <c r="P17" s="8"/>
      <c r="Q17" s="8"/>
    </row>
    <row r="18" spans="1:17" ht="36" x14ac:dyDescent="0.3">
      <c r="A18" s="23"/>
      <c r="B18" s="340"/>
      <c r="C18" s="41" t="s">
        <v>291</v>
      </c>
      <c r="D18" s="57"/>
      <c r="E18" s="57"/>
      <c r="F18" s="25"/>
      <c r="G18" s="8"/>
      <c r="H18" s="8"/>
      <c r="I18" s="8"/>
      <c r="J18" s="8"/>
      <c r="K18" s="8"/>
      <c r="L18" s="8"/>
      <c r="M18" s="8"/>
      <c r="N18" s="8"/>
      <c r="O18" s="8"/>
      <c r="P18" s="8"/>
      <c r="Q18" s="8"/>
    </row>
    <row r="19" spans="1:17" ht="18" x14ac:dyDescent="0.3">
      <c r="A19" s="23"/>
      <c r="B19" s="340"/>
      <c r="C19" s="41" t="s">
        <v>292</v>
      </c>
      <c r="D19" s="57"/>
      <c r="E19" s="57"/>
      <c r="F19" s="25"/>
      <c r="G19" s="8"/>
      <c r="H19" s="8"/>
      <c r="I19" s="8"/>
      <c r="J19" s="8"/>
      <c r="K19" s="8"/>
      <c r="L19" s="8"/>
      <c r="M19" s="8"/>
      <c r="N19" s="8"/>
      <c r="O19" s="8"/>
      <c r="P19" s="8"/>
      <c r="Q19" s="8"/>
    </row>
    <row r="20" spans="1:17" ht="36" x14ac:dyDescent="0.3">
      <c r="A20" s="23"/>
      <c r="B20" s="340"/>
      <c r="C20" s="41" t="s">
        <v>293</v>
      </c>
      <c r="D20" s="57"/>
      <c r="E20" s="57"/>
      <c r="F20" s="25"/>
      <c r="G20" s="8"/>
      <c r="H20" s="8"/>
      <c r="I20" s="8"/>
      <c r="J20" s="8"/>
      <c r="K20" s="8"/>
      <c r="L20" s="8"/>
      <c r="M20" s="8"/>
      <c r="N20" s="8"/>
      <c r="O20" s="8"/>
      <c r="P20" s="8"/>
      <c r="Q20" s="8"/>
    </row>
    <row r="21" spans="1:17" ht="36" x14ac:dyDescent="0.3">
      <c r="A21" s="23"/>
      <c r="B21" s="340"/>
      <c r="C21" s="42" t="s">
        <v>294</v>
      </c>
      <c r="D21" s="57"/>
      <c r="E21" s="57"/>
      <c r="F21" s="43"/>
      <c r="G21" s="8"/>
      <c r="H21" s="8"/>
      <c r="I21" s="8"/>
      <c r="J21" s="8"/>
      <c r="K21" s="8"/>
      <c r="L21" s="8"/>
      <c r="M21" s="8"/>
      <c r="N21" s="8"/>
      <c r="O21" s="8"/>
      <c r="P21" s="8"/>
      <c r="Q21" s="8"/>
    </row>
    <row r="22" spans="1:17" ht="20.399999999999999" x14ac:dyDescent="0.3">
      <c r="A22" s="23"/>
      <c r="B22" s="341" t="s">
        <v>295</v>
      </c>
      <c r="C22" s="40" t="s">
        <v>296</v>
      </c>
      <c r="D22" s="57"/>
      <c r="E22" s="57"/>
      <c r="F22" s="43"/>
      <c r="G22" s="8"/>
      <c r="H22" s="8"/>
      <c r="I22" s="8"/>
      <c r="J22" s="8"/>
      <c r="K22" s="8"/>
      <c r="L22" s="8"/>
      <c r="M22" s="8"/>
      <c r="N22" s="8"/>
      <c r="O22" s="8"/>
      <c r="P22" s="8"/>
      <c r="Q22" s="8"/>
    </row>
    <row r="23" spans="1:17" ht="36" x14ac:dyDescent="0.3">
      <c r="A23" s="23"/>
      <c r="B23" s="341"/>
      <c r="C23" s="41" t="s">
        <v>297</v>
      </c>
      <c r="D23" s="57"/>
      <c r="E23" s="57"/>
      <c r="F23" s="43"/>
      <c r="G23" s="8"/>
      <c r="H23" s="8"/>
      <c r="I23" s="8"/>
      <c r="J23" s="8"/>
      <c r="K23" s="8"/>
      <c r="L23" s="8"/>
      <c r="M23" s="8"/>
      <c r="N23" s="8"/>
      <c r="O23" s="8"/>
      <c r="P23" s="8"/>
      <c r="Q23" s="8"/>
    </row>
    <row r="24" spans="1:17" ht="36" x14ac:dyDescent="0.3">
      <c r="A24" s="23"/>
      <c r="B24" s="341"/>
      <c r="C24" s="41" t="s">
        <v>298</v>
      </c>
      <c r="D24" s="57"/>
      <c r="E24" s="57"/>
      <c r="F24" s="43"/>
      <c r="G24" s="8"/>
      <c r="H24" s="8"/>
      <c r="I24" s="8"/>
      <c r="J24" s="8"/>
      <c r="K24" s="8"/>
      <c r="L24" s="8"/>
      <c r="M24" s="8"/>
      <c r="N24" s="8"/>
      <c r="O24" s="8"/>
      <c r="P24" s="8"/>
      <c r="Q24" s="8"/>
    </row>
    <row r="25" spans="1:17" ht="20.399999999999999" x14ac:dyDescent="0.3">
      <c r="A25" s="23"/>
      <c r="B25" s="341"/>
      <c r="C25" s="41" t="s">
        <v>299</v>
      </c>
      <c r="D25" s="57"/>
      <c r="E25" s="57"/>
      <c r="F25" s="43"/>
      <c r="G25" s="8"/>
      <c r="H25" s="8"/>
      <c r="I25" s="8"/>
      <c r="J25" s="8"/>
      <c r="K25" s="8"/>
      <c r="L25" s="8"/>
      <c r="M25" s="8"/>
      <c r="N25" s="8"/>
      <c r="O25" s="8"/>
      <c r="P25" s="8"/>
      <c r="Q25" s="8"/>
    </row>
    <row r="26" spans="1:17" ht="36" x14ac:dyDescent="0.3">
      <c r="A26" s="23"/>
      <c r="B26" s="341"/>
      <c r="C26" s="41" t="s">
        <v>300</v>
      </c>
      <c r="D26" s="57"/>
      <c r="E26" s="57"/>
      <c r="F26" s="43"/>
      <c r="G26" s="8"/>
      <c r="H26" s="8"/>
      <c r="I26" s="8"/>
      <c r="J26" s="8"/>
      <c r="K26" s="8"/>
      <c r="L26" s="8"/>
      <c r="M26" s="8"/>
      <c r="N26" s="8"/>
      <c r="O26" s="8"/>
      <c r="P26" s="8"/>
      <c r="Q26" s="8"/>
    </row>
    <row r="27" spans="1:17" ht="36" x14ac:dyDescent="0.3">
      <c r="A27" s="23"/>
      <c r="B27" s="341"/>
      <c r="C27" s="42" t="s">
        <v>301</v>
      </c>
      <c r="D27" s="57"/>
      <c r="E27" s="57"/>
      <c r="F27" s="43"/>
      <c r="G27" s="8"/>
      <c r="H27" s="8"/>
      <c r="I27" s="8"/>
      <c r="J27" s="8"/>
      <c r="K27" s="8"/>
      <c r="L27" s="8"/>
      <c r="M27" s="8"/>
      <c r="N27" s="8"/>
      <c r="O27" s="8"/>
      <c r="P27" s="8"/>
      <c r="Q27" s="8"/>
    </row>
    <row r="28" spans="1:17" ht="20.399999999999999" x14ac:dyDescent="0.3">
      <c r="A28" s="23"/>
      <c r="B28" s="336" t="s">
        <v>302</v>
      </c>
      <c r="C28" s="40" t="s">
        <v>303</v>
      </c>
      <c r="D28" s="57"/>
      <c r="E28" s="57"/>
      <c r="F28" s="43"/>
      <c r="G28" s="8"/>
      <c r="H28" s="8"/>
      <c r="I28" s="8"/>
      <c r="J28" s="8"/>
      <c r="K28" s="8"/>
      <c r="L28" s="8"/>
      <c r="M28" s="8"/>
      <c r="N28" s="8"/>
      <c r="O28" s="8"/>
      <c r="P28" s="8"/>
      <c r="Q28" s="8"/>
    </row>
    <row r="29" spans="1:17" ht="20.399999999999999" x14ac:dyDescent="0.3">
      <c r="A29" s="23"/>
      <c r="B29" s="336"/>
      <c r="C29" s="41" t="s">
        <v>304</v>
      </c>
      <c r="D29" s="57"/>
      <c r="E29" s="57"/>
      <c r="F29" s="43"/>
      <c r="G29" s="8"/>
      <c r="H29" s="8"/>
      <c r="I29" s="8"/>
      <c r="J29" s="8"/>
      <c r="K29" s="8"/>
      <c r="L29" s="8"/>
      <c r="M29" s="8"/>
      <c r="N29" s="8"/>
      <c r="O29" s="8"/>
      <c r="P29" s="8"/>
      <c r="Q29" s="8"/>
    </row>
    <row r="30" spans="1:17" ht="20.399999999999999" x14ac:dyDescent="0.3">
      <c r="A30" s="23"/>
      <c r="B30" s="336"/>
      <c r="C30" s="41" t="s">
        <v>305</v>
      </c>
      <c r="D30" s="57"/>
      <c r="E30" s="57"/>
      <c r="F30" s="43"/>
      <c r="G30" s="8"/>
      <c r="H30" s="8"/>
      <c r="I30" s="8"/>
      <c r="J30" s="8"/>
      <c r="K30" s="8"/>
      <c r="L30" s="8"/>
      <c r="M30" s="8"/>
      <c r="N30" s="8"/>
      <c r="O30" s="8"/>
      <c r="P30" s="8"/>
      <c r="Q30" s="8"/>
    </row>
    <row r="31" spans="1:17" ht="36" x14ac:dyDescent="0.3">
      <c r="A31" s="23"/>
      <c r="B31" s="336"/>
      <c r="C31" s="41" t="s">
        <v>306</v>
      </c>
      <c r="D31" s="57"/>
      <c r="E31" s="57"/>
      <c r="F31" s="43"/>
      <c r="G31" s="8"/>
      <c r="H31" s="8"/>
      <c r="I31" s="8"/>
      <c r="J31" s="8"/>
      <c r="K31" s="8"/>
      <c r="L31" s="8"/>
      <c r="M31" s="8"/>
      <c r="N31" s="8"/>
      <c r="O31" s="8"/>
      <c r="P31" s="8"/>
      <c r="Q31" s="8"/>
    </row>
    <row r="32" spans="1:17" ht="36" x14ac:dyDescent="0.3">
      <c r="A32" s="23"/>
      <c r="B32" s="336"/>
      <c r="C32" s="41" t="s">
        <v>307</v>
      </c>
      <c r="D32" s="57"/>
      <c r="E32" s="57"/>
      <c r="F32" s="43"/>
      <c r="G32" s="8"/>
      <c r="H32" s="8"/>
      <c r="I32" s="8"/>
      <c r="J32" s="8"/>
      <c r="K32" s="8"/>
      <c r="L32" s="8"/>
      <c r="M32" s="8"/>
      <c r="N32" s="8"/>
      <c r="O32" s="8"/>
      <c r="P32" s="8"/>
      <c r="Q32" s="8"/>
    </row>
    <row r="33" spans="1:17" ht="36" x14ac:dyDescent="0.3">
      <c r="A33" s="23"/>
      <c r="B33" s="336"/>
      <c r="C33" s="42" t="s">
        <v>308</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309</v>
      </c>
      <c r="C208" s="45" t="s">
        <v>310</v>
      </c>
      <c r="D208" s="45"/>
      <c r="E208" s="45"/>
      <c r="F208" t="s">
        <v>309</v>
      </c>
      <c r="G208" t="s">
        <v>310</v>
      </c>
    </row>
    <row r="209" spans="1:10" ht="21" x14ac:dyDescent="0.4">
      <c r="A209" s="8"/>
      <c r="B209" s="46" t="s">
        <v>311</v>
      </c>
      <c r="C209" s="46" t="s">
        <v>312</v>
      </c>
      <c r="D209" s="46"/>
      <c r="E209" s="46"/>
      <c r="F209" t="s">
        <v>311</v>
      </c>
      <c r="H209" t="str">
        <f>IF(NOT(ISBLANK(F209)),F209,IF(NOT(ISBLANK(G209)),"     "&amp;G209,FALSE))</f>
        <v>Afectación Económica o presupuestal</v>
      </c>
      <c r="I209" t="s">
        <v>311</v>
      </c>
      <c r="J209" t="str">
        <f>IF(NOT(ISERROR(MATCH(I209,_xlfn.ANCHORARRAY(B220),0))),H222&amp;"Por favor no seleccionar los criterios de impacto",I209)</f>
        <v>❌Por favor no seleccionar los criterios de impacto</v>
      </c>
    </row>
    <row r="210" spans="1:10" ht="21" x14ac:dyDescent="0.4">
      <c r="A210" s="8"/>
      <c r="B210" s="46" t="s">
        <v>311</v>
      </c>
      <c r="C210" s="46" t="s">
        <v>313</v>
      </c>
      <c r="D210" s="46"/>
      <c r="E210" s="46"/>
      <c r="G210" t="s">
        <v>312</v>
      </c>
      <c r="H210" t="str">
        <f t="shared" ref="H210:H220" si="0">IF(NOT(ISBLANK(F210)),F210,IF(NOT(ISBLANK(G210)),"     "&amp;G210,FALSE))</f>
        <v xml:space="preserve">     Afectación menor a 10 SMLMV .</v>
      </c>
    </row>
    <row r="211" spans="1:10" ht="21" x14ac:dyDescent="0.4">
      <c r="A211" s="8"/>
      <c r="B211" s="46" t="s">
        <v>311</v>
      </c>
      <c r="C211" s="46" t="s">
        <v>314</v>
      </c>
      <c r="D211" s="46"/>
      <c r="E211" s="46"/>
      <c r="G211" t="s">
        <v>313</v>
      </c>
      <c r="H211" t="str">
        <f t="shared" si="0"/>
        <v xml:space="preserve">     Entre 10 y 50 SMLMV </v>
      </c>
    </row>
    <row r="212" spans="1:10" ht="21" x14ac:dyDescent="0.4">
      <c r="A212" s="8"/>
      <c r="B212" s="46" t="s">
        <v>311</v>
      </c>
      <c r="C212" s="46" t="s">
        <v>315</v>
      </c>
      <c r="D212" s="46"/>
      <c r="E212" s="46"/>
      <c r="G212" t="s">
        <v>314</v>
      </c>
      <c r="H212" t="str">
        <f t="shared" si="0"/>
        <v xml:space="preserve">     Entre 50 y 100 SMLMV </v>
      </c>
    </row>
    <row r="213" spans="1:10" ht="21" x14ac:dyDescent="0.4">
      <c r="A213" s="8"/>
      <c r="B213" s="46" t="s">
        <v>311</v>
      </c>
      <c r="C213" s="46" t="s">
        <v>316</v>
      </c>
      <c r="D213" s="46"/>
      <c r="E213" s="46"/>
      <c r="G213" t="s">
        <v>315</v>
      </c>
      <c r="H213" t="str">
        <f t="shared" si="0"/>
        <v xml:space="preserve">     Entre 100 y 500 SMLMV </v>
      </c>
    </row>
    <row r="214" spans="1:10" ht="21" x14ac:dyDescent="0.4">
      <c r="A214" s="8"/>
      <c r="B214" s="46" t="s">
        <v>317</v>
      </c>
      <c r="C214" s="46" t="s">
        <v>318</v>
      </c>
      <c r="D214" s="46"/>
      <c r="E214" s="46"/>
      <c r="G214" t="s">
        <v>316</v>
      </c>
      <c r="H214" t="str">
        <f t="shared" si="0"/>
        <v xml:space="preserve">     Mayor a 500 SMLMV </v>
      </c>
    </row>
    <row r="215" spans="1:10" ht="21" x14ac:dyDescent="0.4">
      <c r="A215" s="8"/>
      <c r="B215" s="46" t="s">
        <v>317</v>
      </c>
      <c r="C215" s="46" t="s">
        <v>319</v>
      </c>
      <c r="D215" s="46"/>
      <c r="E215" s="46"/>
      <c r="F215" t="s">
        <v>317</v>
      </c>
      <c r="H215" t="str">
        <f t="shared" si="0"/>
        <v>Pérdida Reputacional</v>
      </c>
    </row>
    <row r="216" spans="1:10" ht="21" x14ac:dyDescent="0.4">
      <c r="A216" s="8"/>
      <c r="B216" s="46" t="s">
        <v>317</v>
      </c>
      <c r="C216" s="46" t="s">
        <v>320</v>
      </c>
      <c r="D216" s="46"/>
      <c r="E216" s="46"/>
      <c r="G216" t="s">
        <v>318</v>
      </c>
      <c r="H216" t="str">
        <f t="shared" si="0"/>
        <v xml:space="preserve">     El riesgo afecta la imagen de alguna área de la organización</v>
      </c>
    </row>
    <row r="217" spans="1:10" ht="21" x14ac:dyDescent="0.4">
      <c r="A217" s="8"/>
      <c r="B217" s="46" t="s">
        <v>317</v>
      </c>
      <c r="C217" s="46" t="s">
        <v>321</v>
      </c>
      <c r="D217" s="46"/>
      <c r="E217" s="46"/>
      <c r="G217" t="s">
        <v>319</v>
      </c>
      <c r="H217" t="str">
        <f t="shared" si="0"/>
        <v xml:space="preserve">     El riesgo afecta la imagen de la entidad internamente, de conocimiento general, nivel interno, de junta dircetiva y accionistas y/o de provedores</v>
      </c>
    </row>
    <row r="218" spans="1:10" ht="21" x14ac:dyDescent="0.4">
      <c r="A218" s="8"/>
      <c r="B218" s="46" t="s">
        <v>317</v>
      </c>
      <c r="C218" s="46" t="s">
        <v>322</v>
      </c>
      <c r="D218" s="46"/>
      <c r="E218" s="46"/>
      <c r="G218" t="s">
        <v>320</v>
      </c>
      <c r="H218" t="str">
        <f t="shared" si="0"/>
        <v xml:space="preserve">     El riesgo afecta la imagen de la entidad con algunos usuarios de relevancia frente al logro de los objetivos</v>
      </c>
    </row>
    <row r="219" spans="1:10" x14ac:dyDescent="0.3">
      <c r="A219" s="8"/>
      <c r="B219" s="6"/>
      <c r="C219" s="6"/>
      <c r="D219" s="6"/>
      <c r="E219" s="6"/>
      <c r="G219" t="s">
        <v>321</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322</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323</v>
      </c>
    </row>
    <row r="223" spans="1:10" x14ac:dyDescent="0.3">
      <c r="B223" s="4"/>
      <c r="C223" s="4"/>
      <c r="D223" s="4"/>
      <c r="E223" s="4"/>
      <c r="H223" s="7" t="s">
        <v>324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42" t="s">
        <v>325</v>
      </c>
      <c r="C1" s="343"/>
      <c r="D1" s="343"/>
      <c r="E1" s="343"/>
      <c r="F1" s="344"/>
    </row>
    <row r="2" spans="2:6" ht="16.2" thickBot="1" x14ac:dyDescent="0.35">
      <c r="B2" s="11"/>
      <c r="C2" s="11"/>
      <c r="D2" s="11"/>
      <c r="E2" s="11"/>
      <c r="F2" s="11"/>
    </row>
    <row r="3" spans="2:6" ht="16.2" thickBot="1" x14ac:dyDescent="0.35">
      <c r="B3" s="346" t="s">
        <v>326</v>
      </c>
      <c r="C3" s="347"/>
      <c r="D3" s="347"/>
      <c r="E3" s="47" t="s">
        <v>266</v>
      </c>
      <c r="F3" s="48" t="s">
        <v>327</v>
      </c>
    </row>
    <row r="4" spans="2:6" ht="31.2" x14ac:dyDescent="0.3">
      <c r="B4" s="348" t="s">
        <v>328</v>
      </c>
      <c r="C4" s="350" t="s">
        <v>113</v>
      </c>
      <c r="D4" s="12" t="s">
        <v>131</v>
      </c>
      <c r="E4" s="13" t="s">
        <v>329</v>
      </c>
      <c r="F4" s="14">
        <v>0.25</v>
      </c>
    </row>
    <row r="5" spans="2:6" ht="46.8" x14ac:dyDescent="0.3">
      <c r="B5" s="349"/>
      <c r="C5" s="351"/>
      <c r="D5" s="15" t="s">
        <v>152</v>
      </c>
      <c r="E5" s="16" t="s">
        <v>330</v>
      </c>
      <c r="F5" s="17">
        <v>0.15</v>
      </c>
    </row>
    <row r="6" spans="2:6" ht="46.8" x14ac:dyDescent="0.3">
      <c r="B6" s="349"/>
      <c r="C6" s="351"/>
      <c r="D6" s="15" t="s">
        <v>197</v>
      </c>
      <c r="E6" s="16" t="s">
        <v>331</v>
      </c>
      <c r="F6" s="17">
        <v>0.1</v>
      </c>
    </row>
    <row r="7" spans="2:6" ht="15.6" hidden="1" x14ac:dyDescent="0.3">
      <c r="B7" s="349"/>
      <c r="C7" s="15"/>
      <c r="D7" s="15" t="s">
        <v>332</v>
      </c>
      <c r="E7" s="16"/>
      <c r="F7" s="17"/>
    </row>
    <row r="8" spans="2:6" ht="62.4" x14ac:dyDescent="0.3">
      <c r="B8" s="349"/>
      <c r="C8" s="351" t="s">
        <v>114</v>
      </c>
      <c r="D8" s="15" t="s">
        <v>333</v>
      </c>
      <c r="E8" s="16" t="s">
        <v>334</v>
      </c>
      <c r="F8" s="17">
        <v>0.25</v>
      </c>
    </row>
    <row r="9" spans="2:6" ht="31.2" x14ac:dyDescent="0.3">
      <c r="B9" s="349"/>
      <c r="C9" s="351"/>
      <c r="D9" s="15" t="s">
        <v>132</v>
      </c>
      <c r="E9" s="16" t="s">
        <v>335</v>
      </c>
      <c r="F9" s="17">
        <v>0.15</v>
      </c>
    </row>
    <row r="10" spans="2:6" ht="15.6" hidden="1" x14ac:dyDescent="0.3">
      <c r="B10" s="32"/>
      <c r="C10" s="15"/>
      <c r="D10" s="15" t="s">
        <v>332</v>
      </c>
      <c r="E10" s="16"/>
      <c r="F10" s="17"/>
    </row>
    <row r="11" spans="2:6" ht="46.8" x14ac:dyDescent="0.3">
      <c r="B11" s="349" t="s">
        <v>336</v>
      </c>
      <c r="C11" s="351" t="s">
        <v>116</v>
      </c>
      <c r="D11" s="15" t="s">
        <v>133</v>
      </c>
      <c r="E11" s="16" t="s">
        <v>337</v>
      </c>
      <c r="F11" s="18" t="s">
        <v>338</v>
      </c>
    </row>
    <row r="12" spans="2:6" ht="46.8" x14ac:dyDescent="0.3">
      <c r="B12" s="349"/>
      <c r="C12" s="351"/>
      <c r="D12" s="15" t="s">
        <v>162</v>
      </c>
      <c r="E12" s="16" t="s">
        <v>339</v>
      </c>
      <c r="F12" s="18" t="s">
        <v>338</v>
      </c>
    </row>
    <row r="13" spans="2:6" ht="15.6" x14ac:dyDescent="0.3">
      <c r="B13" s="349"/>
      <c r="C13" s="15"/>
      <c r="D13" s="15" t="s">
        <v>332</v>
      </c>
      <c r="E13" s="16"/>
      <c r="F13" s="18"/>
    </row>
    <row r="14" spans="2:6" ht="46.8" x14ac:dyDescent="0.3">
      <c r="B14" s="349"/>
      <c r="C14" s="351" t="s">
        <v>117</v>
      </c>
      <c r="D14" s="15" t="s">
        <v>134</v>
      </c>
      <c r="E14" s="16" t="s">
        <v>340</v>
      </c>
      <c r="F14" s="18" t="s">
        <v>338</v>
      </c>
    </row>
    <row r="15" spans="2:6" ht="46.8" x14ac:dyDescent="0.3">
      <c r="B15" s="349"/>
      <c r="C15" s="351"/>
      <c r="D15" s="15" t="s">
        <v>153</v>
      </c>
      <c r="E15" s="16" t="s">
        <v>341</v>
      </c>
      <c r="F15" s="18" t="s">
        <v>338</v>
      </c>
    </row>
    <row r="16" spans="2:6" ht="15.6" hidden="1" x14ac:dyDescent="0.3">
      <c r="B16" s="349"/>
      <c r="C16" s="15"/>
      <c r="D16" s="15" t="s">
        <v>332</v>
      </c>
      <c r="E16" s="16"/>
      <c r="F16" s="18"/>
    </row>
    <row r="17" spans="2:6" ht="31.2" x14ac:dyDescent="0.3">
      <c r="B17" s="349"/>
      <c r="C17" s="351" t="s">
        <v>118</v>
      </c>
      <c r="D17" s="15" t="s">
        <v>135</v>
      </c>
      <c r="E17" s="16" t="s">
        <v>342</v>
      </c>
      <c r="F17" s="18" t="s">
        <v>338</v>
      </c>
    </row>
    <row r="18" spans="2:6" ht="16.2" thickBot="1" x14ac:dyDescent="0.35">
      <c r="B18" s="352"/>
      <c r="C18" s="353"/>
      <c r="D18" s="19" t="s">
        <v>343</v>
      </c>
      <c r="E18" s="20" t="s">
        <v>344</v>
      </c>
      <c r="F18" s="21" t="s">
        <v>338</v>
      </c>
    </row>
    <row r="19" spans="2:6" ht="15.6" hidden="1" x14ac:dyDescent="0.3">
      <c r="B19" s="59"/>
      <c r="C19" s="59"/>
      <c r="D19" s="15" t="s">
        <v>332</v>
      </c>
      <c r="E19" s="60"/>
      <c r="F19" s="61"/>
    </row>
    <row r="20" spans="2:6" ht="49.5" customHeight="1" x14ac:dyDescent="0.3">
      <c r="B20" s="345" t="s">
        <v>345</v>
      </c>
      <c r="C20" s="345"/>
      <c r="D20" s="345"/>
      <c r="E20" s="345"/>
      <c r="F20" s="345"/>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B13" sqref="B13:B20"/>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346</v>
      </c>
      <c r="E2" t="s">
        <v>347</v>
      </c>
    </row>
    <row r="3" spans="2:6" x14ac:dyDescent="0.3">
      <c r="B3" t="s">
        <v>348</v>
      </c>
      <c r="E3" t="s">
        <v>349</v>
      </c>
    </row>
    <row r="4" spans="2:6" x14ac:dyDescent="0.3">
      <c r="B4" t="s">
        <v>350</v>
      </c>
      <c r="E4" t="s">
        <v>351</v>
      </c>
    </row>
    <row r="5" spans="2:6" x14ac:dyDescent="0.3">
      <c r="B5" t="s">
        <v>137</v>
      </c>
    </row>
    <row r="8" spans="2:6" x14ac:dyDescent="0.3">
      <c r="B8" t="s">
        <v>352</v>
      </c>
      <c r="E8" t="s">
        <v>98</v>
      </c>
      <c r="F8" t="s">
        <v>353</v>
      </c>
    </row>
    <row r="9" spans="2:6" x14ac:dyDescent="0.3">
      <c r="B9" t="s">
        <v>354</v>
      </c>
      <c r="E9" t="s">
        <v>256</v>
      </c>
      <c r="F9" t="s">
        <v>355</v>
      </c>
    </row>
    <row r="10" spans="2:6" x14ac:dyDescent="0.3">
      <c r="B10" t="s">
        <v>356</v>
      </c>
      <c r="E10" t="s">
        <v>128</v>
      </c>
      <c r="F10" t="s">
        <v>267</v>
      </c>
    </row>
    <row r="11" spans="2:6" x14ac:dyDescent="0.3">
      <c r="E11" t="s">
        <v>259</v>
      </c>
      <c r="F11" t="s">
        <v>150</v>
      </c>
    </row>
    <row r="12" spans="2:6" x14ac:dyDescent="0.3">
      <c r="B12" t="s">
        <v>357</v>
      </c>
      <c r="E12" t="s">
        <v>261</v>
      </c>
      <c r="F12" t="s">
        <v>129</v>
      </c>
    </row>
    <row r="13" spans="2:6" x14ac:dyDescent="0.3">
      <c r="B13" s="29" t="s">
        <v>358</v>
      </c>
      <c r="E13" t="s">
        <v>187</v>
      </c>
      <c r="F13" t="s">
        <v>272</v>
      </c>
    </row>
    <row r="14" spans="2:6" x14ac:dyDescent="0.3">
      <c r="B14" s="29" t="s">
        <v>186</v>
      </c>
    </row>
    <row r="15" spans="2:6" x14ac:dyDescent="0.3">
      <c r="B15" s="29" t="s">
        <v>359</v>
      </c>
    </row>
    <row r="16" spans="2:6" x14ac:dyDescent="0.3">
      <c r="B16" s="29" t="s">
        <v>360</v>
      </c>
    </row>
    <row r="17" spans="2:2" x14ac:dyDescent="0.3">
      <c r="B17" s="29" t="s">
        <v>127</v>
      </c>
    </row>
    <row r="18" spans="2:2" x14ac:dyDescent="0.3">
      <c r="B18" s="29" t="s">
        <v>361</v>
      </c>
    </row>
    <row r="19" spans="2:2" x14ac:dyDescent="0.3">
      <c r="B19" s="29" t="s">
        <v>362</v>
      </c>
    </row>
    <row r="20" spans="2:2" x14ac:dyDescent="0.3">
      <c r="B20" s="29" t="s">
        <v>363</v>
      </c>
    </row>
    <row r="21" spans="2:2" x14ac:dyDescent="0.3">
      <c r="B21" s="29" t="s">
        <v>364</v>
      </c>
    </row>
    <row r="22" spans="2:2" x14ac:dyDescent="0.3">
      <c r="B22" t="s">
        <v>365</v>
      </c>
    </row>
    <row r="23" spans="2:2" x14ac:dyDescent="0.3">
      <c r="B23" t="s">
        <v>366</v>
      </c>
    </row>
    <row r="24" spans="2:2" x14ac:dyDescent="0.3">
      <c r="B24" t="s">
        <v>367</v>
      </c>
    </row>
    <row r="25" spans="2:2" x14ac:dyDescent="0.3">
      <c r="B25" t="s">
        <v>368</v>
      </c>
    </row>
    <row r="26" spans="2:2" x14ac:dyDescent="0.3">
      <c r="B26" t="s">
        <v>369</v>
      </c>
    </row>
    <row r="27" spans="2:2" x14ac:dyDescent="0.3">
      <c r="B27" t="s">
        <v>370</v>
      </c>
    </row>
    <row r="28" spans="2:2" x14ac:dyDescent="0.3">
      <c r="B28" t="s">
        <v>371</v>
      </c>
    </row>
    <row r="29" spans="2:2" x14ac:dyDescent="0.3">
      <c r="B29" t="s">
        <v>372</v>
      </c>
    </row>
    <row r="30" spans="2:2" x14ac:dyDescent="0.3">
      <c r="B30" t="s">
        <v>373</v>
      </c>
    </row>
    <row r="31" spans="2:2" x14ac:dyDescent="0.3">
      <c r="B31" t="s">
        <v>7</v>
      </c>
    </row>
    <row r="32" spans="2:2" x14ac:dyDescent="0.3">
      <c r="B32" t="s">
        <v>374</v>
      </c>
    </row>
    <row r="33" spans="2:2" x14ac:dyDescent="0.3">
      <c r="B33" t="s">
        <v>375</v>
      </c>
    </row>
    <row r="34" spans="2:2" x14ac:dyDescent="0.3">
      <c r="B34" t="s">
        <v>376</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131</v>
      </c>
    </row>
    <row r="4" spans="1:1" x14ac:dyDescent="0.3">
      <c r="A4" s="2" t="s">
        <v>152</v>
      </c>
    </row>
    <row r="5" spans="1:1" x14ac:dyDescent="0.3">
      <c r="A5" s="2" t="s">
        <v>197</v>
      </c>
    </row>
    <row r="6" spans="1:1" x14ac:dyDescent="0.3">
      <c r="A6" s="2" t="s">
        <v>333</v>
      </c>
    </row>
    <row r="7" spans="1:1" x14ac:dyDescent="0.3">
      <c r="A7" s="2" t="s">
        <v>132</v>
      </c>
    </row>
    <row r="8" spans="1:1" x14ac:dyDescent="0.3">
      <c r="A8" s="2" t="s">
        <v>133</v>
      </c>
    </row>
    <row r="9" spans="1:1" x14ac:dyDescent="0.3">
      <c r="A9" s="2" t="s">
        <v>162</v>
      </c>
    </row>
    <row r="10" spans="1:1" x14ac:dyDescent="0.3">
      <c r="A10" s="2" t="s">
        <v>134</v>
      </c>
    </row>
    <row r="11" spans="1:1" x14ac:dyDescent="0.3">
      <c r="A11" s="2" t="s">
        <v>153</v>
      </c>
    </row>
    <row r="12" spans="1:1" x14ac:dyDescent="0.3">
      <c r="A12" s="2" t="s">
        <v>377</v>
      </c>
    </row>
    <row r="13" spans="1:1" x14ac:dyDescent="0.3">
      <c r="A13" s="2" t="s">
        <v>378</v>
      </c>
    </row>
    <row r="14" spans="1:1" x14ac:dyDescent="0.3">
      <c r="A14" s="2" t="s">
        <v>379</v>
      </c>
    </row>
    <row r="16" spans="1:1" x14ac:dyDescent="0.3">
      <c r="A16" s="2" t="s">
        <v>380</v>
      </c>
    </row>
    <row r="17" spans="1:1" x14ac:dyDescent="0.3">
      <c r="A17" s="2" t="s">
        <v>346</v>
      </c>
    </row>
    <row r="18" spans="1:1" x14ac:dyDescent="0.3">
      <c r="A18" s="2" t="s">
        <v>348</v>
      </c>
    </row>
    <row r="20" spans="1:1" x14ac:dyDescent="0.3">
      <c r="A20" s="2" t="s">
        <v>354</v>
      </c>
    </row>
    <row r="21" spans="1:1" x14ac:dyDescent="0.3">
      <c r="A21" s="2" t="s">
        <v>356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2FE942-6BEC-4FB8-A301-47495F1247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43D111B-82E0-4C6A-996B-B0EA65A6E1A8}">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07EAEF62-E3E5-403C-A602-DC2F0782A21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2025-11-06T14:30:53Z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