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3ER TRIM/APROBADOS/"/>
    </mc:Choice>
  </mc:AlternateContent>
  <xr:revisionPtr revIDLastSave="15" documentId="13_ncr:1_{3A6A0A3F-8843-439D-A9C2-C42090B1FEAE}" xr6:coauthVersionLast="47" xr6:coauthVersionMax="47" xr10:uidLastSave="{CB20D59F-7F95-4C50-9C18-61AD089121C7}"/>
  <bookViews>
    <workbookView xWindow="-108" yWindow="-108" windowWidth="23256" windowHeight="12456" tabRatio="574"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2"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5" i="21" l="1"/>
  <c r="Q35" i="21"/>
  <c r="T33" i="21" l="1"/>
  <c r="Q33" i="21"/>
  <c r="T61" i="21"/>
  <c r="Q61" i="21"/>
  <c r="T60" i="21"/>
  <c r="Q60" i="21"/>
  <c r="T62" i="21"/>
  <c r="Q62" i="21"/>
  <c r="N60" i="21"/>
  <c r="M60" i="21"/>
  <c r="AC60" i="21" s="1"/>
  <c r="K60" i="21"/>
  <c r="Y60" i="21" s="1"/>
  <c r="AA60" i="21" s="1"/>
  <c r="AC62" i="21" l="1"/>
  <c r="AB62" i="21" s="1"/>
  <c r="AB60" i="21"/>
  <c r="AC61" i="21"/>
  <c r="AB61" i="21" s="1"/>
  <c r="Z60" i="21"/>
  <c r="Y61" i="21"/>
  <c r="AG60" i="21" l="1"/>
  <c r="AF60" i="21" s="1"/>
  <c r="AA61" i="21"/>
  <c r="Y62" i="21" s="1"/>
  <c r="Z61" i="21"/>
  <c r="Z62" i="21" l="1"/>
  <c r="AA62" i="21"/>
  <c r="AE60" i="21"/>
  <c r="AD60" i="21" s="1"/>
  <c r="AH60" i="21" s="1"/>
  <c r="T56" i="21"/>
  <c r="Q56" i="21"/>
  <c r="N47" i="21"/>
  <c r="M47" i="21"/>
  <c r="K47" i="21"/>
  <c r="N55" i="21"/>
  <c r="M55" i="21"/>
  <c r="K55" i="21"/>
  <c r="N44" i="21"/>
  <c r="M44" i="21"/>
  <c r="K44" i="21"/>
  <c r="T51" i="21"/>
  <c r="Q51" i="21"/>
  <c r="T50" i="21"/>
  <c r="Q50" i="21"/>
  <c r="T49" i="21"/>
  <c r="Q49" i="21"/>
  <c r="T48" i="21"/>
  <c r="Q48" i="21"/>
  <c r="T47" i="21"/>
  <c r="Q47" i="21"/>
  <c r="T59" i="21"/>
  <c r="Q59" i="21"/>
  <c r="T58" i="21"/>
  <c r="Q58" i="21"/>
  <c r="T57" i="21"/>
  <c r="Q57" i="21"/>
  <c r="T55" i="21"/>
  <c r="Q55" i="21"/>
  <c r="T46" i="21"/>
  <c r="Q46" i="21"/>
  <c r="T45" i="21"/>
  <c r="Q45" i="21"/>
  <c r="T44" i="21"/>
  <c r="Q44" i="21"/>
  <c r="T43" i="21"/>
  <c r="Q43" i="21"/>
  <c r="T42" i="21"/>
  <c r="Q42" i="21"/>
  <c r="N42" i="21"/>
  <c r="M42" i="21"/>
  <c r="K42" i="21"/>
  <c r="T54" i="21"/>
  <c r="T53" i="21"/>
  <c r="Q52" i="21"/>
  <c r="Q54" i="21"/>
  <c r="Q53" i="21"/>
  <c r="T52" i="21"/>
  <c r="N52" i="21"/>
  <c r="M52" i="21"/>
  <c r="K52" i="21"/>
  <c r="AC47" i="21" l="1"/>
  <c r="Y49" i="21" s="1"/>
  <c r="Y47" i="21"/>
  <c r="Y51" i="21"/>
  <c r="AC51" i="21"/>
  <c r="AB51" i="21" s="1"/>
  <c r="AC55" i="21"/>
  <c r="AB55" i="21" s="1"/>
  <c r="Y55" i="21"/>
  <c r="AC44" i="21"/>
  <c r="AC45" i="21" s="1"/>
  <c r="Y44" i="21"/>
  <c r="Y42" i="21"/>
  <c r="AC42" i="21"/>
  <c r="AC43" i="21" s="1"/>
  <c r="AB43" i="21" s="1"/>
  <c r="Y52" i="21"/>
  <c r="AC52" i="21"/>
  <c r="Z49" i="21" l="1"/>
  <c r="AA49" i="21"/>
  <c r="Y50" i="21" s="1"/>
  <c r="AB47" i="21"/>
  <c r="AA51" i="21"/>
  <c r="Z51" i="21"/>
  <c r="AA47" i="21"/>
  <c r="Y48" i="21" s="1"/>
  <c r="Z47" i="21"/>
  <c r="AB45" i="21"/>
  <c r="AC46" i="21"/>
  <c r="AB46" i="21" s="1"/>
  <c r="AC56" i="21"/>
  <c r="AA55" i="21"/>
  <c r="Y56" i="21" s="1"/>
  <c r="Z55" i="21"/>
  <c r="AB44" i="21"/>
  <c r="AA44" i="21"/>
  <c r="Y45" i="21" s="1"/>
  <c r="AA45" i="21" s="1"/>
  <c r="Y46" i="21" s="1"/>
  <c r="Z44" i="21"/>
  <c r="AG42" i="21"/>
  <c r="AF42" i="21" s="1"/>
  <c r="AB42" i="21"/>
  <c r="Z42" i="21"/>
  <c r="AA42" i="21"/>
  <c r="Y43" i="21" s="1"/>
  <c r="Z43" i="21" s="1"/>
  <c r="AG52" i="21"/>
  <c r="AF52" i="21" s="1"/>
  <c r="AB52" i="21"/>
  <c r="AA52" i="21"/>
  <c r="AE52" i="21"/>
  <c r="AD52" i="21" s="1"/>
  <c r="Z52" i="21"/>
  <c r="AE47" i="21" l="1"/>
  <c r="AD47" i="21" s="1"/>
  <c r="AA48" i="21"/>
  <c r="Z48" i="21"/>
  <c r="Z50" i="21"/>
  <c r="AA50" i="21"/>
  <c r="AA43" i="21"/>
  <c r="AB56" i="21"/>
  <c r="AC57" i="21"/>
  <c r="Z45" i="21"/>
  <c r="AG44" i="21"/>
  <c r="AF44" i="21" s="1"/>
  <c r="AE42" i="21"/>
  <c r="AD42" i="21" s="1"/>
  <c r="AH42" i="21" s="1"/>
  <c r="Z46" i="21"/>
  <c r="AA46" i="21"/>
  <c r="AE44" i="21"/>
  <c r="AD44" i="21" s="1"/>
  <c r="AA56" i="21"/>
  <c r="Y57" i="21" s="1"/>
  <c r="Z56" i="21"/>
  <c r="AH52" i="21"/>
  <c r="AH44" i="21" l="1"/>
  <c r="AA57" i="21"/>
  <c r="Y58" i="21" s="1"/>
  <c r="Z57" i="21"/>
  <c r="AB57" i="21"/>
  <c r="AC58" i="21"/>
  <c r="AB58" i="21" s="1"/>
  <c r="AC59" i="21"/>
  <c r="AB59" i="21" s="1"/>
  <c r="N36" i="21"/>
  <c r="M36" i="21"/>
  <c r="K36" i="21"/>
  <c r="T38" i="21"/>
  <c r="Q38" i="21"/>
  <c r="T37" i="21"/>
  <c r="Q37" i="21"/>
  <c r="T36" i="21"/>
  <c r="Q36" i="21"/>
  <c r="AG55" i="21" l="1"/>
  <c r="AF55" i="21" s="1"/>
  <c r="Z58" i="21"/>
  <c r="AA58" i="21"/>
  <c r="Y59" i="21" s="1"/>
  <c r="Y36" i="21"/>
  <c r="AC36" i="21"/>
  <c r="AC37" i="21" s="1"/>
  <c r="AB37" i="21" s="1"/>
  <c r="AA59" i="21" l="1"/>
  <c r="Z59" i="21"/>
  <c r="AE55" i="21"/>
  <c r="AD55" i="21" s="1"/>
  <c r="AH55" i="21" s="1"/>
  <c r="AC38" i="21"/>
  <c r="AB38" i="21" s="1"/>
  <c r="AB36" i="21"/>
  <c r="AA36" i="21"/>
  <c r="Y37" i="21" s="1"/>
  <c r="AA37" i="21" s="1"/>
  <c r="Y38" i="21" s="1"/>
  <c r="Z38" i="21" s="1"/>
  <c r="Z36" i="21"/>
  <c r="AG36" i="21" l="1"/>
  <c r="AF36" i="21" s="1"/>
  <c r="AE36" i="21"/>
  <c r="AD36" i="21" s="1"/>
  <c r="Z37" i="21"/>
  <c r="AA38" i="21"/>
  <c r="T67" i="21"/>
  <c r="T34" i="21"/>
  <c r="Q67" i="21"/>
  <c r="T29" i="21"/>
  <c r="T19" i="21"/>
  <c r="T18" i="21"/>
  <c r="T17" i="21"/>
  <c r="T16" i="21"/>
  <c r="Q21" i="21"/>
  <c r="Q22" i="21"/>
  <c r="Q20" i="21"/>
  <c r="Q19" i="21"/>
  <c r="Q18" i="21"/>
  <c r="Q17" i="21"/>
  <c r="Q16" i="21"/>
  <c r="Q15" i="21"/>
  <c r="M15" i="21"/>
  <c r="AC48" i="21" s="1"/>
  <c r="T22" i="21"/>
  <c r="K15" i="21"/>
  <c r="T15" i="21"/>
  <c r="T20" i="21"/>
  <c r="T21" i="21"/>
  <c r="Q66" i="21"/>
  <c r="Q65" i="21"/>
  <c r="Q64" i="21"/>
  <c r="Q63" i="21"/>
  <c r="M63" i="21"/>
  <c r="T66" i="21"/>
  <c r="K63" i="21"/>
  <c r="T63" i="21"/>
  <c r="T64" i="21"/>
  <c r="T65" i="21"/>
  <c r="Q41" i="21"/>
  <c r="Q40" i="21"/>
  <c r="Q39" i="21"/>
  <c r="M39" i="21"/>
  <c r="T41" i="21"/>
  <c r="K39" i="21"/>
  <c r="T39" i="21"/>
  <c r="T40" i="21"/>
  <c r="Q34" i="21"/>
  <c r="M33" i="21"/>
  <c r="AC33" i="21" s="1"/>
  <c r="K33" i="21"/>
  <c r="Y33" i="21" s="1"/>
  <c r="Q31" i="21"/>
  <c r="Q32" i="21"/>
  <c r="Q30" i="21"/>
  <c r="Q29" i="21"/>
  <c r="Q28" i="21"/>
  <c r="Q27" i="21"/>
  <c r="M27" i="21"/>
  <c r="T27" i="21"/>
  <c r="T32" i="21"/>
  <c r="K27" i="21"/>
  <c r="T28" i="21"/>
  <c r="T30" i="21"/>
  <c r="T31" i="21"/>
  <c r="Q26" i="21"/>
  <c r="Q25" i="21"/>
  <c r="Q24" i="21"/>
  <c r="Q23" i="21"/>
  <c r="M23" i="21"/>
  <c r="T26" i="21"/>
  <c r="K23" i="21"/>
  <c r="T23" i="21"/>
  <c r="T24" i="21"/>
  <c r="T25" i="21"/>
  <c r="H220" i="22"/>
  <c r="B220" i="22" a="1"/>
  <c r="B220" i="22" s="1"/>
  <c r="J209" i="22" s="1"/>
  <c r="H219" i="22"/>
  <c r="H218" i="22"/>
  <c r="H217" i="22"/>
  <c r="H216" i="22"/>
  <c r="H215" i="22"/>
  <c r="H214" i="22"/>
  <c r="H213" i="22"/>
  <c r="H212" i="22"/>
  <c r="H211" i="22"/>
  <c r="H210" i="22"/>
  <c r="H209" i="22"/>
  <c r="N63" i="21"/>
  <c r="N39" i="21"/>
  <c r="N33" i="21"/>
  <c r="N27" i="21"/>
  <c r="N23" i="21"/>
  <c r="N15" i="21"/>
  <c r="AA33" i="21" l="1"/>
  <c r="Y34" i="21" s="1"/>
  <c r="Z33" i="21"/>
  <c r="AC34" i="21"/>
  <c r="AB34" i="21" s="1"/>
  <c r="AB33" i="21"/>
  <c r="AB48" i="21"/>
  <c r="AC49" i="21"/>
  <c r="AH36" i="21"/>
  <c r="Y27" i="21"/>
  <c r="Z27" i="21" s="1"/>
  <c r="AC63" i="21"/>
  <c r="AB63" i="21" s="1"/>
  <c r="AC39" i="21"/>
  <c r="AC40" i="21" s="1"/>
  <c r="AC41" i="21" s="1"/>
  <c r="AC15" i="21"/>
  <c r="AC16" i="21" s="1"/>
  <c r="AC17" i="21" s="1"/>
  <c r="AB17" i="21" s="1"/>
  <c r="AC23" i="21"/>
  <c r="AB23" i="21" s="1"/>
  <c r="Y39" i="21"/>
  <c r="AA39" i="21" s="1"/>
  <c r="Y40" i="21" s="1"/>
  <c r="Y28" i="21"/>
  <c r="Z28" i="21" s="1"/>
  <c r="Y63" i="21"/>
  <c r="AA63" i="21" s="1"/>
  <c r="Y15" i="21"/>
  <c r="Z15" i="21" s="1"/>
  <c r="Y64" i="21"/>
  <c r="Y23" i="21"/>
  <c r="AA23" i="21" s="1"/>
  <c r="Y24" i="21" s="1"/>
  <c r="AC27" i="21"/>
  <c r="AC28" i="21" s="1"/>
  <c r="AC35" i="21" l="1"/>
  <c r="AB35" i="21" s="1"/>
  <c r="AA34" i="21"/>
  <c r="Y35" i="21" s="1"/>
  <c r="Z34" i="21"/>
  <c r="AB49" i="21"/>
  <c r="AC50" i="21"/>
  <c r="AA27" i="21"/>
  <c r="AB15" i="21"/>
  <c r="AA15" i="21"/>
  <c r="Y16" i="21" s="1"/>
  <c r="AA16" i="21" s="1"/>
  <c r="Y17" i="21" s="1"/>
  <c r="Z63" i="21"/>
  <c r="AA28" i="21"/>
  <c r="Y29" i="21" s="1"/>
  <c r="AA29" i="21" s="1"/>
  <c r="Y30" i="21" s="1"/>
  <c r="AA30" i="21" s="1"/>
  <c r="Y31" i="21" s="1"/>
  <c r="AB39" i="21"/>
  <c r="AB27" i="21"/>
  <c r="AB16" i="21"/>
  <c r="AC64" i="21"/>
  <c r="Z23" i="21"/>
  <c r="AC24" i="21"/>
  <c r="AB24" i="21" s="1"/>
  <c r="AB41" i="21"/>
  <c r="Z39" i="21"/>
  <c r="Z40" i="21"/>
  <c r="AA40" i="21"/>
  <c r="Y41" i="21" s="1"/>
  <c r="Z41" i="21" s="1"/>
  <c r="AB40" i="21"/>
  <c r="AA64" i="21"/>
  <c r="Y65" i="21" s="1"/>
  <c r="Z64" i="21"/>
  <c r="AC29" i="21"/>
  <c r="AB28" i="21"/>
  <c r="AA24" i="21"/>
  <c r="Y25" i="21" s="1"/>
  <c r="Z24" i="21"/>
  <c r="AG39" i="21"/>
  <c r="AF39" i="21" s="1"/>
  <c r="AA35" i="21" l="1"/>
  <c r="Z35" i="21"/>
  <c r="AB50" i="21"/>
  <c r="AG47" i="21"/>
  <c r="AF47" i="21" s="1"/>
  <c r="AH47" i="21" s="1"/>
  <c r="AA17" i="21"/>
  <c r="Z17" i="21"/>
  <c r="Z16" i="21"/>
  <c r="Z29" i="21"/>
  <c r="Z30" i="21"/>
  <c r="AC25" i="21"/>
  <c r="AB25" i="21" s="1"/>
  <c r="AB64" i="21"/>
  <c r="AC65" i="21"/>
  <c r="AA41" i="21"/>
  <c r="AE39" i="21" s="1"/>
  <c r="AD39" i="21" s="1"/>
  <c r="AH39" i="21" s="1"/>
  <c r="Z65" i="21"/>
  <c r="AA65" i="21"/>
  <c r="Y66" i="21" s="1"/>
  <c r="AA25" i="21"/>
  <c r="Y26" i="21" s="1"/>
  <c r="AE23" i="21" s="1"/>
  <c r="AD23" i="21" s="1"/>
  <c r="Z25" i="21"/>
  <c r="AC30" i="21"/>
  <c r="AB29" i="21"/>
  <c r="Z31" i="21"/>
  <c r="AA31" i="21"/>
  <c r="Y32" i="21" s="1"/>
  <c r="AC18" i="21"/>
  <c r="AC26" i="21" l="1"/>
  <c r="AB26" i="21" s="1"/>
  <c r="AG33" i="21"/>
  <c r="AF33" i="21" s="1"/>
  <c r="AC66" i="21"/>
  <c r="AB66" i="21" s="1"/>
  <c r="AC67" i="21"/>
  <c r="AB67" i="21" s="1"/>
  <c r="AB65" i="21"/>
  <c r="AE33" i="21"/>
  <c r="AD33" i="21" s="1"/>
  <c r="AA66" i="21"/>
  <c r="Y67" i="21" s="1"/>
  <c r="AE63" i="21" s="1"/>
  <c r="AD63" i="21" s="1"/>
  <c r="Z66" i="21"/>
  <c r="Z32" i="21"/>
  <c r="AA32" i="21"/>
  <c r="AE27" i="21"/>
  <c r="AD27" i="21" s="1"/>
  <c r="AA26" i="21"/>
  <c r="Z26" i="21"/>
  <c r="AC19" i="21"/>
  <c r="AB18" i="21"/>
  <c r="Y18" i="21"/>
  <c r="AC31" i="21"/>
  <c r="AB30" i="21"/>
  <c r="AG23" i="21" l="1"/>
  <c r="AF23" i="21" s="1"/>
  <c r="AH23" i="21" s="1"/>
  <c r="AH33" i="21"/>
  <c r="AG63" i="21"/>
  <c r="AF63" i="21" s="1"/>
  <c r="AH63" i="21" s="1"/>
  <c r="AA67" i="21"/>
  <c r="Z67" i="21"/>
  <c r="AB31" i="21"/>
  <c r="AC32" i="21"/>
  <c r="AA18" i="21"/>
  <c r="Y19" i="21" s="1"/>
  <c r="Z18" i="21"/>
  <c r="AC20" i="21"/>
  <c r="AB19" i="21"/>
  <c r="AC21" i="21" l="1"/>
  <c r="AB20" i="21"/>
  <c r="AA19" i="21"/>
  <c r="Y20" i="21" s="1"/>
  <c r="Z19" i="21"/>
  <c r="AB32" i="21"/>
  <c r="AG27" i="21"/>
  <c r="AF27" i="21" s="1"/>
  <c r="AH27" i="21" s="1"/>
  <c r="AB21" i="21" l="1"/>
  <c r="AC22" i="21"/>
  <c r="AA20" i="21"/>
  <c r="Y21" i="21" s="1"/>
  <c r="Z20" i="21"/>
  <c r="AB22" i="21" l="1"/>
  <c r="AG15" i="21"/>
  <c r="AF15" i="21" s="1"/>
  <c r="AA21" i="21"/>
  <c r="Y22" i="21" s="1"/>
  <c r="Z21" i="21"/>
  <c r="AA22" i="21" l="1"/>
  <c r="Z22" i="21"/>
  <c r="AE15" i="21"/>
  <c r="AD15" i="21" s="1"/>
  <c r="AH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<sst xmlns="http://schemas.openxmlformats.org/spreadsheetml/2006/main" count="1134" uniqueCount="641">
  <si>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</si>
  <si>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</si>
  <si>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</si>
  <si>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</si>
  <si>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</si>
  <si>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</si>
  <si>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</si>
  <si>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Social</t>
  </si>
  <si>
    <t>FECHA DE ELABORACIÓN O ACTUALIZACIÓN:</t>
  </si>
  <si>
    <t>Marzo de 2022</t>
  </si>
  <si>
    <t>RESPONSABLE (s) DE ELABORACIÓN O ACTUALIZACIÓN</t>
  </si>
  <si>
    <t>Subdirector Poblacional</t>
  </si>
  <si>
    <t>Factor: Externo/Interno/Proceso</t>
  </si>
  <si>
    <t xml:space="preserve">Variable </t>
  </si>
  <si>
    <t xml:space="preserve">¿Cómo me puede afectar? </t>
  </si>
  <si>
    <t>CARÁCTER: Positivo/negativo</t>
  </si>
  <si>
    <t>Breve análisis</t>
  </si>
  <si>
    <t>Factor Externo</t>
  </si>
  <si>
    <t>Cambio normativo a nivel nacional, departamental y municipal relacionado con el objeto misional del Instituto</t>
  </si>
  <si>
    <t>POSITIVO</t>
  </si>
  <si>
    <t>Amplia posibilidades de atención a los hogares
Permite la articulación con la norma nacional
Garantías para la atención a los hogares</t>
  </si>
  <si>
    <t>Factor Interno</t>
  </si>
  <si>
    <t>NEGATIVO</t>
  </si>
  <si>
    <t>Este factor no está bajo el control del proceso
El cambio no es para toda la población
Afectación en la consecución de metas y objetivos debido a las actualizaciones normativas</t>
  </si>
  <si>
    <t>Factor de proceso</t>
  </si>
  <si>
    <t>Insuficiente oferta de vivienda de interés prioritario -VIP-</t>
  </si>
  <si>
    <t xml:space="preserve">
Especulación en el mercado inmobiliario
Poca accesibilidad de las familias al subsidio municipal de vivienda
No tener proyectos desde el Isvimed para la población
</t>
  </si>
  <si>
    <t>Dificultad para el acceso a la vivienda por parte de los hogares por no capacidad de cierres financieros</t>
  </si>
  <si>
    <t>Incumplimiento de metas</t>
  </si>
  <si>
    <t>Transferencia presupuestal de la Alcaldía</t>
  </si>
  <si>
    <t xml:space="preserve">Insuficiente presupuesto limitando la atención a la demanda de la población
</t>
  </si>
  <si>
    <t>Permite funcionamiento y acompañamiento social de la población
Entrega de soluciones habitacionales con valor agregado con el acompañamiento social</t>
  </si>
  <si>
    <t>Retraso del gobierno nacional en el proceso de reasignación del subsidio familiar de vivienda a los hogares beneficiarios</t>
  </si>
  <si>
    <t xml:space="preserve">Se desvirtúa el cumplimiento de obligaciones de los hogares
Desvirtúa intencionalidad del objeto del subsidio
Dificultad para coordinar los tiempos del ente territorial (Isvimed) y el gobierno nacional
</t>
  </si>
  <si>
    <t xml:space="preserve">Falta de idoneidad, destrezas y habilidades en la selección de los proveedores para el apoyo a la gestión </t>
  </si>
  <si>
    <t>Incumplimiento del objeto misional de la entidad
Afectación de las actividades realizadas desde el proceso desde todos los componentes
Incidencia en el cumplimiento de los objetivos de desempeño y funciones del personal vinculado
Incremento en el número de evaluaciones de proveedores por debajo del rango esperado</t>
  </si>
  <si>
    <t>Dificultad en el acceso y acompañamiento a las comunidades por pendientes históricos sin subsanar (jurídicos y técnicos)</t>
  </si>
  <si>
    <t>Desconfianza en las intervenciones
Mala reputación
Desligimitidad en las comunidades como Isvimed</t>
  </si>
  <si>
    <t xml:space="preserve">Debilidad en la caracterización de la población a acompañar </t>
  </si>
  <si>
    <t xml:space="preserve">Falencias en las bases de datos y la interpretación de las mismas
</t>
  </si>
  <si>
    <t>Gestión de relaciones</t>
  </si>
  <si>
    <t>Actualmente se cuenta con articulaciones interinstitucionales e intersectoriales fuertes para el desarrollo del acompañamiento social a la población
Reconocimiento de las comunidades del quehacer institucional</t>
  </si>
  <si>
    <t>Trabajo en equipo</t>
  </si>
  <si>
    <t>Articulación en las acciones que desarrolla el equipo</t>
  </si>
  <si>
    <t xml:space="preserve">Dinámicas cambiantes del territorio y la población </t>
  </si>
  <si>
    <t>Ser dinámicos, adaptarnos al cambio, obliga actualización permanente en metodologías de intervención
Valorar, reconocer nuestro aporte a la construcción de ciudad</t>
  </si>
  <si>
    <t xml:space="preserve">Cambios en la estructura organizacional </t>
  </si>
  <si>
    <t>Afectación en las dinámicas de los procesos por los cambios en la estructura del equipo</t>
  </si>
  <si>
    <t>Ubicación del personal de acuerdo con su idoneidad y necesidades del proceso</t>
  </si>
  <si>
    <t>Fallos judiciales contradictorios de la norma vigente</t>
  </si>
  <si>
    <t>Cumplimiento del fallo judicial contradictorios con el procedimiento y procesos definidos, retrasando entrega a otras familias, reasignación. 
Criterios subjetivos de los jueces y desapropiación normativa municipal</t>
  </si>
  <si>
    <t>Afectación zonas de riesgo por cambios climáticos</t>
  </si>
  <si>
    <t xml:space="preserve">Incrementa demanda de atención de familias </t>
  </si>
  <si>
    <t>Mentalidad de la población y condiciones socioculturales de vulnerabilidad</t>
  </si>
  <si>
    <t>Afecta acceso de la población a los subsidios, asumir corresponsabilidad y sostenibilidad de los procesos</t>
  </si>
  <si>
    <t xml:space="preserve">Equipo empoderado y apropiado del quehacer </t>
  </si>
  <si>
    <t>Con sentido de pertenencia
Propósito común, claridad de los objetivos
Proactivo
Con disposición para aprender</t>
  </si>
  <si>
    <t>Liderazgo compartido</t>
  </si>
  <si>
    <t>Al interior del proceso se tiene un buen desarrollo del modelo de liderazgo para el desarrollo de las actividades</t>
  </si>
  <si>
    <t xml:space="preserve"> Carga laboral alta</t>
  </si>
  <si>
    <t>Asumir y enfrentar coyunturas
Genera desmotivaciones en el equipo</t>
  </si>
  <si>
    <t>Falta de claridad de la comunicación desde la alta dirección y en todos los niveles de la organización, así como debilidad en el establecimiento/actualización de los canales de información</t>
  </si>
  <si>
    <t>Afectaciones en la intervención con la población
Afectaciones en el ambiente laboral
Falencias en la comunicación interna
Incremento de la comunicación no formal en la organización
Desarticulación de los procesos con la estrategia general de la organización</t>
  </si>
  <si>
    <t>Falencias en la planeación institucional en coherencia con la realidad habitacional de Medellín y los recursos asignados</t>
  </si>
  <si>
    <t>Afectación de la planeación del proceso social, los resultados, la ejecución, el cumplimiento de metas
No indicadores, análisis de impacto del acompañamiento y la gestión social
Caracterización y análisis de la información</t>
  </si>
  <si>
    <t>Desarticulación entre las diferentes subdirecciones</t>
  </si>
  <si>
    <r>
      <rPr>
        <sz val="12"/>
        <rFont val="Arial Narrow"/>
        <family val="2"/>
      </rPr>
      <t>Reprocesos, afecta clima organizacional,</t>
    </r>
    <r>
      <rPr>
        <sz val="12"/>
        <color indexed="8"/>
        <rFont val="Arial Narrow"/>
        <family val="2"/>
      </rPr>
      <t xml:space="preserve"> afecta el resultado y la efectividad de la gestión Procesos y procedimientos desarticulados</t>
    </r>
  </si>
  <si>
    <t>Gestión de conocimiento</t>
  </si>
  <si>
    <t>Cambio de personal que lleva a retrocesos de los procesos y fuga de conocimiento, afectando la dinámica organizacional
Visiones encontradas en el quehacer por cambios en los funcionarios
Incumplimiento en la aplicación de algunos manuales y procedimientos</t>
  </si>
  <si>
    <t>Procesos y proyectos inconclusos</t>
  </si>
  <si>
    <t>Históricos por subsanar
Falta de gestión y seguimiento para el cierre exitoso de pendientes</t>
  </si>
  <si>
    <t>Debilidad en sistemas de información y de administración de bases de datos</t>
  </si>
  <si>
    <t>Reproceso, perdida de información histórica, equivocaciones en las asignaciones y en las metas.</t>
  </si>
  <si>
    <t>Inducción, re-inducción y entrenamiento</t>
  </si>
  <si>
    <t xml:space="preserve">Falta de conocimiento del personal de la plataforma institucional
Desconocimiento de la efectividad del programa de inducción establecido por la entidad
</t>
  </si>
  <si>
    <r>
      <t xml:space="preserve">PÁGINA: </t>
    </r>
    <r>
      <rPr>
        <sz val="12"/>
        <rFont val="Arial Narrow"/>
        <family val="2"/>
      </rPr>
      <t>2 de 3</t>
    </r>
  </si>
  <si>
    <t xml:space="preserve">IDENTIFICACIÓN DE ACTIVOS DE TI </t>
  </si>
  <si>
    <t>Activo</t>
  </si>
  <si>
    <t>Responsable</t>
  </si>
  <si>
    <t>Observaciones</t>
  </si>
  <si>
    <t>N.A</t>
  </si>
  <si>
    <t xml:space="preserve">N.A </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</si>
  <si>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</si>
  <si>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</si>
  <si>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</si>
  <si>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</si>
  <si>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</si>
  <si>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marzo de 2025</t>
  </si>
  <si>
    <t>OBJETIVO:</t>
  </si>
  <si>
    <t>Realizar acompañamiento social a la población según las particularidades de cada una de las líneas de acción establecidas al interior de la Subdirección Poblacional. Estas son: 
- Postulaciones y entregas
- Acompañamiento social a vivienda nueva
- Acompañamiento social a población sujeto de reasentamiento por obra pública
- Acompañamiento social a población sujeto de reasentamiento por riesgo, desastre y/o calamidad
- Acompañamiento social a copropiedades
- Verificación de habitabilidad
- Atención a población víctima de desplazamiento</t>
  </si>
  <si>
    <t>ALCANCE:</t>
  </si>
  <si>
    <r>
      <t xml:space="preserve">Desde la caracterización social de la población hasta el acompañamiento social posterior a la </t>
    </r>
    <r>
      <rPr>
        <sz val="12"/>
        <rFont val="Arial Narrow"/>
        <family val="2"/>
      </rPr>
      <t>materialización del Subsidio Distrital de Vivienda</t>
    </r>
    <r>
      <rPr>
        <sz val="12"/>
        <color theme="1"/>
        <rFont val="Arial Narrow"/>
        <family val="2"/>
      </rPr>
      <t xml:space="preserve">, cuando aplique. </t>
    </r>
  </si>
  <si>
    <t>4.2. IDENTIFICACION DEL RIESGO</t>
  </si>
  <si>
    <t>4.3. EVALUACIÓN DEL RIESGO</t>
  </si>
  <si>
    <t>4.4. TRATAMIENTO DEL RIESGO</t>
  </si>
  <si>
    <t>SEGUIMIENTO TRIMESTRE 4 DE 2022</t>
  </si>
  <si>
    <t>SEGUIMIENTO TRIMESTRE 4 DE 2023</t>
  </si>
  <si>
    <t>SEGUIMIENTO TRIMESTRE 1 DE 2025</t>
  </si>
  <si>
    <t>EVIDENCIA
(Materialización de eventos, aplicación de controles)
(RELACIONAR LOS ENLACES)</t>
  </si>
  <si>
    <t xml:space="preserve">Referencia </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</si>
  <si>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</si>
  <si>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</si>
  <si>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</si>
  <si>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</si>
  <si>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</si>
  <si>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</si>
  <si>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</si>
  <si>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</si>
  <si>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</si>
  <si>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</si>
  <si>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</si>
  <si>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</si>
  <si>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</si>
  <si>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</si>
  <si>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</si>
  <si>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</si>
  <si>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</si>
  <si>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(Medidas Actuales)</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</si>
  <si>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</si>
  <si>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</si>
  <si>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</si>
  <si>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</si>
  <si>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</si>
  <si>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</si>
  <si>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</si>
  <si>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</si>
  <si>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</si>
  <si>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</si>
  <si>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</si>
  <si>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</si>
  <si>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</si>
  <si>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</si>
  <si>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</si>
  <si>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</si>
  <si>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GS6</t>
  </si>
  <si>
    <t>Lograr un 80% de cumplimiento del cronograma de asistencias técnicas de acompañamiento social a copropiedades.</t>
  </si>
  <si>
    <t>Acompañamiento social a copropiedades</t>
  </si>
  <si>
    <t>Afectación reputacional del Insituto</t>
  </si>
  <si>
    <t>Por insatisfacción de la comunidad respecto a la falta de acompañamiento para lograr una mejor convivencia en los proyectos habitacionales que desarrolla el Instituto  de acuerdo a la ley de propiedad horizontal.</t>
  </si>
  <si>
    <t>Debido a que no se cumple con las actividades de acompañamiento social a copropiedades programadas para la vigencia.
Debido a que las actividades de acompañamiento no se relizan de acuerdo con los protocolos y guías metodológicas</t>
  </si>
  <si>
    <t>Posibilidad de afectación reputacional del Insituto reflejada en la  insatisfacción de la comunidad respecto a la falta de acompañamiento para favorecer la adaptación al nuevo hábitat y lograr una mejor convivencia en los proyectos habitacionales que desarrolla el Instituto de acuerdo a la ley de propiedad horizontal. Lo anterior, debido a que no se cumple con las actividades de acompañamiento social a copropiedades programadas para la vigencia, y a que las actividades de acompañamiento no se relizan de acuerdo con los protocolos y guías metodológicas.</t>
  </si>
  <si>
    <t>1. Programación inadecuada de actividades.</t>
  </si>
  <si>
    <t>Riesgo Operativo</t>
  </si>
  <si>
    <t>Alta</t>
  </si>
  <si>
    <t>Moderado</t>
  </si>
  <si>
    <t>El profesional líder de copropiedades define anualmente las metas de la línea de acción de acuerdo con las necesidades de cada copropiedad, las directrices institucionales y el desempeño de los indicadores. Con base en lo anterior, elabora una programación mensual de actividades, a la cual se realiza seguimiento de manera continua. El seguimiento queda consignado en el plan táctico de la línea de acción.</t>
  </si>
  <si>
    <t>Preventivo</t>
  </si>
  <si>
    <t>Manual</t>
  </si>
  <si>
    <t>Sin Documentar</t>
  </si>
  <si>
    <t>Aleatoria</t>
  </si>
  <si>
    <t>Con Registro</t>
  </si>
  <si>
    <t>Plan táctico de la línea de acción
Programación mensual de actividades</t>
  </si>
  <si>
    <t>Reducir (mitigar)</t>
  </si>
  <si>
    <r>
      <rPr>
        <b/>
        <sz val="11"/>
        <color theme="1"/>
        <rFont val="Arial Narrow"/>
        <family val="2"/>
      </rPr>
      <t>Identificación de Riesgos:</t>
    </r>
    <r>
      <rPr>
        <sz val="11"/>
        <color theme="1"/>
        <rFont val="Arial Narrow"/>
        <family val="2"/>
      </rPr>
      <t xml:space="preserve"> durante el cuarto trimestre del año 2022 se identificó que el riesgo continúa vigente de acuerdo con el contexto interno y externo institucional; sin embargo, este no se materializó debido a los controles implementados. 
</t>
    </r>
    <r>
      <rPr>
        <b/>
        <sz val="11"/>
        <color theme="1"/>
        <rFont val="Arial Narrow"/>
        <family val="2"/>
      </rPr>
      <t>Materialización de Evento Poten</t>
    </r>
    <r>
      <rPr>
        <b/>
        <sz val="11"/>
        <rFont val="Arial Narrow"/>
        <family val="2"/>
      </rPr>
      <t>cial Principal:</t>
    </r>
    <r>
      <rPr>
        <sz val="11"/>
        <rFont val="Arial Narrow"/>
        <family val="2"/>
      </rPr>
      <t xml:space="preserve"> el evento potencial no se materializó, debido a que se cumplieron con las actividades de acompañamiento social a copropiedades programadas para la vigencia. Entre octubre y diciembre de 2022, se realizaron un total de 188 </t>
    </r>
    <r>
      <rPr>
        <sz val="11"/>
        <color theme="1"/>
        <rFont val="Arial Narrow"/>
        <family val="2"/>
      </rPr>
      <t xml:space="preserve">acciones desde esta línea de acción, de acuerdo con los protocolos y guías metodológicas (Ver indicador en el SMO "GRADO DE AVANCE DEL ACOMPAÑAMIENTO SOCIAL EN LAS COPROPIEDADES GESTIONADAS POR EL INSTITUTO")
</t>
    </r>
    <r>
      <rPr>
        <b/>
        <sz val="11"/>
        <color theme="1"/>
        <rFont val="Arial Narrow"/>
        <family val="2"/>
      </rPr>
      <t>Materialización de Evento Potencial Intermedio</t>
    </r>
    <r>
      <rPr>
        <sz val="11"/>
        <color theme="1"/>
        <rFont val="Arial Narrow"/>
        <family val="2"/>
      </rPr>
      <t xml:space="preserve">: respecto a los eventos potenciales intermedios se concluye que, durante el cuarto trimestre del 2022, estos no se materializaron. 
</t>
    </r>
    <r>
      <rPr>
        <b/>
        <sz val="11"/>
        <color theme="1"/>
        <rFont val="Arial Narrow"/>
        <family val="2"/>
      </rPr>
      <t>Diseño, Efectividad de Controles:</t>
    </r>
    <r>
      <rPr>
        <sz val="11"/>
        <color theme="1"/>
        <rFont val="Arial Narrow"/>
        <family val="2"/>
      </rPr>
      <t xml:space="preserve"> los controles definidos fueron efectivos durante el cuarto trimestre de 2022. Se adjuntan los soportes que dan cuenta de su implementación. 
</t>
    </r>
    <r>
      <rPr>
        <b/>
        <sz val="11"/>
        <color theme="1"/>
        <rFont val="Arial Narrow"/>
        <family val="2"/>
      </rPr>
      <t>Estado de acciones derivadas del seguimiento a riesgos:</t>
    </r>
    <r>
      <rPr>
        <sz val="11"/>
        <color theme="1"/>
        <rFont val="Arial Narrow"/>
        <family val="2"/>
      </rPr>
      <t xml:space="preserve"> la acción documentada fue cerrada de manera efectiva, tal y como se evidencia en el seguimiento realizado en meses anteriores. </t>
    </r>
  </si>
  <si>
    <r>
      <rPr>
        <b/>
        <sz val="11"/>
        <color theme="1"/>
        <rFont val="Arial Narrow"/>
        <family val="2"/>
      </rPr>
      <t>Identificación de Riesgos:</t>
    </r>
    <r>
      <rPr>
        <sz val="11"/>
        <color theme="1"/>
        <rFont val="Arial Narrow"/>
        <family val="2"/>
      </rPr>
      <t xml:space="preserve"> durante el cuarto trimestre del año 2023 se identificó que el riesgo continúa vigente de acuerdo con el contexto interno y externo institucional; sin embargo, este no se materializó debido a los controles implementados. 
</t>
    </r>
    <r>
      <rPr>
        <b/>
        <sz val="11"/>
        <color theme="1"/>
        <rFont val="Arial Narrow"/>
        <family val="2"/>
      </rPr>
      <t>Materialización de Evento Potencial Principal:</t>
    </r>
    <r>
      <rPr>
        <sz val="11"/>
        <color theme="1"/>
        <rFont val="Arial Narrow"/>
        <family val="2"/>
      </rPr>
      <t xml:space="preserve"> tal y como sucedió en el trimestre anterior, durante este periodo no se contó con la totalidad del personal requerido para el desarrollo del acompañamiento a las copropiedades; sin embargo, entre octubre y diciembre de 2023 se realizaron </t>
    </r>
    <r>
      <rPr>
        <sz val="11"/>
        <rFont val="Arial Narrow"/>
        <family val="2"/>
      </rPr>
      <t>135</t>
    </r>
    <r>
      <rPr>
        <sz val="11"/>
        <color rgb="FFFF0000"/>
        <rFont val="Arial Narrow"/>
        <family val="2"/>
      </rPr>
      <t xml:space="preserve"> </t>
    </r>
    <r>
      <rPr>
        <sz val="11"/>
        <color theme="1"/>
        <rFont val="Arial Narrow"/>
        <family val="2"/>
      </rPr>
      <t xml:space="preserve">acciones desde esta línea de acción. 
</t>
    </r>
    <r>
      <rPr>
        <b/>
        <sz val="11"/>
        <color theme="1"/>
        <rFont val="Arial Narrow"/>
        <family val="2"/>
      </rPr>
      <t>Materialización de Evento Potencial Intermedio</t>
    </r>
    <r>
      <rPr>
        <sz val="11"/>
        <color theme="1"/>
        <rFont val="Arial Narrow"/>
        <family val="2"/>
      </rPr>
      <t xml:space="preserve">: respecto a los eventos potenciales intermedios se concluye que, durante el cuarto trimestre del año 2023, estos no se materializaron. 
</t>
    </r>
    <r>
      <rPr>
        <b/>
        <sz val="11"/>
        <color theme="1"/>
        <rFont val="Arial Narrow"/>
        <family val="2"/>
      </rPr>
      <t>Diseño, Efectividad de Controles:</t>
    </r>
    <r>
      <rPr>
        <sz val="11"/>
        <color theme="1"/>
        <rFont val="Arial Narrow"/>
        <family val="2"/>
      </rPr>
      <t xml:space="preserve"> los controles definidos fueron efectivos durante el cuarto trimestre del año 2023. Se adjuntan los soportes que dan cuenta de su implementación. 
</t>
    </r>
    <r>
      <rPr>
        <b/>
        <sz val="11"/>
        <color theme="1"/>
        <rFont val="Arial Narrow"/>
        <family val="2"/>
      </rPr>
      <t xml:space="preserve">Estado de acciones derivadas del seguimiento a riesgos: </t>
    </r>
    <r>
      <rPr>
        <sz val="11"/>
        <color theme="1"/>
        <rFont val="Arial Narrow"/>
        <family val="2"/>
      </rPr>
      <t xml:space="preserve">no se cuenta con acciones abiertas o pendientes. </t>
    </r>
  </si>
  <si>
    <t>Identificación de Riesgos (El riesgo y sus causas continuan vigentes de acuerdo al contexto?): el riesgo y sus causas siguen vigentes, ya que en este primer trimestre esta linea desarrolla 1216 asisitencias técnicas, con el acompañamiento social por parte del equipo, principalmente en los proyectos habitacionales Ventto y El Triunfo, y a demanda en otras copropiedades.
Materialización de Evento Potencial Principal: No se materializa el Evento Potencial Principal, ya que se cumple con las actividades definidas en el plan táctico en un 80% y el acompañamiento social a las familias y organos de admisntración y dirección de las copropiedades se realiza en el marco del manaul de acompañamiento social a copropiedades.
Materialización de Eventos Potenciales Intermedios (Causas): En general no se materializaron los Eventos Potenciales Intermedios, exceptuando el evento potencial 7, ya que hubo demora en la contratación del profesional abogado en el equipo de trabajo, y hubo demanda de los organos de administración de las copropiedades, especialmente para asesorias por la preparación de asambleas ordinarias y elaboración de manuales de convivencia.
Diseño, Efectividad de Controles:  Los controles están adecuadamente diseñados y se aplican correctamente y su concreción esta descrita en los puntos anteriores.
Acciones derivadas de materialización de eventos / fortalecimiento de controles: Se contrató al profesional abogado Cristian Camilo Agudelo Perez con el contrato N° 215 de marzo 6 de 2025.</t>
  </si>
  <si>
    <t>Plan Táctico de Copropiedades:
https://isvimedgovco.sharepoint.com/:x:/s/8Poblacional/EXey2AgES8lFvjC52EUUuGABKspnqDzf1dOVdXXhSzH3OQ?e=gQMnHi
Asistencias técnicas consolidado subdirección Poblacional, filtrar por línea:
https://isvimedgovco.sharepoint.com/:x:/s/8Poblacional/ESHUVaOBIxdPhOimMxuaGHQB7XWUKOAtkxZ7M2o1_QgoTQ?e=Oj896k
Asistencias técnicas copropiedades marzo:
https://isvimedgovco.sharepoint.com/:x:/s/8Poblacional/EXyz_PcCrohOlQOWlHfWtpkBAeLh9ql6KMaMeJshauz3jA?e=ofEjve</t>
  </si>
  <si>
    <t>2. Ausencia de presupuesto para actividades logísticas y transporte.</t>
  </si>
  <si>
    <t>El profesional líder de la línea de copropiedades identifica las necesidades de recursos para cada vigencia y las somete a aprobación por parte de la Subdirección Poblacional, para su posterior inclusión en el plan anual de adquisiciones.
Así mismo, revisa periódicamente el cumplimiento de los términos establecidos en el mismo</t>
  </si>
  <si>
    <t>Formato de solicitud de necesidades
Plan de Anual de Adquisiciones y evidencias de ejecución</t>
  </si>
  <si>
    <t>4. Desconocimiento de protocolos y guías metodológicas.</t>
  </si>
  <si>
    <t>El profesional líder de copropiedades realiza inducción general de la línea de acción a los profesionales que hacen parte del equipo. Adicionalmente, realiza capacitación específica sobre las actividades a desarrollar y las metodologías utilizadas. Para ello, diligencia formato de registro de asistencia como evidencia.
Documento a socializar: MANUAL DE ACOMPAÑAMIENTO SOCIAL A COPROPIEDADES</t>
  </si>
  <si>
    <t>Registro de asistencia</t>
  </si>
  <si>
    <t>5. Problemas de seguridad para ingresar a campo (orden público, riesgo de salud, desastres naturales, etc.)</t>
  </si>
  <si>
    <t>5.1.</t>
  </si>
  <si>
    <t>El profesional líder de la línea de copropiedades verifica que los profesionales que asistan a actividades de campo conozcan  el programa de prevención de riesgo público, lo cual se realiza en los distintos espacios de capacitación y reunión de la línea de acción.
Documento a socializar: PROGRAMA DE PREVENCIÓN DE RIESGO PÚBLICO</t>
  </si>
  <si>
    <t>Actas de equipo primario.
Registros de asistencia</t>
  </si>
  <si>
    <t>5.2.</t>
  </si>
  <si>
    <t>El profesional líder de la línea de copropiedades informa mediante correo electrónico al asesor de seguridad sobre las actividades a desarrollar en campo y el personal que asistirá, con el fin de coordinar la seguridad de las actividades a desarrollar. El consultor de seguridad realiza requerimiento a la empresa de seguridad solicitando acompañamiento mediante vigilancia (motorizado - vigilante) al personal que ejecuta las actividades de copropiedades.</t>
  </si>
  <si>
    <t>Correo electrónico con el requerimiento a la empresa de seguridad.
Registro fotográfico del acompañamiento de la empresa de seguridad al evento.</t>
  </si>
  <si>
    <t xml:space="preserve">6. Falta de competencia e idoneidad del personal contratado.
</t>
  </si>
  <si>
    <t>6.1.</t>
  </si>
  <si>
    <t>El Director, Subdirector o Jefe de Oficina, en relación con cada contratación de personal que se requiera para la prestación de servicios profesionales y de apoyo a la gestión,  verifica en el Estudio Previo respectivo, que la idoneidad y experiencia requerida sea coherente con las obligaciones contractuales a desarrollar, y procede a firmarlo en consecuencia.
Documentado en: MANUAL DE CONTRATACIÓN</t>
  </si>
  <si>
    <t>Documentado</t>
  </si>
  <si>
    <t>Estudio previo de contratos de prestación servicios profesionales y de apoyo a la gestión persona natural</t>
  </si>
  <si>
    <t>6.2.</t>
  </si>
  <si>
    <t>Los supervisores realizan de manera semestral la evaluación de proveedores, en donde se contrasta el cumplimiento de las obligaciones contractuales con el desempeño de las mismas. En el caso de una mala calificación, el contratista debe ser reevaluado y el supervisor debe generar compromisos y aspectos a mejorar.
Documentado en: FGI-12 Y FGI-13. FORMATOS DE EVALUACIÓN DE PROVEEDORES</t>
  </si>
  <si>
    <t>Detectivo</t>
  </si>
  <si>
    <t>Registros de evaluación de proveedores</t>
  </si>
  <si>
    <t>7. Demoras en la contratación de personal para la gestión social a copropiedades.</t>
  </si>
  <si>
    <t>El profesional líder de la línea de copropiedades verifica que el proceso precontractual y contractual para la contratación de personal (contratos de prestación de servicios profesionales y de apoyo a la gestión), se realice de acuerdo a los tiempos establecidos en el Plan Anual de Adquisiciones.</t>
  </si>
  <si>
    <t>Estudios previos y anexos
Minuta de contratos</t>
  </si>
  <si>
    <t>GS8</t>
  </si>
  <si>
    <t>Lograr un 95% de asignación del subsidio distrital de arrendamiento temporal con respecto a los hogares viabilizados.</t>
  </si>
  <si>
    <t>Acompañamiento social a población sujeto de reasentamiento por riesgo, desastre y/o calamidad
(Arrendamiento temporal)</t>
  </si>
  <si>
    <t>Afectación económica y reputacional</t>
  </si>
  <si>
    <t>Indebida asignación del Subsidio Distrital de Arrendamiento Temporal (detrimento  patrimonial)
- Hallazgos disciplinarios y penales por parte de los entes de control.
- El costo social (perdida del derecho) asociado a la perdida de la oportunidad para la asignación del Subsidio Distrital de Arrendamiento Temporal - SDAT a hogares que cumplen con los requisitos legales.</t>
  </si>
  <si>
    <t>Debido a la asignación / destinación del Subsidio Distrital de Arrendamiento Temporal - SDAT sin el cumplimiento de los requisitos legales</t>
  </si>
  <si>
    <t>Posibilidad de afectación económica y reputacional del Instituto reflejada en la indebida asignación del Subsidio Distrital de Arrendamiento Temporal (detrimento  patrimonial), en hallazgos disciplinarios y penales por parte de los entes de control, así como en el costo social (perdida del derecho) asociado a la perdida de la oportunidad para la asignación del Subsidio Distrital de Arrendamiento Temporal - SDAT a hogares que cumplen con los requisitos legales.
Lo anterior, debido a la asignación / destinación del Subsidio Distrital de Arrendamiento Temporal - SDAT sin el cumplimiento de los requisitos legales.</t>
  </si>
  <si>
    <t>1. Indebida verificación de los requisitos establecidos en la norma vigente con respecto al subsidio en mención.</t>
  </si>
  <si>
    <t>Riesgo Fiscal</t>
  </si>
  <si>
    <t>Los responsables de la verificación de requisitos para el otorgamiento del subsidio,verifican a los hogares postulados al subsidio, y validan el tipo de afiliación a la seguridad social de los integrantes mayores de edad de cada hogar. Esta validación se realiza a través del Sistema de Consulta de la Base de Datos Única de Afiliados del Sistema General de Seguridad Social en Salud (BDUA). Se verifica además, que el hogar no haya recibido un subsidio para vivienda de  las cajas de compensación y se revisa en catastro a nivel nacional para verificar que las familias no posean otras viviendas distintas de la que fueron evacuadas.
En caso que se identifiquen personas afiliadas al régimen contributivo como cotizantes, esto significa que dichas personas perciben ingresos ya sea a través de un contrato laboral o como independientes. Esta metodología de verificación facilita la identificación de aquellos integrantes del hogar que perciben ingresos para poder establecer el valor total de los mismos. Aquellos hogares con ingresos que  superan los 2 SMMLV o que poseen vivienda, son los que no pueden acceder al Subsidio Distrital de Arrendamiento Temporal - SDAT. Hasta dos meses posterior a la notificación de los incumplimientos, el hogar puede aclarar la situación para obtener el subsidio.
Documentado en: M-GS-05 - MANUAL PARA APLICACION DEL SUBSIDIO DE ARRENDAMIENTO TEMPORAL</t>
  </si>
  <si>
    <t>Continua</t>
  </si>
  <si>
    <t>Base de datos inicial con potenciales beneficiarios del subsidio enviado por el operador.
Base de datos definitiva con verificaciones adicionales del BDUA, catastro nacional, cajas de compensación.</t>
  </si>
  <si>
    <r>
      <rPr>
        <b/>
        <sz val="11"/>
        <rFont val="Arial Narrow"/>
        <family val="2"/>
      </rPr>
      <t>Identificación de Riesgos:</t>
    </r>
    <r>
      <rPr>
        <sz val="11"/>
        <rFont val="Arial Narrow"/>
        <family val="2"/>
      </rPr>
      <t xml:space="preserve"> El riesgo continúa vigente de acuerdo con el contexto interno y externo institucional, sin embargo, este no se materializó durante el cuarto trimestre del año 2022 debido a los controles implementados. 
</t>
    </r>
    <r>
      <rPr>
        <b/>
        <sz val="11"/>
        <rFont val="Arial Narrow"/>
        <family val="2"/>
      </rPr>
      <t>Materialización de Evento Potencial Principal: E</t>
    </r>
    <r>
      <rPr>
        <sz val="11"/>
        <rFont val="Arial Narrow"/>
        <family val="2"/>
      </rPr>
      <t xml:space="preserve">l evento potencial principal no se materializó, dado que no se tuvo conocimiento de la asignación o destinación del Subsidio Distrital de Arrendamiento Temporal -SDAT- sin cumplimiento de requisitos.
</t>
    </r>
    <r>
      <rPr>
        <b/>
        <sz val="11"/>
        <rFont val="Arial Narrow"/>
        <family val="2"/>
      </rPr>
      <t xml:space="preserve">Materialización de Evento Potencial Intermedio: </t>
    </r>
    <r>
      <rPr>
        <sz val="11"/>
        <rFont val="Arial Narrow"/>
        <family val="2"/>
      </rPr>
      <t xml:space="preserve"> Respecto a los eventos potenciales intermedios se concluye que, durante el cuarto trimestre del año 2022, no se materializaron debido a las siguientes razones: 
*Se contó con la totalidad del personal de apoyo requerido. 
*Se dio continuidad al diligenciamiento del formato de declaración juramentada y la carta de compromiso  por parte de los nuevos hogares que ingresaron como beneficiarios del SDAT, la cual contiene entre otros compromisos los siguientes:
</t>
    </r>
    <r>
      <rPr>
        <i/>
        <sz val="11"/>
        <rFont val="Arial Narrow"/>
        <family val="2"/>
      </rPr>
      <t>"... 11. No suministrar información falsa o fraudulenta toda vez que es causal de terminación del subsidio, y genera una sanción para volver a postularse nuevamente a este beneficio por un periodo de diez (10) años.
...
15. Informar, de manera inmediata al ISVIMED o al operador del proyecto: i) cualquier variación que tenga en mis ingresos mensuales familiares acreditados; ii) cualquier variación en la conformación del grupo familiar acreditado, para la asignación y/o pago del subsidio, so pena de incurrir en causal de terminación del SDAT..."</t>
    </r>
    <r>
      <rPr>
        <sz val="11"/>
        <rFont val="Arial Narrow"/>
        <family val="2"/>
      </rPr>
      <t xml:space="preserve">
</t>
    </r>
    <r>
      <rPr>
        <b/>
        <sz val="11"/>
        <rFont val="Arial Narrow"/>
        <family val="2"/>
      </rPr>
      <t>Diseño, Efectividad de Controles:</t>
    </r>
    <r>
      <rPr>
        <sz val="11"/>
        <rFont val="Arial Narrow"/>
        <family val="2"/>
      </rPr>
      <t xml:space="preserve"> los controles han sido efectivos.
</t>
    </r>
    <r>
      <rPr>
        <b/>
        <sz val="11"/>
        <rFont val="Arial Narrow"/>
        <family val="2"/>
      </rPr>
      <t>Estado de acciones derivadas del seguimiento a riesgos:</t>
    </r>
    <r>
      <rPr>
        <sz val="11"/>
        <rFont val="Arial Narrow"/>
        <family val="2"/>
      </rPr>
      <t xml:space="preserve"> se realizó la capacitación con el operador sobre la normatividad aplicable y los procedimientos internos (ver evidencias aportadas en el trimestre pasado). Además, se sigue implementando la estrategia comunicacional por parte del operador (ver evidencias) para reforzar los compromisos que adquieren los hogares para la asignación del Subsidio Distrital de Arrendamiento Temporal, dando cumplimiento a la segunda acción específica propuesta para este riesgo. </t>
    </r>
  </si>
  <si>
    <r>
      <rPr>
        <b/>
        <sz val="11"/>
        <rFont val="Arial Narrow"/>
        <family val="2"/>
      </rPr>
      <t>Identificación de Riesgos:</t>
    </r>
    <r>
      <rPr>
        <sz val="11"/>
        <rFont val="Arial Narrow"/>
        <family val="2"/>
      </rPr>
      <t xml:space="preserve"> el riesgo no se materializó durante el cuarto trimestre del año debido a los controles implementados, pese a que este continúa vigente según el contexto interno y externo institucional.
</t>
    </r>
    <r>
      <rPr>
        <b/>
        <sz val="11"/>
        <rFont val="Arial Narrow"/>
        <family val="2"/>
      </rPr>
      <t xml:space="preserve">Materialización de Evento Potencial Principal: </t>
    </r>
    <r>
      <rPr>
        <sz val="11"/>
        <rFont val="Arial Narrow"/>
        <family val="2"/>
      </rPr>
      <t xml:space="preserve">el evento potencial principal no se materializó en tanto se procedió con la terminación de la aplicación del Subsidio Distrital de Arrendamiento Temporal en la totalidad de casos donde se evidenció el incumplimiento de uno o varios requisitos por parte de los hogares beneficiarios,  de acuerdo con lo establecido en el "MANUAL PARA APLICACION DEL SUBSIDIO DE ARRENDAMIENTO TEMPORAL" (ver evidencia)
</t>
    </r>
    <r>
      <rPr>
        <b/>
        <sz val="11"/>
        <rFont val="Arial Narrow"/>
        <family val="2"/>
      </rPr>
      <t xml:space="preserve">Materialización de Evento Potencial Intermedio: </t>
    </r>
    <r>
      <rPr>
        <sz val="11"/>
        <rFont val="Arial Narrow"/>
        <family val="2"/>
      </rPr>
      <t xml:space="preserve"> los eventos potenciales intermedios no se materializaron durante el cuarto trimestre del año 2023, debido a las siguientes razones: 
1. Se contó con la totalidad del personal de apoyo requerido, el cual presta sus servicios a la entidad a través del operador CIS - Corporación Interuniversitaria de Servicios -. 
2. Se dio continuidad al diligenciamiento del formato de declaración juramentada y la carta de compromiso  por parte de los nuevos hogares que ingresaron como beneficiarios del SDAT, la cual contiene entre otros compromisos los siguientes:
</t>
    </r>
    <r>
      <rPr>
        <i/>
        <sz val="11"/>
        <rFont val="Arial Narrow"/>
        <family val="2"/>
      </rPr>
      <t>"... 11. No suministrar información falsa o fraudulenta toda vez que es causal de terminación del subsidio, y genera una sanción para volver a postularse nuevamente a este beneficio por un periodo de diez (10) años.
...
15. Informar, de manera inmediata al ISVIMED o al operador del proyecto: i) cualquier variación que tenga en mis ingresos mensuales familiares acreditados; ii) cualquier variación en la conformación del grupo familiar acreditado, para la asignación y/o pago del subsidio, so pena de incurrir en causal de terminación del SDAT..."</t>
    </r>
    <r>
      <rPr>
        <sz val="11"/>
        <rFont val="Arial Narrow"/>
        <family val="2"/>
      </rPr>
      <t xml:space="preserve">
</t>
    </r>
    <r>
      <rPr>
        <b/>
        <sz val="11"/>
        <rFont val="Arial Narrow"/>
        <family val="2"/>
      </rPr>
      <t>Diseño, Efectividad de Controles:</t>
    </r>
    <r>
      <rPr>
        <sz val="11"/>
        <rFont val="Arial Narrow"/>
        <family val="2"/>
      </rPr>
      <t xml:space="preserve"> los controles fueron efectivos.
</t>
    </r>
    <r>
      <rPr>
        <b/>
        <sz val="11"/>
        <rFont val="Arial Narrow"/>
        <family val="2"/>
      </rPr>
      <t>Estado de acciones derivadas del seguimiento a riesgos:</t>
    </r>
    <r>
      <rPr>
        <sz val="11"/>
        <rFont val="Arial Narrow"/>
        <family val="2"/>
      </rPr>
      <t xml:space="preserve"> no se ha requerido la documentación de nuevas acciones. </t>
    </r>
  </si>
  <si>
    <t>Identificación de Riesgos (El riesgo y sus causas continuan vigentes de acuerdo al contexto?): El riesgo y sus causas continuan siendo vigentes, ya que actualmente se cuenta con el ITM como operador del SDAT a los 2258 hogares beneficiarios, realizando los desembolsos de manera permanente y en el marco del cumplimiento de requisitos. resolución de asignación del SDAT vigencia 2025 N° 265 de 2025.
Materialización de Evento Potencial Principal: No se ha materializado el Evento Potencial Principal, ya que en este periodo de tiempo, no hemos tenido hallazgos en el proceso de pagos realizados en este trimestre.
Materialización de Eventos Potenciales Intermedios (Causas): No se han materializado los Eventos Potenciales Intermedios, ya que en este período de tiempo, no hemos recibido por parte del operador ningún informe que de cuenta de la materialización de dichos eventos.
Diseño, Efectividad de Controles: Los controles están adecuadamente diseñados y se aplican correctamente y su concreción esta descrita en los puntos anteriores.
Acciones derivadas de materialización de eventos / fortalecimiento de controles: N.A.</t>
  </si>
  <si>
    <t>https://isvimedgovco.sharepoint.com/:b:/s/8Poblacional/Ebd6QbYnQktCnQhrmcmDvdYBkbVggz6WfxIJSD0ACaLp8Q?e=wrVfih</t>
  </si>
  <si>
    <t>1.1. Falta de competencia e idoneidad del personal contratado.</t>
  </si>
  <si>
    <t>1.1.</t>
  </si>
  <si>
    <t>El contratista jurídico de la Subdirección Poblacional revisa que los perfiles del cargo solicitado se incluyan en los estudios previos, así como de la revisión de las hojas de vida en concordancia con dichos perfiles. Para la verificación de idoneidad se utiliza el formato de verificación de idoneidad</t>
  </si>
  <si>
    <t>Estudio previo de cada contrato.
Formato de verificación de idoneidad en el expediente de cada contrato</t>
  </si>
  <si>
    <t>1.2. Falta de conocimiento y aplicación de la normatividad aplicable y de los procedimientos internos relacionados con el Subsidio Distrital de Arrendamiento Temporal.</t>
  </si>
  <si>
    <t>1.2.</t>
  </si>
  <si>
    <t>La supervisión colegiada del contrato del operador del proyecto de arrendamiento temporal, realiza capacitación al inicio del contrato y mínimo una semestral sobre la normatividad aplicable y los procedimientos internos relacionados con el Subsidio Distrital de Arrendamiento Temporal.</t>
  </si>
  <si>
    <t>Registro de asistencia a la capacitación.
Memoria audiovisual de la capacitación.</t>
  </si>
  <si>
    <t>2. Aporte de documentación falsa por parte de los hogares.</t>
  </si>
  <si>
    <t>El profesional encargado del proceso verifica que el jefe de hogar haya firmado el  acta de compromiso y la declaración juramentada donde asegura que la información y documentos suministrados son verídicos.</t>
  </si>
  <si>
    <t>Documento de declaración juramentada y documento de acta de compromiso en carpeta de cada beneficiario</t>
  </si>
  <si>
    <t>GS9</t>
  </si>
  <si>
    <t>Posibilidad de afectación económica y reputacional</t>
  </si>
  <si>
    <t>Por pago indebido del Subsidio Distrital de Arrendamiento Temporal.
Por perdida de oportunidad para disfrutar del Subsidio Distrital de Arrendamiento Temporal a otros hogares que cumplen con los requistos.
Por hallazgos de los entes de control.</t>
  </si>
  <si>
    <t>Debido al desembolso del recurso  sin el cumplimiento de requisitos, durante el tiempo en que este tiene la asignación del subsidio.
Debido a errores en los pagos por parte del operador de arrendamiento temporal (pagos dobles, pagos por valores distintos a los obligados, realización de pagos sin disponibilidad de recursos, etc.)</t>
  </si>
  <si>
    <t>Posibilidad de afectación económica y reputacional reflejada en el pago indebido del Subsidio Distrital de Arrendamiento Temporal, en la pérdida de oportunidad para disfrutar dicho subsidio a otros hogares que cumplen con los requistos y por hallazgos de los entes de control.
Lo anterior, debido al desembolso del recurso  sin el cumplimiento de requisitos, durante el tiempo en que el beneficiario tiene la asignación del subsidio, asi como por errores en los pagos por parte del operador de arrendamiento temporal (pagos dobles, pagos por valores distintos a los obligados, realización de pagos sin disponibilidad de recursos, etc.).</t>
  </si>
  <si>
    <t xml:space="preserve">1. Incumplimiento por parte del beneficiario de actualizar la información que inicialmente proporcionó para otorgar el subsidio.
</t>
  </si>
  <si>
    <t>El acta de compromiso incluye la obligación por parte del beneficiario de informar sobre cualquier cambio en la información que le permitió acceder al subisido.
El Isvimed, cuando se identifican cambios no informados por parte de los beneficiarios sobre las condiciones que le permitieron acceder al subisdio, procede a la terminación del mismo y eventualmente a la solicitud de la devolución del recurso indebidamente pagado.</t>
  </si>
  <si>
    <t>Correctivo</t>
  </si>
  <si>
    <t>Acta de compromiso en carpeta de cada beneficiario del subsidio.
Resolución de terminación del subsidio.</t>
  </si>
  <si>
    <r>
      <rPr>
        <b/>
        <sz val="11"/>
        <color theme="1"/>
        <rFont val="Arial Narrow"/>
        <family val="2"/>
      </rPr>
      <t>Identificación de Riesgos</t>
    </r>
    <r>
      <rPr>
        <sz val="11"/>
        <color theme="1"/>
        <rFont val="Arial Narrow"/>
        <family val="2"/>
      </rPr>
      <t xml:space="preserve">: durante el cuarto trimestre del año 2022, se identificó que el riesgo continúa vigente según la realidad de la aplicación del subsidio; sin embargo, no se ha evidenciado su materialización conforme a los controles implementados. 
</t>
    </r>
    <r>
      <rPr>
        <b/>
        <sz val="11"/>
        <color theme="1"/>
        <rFont val="Arial Narrow"/>
        <family val="2"/>
      </rPr>
      <t>Materialización de Evento Potencial Principal:</t>
    </r>
    <r>
      <rPr>
        <sz val="11"/>
        <color theme="1"/>
        <rFont val="Arial Narrow"/>
        <family val="2"/>
      </rPr>
      <t xml:space="preserve"> El evento potencial principal no se materializó, dado que no se tuvo conocimiento del desembolso del recurso sin cumplimiento de requisitos, ni errores en los pagos a los hogares beneficiarios por parte del contratista de apoyo. 
</t>
    </r>
    <r>
      <rPr>
        <b/>
        <sz val="11"/>
        <color theme="1"/>
        <rFont val="Arial Narrow"/>
        <family val="2"/>
      </rPr>
      <t>Materialización de Evento Potencial Intermedio:</t>
    </r>
    <r>
      <rPr>
        <sz val="11"/>
        <color theme="1"/>
        <rFont val="Arial Narrow"/>
        <family val="2"/>
      </rPr>
      <t xml:space="preserve"> Respecto a los eventos potenciales intermedios, se concluye que, durante el cuarto trimestre del 2022, estos no se evidencian que se hayan materializaron. 
</t>
    </r>
    <r>
      <rPr>
        <b/>
        <sz val="11"/>
        <color theme="1"/>
        <rFont val="Arial Narrow"/>
        <family val="2"/>
      </rPr>
      <t>Diseño, Efectividad de Controles: S</t>
    </r>
    <r>
      <rPr>
        <sz val="11"/>
        <color theme="1"/>
        <rFont val="Arial Narrow"/>
        <family val="2"/>
      </rPr>
      <t xml:space="preserve">e vienen implementando los controles establecidos, tales como: el diligenciamiento de la carta de compromisos por parte los hogares nuevos y las terminaciones de hogares por incumplimiento de los requisitos identificados por el contratista de apoyo del Subsidio Distrital de Arrendamiento Temporal; así mismo, se ha realizado la revisión de los informes de ejecución del contratista correspondientes a los meses relativos al cuarto trimestre de 2022, y se han verificado las jornadas de pagos.
</t>
    </r>
    <r>
      <rPr>
        <b/>
        <sz val="11"/>
        <color theme="1"/>
        <rFont val="Arial Narrow"/>
        <family val="2"/>
      </rPr>
      <t>Estado de acciones derivadas del seguimiento a riesgos:</t>
    </r>
    <r>
      <rPr>
        <sz val="11"/>
        <color theme="1"/>
        <rFont val="Arial Narrow"/>
        <family val="2"/>
      </rPr>
      <t xml:space="preserve"> Dado que la Contraloría General no dio respuesta a la solicitud realizada en el trimestre anterior, se dio continuidad a la gestión con la Agencia Nacional de Contratación Pública, Colombia Compra Eficiente ANCP - CCE, quien dió respuesta a la petición con radicado interno S 13247  el 04/05/2022 (se adjunta anexo). En la misma, se remitió el nombre y los datos de contacto de un funcionario de sus dependencias para tratar con él lo relativo a la petición. Sin embargo, a la fecha no ha sido posible el contacto; por tal razón, durante el primer trimestre del año 2023, se realizará el contacto con el funcionario aludido. </t>
    </r>
  </si>
  <si>
    <r>
      <rPr>
        <b/>
        <sz val="11"/>
        <color theme="1"/>
        <rFont val="Arial Narrow"/>
        <family val="2"/>
      </rPr>
      <t>Identificación de Riesgos</t>
    </r>
    <r>
      <rPr>
        <sz val="11"/>
        <color theme="1"/>
        <rFont val="Arial Narrow"/>
        <family val="2"/>
      </rPr>
      <t xml:space="preserve">: aunque el riesgo continúo vigente durante este periodo, no se evidenció su materialización gracias a los controles implementados. 
</t>
    </r>
    <r>
      <rPr>
        <b/>
        <sz val="11"/>
        <color theme="1"/>
        <rFont val="Arial Narrow"/>
        <family val="2"/>
      </rPr>
      <t>Materialización de Evento Potencial Principal:</t>
    </r>
    <r>
      <rPr>
        <sz val="11"/>
        <color theme="1"/>
        <rFont val="Arial Narrow"/>
        <family val="2"/>
      </rPr>
      <t xml:space="preserve"> el evento potencial principal no se materializó, dado que no se tuvo conocimiento del desembolso de recurso sin cumplimiento de requisitos ni errores en los pagos a los hogares beneficiarios por parte de la CIS -Corporación Interuniversitaria de Servicios- (Operador de la atención mediante el Subsidio Distrital de Arrendamiento Temporal)
</t>
    </r>
    <r>
      <rPr>
        <b/>
        <sz val="11"/>
        <color theme="1"/>
        <rFont val="Arial Narrow"/>
        <family val="2"/>
      </rPr>
      <t>Materialización de Evento Potencial Intermedio:</t>
    </r>
    <r>
      <rPr>
        <sz val="11"/>
        <color theme="1"/>
        <rFont val="Arial Narrow"/>
        <family val="2"/>
      </rPr>
      <t xml:space="preserve"> los eventos potenciales intermedios no se materializaron durante el cuarto trimestre del año 2023. 
</t>
    </r>
    <r>
      <rPr>
        <b/>
        <sz val="11"/>
        <color theme="1"/>
        <rFont val="Arial Narrow"/>
        <family val="2"/>
      </rPr>
      <t xml:space="preserve">Diseño, Efectividad de Controles: </t>
    </r>
    <r>
      <rPr>
        <sz val="11"/>
        <color theme="1"/>
        <rFont val="Arial Narrow"/>
        <family val="2"/>
      </rPr>
      <t xml:space="preserve">se dió continuidad a la implementación de los controles establecidos, tales como: el diligenciamiento de la carta de compromisos y las terminaciones por incumplimiento de requisitos; así mismo, se realizó la revisión de los informes de ejecución del contratista correspondientes al cuarto trimestre del año y se verificaron las jornadas de pagos realizadas en este periodo (ver evidencias).
</t>
    </r>
    <r>
      <rPr>
        <b/>
        <sz val="11"/>
        <color theme="1"/>
        <rFont val="Arial Narrow"/>
        <family val="2"/>
      </rPr>
      <t>Estado de acciones derivadas del seguimiento a riesgos:</t>
    </r>
    <r>
      <rPr>
        <sz val="11"/>
        <color theme="1"/>
        <rFont val="Arial Narrow"/>
        <family val="2"/>
      </rPr>
      <t xml:space="preserve"> se dió continuidad a la implementación de los controles definidos para prevenir el pago del Subsidio Distrital de Arrendamiento Temporal -SDAT- a hogares que superan ingresos por 2 SMMLMV generando, por ejemplo, la terminación de dicho subsidio a quienes incumplen este requisito (ver evidencias) .</t>
    </r>
  </si>
  <si>
    <t>Identificación de Riesgos (El riesgo y sus causas continuan vigentes de acuerdo al contexto?): El riesgo y sus causas continuan siendo vigentes, ya que actualmente se cuenta con el ITM como operador del SDAT a los 2258 hogares beneficiarios, realizando los desembolsos de manera permanente y en el marco del cumplimiento de requisitos. Resolución de asignación del SDAT vigencia 2025 N° 265 de 2025.
Materialización de Evento Potencial Principal: No se ha materializado el Evento Potencial Principal, ya que en este periodo de tiempo, no hemos tenido hallazagos de entes de control y los pagos de este trtimestre, se han realizado en el marco del cumplimientos de requisitos.
Materialización de Eventos Potenciales Intermedios (Causas): Se ha materializado parcialmente el Evento Potencial Intermedio N° 1, ya que en el operador mensualmente reporta los hogares que incumplen con la actualización de los documentos, para este periodo fueron 43, se hace por parte del equipo el tramite definido para estos casos, que por decreto 0809 de 2024 es la terminacion del SDV en arrendamiento temporal y el procedimiento.
Diseño, Efectividad de Controles: Los controles están adecuadamente diseñados y se aplican correctamente y su concreción esta descrita en los puntos anteriores.
Acciones derivadas de materialización de eventos / fortalecimiento de controles: Ya se cuenta con el procedimiento para abordar estas situaciones dado en el Manual de aplicación del SDAT.</t>
  </si>
  <si>
    <t>https://isvimedgovco.sharepoint.com/:x:/s/8Poblacional/ERUOsxky3ddPgv8DSATNwR8BMeINOeYB0rUP-kS2qzV_-g?e=UZ1rKU</t>
  </si>
  <si>
    <t xml:space="preserve"> 2. Falta de verificación de requsitos establecidos en la normatividad vigente con respecto al Subsidio Distrital de Arrendamiento Temporal previo a cada pago.</t>
  </si>
  <si>
    <t>2.1.</t>
  </si>
  <si>
    <t>El supervisor del contrato del operador verifica que este haya hecho firmar por parte del beneficiario la carta de compromiso, a través de la cual el hogar se compromete a notificar al Isvimed sobre cualquier cambio en las condiciones iniciales que le permitieron acceder al subsidio.</t>
  </si>
  <si>
    <t>Carta de compromiso firmada por cada beneficiario del subsidio.
Informes de ejecución por parte del operador del proyecto de arrendamiento temporal aprobados por la supervisión colegiada del Isvimed.</t>
  </si>
  <si>
    <t>2.2.</t>
  </si>
  <si>
    <t>El supervisor del contrato del operador verifica que se hayan realizado por parte del mismo, la socialización inicial y socializaciones periódicas de las condiciones para continuar disfrutando del subsidio a los hogares.</t>
  </si>
  <si>
    <t>Informes de ejecución por parte del operador del proyecto de arrendamiento temporal aprobados por la supervisión colegiada del Isvimed.</t>
  </si>
  <si>
    <t>2.3.</t>
  </si>
  <si>
    <t>Los responsables de la verificación de requisitos para el otorgamiento del subsidio, escogen cada mes de manera aleatoria un numero de hogares beneficiados con el subsidio (se revisa la totalidad de la base de datos de beneficiarios durante la vigencia de los subsidios) , y validan el tipo de afiliación a la seguridad social de los integrantes mayores de edad de cada hogar. Esta validación se realiza a través del Sistema de Consulta de la Base de Datos Única de Afiliados del Sistema General de Seguridad Social en Salud (BDUA).
En caso que se identifiquen personas afiliadas al régimen contributivo como cotizantes, esto significa que dichas personas perciben ingresos ya sea a través de un contrato laboral o como independientes. Esta metodología de verificación facilita la identificación de aquellos integrantes del hogar que perciben ingresos para poder establecer el valor total de los mismos. Aquellos hogares con ingresos que no superan los 2 SMMLV, son los que pueden continuar recibiendo del Subsidio Distrital de Arrendamiento Temporal - SDAT. 
El profesional responsable asignado por la Subdirección Poblacional verifica la asignación de subsidios de vivienda por parte de entidades gubernamentales y verifica en catastro los bienes inmuebles a nombre de los beneficiarios con el objetivo de identificar aquellos integrantes del hogar que tienen cruce y no pueden ser beneficiarios del Subsidio Distrital de Arrendamiento Temporal.</t>
  </si>
  <si>
    <t>Informes de ejecución por parte del operador del proyecto de arrendamiento temporal, aprobados por la supervisión colegiada por parte del Isvimed.</t>
  </si>
  <si>
    <t>2.4.</t>
  </si>
  <si>
    <t>La supervisión colegiada del Isvimed verifica que los profesionales sociales y jurídicos del operador realicen de manera aleatoria visitas a los hogares beneficiarios del Subsidio Municipal de Arrendamiento Temporal para identificar que el grupo familiar informado efectivamente habita la vivienda</t>
  </si>
  <si>
    <t>3. Fallas en la revisión de las jornadas de pagos presentadas por el operador.</t>
  </si>
  <si>
    <t>La supervisión financiera verifica que los pagos se encuentren amparados por una resolución de asignación, verifica el valor a pagar, el mes, la cuenta bancaria, la disponibilidad de recursos, la fechas de las prórrogas del contrato, los documentos del Jefe de Hogar y la carpeta.</t>
  </si>
  <si>
    <t>Corrreos de aprobación de la jormada de pagos por parte de la supervisión financiera del contrato con el operador de arrendamiento de temporal</t>
  </si>
  <si>
    <t>GS10</t>
  </si>
  <si>
    <t>Acompañar el 100% de hogares priorizados con solución de vivienda definitiva de la población de riesgo, desastre y/o calamidad para la concurrencia de subsidios y recursos, en el cuatrienio 2024-2027</t>
  </si>
  <si>
    <t xml:space="preserve">Acompañamiento social a población sujeto de reasentamiento por riesgo, desastre y/o calamidad
</t>
  </si>
  <si>
    <t>Posibilidad de afectación reputacional del Instituto</t>
  </si>
  <si>
    <t>reflejada en la existencia de las PQRSD y tutelas por parte de la población afectada derivadas de la falta de atención y acompañamiento para lograr una solución de vivienda definitiva.</t>
  </si>
  <si>
    <t>debido a deficiencias en el acompañamiento social a los hogares priorizados con solución de vivienda definitiva de la población de riesgo, desastre y/o calamidad para la concurrencia de subsidios y recursos.</t>
  </si>
  <si>
    <t>Posibilidad de afectación reputacional del Instituto reflejada en la existencia de las PQRSD y tutelas por parte de la población afectada derivadas de la falta de atención y acompañamiento para lograr una solución de vivienda definitiva. Lo anterior, debido a deficiencias en el acompañamiento social a los hogares priorizados con solución de vivienda definitiva de la población de riesgo, desastre y/o calamidad para la concurrencia de subsidios y recursos.</t>
  </si>
  <si>
    <t>No se cuenta con personal suficiente e  idoneo para el acompañamiento social</t>
  </si>
  <si>
    <t>Media</t>
  </si>
  <si>
    <t>El profesional líder de la línea de acción identifica las necesidades de recursos para cada vigencia y las somete a aprobación por parte de la Subdirección Poblacional, para su posterior inclusión en el presupuesto institucional y en el plan anual de adquisiciones.
El profesional líder de la línea de acción, realiza seguimiento al cumplimiento de la contratación de personal de acuerdo al Plan Anual de Adquisiciones. 
Con relación a la idoneidad del personal, el Subdirector Poblacional en relación con la contratación de personal de prestación de servicios profesionales,  verifica en el Estudio Previo respectivo, que la idoneidad y experiencia requerida sea coherente con las obligaciones contractuales a desarrollar, y procede a firmarlo en consecuencia.
El líder de la línea de acción, para efectos de la suscripción del contrato, verifica la idoneidad del personal a contratar y la certifica a través del certificado de estudio de idoneidad y experiencia para contratos de prestación de servicios personales.
Documentado en: MANUAL DE CONTRATACIÓN</t>
  </si>
  <si>
    <t>Formato de solicitud de necesidades
Plan de Anual de Adquisiciones y evidencias de ejecución
Estudios previos de contratos de prestación de servicios profesionales.
certificado de estudio de idoneidad y experiencia para contratos de prestación de servicios personales.</t>
  </si>
  <si>
    <r>
      <rPr>
        <b/>
        <sz val="11"/>
        <color theme="1"/>
        <rFont val="Arial Narrow"/>
        <family val="2"/>
      </rPr>
      <t xml:space="preserve">Identificación de Riesgos: </t>
    </r>
    <r>
      <rPr>
        <sz val="11"/>
        <color theme="1"/>
        <rFont val="Arial Narrow"/>
        <family val="2"/>
      </rPr>
      <t xml:space="preserve">el riesgo continúa vigente de acuerdo con el contexto interno y externo institucional, sin embargo, este no se materializó debido a los controles implementados. 
</t>
    </r>
    <r>
      <rPr>
        <b/>
        <sz val="11"/>
        <color theme="1"/>
        <rFont val="Arial Narrow"/>
        <family val="2"/>
      </rPr>
      <t xml:space="preserve">
Materialización de Evento Potencial Principal: </t>
    </r>
    <r>
      <rPr>
        <sz val="11"/>
        <color theme="1"/>
        <rFont val="Arial Narrow"/>
        <family val="2"/>
      </rPr>
      <t xml:space="preserve">el evento potencial principal no se materializó. Aunque hay un número significativo de hogares siendo atendidos mediante el Subsidio Distrital de Arrendamiento Temporal, desde la Subdirección Poblacional se continúan adelantando gestiones para la entrega de la solución definitiva de vivienda a los hogares, algunas de la más significativas, tienen que ver con los recursos para la atención de 9 hogares en el proyecto Arboleda de San Antonio y la postulación de los hogares del proyecto El Triunfo. </t>
    </r>
    <r>
      <rPr>
        <b/>
        <sz val="11"/>
        <color theme="1"/>
        <rFont val="Arial Narrow"/>
        <family val="2"/>
      </rPr>
      <t xml:space="preserve">
Materialización de Evento Potencial Intermedio: </t>
    </r>
    <r>
      <rPr>
        <sz val="11"/>
        <color theme="1"/>
        <rFont val="Arial Narrow"/>
        <family val="2"/>
      </rPr>
      <t xml:space="preserve">respecto a los eventos potenciales intermedios se concluye que, durante el cuarto trimestre del 2022, estos no se materializaron. 
</t>
    </r>
    <r>
      <rPr>
        <b/>
        <sz val="11"/>
        <color theme="1"/>
        <rFont val="Arial Narrow"/>
        <family val="2"/>
      </rPr>
      <t xml:space="preserve">
Diseño, Efectividad de Controles: </t>
    </r>
    <r>
      <rPr>
        <sz val="11"/>
        <color theme="1"/>
        <rFont val="Arial Narrow"/>
        <family val="2"/>
      </rPr>
      <t xml:space="preserve">se han implementado los controles establecidos, tal y como se detalla en el apartado anterior.  Se continúa insistiendo a la Subdirección Jurídica en la modificación del Decreto Distrital 1053 de 2020 en lo referente a la atención de la población de riesgo, desastre y/o emergencia.
</t>
    </r>
    <r>
      <rPr>
        <b/>
        <sz val="11"/>
        <color theme="1"/>
        <rFont val="Arial Narrow"/>
        <family val="2"/>
      </rPr>
      <t xml:space="preserve">Estado de acciones derivadas del seguimiento a riesgos: </t>
    </r>
    <r>
      <rPr>
        <sz val="11"/>
        <color theme="1"/>
        <rFont val="Arial Narrow"/>
        <family val="2"/>
      </rPr>
      <t xml:space="preserve">se vienen adelantando las acciones propuestas; la última reunión de la mesa interna para la modificación del Decreto 1053 de 2020 se realizó el pasado 22 de noviembre de 2022 (ver evidencias). </t>
    </r>
  </si>
  <si>
    <r>
      <rPr>
        <b/>
        <sz val="11"/>
        <color theme="1"/>
        <rFont val="Arial Narrow"/>
        <family val="2"/>
      </rPr>
      <t xml:space="preserve">Identificación de Riesgos: </t>
    </r>
    <r>
      <rPr>
        <sz val="11"/>
        <color theme="1"/>
        <rFont val="Arial Narrow"/>
        <family val="2"/>
      </rPr>
      <t xml:space="preserve">el riesgo no se materializó durante el cuarto trimestre del año gracias a los controles implementados; sin embargo, este continúa vigente según el contexto interno y externo de la entidad.
</t>
    </r>
    <r>
      <rPr>
        <b/>
        <sz val="11"/>
        <color theme="1"/>
        <rFont val="Arial Narrow"/>
        <family val="2"/>
      </rPr>
      <t xml:space="preserve">
Materialización de Evento Potencial Principal: </t>
    </r>
    <r>
      <rPr>
        <sz val="11"/>
        <color theme="1"/>
        <rFont val="Arial Narrow"/>
        <family val="2"/>
      </rPr>
      <t>el evento potencial principal no se materializó debido a que desde la Subdirección Poblacional se adelantaron varias gestion</t>
    </r>
    <r>
      <rPr>
        <sz val="11"/>
        <rFont val="Arial Narrow"/>
        <family val="2"/>
      </rPr>
      <t xml:space="preserve">es para asegurar la entrega de la solución definitiva de vivienda a los hogares atendidos mediante el Subsidio Distrital de Arrendamiento Temporal, lo cual posibilitó la entrega de 5 </t>
    </r>
    <r>
      <rPr>
        <sz val="11"/>
        <color theme="1"/>
        <rFont val="Arial Narrow"/>
        <family val="2"/>
      </rPr>
      <t xml:space="preserve">viviendas a esta población durante el tercer trimestre del año </t>
    </r>
    <r>
      <rPr>
        <sz val="11"/>
        <rFont val="Arial Narrow"/>
        <family val="2"/>
      </rPr>
      <t>(2 viviendas nuevas y 3 viviendas usadas).</t>
    </r>
    <r>
      <rPr>
        <b/>
        <sz val="11"/>
        <color rgb="FFFF0000"/>
        <rFont val="Arial Narrow"/>
        <family val="2"/>
      </rPr>
      <t xml:space="preserve">
</t>
    </r>
    <r>
      <rPr>
        <b/>
        <sz val="11"/>
        <color theme="1"/>
        <rFont val="Arial Narrow"/>
        <family val="2"/>
      </rPr>
      <t xml:space="preserve">
Materialización de Evento Potencial Intermedio: </t>
    </r>
    <r>
      <rPr>
        <sz val="11"/>
        <color theme="1"/>
        <rFont val="Arial Narrow"/>
        <family val="2"/>
      </rPr>
      <t xml:space="preserve">los eventos potenciales intermedios no se materializaron durante el cuarto trimestre del año 2023. 
</t>
    </r>
    <r>
      <rPr>
        <b/>
        <sz val="11"/>
        <color theme="1"/>
        <rFont val="Arial Narrow"/>
        <family val="2"/>
      </rPr>
      <t xml:space="preserve">
Diseño, Efectividad de Controles: </t>
    </r>
    <r>
      <rPr>
        <sz val="11"/>
        <color theme="1"/>
        <rFont val="Arial Narrow"/>
        <family val="2"/>
      </rPr>
      <t xml:space="preserve">los controles fueron efectivos. Durante este periodo se sostuvo reunión con el equipo de Comisión Social de la Secretaría de Inclusión Social, Familia y Derechos Humanos y el Operador del Subsidio Distrital de Arrendamiento Temporal, para la estructuración de una propuesta que permita modificar la atención mediante dicho subsidio, y por ende, la actualización del Decreto Distrital 1053 de 2020 en lo referente a la atención de la población de riesgo, desastre y/o emergencia. Así mismo, se dejó plasmada esta necesidad tanto en el informe de revisión por la Dirección como en el informe de empalme. 
</t>
    </r>
    <r>
      <rPr>
        <b/>
        <sz val="11"/>
        <color theme="1"/>
        <rFont val="Arial Narrow"/>
        <family val="2"/>
      </rPr>
      <t>Estado de acciones derivadas del seguimiento a riesgos:</t>
    </r>
    <r>
      <rPr>
        <b/>
        <sz val="11"/>
        <rFont val="Arial Narrow"/>
        <family val="2"/>
      </rPr>
      <t xml:space="preserve"> </t>
    </r>
    <r>
      <rPr>
        <sz val="11"/>
        <rFont val="Arial Narrow"/>
        <family val="2"/>
      </rPr>
      <t xml:space="preserve">Durante este periodo se sostuvo reunión con el equipo de Comisión Social y el Operador del Subsidio Distrital de Arrendamiento Temporal para la estructuración de una propuesta que permita modificar la atención mediante dicho subsidio (ver evidencia). </t>
    </r>
  </si>
  <si>
    <t>Identificación de Riesgos (El riesgo y sus causas continuan vigentes de acuerdo al contexto?): Siguen estando vigentes el riesgo y sus causas, ya que desde un análisis de las condiciones socioeconómicas de los 2258 hogares, se priorizaron aproximadamente 600 hogares potenciales, para realizar aportes al cierre financiero para la solución definitiva de vivienda.
Materialización de Evento Potencial Principal: no se materializa el Evento Potencial Principal porque no se recibe ninguna PQRSD cuyo asunto sea la falta de atención y la deficiencia de acompañamiento social  a las familias en el proceso de adjudicacion definitiva de vivienda. Es de anotar que se recibieron 18 PQRSD de hogares solicitando la solución definitiva de vivienda, y en la respuesta, además de explicarles cómo funciona el proceso de adjudicacion de solución definitiva, se les citó para asesorarles y hacerles la propuesta de acceder a solución definitiva con aporte de su parte en el cierre financiero. 
Materialización de Eventos Potenciales Intermedios (Causas): no hubo para este periodo materialización de los Eventos Potenciales Intermedios,  porque se contó con el personal idoneo de la línea de acción y de la estrategia de vivienda un proyecto familiar, que realizó el acompañamiento social a los hogares potenciales de hacer cierre financiero para la solución definitiva de vivienda, beneficiarios del programa de arrendamiento temporal.
Desde este acompañamiento los hogares se vincularon a diferentes estrategias así:
* Socialización a 600 hogares de la oferta.
* Vinculacion de 69 hogares para el proyecto habitacional Ciudad del Este a la estrategia vivienda un proyecto familiar con la participacion en los 3 talleres  y una feria de capacidad de endeudamiento.
* Aceptación de la oferta para Colinas de Occidente 246 familias invitadas a dos ferias de capacidad de endeudamiento y asesorías personalizadas.
Diseño, Efectividad de Controles:  Los controles están adecuadamente diseñados y se aplican correctamente y su concreción esta descrita en los puntos anteriores.
Acciones derivadas de materialización de eventos / fortalecimiento de controles: las descritas anteriormente de las respuestas a las PQRSD y de las estrategias desarrolladas.</t>
  </si>
  <si>
    <t>Asistencias técnicas consolidado subdirección Poblacional, filtrar por línea:
https://isvimedgovco.sharepoint.com/:x:/s/8Poblacional/ESHUVaOBIxdPhOimMxuaGHQB7XWUKOAtkxZ7M2o1_QgoTQ?e=Oj896k
Asistencias técnicas MIS marzo:
https://isvimedgovco.sharepoint.com/:x:/s/8Poblacional/ETUxV3Rnph9Ll3EB57xXeNIBthwzCQSjkxsD3Qbjg1en0g?e=Ujyy9w</t>
  </si>
  <si>
    <t>Los hogares priorizados no hacen parte de una estrategia para el acompañamiento social a este tipo de población y con orientación a que las familias logren el cierre financiero para la solución definitiva de vivienda.</t>
  </si>
  <si>
    <t>El profesional lider de la linea de acción, verifica que los hogares priorizados participen en la estrategia de acompañamiento social.</t>
  </si>
  <si>
    <t>Listados de asistencia de las actividades propuestas en la estrategia de acompañamiento social.
Registro Fotográfico.</t>
  </si>
  <si>
    <t>No existe un adecuado control sobre las actividades de acompañamiento social en los hogares priorizados (puede abarcar las actividades de la estrategia y otras actividades propias del acompañamiento social a esta población).</t>
  </si>
  <si>
    <t>El profesional lider de la linea de acción verifica el nivel de paticipación de los hogares priorizados en las diferentes actividades progrmadas (tanto a nivel de estrategia como propias de acompañamiento social de la linea de acción), para lo cual se utiliza el cuadro de seguimiento de actividades de acompañamiento social.</t>
  </si>
  <si>
    <t>cuadro de seguimiento de actividades de acompañamiento social a hogares priorizados para solución definitiva de vivienda de la población sujeto de reasentamiento por riesgo, desastre y/o calamidad</t>
  </si>
  <si>
    <t>GS14</t>
  </si>
  <si>
    <t>Acompañamiento social a población sujeto de reasentamiento por riesgo, desastre y/o calamidad.
(Arrendamiento temporal)</t>
  </si>
  <si>
    <t>Posiblidad de afectación reputacional del Instituto</t>
  </si>
  <si>
    <t>por no garantizar una vivienda digna y segura a los hogares con contrato de arrendamiento temporal.
Eventos catastróficos relacionados con la ubicación del predio en zonas no aptas.
PQRSD con relación al mal estado de inmuebles viabilizados para la aplicación de subsidios</t>
  </si>
  <si>
    <t>debido a que no se realice una adecuada revisión técnica y jurídica del inmueble donde se aplicará el SDAT de acuerdo a lo establecido en la normatividad aplicable y el manual para la aplicación del SDAT.</t>
  </si>
  <si>
    <t>Posiblidad de afectación reputacional del Instituto por:
* no garantizar una vivienda digna y segura a los hogares con contrato de arrendamiento temporal.
* Eventos catastróficos relacionados con la ubicación del predio en zonas no aptas.
* PQRSD con relación al mal estado de inmuebles viabilizados para la aplicación de subsidios.
Lo anterior, debido a que no se realice una adecuada revisión técnica y jurídica del inmueble donde se aplicará el SDAT de acuerdo a lo establecido en la normatividad aplicable y el manual para la aplicación del SDAT.</t>
  </si>
  <si>
    <t>Falta de idoneidad del personal que realiza la revisión técnica y jurídica de los inmuebles en donde se aplicará el subsidio.</t>
  </si>
  <si>
    <t>Mayor</t>
  </si>
  <si>
    <t>El operador de arrendamiento temporal, debe garantizar la selección de perfiles requeridos para la realización de la revisión técnica y jurídica de los inmuebles.
El supervisor del contrato del operador verifica el cumplimiento de los perfiles contratados para el desarrollo de estas actividades.</t>
  </si>
  <si>
    <t>manual</t>
  </si>
  <si>
    <t>Minuta de los contratos de prestación de servicios que desarrollan estas actividades.
Informe de supervisión.</t>
  </si>
  <si>
    <t>Identificación de Riesgos (El evento potencial principal e intermedios continuan vigentes de acuerdo al contexto?):
Materialización de Evento Potencial Principal:
Materialización de Evento Potencial Intermedio:
Diseño, Efectividad de Controles:
Estado de acciones derivadas del seguimiento a riesgos:</t>
  </si>
  <si>
    <t>Identificación de Riesgos (El riesgo y sus causas continuan vigentes de acuerdo al contexto?): Identificación de Riesgos (El riesgo y sus causas continuan vigentes de acuerdo al contexto?): El riesgo y sus causas continuan siendo vigentes, ya que actualmente se cuenta con el ITM como operador, y con el equipo técnico idoneo realizando las visitas técnicas de las viviendas a arrendar para los hogares beneficiarios del SDAT.
Materialización de Evento Potencial Principal: No se ha materializado el Evento Potencial Principal, ya que en este período de tiempo, no hemos tenido ninguna PQRSD cuyo asunto sea el mal estado de los inmuebles en este trimestre y se ha garantizado una vivienda digna a los hogares de arrendamiento temporal.
Materialización de Eventos Potenciales Intermedios (Causas): No se han materializado los Eventos Potenciales Intermedios, ya que en este periodo de tiempo, se ha garantizado una vivienda digna a los hogares de arrendamiento temporal a los hogares que 
Diseño, Efectividad de Controles: Los controles están adecuadamente diseñados y se aplican correctamente y su concreción esta descrita en los puntos anteriores.
Acciones derivadas de materialización de eventos / fortalecimiento de controles: N.A.</t>
  </si>
  <si>
    <t>https://isvimedgovco.sharepoint.com/:f:/s/8Poblacional/EqQFJguBNJ5MpJVA9fCW2IwB2JjIi9v180lXMTK8oD8yVQ?e=VGe9JB</t>
  </si>
  <si>
    <t>Falta de aplicación de los establecido en el  manual para la aplicación del SDAT y los formatos establecidos para ello.</t>
  </si>
  <si>
    <t>Desde la supervisión del contrato para operación de arrendamiento temporal, se socializa el manual para la aplicación del SDAT y formatos asociados a las actividades de verificación técnica y jurídicas de los inmuebles.
El supervisor del contrato del operador valida el cumplimiento de las actividades de verificación técnica y jurídica de los inmuebles a través de los informes ejecución persentados por el operador.</t>
  </si>
  <si>
    <t>Registros de asistencia de socialización del manual para la aplicación del SDAT.
Informe de ejecución de actividades del Operador
Informe de Supervisión.</t>
  </si>
  <si>
    <t>En el caso de materialización del riesgo, se gestiona la autorización de cambio de vivienda para el beneficiario del SDAT.</t>
  </si>
  <si>
    <t xml:space="preserve">Informe de Visita Técnica
Notificación al hogar para el cambio de vivienda
</t>
  </si>
  <si>
    <t>GS11</t>
  </si>
  <si>
    <t>Lograr el 100% de cumplimiento en el Plan de Acción Sociambiental en Obra - PASAO de cada proyecto habitacional</t>
  </si>
  <si>
    <t>Acompañamiento social a vivienda nueva</t>
  </si>
  <si>
    <t>Afectación reputacional del Instituto</t>
  </si>
  <si>
    <t>Por posibles demandas por parte de la comunidad por falta de información de los proyectos a ejecutar
Por quejas por parte del desarrollador por retrasos en el inicio de la obras</t>
  </si>
  <si>
    <t>Debido al incumplimiento del acompañamiento social en obra establecido en la Guía de Manejo Socioambiental Distrital.</t>
  </si>
  <si>
    <t>Posibilidad de afectación reputacional del Instituto reflejada en posibles demandas por parte de la comunidad por falta de información de los proyectos a ejecutar, así como por quejas por parte del desarrollador por retrasos en el inicio de la obras, debido al incumplimiento del acompañamiento social en obra establecido en la Guía de Manejo Socioambiental Distrital.</t>
  </si>
  <si>
    <t>Muy Baja</t>
  </si>
  <si>
    <t>El supervisor técnico de la Subdirección de Planeación revisa las obligaciones contractuales por parte del Isvimed con el desarrollador en relación al acompañamiento social para identificar el grado de ejecución.</t>
  </si>
  <si>
    <t>Informe de supervisión</t>
  </si>
  <si>
    <r>
      <rPr>
        <b/>
        <sz val="11"/>
        <rFont val="Arial Narrow"/>
        <family val="2"/>
      </rPr>
      <t xml:space="preserve">Identificación de Riesgos: </t>
    </r>
    <r>
      <rPr>
        <sz val="11"/>
        <rFont val="Arial Narrow"/>
        <family val="2"/>
      </rPr>
      <t xml:space="preserve">durante el cuarto trimestre del año 2022 se identificó que el riesgo continúa vigente de acuerdo con el contexto interno y externo institucional; sin embargo, este no se materializó debido a los controles implementados. 
</t>
    </r>
    <r>
      <rPr>
        <b/>
        <sz val="11"/>
        <rFont val="Arial Narrow"/>
        <family val="2"/>
      </rPr>
      <t xml:space="preserve">Materialización de Evento Potencial Principal: </t>
    </r>
    <r>
      <rPr>
        <sz val="11"/>
        <rFont val="Arial Narrow"/>
        <family val="2"/>
      </rPr>
      <t xml:space="preserve">para el cuarto trimestre de 2022, el evento potencial principal no se materializó, dado que se realizó el acompañamiento a los proyectos de obra: Ciudad del Este Vía, Playita, El Triunfo, Atardecer de San Antonio y Ventto 1, de acuerdo con lo establecido en la guía de manejo socioambiental.
</t>
    </r>
    <r>
      <rPr>
        <b/>
        <sz val="11"/>
        <rFont val="Arial Narrow"/>
        <family val="2"/>
      </rPr>
      <t xml:space="preserve">Materialización de Evento Potencial Intermedio: </t>
    </r>
    <r>
      <rPr>
        <sz val="11"/>
        <rFont val="Arial Narrow"/>
        <family val="2"/>
      </rPr>
      <t xml:space="preserve">aunque durante el cuarto trimestre del 2022 no se materializaron los eventos potenciales intermedios dado que desde el Isvimed se contó con el recurso humano necesario para cumplir con las actividades definidas para cada una de las etapas: prefactibilidad, estudios y diseños, ejecución y operación; se viene evidenciando la renuncia del personal social y ambiental de algunos contratistas o las interventorías de las obras, lo cual genera una alerta. Para evitar su materialización, desde el Proceso de Gestión Social se enviará oficio a la interventoría de La Playita, requiriendo la pronta contratación del profesional social de obra. 
</t>
    </r>
    <r>
      <rPr>
        <b/>
        <sz val="11"/>
        <rFont val="Arial Narrow"/>
        <family val="2"/>
      </rPr>
      <t xml:space="preserve">Diseño, Efectividad de Controles: </t>
    </r>
    <r>
      <rPr>
        <sz val="11"/>
        <rFont val="Arial Narrow"/>
        <family val="2"/>
      </rPr>
      <t xml:space="preserve">se viene dando cumplimiento a los controles definidos, especialmente, lo relacionado con la participación en la mesa de seguimiento a proyectos liderada por la Dirección y la Subdirección de Planeación (ver evidencias)
</t>
    </r>
    <r>
      <rPr>
        <b/>
        <sz val="11"/>
        <rFont val="Arial Narrow"/>
        <family val="2"/>
      </rPr>
      <t xml:space="preserve">Estado de acciones derivadas del seguimiento a riesgos: </t>
    </r>
    <r>
      <rPr>
        <sz val="11"/>
        <rFont val="Arial Narrow"/>
        <family val="2"/>
      </rPr>
      <t xml:space="preserve">se da continuidad a la participación en la mesa de proyectos, lo cual ha incidido positivamente en la no materialización del riesgo. 
</t>
    </r>
  </si>
  <si>
    <r>
      <rPr>
        <b/>
        <sz val="11"/>
        <rFont val="Arial Narrow"/>
        <family val="2"/>
      </rPr>
      <t>Identificación de Riesgos</t>
    </r>
    <r>
      <rPr>
        <sz val="11"/>
        <rFont val="Arial Narrow"/>
        <family val="2"/>
      </rPr>
      <t xml:space="preserve">: durante el cuarto trimestre del año 2023 se identificó que el riesgo continúa vigente de acuerdo con el contexto interno y externo institucional; sin embargo, este no se materializó debido a los controles implementados. 
</t>
    </r>
    <r>
      <rPr>
        <b/>
        <sz val="11"/>
        <rFont val="Arial Narrow"/>
        <family val="2"/>
      </rPr>
      <t>Materialización de Evento Potencial Principal</t>
    </r>
    <r>
      <rPr>
        <sz val="11"/>
        <rFont val="Arial Narrow"/>
        <family val="2"/>
      </rPr>
      <t xml:space="preserve">: en el cuarto trimestre de 2023 se realizó el acompañamiento a los comités de obra: Playita, El Triunfo, Atardecer de San Antonio, Ventto 1 y La Colinita, de acuerdo con lo establecido en la guía de manejo socioambiental; razón por la cual, el evento potencial principal no se materializó. 
</t>
    </r>
    <r>
      <rPr>
        <b/>
        <sz val="11"/>
        <rFont val="Arial Narrow"/>
        <family val="2"/>
      </rPr>
      <t>Materialización de Evento Potencial Intermedio</t>
    </r>
    <r>
      <rPr>
        <sz val="11"/>
        <rFont val="Arial Narrow"/>
        <family val="2"/>
      </rPr>
      <t xml:space="preserve">: durante el cuarto trimestre del 2023 no se materializaron los eventos potenciales intermedios. En este periodo se contó con personal de prestación de servicios para  el acompañamiento a los comités de obra, lo cual posibilitó la implementación de los controles definidos. 
</t>
    </r>
    <r>
      <rPr>
        <b/>
        <sz val="11"/>
        <rFont val="Arial Narrow"/>
        <family val="2"/>
      </rPr>
      <t>Diseño, Efectividad de Controles</t>
    </r>
    <r>
      <rPr>
        <sz val="11"/>
        <rFont val="Arial Narrow"/>
        <family val="2"/>
      </rPr>
      <t xml:space="preserve">: se viene dando cumplimiento a los controles definidos, especialmente, lo relacionado con la participación en la mesa de seguimiento a proyectos liderada por la Dirección y la Subdirección de Planeación (ver evidencias).
</t>
    </r>
    <r>
      <rPr>
        <b/>
        <sz val="11"/>
        <rFont val="Arial Narrow"/>
        <family val="2"/>
      </rPr>
      <t>Estado de acciones derivadas del seguimiento a riesgos</t>
    </r>
    <r>
      <rPr>
        <sz val="11"/>
        <rFont val="Arial Narrow"/>
        <family val="2"/>
      </rPr>
      <t xml:space="preserve">: se da continuidad a la participación en la mesa de proyectos, lo cual ha incidido positivamente en la no materialización del riesgo. </t>
    </r>
  </si>
  <si>
    <t xml:space="preserve">Comites Ciudadanos de Obra:
https://isvimedgovco.sharepoint.com/:b:/s/8Poblacional-11.Viviendanueva/EcJN4w2viflMumiIaBdzLDABHnUqiwyC7O3RSGWo9xZ1Pg?e=WGajXW
https://isvimedgovco.sharepoint.com/sites/8Poblacional-11.Viviendanueva/Documentos%20compartidos/Forms/AllItems.aspx?id=%2Fsites%2F8Poblacional%2D11%2EViviendanueva%2FDocumentos%20compartidos%2F12%2EVivienda%20nueva%2F2025%2FGuillermo%20Durango%2FPy%20Habitacional%20La%20Colinita%2FActas%20Comit%C3%A9%20Ciudadano%20de%20Obra%2FActas%20de%20reunion%2FAsistencia%20CCO%20La%20Colinita%5F%20marzo%202025%2Ejpg&amp;parent=%2Fsites%2F8Poblacional%2D11%2EViviendanueva%2FDocumentos%20compartidos%2F12%2EVivienda%20nueva%2F2025%2FGuillermo%20Durango%2FPy%20Habitacional%20La%20Colinita%2FActas%20Comit%C3%A9%20Ciudadano%20de%20Obra%2FActas%20de%20reunion
https://isvimedgovco.sharepoint.com/:f:/r/sites/8Poblacional-11.Viviendanueva/Documentos%20compartidos/12.Vivienda%20nueva/2025/Matriz%20de%20riesgos/Primer%20trimestre/Comite%20ciudadano%20de%20obras/Ciudad%20del%20este%20C%20primer%20trimestre?csf=1&amp;web=1&amp;e=UYJXlZ
</t>
  </si>
  <si>
    <t>1. Falta de contratación de personal (No hay personal en la línea de acompañamiento social en obra).</t>
  </si>
  <si>
    <r>
      <t>El profesional líder de la línea de acompañamiento social en obra, en los términos establecidos para consolidar el Plan Anual de Adquisiciones, identifica y somete a aprobación de la Subdirección Poblacional, los recursos humanos necesarios para el acompañamiento social de acuerdo a los proyectos habitacionales a desarrollar en la vigencia.</t>
    </r>
    <r>
      <rPr>
        <sz val="11"/>
        <color indexed="8"/>
        <rFont val="Arial Narrow"/>
        <family val="2"/>
      </rPr>
      <t xml:space="preserve"> Este profesional revisa que la contratación se realice en los tiempos establecidos</t>
    </r>
  </si>
  <si>
    <t>Plan Anual de Adquisiciones
Actas de equipo primario</t>
  </si>
  <si>
    <t>2. Falta de lineamientos internos para el cumplimiento de la Guía de Manejo Socioambiental Distrital.</t>
  </si>
  <si>
    <t>El profesional social asignado verifica el cumplimiento de las actividades planteadas en la Guía de Manejo Socioambiental Distrital y el manual de acompañamiento social en obra.
Documentado en: M-GS-02_MANUAL_DE_ACOMPANAMIENTO_SOCIAL_EN_OBRA.</t>
  </si>
  <si>
    <t>Correo electrónico de aprobación o rechazo de los requisitos de acompañamiento social en obra.</t>
  </si>
  <si>
    <t>GS16</t>
  </si>
  <si>
    <t>Lograr un 50% de inscripciones viables al SDV en la modalidad de demanda libre y demanda organizada con relación al total de hogares inscritos en cada semestre.</t>
  </si>
  <si>
    <t>No existe oferta inmobiliaria.</t>
  </si>
  <si>
    <t>La profesional encargada de la linea de acompañamiento social a vivienda nueva, promueve con las constructoras y desarrolladores la oferta institucional del SDV para que haga parte del cierre financiero de los hogares.
La profesional encargada de la linea de acompañamiento social a vivienda nueva valida que la constructura envíe la documentación para dar viabilidad técnica al proyecto.</t>
  </si>
  <si>
    <t>Acta de reunión y registro de asistencia con Constructoras
Correos electrónicos con la documntación para dar viabilidad técnica al proyecto.</t>
  </si>
  <si>
    <t>Identificación de Riesgos (El riesgo y sus causas continuan vigentes de acuerdo al contexto?): el riesgo y sus causas siguen vigentes, ya que el 24 de ferbrero del presente año se abre la convocatoria Compra Tu Casa, para otorgar el SDV en modalidad de vivienda nueva a población de demanda libre en proyectos habitacionales ubicados en Medellín, con recursos destinados a atención de aproximadamente 700 familias hasta junio de 2027 o hasta agotar recursos diponibles.  Con la aplicación del procedimietno de revisión de documentos que la familia allega para la inscripción certificando con estos el cumplimiento de los requisItos indicados en la resolución N°429.
Materialización de Evento Potencial Principal:  se ha materializado parcialmente, se han recibido dos PQRSD solicitando que el SDV se pueda aplicar en proyectos habitacionales por fuera de Medellín, se les dió la respuesta en el marco de lo que indica la resolución y de que se quiere impactar positivamente el déficit cuantitativo de vivienda en la ciudad. Desde el inicio de la convocatoria a la fecha se han inscrito 127 hogares, de los cuales se les asignó el SDV a 25 que representan el 19.6%, es importante anotar que el objetivo de la meta es semestral,  y los demas hogares no cumplen requisitos principalemnte porque los proyectos habitaciones estan por fuera de la ciudad de Medellín. 
Materialización de Eventos Potenciales Intermedios (Causas): No se han materializado los Eventos Potenciales Intermedios dado que la oferta inmobiliaria en Medellín se proyecta sea mas de 2000 viviendas hasta el 2027, lo que cubre los cupos que a la fecha están presupuestados. Las familias que han incumplido los requisitos es porque los proyectos no se encuentran en Medellín, no por cierre financiero que impida la adquisición de la vivienda.
Diseño, Efectividad de Controles: Los controles están adecuadamente diseñados y se aplican correctamente y su concreción esta descrita en los puntos anteriores.
Acciones derivadas de materialización de eventos / fortalecimiento de controles: N.A</t>
  </si>
  <si>
    <t>https://isvimedgovco.sharepoint.com/:x:/s/8Poblacional-11.Viviendanueva/EQaY0UVm1YJFqLqTerCy5tIB9MBDgYEb1ZKBgWqJL7TAKg?e=jdjjDm</t>
  </si>
  <si>
    <t>Falta de capacidad de los hogares para cubrir la cuota inicial.
Los hogares no tienen capacidad de endeudamiento.</t>
  </si>
  <si>
    <t xml:space="preserve">La profesional encargada de la linea de acompañamiento social a vivienda nueva remite los hogares a la estrategia "Vivienda un proyecto familiar" la cual consiste en asesorar a los hogares para que aumenten su capacidad de ahorro y puedan cubrir la cuota inicial.
La profesional encargada de la linea de acompañamiento social a vivienda nueva verifica la efectividad de la estrategia "Vivienda un proyecto familiar", a través de aquellos hogares que se incriben en la estrategia "Compra tu casa".
Documentado en: GU-GS-07 - GUÍA PARA EL DESARROLLO DE LA ESTRATEGIA “VIVIENDA, UN PROYECTO FAMILIAR” y resolución estrategia "Compra tu casa" </t>
  </si>
  <si>
    <t>Formularios de inscripción a las estraegias por parte de los hogares</t>
  </si>
  <si>
    <t>GS17</t>
  </si>
  <si>
    <t>Lograr la postulación al SDV en la modalidad de vivienda nueva y usada para el 90% de los hogares remitidos por cada linea de acción, en cada vigencia.</t>
  </si>
  <si>
    <t>Postulaciones y Entregas</t>
  </si>
  <si>
    <t>Posibilidad de afectación reputacional y económica del Instituto</t>
  </si>
  <si>
    <t xml:space="preserve">1. Cambios no planificados relacionados con la disponiblidad de recursos para la aignación del SDV. </t>
  </si>
  <si>
    <t>El profesional lider de la linea de Postulaciones y Entregas reduce y ajusta la meta relacionada con las postulaciones al SDV. En el caso de convocatoria pública para postulación de demanda libre y/o organizada se deben ajustar los actos administrativos que hayan lugar de acuerdo a la nueva estrategia de convocatoria.
Documentado en: Decreto vigente de asignación del SDV</t>
  </si>
  <si>
    <t xml:space="preserve">Correos electrónicos con instrucciones de ajuste a metas de postulaciones.
Resolución de apertura y postulación.
Formularios de postulación de estrategias de demanda libre / organizada.
Resoluciones de asignación y notificación de SDV
Expediente del hogar benficiado con el SDV
</t>
  </si>
  <si>
    <t>Identificación de Riesgos (El riesgo y sus causas continuan vigentes de acuerdo al contexto?): sigue vigente el el riesgo y sus causas, ya que desde esta línea sigue haciendo la postulación y entrega de población de demanda libre, reasentado por riesgo y por obra pública a viienda nueva y usada. para este periodo ademas de lo nombrado anteiromente de demanda libre, se entregaron 9 viviendas nuevas a poblacion de riesgo y 6 viviendas usadas para poblacion de obra pública. 
Materialización de Evento Potencial Principal: No se materializa el Evento Potencial Principal y sus Causas ya que no se han recibido PQRS, ni hallazgos por entes de control ni requerimientos del Concejo de Medellin en este caso.
Materialización de Eventos Potenciales Intermedios (Causas): No se materializan los Eventos Potenciales Intermedios, ya que las postulaciones y enregas se han realizado en el marco de lo definido legalmente, y los cierres financieros se han realizado con la sumatoria de varios subsidio de vivienda de diferentes entidades.
Diseño, Efectividad de Controles: Los controles están adecuadamente diseñados y se aplican correctamente y su concreción esta descrita en los puntos anteriores.
Acciones derivadas de materialización de eventos / fortalecimiento de controles: N.A</t>
  </si>
  <si>
    <t>link reporte de indicador de entregas del sifi:
http://sifi2.isvimed.gov.co:83/indicadores/visualizar?id=123</t>
  </si>
  <si>
    <t>2. Errores en la revisión técnica y jurídica por parte de la líneas de acción que remiten los hogares para la postulación al SDV</t>
  </si>
  <si>
    <t xml:space="preserve">El profesional lider de la linea de Postulaciones y Entregas devuelve el expediente del hogar l lider de la línea de acción que lo remitió, con las observaciones que se deben subsanar. </t>
  </si>
  <si>
    <t>Correo electrónico o memorando de devolución del expediente.</t>
  </si>
  <si>
    <t>3. Cambios surgidos con posterioridad a la remisión para la postulación, relacionados con la normatividad vigente para la concurrencia de subsidios con otras entidades.</t>
  </si>
  <si>
    <t>El profesional lider de la linea de Postulaciones y Entregas analiza cada postulación para calcular los ajustes económicos relacionados con el cierre financiero. En el caso de que el hogar no logre el cierre financiero se debe anular la postulación y notiifcar al hogar postulante.</t>
  </si>
  <si>
    <t>Correo electrónico de notificación sobre la no continuidad en el proceso de postulación</t>
  </si>
  <si>
    <t>GS19</t>
  </si>
  <si>
    <t>Lograr en cada vigencia, que el 100% de las  viviendas remitidas por la Subdirección de Dotación de Vivienda y Habitat sean entregadas en las fechas programadas y en cumplimiento de los requisitos técnicos y jurídicos establecidos en la normatividad vigente y los procedimientos internos del Instituto.</t>
  </si>
  <si>
    <t>Posiblidad de afectación reputacional y económica del Instituto</t>
  </si>
  <si>
    <t>reflejada en
- PQRSD por parte de los hogares beneficiarios del SDV.
- Requerimientos por parte del distrito de Medellín o el Concejo.
- Hallazgos de entes de control.
- Un mayor tiempo de desembolso de recursos para el pago del arrendamiento temporal (población sujeto de reasentamiento por riesgo, desastre y/o calamidad).
- Un mayor valor del SDV que debe ser entregado a los hogares beneficiarios.</t>
  </si>
  <si>
    <t>Demoras en los trámites de escrituración de la viviendas a entregar</t>
  </si>
  <si>
    <t xml:space="preserve">La mesa de seguimiento de escrituración verifica el estado de cada trámite con el propósito de realizar las entregas en los tiempos programados. En el caso de inconvenientes se establecen estrategias con notarias y la oficina de registros públicas para dar celeridad a los procesos. </t>
  </si>
  <si>
    <t>Acta de reunión mesa de seguimiento escrituración</t>
  </si>
  <si>
    <t>Identificación de Riesgos (El riesgo y sus causas continuan vigentes de acuerdo al contexto?): sigue vigente el el riesgo y sus causas, ya que desde esta línea sigue haciendo la postulación y entrega de población de demanda libre, reasentado por riesgo y por obra pública a viienda nueva y usada.
Materialización de Evento Potencial Principal: Materialización de Evento Potencial Principal: No se materializa el Evento Potencial Principal y sus Causas ya que no se han recibido PQRS, ni hallazgos por entes de control ni requerimientos del Concejo de Medellin en este caso.
Materialización de Eventos Potenciales Intermedios (Causas): No se materializan los Eventos Potenciales Intermedios, ya que las postulaciones y entregas se han realizado en el marco de lo definido legalmente, y los cierres financieros se han realizado con la sumatoria de varios subsidio de vivienda de diferentes entidades. Ya que tecnicamente se cumplio con el proceso y fue necesario realiar por nuestra parte un sorteo en este período.
Diseño, Efectividad de Controles: Los controles están adecuadamente diseñados y se aplican correctamente y su concreción esta descrita en los puntos anteriores.
Acciones derivadas de materialización de eventos / fortalecimiento de controles: N.A.</t>
  </si>
  <si>
    <t>Cambios en la situación jurídica de los hogares que imposibilitan escriturar y entregar el inmueble</t>
  </si>
  <si>
    <t xml:space="preserve">En el caso de cambio de estado civil del Jefe de hogar se remité el caso a la Subdirección Jurídica para el análisis de la situación con miras a definir como ajustar el proceso de escrituración y entrega.  
En el caso de fallecimiento del Jefe de Hogar se remité el caso a la Subdirección Jurídica para que se realice el acto administrativo correspondiente para el cambio de Jefe de Hogar .
En el caso de incumplimiento del cierre financiero del jefe de hogar o renuncia al SDV,  el caso se remite a la Subdirección Jurídica para gestionar el acto administrativo que corresponda. </t>
  </si>
  <si>
    <t>Correos Electrónicos de consulta a la Subdirección Dirección.
Actos administrativos para cambio de Jefe de Hogar, renuncia al SDV, revocatoria al SDV</t>
  </si>
  <si>
    <t>Fallas en la logística para la entrega de los inmuebles (evento, firmas de documentos para la entrega, impresión de documentos, convocatoria hogares, entre otros)</t>
  </si>
  <si>
    <t>El profesional lider de la linea de Postulaciones y Entregas valida la logística necesaria de acuerdo a lo establecido en el procedimiento para entrega de vivienda nueva, P-GS-03. 
Asi mismo realiza capacitación al equipo que apoya la entrega de vivienda en cuanto al orden del día, los documentos a entregar al hogar con sus respectivas firmas, cronograma del evento, roles, protocolos, entre otros.</t>
  </si>
  <si>
    <t>Registros que se relacionan en el procedimiento para entrega de vivienda nueva, P-GS-03.
Listado de asistencia de capacitación para la entrega de vivienda.</t>
  </si>
  <si>
    <t>No realizar el sorteo de nomenclatura de acuerdo a lo establecido en el instructivo institucional</t>
  </si>
  <si>
    <t>El profesional lider de la linea de Postulaciones y Entregas valida que el sorteo se realice de acuerdo a lo establecido en el INSTRUCTIVO PARA SORTEO DE NOMENCLATURA PROYECTOS INSTITUCIONALES, para lo cual elabora la ficha metodológica del mismo.</t>
  </si>
  <si>
    <t>Ficha metodológica del sorteo de nomenclatura
Registros relacionados en el INSTRUCTIVO PARA SORTEO DE NOMENCLATURA PROYECTOS INSTITUCIONALES</t>
  </si>
  <si>
    <t>GS15</t>
  </si>
  <si>
    <t>Lograr que el 100% de los hogares remitidos para el proceso de reasentamiento cuenten con vivenda de reposición identificada y en cumplimiento de los siguientes criterios:  intereses del beneficiario, viabilidad jurídica y técnica, y que el avaluo no supere los 90 SMMLV. Lo anterior, durante la vigencia de los Convenios/Contratos Interadministrativos.</t>
  </si>
  <si>
    <t>Acompañamiento social a la población sujeto de reasentamiento por obra pública</t>
  </si>
  <si>
    <t>reflejada en PQRSD por parte de los beneficiarios
Requerimientos por parte de la entidades contratantes por posible incumplimiento del convenio / contratos interadministrativo.
Sanciones pecuniarias por incumplimiento contractuales.</t>
  </si>
  <si>
    <t>Dificultad en la búsqueda de vivienda en territorio, para adecuarse a los topes establecidos de acuerdo con la norma vigente.</t>
  </si>
  <si>
    <t>Baja</t>
  </si>
  <si>
    <t>El profesional líder de la línea de acción de reasentamiento por Obra Pública, devuelve los expedientes a la entidad contratante cuando se den las siguientes condiciones: - Se mueste mínimo 3 y máximo 6 opciones de vivienda usada por parte del isvimed sin que el beneficierio opte por alguna de ellas dentro de los 6 meses con que se cuenta dentro del proceso de reasentamiento de acuerdo a la normatividad vigente.</t>
  </si>
  <si>
    <t>Oficio de remisión a la entidad contratante con expediente digital a nombre del hogar correspondiente</t>
  </si>
  <si>
    <t>Identificación de Riesgos (El riesgo y sus causas continuan vigentes de acuerdo al contexto?): Sigue vigente el riesgo y sus causas, ya que desde la linea de acompañamiento social en obra pública, en el periodo del seguimiento se encontraron las viviendas de seis hogares.
Materialización de Evento Potencial Principal: No materializo el Evento Potencial Principal teniendo en cuenta que se identificaron las vivienda de seis familias con el acompañamiento realizó en el marco de lo definido en el decreto 0809 de 2024, articulo 38 paragrafo segundo. No hemos recibido PQRSD de los beneficiarios frente a la demora de la identificación de la vivienda.
Materialización de Eventos Potenciales Intermedios (Causas): No se materilizan los eventos porque se da cumplimento a nivel técnico y de los costos de las viviendas identificadas para esas familias.
Diseño, Efectividad de Controles:Los controles están adecuadamente diseñados y se aplican correctamente y su concreción esta descrita en los puntos anteriores.
Acciones derivadas de materialización de eventos / fortalecimiento de controles: N.A.</t>
  </si>
  <si>
    <t>Link de acompañamiento a población de obra publica.
https://isvimedgovco.sharepoint.com/:f:/s/8Poblacional/EowdgWJBD09JqnLlXMYysZUBpWJ-Z1af3ef1TWEwFnnWmQ?e=1qGZif</t>
  </si>
  <si>
    <t>La vivienda indentificada para reposición no cumple con la viabilidad técnica y jurídica.</t>
  </si>
  <si>
    <t>La vivienda no cumple con las expectativas de los beneficiarios.</t>
  </si>
  <si>
    <t>GS18</t>
  </si>
  <si>
    <t>Lograr que el 100% de los hogares con vivienda de reposición identificada cuenten con acompañamiento social en las siguientes etapas: asignación del Subsidio Distrital de Vivienda, escrituración, registro, pago del SDV y entrega de la vivienda. Lo anterior, durante la vigencia de los Convenios/Contratos Interadministrativos.</t>
  </si>
  <si>
    <t>Posibilidad de afectación económica y reputacional del Instituto</t>
  </si>
  <si>
    <t>reflejada en:
- Sanciones pecuniarias por el incumplimiento del Convenio / Contrato Interadministrativo
- PQRSD por parte de los benficiarios del SDV.
- Requerimientos por parte de la entidad contratante</t>
  </si>
  <si>
    <t>Demoras en la contratación del personal requerido, consecuencia del trámite de devolución de los recursos del balance por concepto de convenios, por el cambio de cada vigencia.</t>
  </si>
  <si>
    <t>La Subdirección Administrativa y Financiera establece los lineamientos con el fin de que la entidad cumpla oportunamente con el cierre financiero y de esta manera realizar la rápida gestión y devolución de los recursos del balance al Distrito para que este a su vez transfiera los recursos del contrato / convenio interadministrativo para la contratación oportuna del personal requerido.</t>
  </si>
  <si>
    <t>Decreto de asignación de recursos del balance con los rubros correspondiente a afectar
Contratos de prestación de servicios suscritos</t>
  </si>
  <si>
    <t>Evaluar la posibilidad de constituir vigencias futuras o reservas presupuestales para garantizar que los contratos interadministrativos de obra pública cuenten con recurso durante los primeros meses del año, toda vez que por su naturaleza estos requieren ejecutarse en más de una vigencia fiscal. Junio de 2025.</t>
  </si>
  <si>
    <t>Identificación de Riesgos (El riesgo y sus causas continuan vigentes de acuerdo al contexto?): Sigue vigente el riesgo y sus causas, ya que se cuenta con un equipo de profesionales sociales,juridico, financiero y técnico para el desarrollo del trabajo, y se tiene tres convenios vigentes con el Distrito de Medellin, el Metro y la EDU.
Materialización de Evento Potencial Principal: No se materializó, ya que se realizó el acompañamiento social en el marco de lo definido en cada convenio o contrato interadministrativo, no se tuvo requerimientos de dichas entidades, ni de los beneficiarios. 
Materialización de Eventos Potenciales Intermedios (Causas): No se materializan los eventos potenciales intermedios ya que ya que se cuenta con un equipo idoneo de profesionales sociales,juridico, financiero y tecnico para el desarrollo del acompañamiento social a los hogares sujetos de reasentamiento o en proceso, que inicio contrato en febrero. no hubo suspensiones de ningun contrato.
Diseño, Efectividad de Controles: No se materilizan los eventos Potenciales Intermedios porque se da cumplimento a nivel técnico y costos de las viviendas identificadas para esas familias.
Acciones derivadas de materialización de eventos / fortalecimiento de controles: N.A.</t>
  </si>
  <si>
    <t>Asistencias técnicas consolidado subdirección Poblacional, filtrar por línea:
https://isvimedgovco.sharepoint.com/:x:/s/8Poblacional/ESHUVaOBIxdPhOimMxuaGHQB7XWUKOAtkxZ7M2o1_QgoTQ?e=Oj896k
Componentes de acompañamiento
https://isvimedgovco.sharepoint.com/:f:/s/8Poblacional/EowdgWJBD09JqnLlXMYysZUBpWJ-Z1af3ef1TWEwFnnWmQ?e=1qGZif</t>
  </si>
  <si>
    <t>Falta de competencia del personal contratado.</t>
  </si>
  <si>
    <t>El profesional lider de la línea de reasentamiento por obra pública define los requerimientos de idoneidad y experiencia en el estudio previo correspondiente a cada contratación y los valida generando el certificado de idoneidad y experiencia.
Asi mismo de manera semestral evalua el desempeño de los contratistas para lo cual diligencia el formato correspondiente.
Documentado en: M-GJ-01_MANUAL_DE_CONTRATACION</t>
  </si>
  <si>
    <t>Estudio previos de cada contratación
Certificado de Idoneidad y experiencia, F-GJ-94
Evaluación de proveedores</t>
  </si>
  <si>
    <t>Los vendedores de las viviendas para reposición no cuentan con el recurso para los trámites legales (escrituración).</t>
  </si>
  <si>
    <t>No existe medida vigente</t>
  </si>
  <si>
    <t>N/A</t>
  </si>
  <si>
    <t>NA</t>
  </si>
  <si>
    <t>Evaluar la posibilidad de constituir promesa de compraventa entre beneficiario y vendedor. Junio de 2025.
Evaluar la posibilidad gestionar recursos para los trámites de escrituración de los vendedores a través del Banco de Oportunidades.Junio de 2025.</t>
  </si>
  <si>
    <t>suspensión de Convenios/Contratos Interadministrativos por falta de recursos y/o pérdida de vigencia de los mismos.</t>
  </si>
  <si>
    <t>El profesional lider de la línea de reasentamiento por obra pública gestiona la ampliación del contrato / convenio interadministrativo con 2 meses de anticipación al término de vencimiento del mismo.
El profesional lider de la línea de reasentamiento por obra pública realiza seguimiento a los trámites del Distrito para la generación y firma de la minuta en donde se materializa la ampliación del contrato / convenio interadministrativo.</t>
  </si>
  <si>
    <t>Minuta contractual de ampliación del contrato / convenio ineradministrativo</t>
  </si>
  <si>
    <t>En el caso de materialización del riesgo, se gestiona con la entidad contratante nuevas estrategias y plazos para el cabal cumplimiento de las actividades retrasadas relacionadas con el acompañamiento social a la población sujeto de reasentamiento por obra pública.</t>
  </si>
  <si>
    <t>Acta de reunión de seguimiento del contrato / convenio interadministrativo</t>
  </si>
  <si>
    <t>GS20</t>
  </si>
  <si>
    <t>Lograr el 95% de asignación efectiva del SDV vs total de asignaciones durante la vigencia de los Convenios/Contratos Interadministrativos.</t>
  </si>
  <si>
    <t>1. Los vendedores al momento de la escrituración no cuentan con el recurso de los gastos notariales.</t>
  </si>
  <si>
    <r>
      <t>dentificación de Riesgos (El riesgo y sus causas continuan vigentes de acuerdo al contexto?): Sigue vigente el riesgo y sus causas, ya que desde la línea de acompañamiento social en obra pública, en el periodo del realizó la asignacion del S</t>
    </r>
    <r>
      <rPr>
        <sz val="11"/>
        <rFont val="Arial Narrow"/>
        <family val="2"/>
      </rPr>
      <t xml:space="preserve">DV a seis </t>
    </r>
    <r>
      <rPr>
        <sz val="11"/>
        <color theme="1"/>
        <rFont val="Arial Narrow"/>
        <family val="2"/>
      </rPr>
      <t>hogares.
Materialización de Evento Potencial Principal: No materializo el evento potencial principal teniendo en cuenta no hemos recibido PQRSD de los beneficiarios. Tampoco se han recibido requerimientos de las entidades frente a probelemas en la asignación del SDV.
Materialización de Eventos Potenciales Intermedios (Causas): No se materilizan los eventos Potenciales Intermedios porque no hemos recibido desistimientos al SDV asignado para la vivienda de reposición y los vendedores cuentan con los recursos para cubrir los tramites legales.
Diseño, Efectividad de Controles:Los controles están adecuadamente diseñados y se aplican correctamente y su concreción esta descrita en los puntos anteriores.
Acciones derivadas de materialización de eventos / fortalecimiento de controles: N.A.</t>
    </r>
  </si>
  <si>
    <t>https://isvimedgovco.sharepoint.com/:f:/s/8Poblacional/EowdgWJBD09JqnLlXMYysZUBpWJ-Z1af3ef1TWEwFnnWmQ?e=1qGZif</t>
  </si>
  <si>
    <t>2. Desistimiento por parte de los propietarios de las viviendas para la venta.</t>
  </si>
  <si>
    <t>GS13</t>
  </si>
  <si>
    <t>Realizar el acompañamiento social a los hogares sujetos de atención del Isvimed antes, durante y después de la entrega de la solución definitiva de vivienda.</t>
  </si>
  <si>
    <t>Todas las líneas de acción del Proceso de Gestión Social
Prevención del riesgo público</t>
  </si>
  <si>
    <t>Posibilidad de afectación económica del Instituto</t>
  </si>
  <si>
    <t>Por demandas, multas y sanciones por parte de los funcionarios/contratistas, y/o  entes de control</t>
  </si>
  <si>
    <t>Debido a la materialización de situaciones que atentan contra la integridad física, psicológica y económica del personal que desarrolla actividades de campo en el marco del acompañamiento social a los hogares sujetos de atención del Isvimed antes, durante y después de la entrega de la solución definitiva de vivienda.</t>
  </si>
  <si>
    <t>Posibilidad de afectación económica del Instituto reflejada en demandas, multas y sanciones por parte de los funcionarios / contratistas y/o  entes de control, debido a la materialización de situaciones que atentan contra la integridad física del personal que desarrolla actividades de campo en el marco del acompañamiento social a los hogares sujetos de atención del Isvimed antes, durante y después de la entrega de la solución definitiva de vivienda.</t>
  </si>
  <si>
    <t>Catastrófico</t>
  </si>
  <si>
    <t>El Jefe inmediato o el supervisor es notificado por parte del vinculado o el contratista, en el caso de un accidente o enfermedad laboral. Esta situación es notificada al SGSST para la activación de ruta de la ARL, y debe participar en la investigación del accidente o incidente dando cumplimiento a la normatividad vigente.
Documentado en: INSTRUCTIVO PARA LA INVESTIGACIÓN DE ACCIDENTES E INCIDENTES DE TRABAJO, I-GH-08.</t>
  </si>
  <si>
    <t>Registro de investigación de incidentes y accidentes de trabajo.
Reporte de incidentes y accidentes de trabajo</t>
  </si>
  <si>
    <r>
      <rPr>
        <b/>
        <sz val="11"/>
        <color theme="1"/>
        <rFont val="Arial Narrow"/>
        <family val="2"/>
      </rPr>
      <t xml:space="preserve">Identificación de Riesgos: </t>
    </r>
    <r>
      <rPr>
        <sz val="11"/>
        <color theme="1"/>
        <rFont val="Arial Narrow"/>
        <family val="2"/>
      </rPr>
      <t xml:space="preserve">durante el cuarto trimestre del año 2022 se identificó que el riesgo continúa vigente de acuerdo con el contexto interno y externo institucional; sin embargo, este no se materializó debido a los controles implementados. 
</t>
    </r>
    <r>
      <rPr>
        <b/>
        <sz val="11"/>
        <color theme="1"/>
        <rFont val="Arial Narrow"/>
        <family val="2"/>
      </rPr>
      <t>Materialización de Evento Potencial Principal:</t>
    </r>
    <r>
      <rPr>
        <sz val="11"/>
        <color theme="1"/>
        <rFont val="Arial Narrow"/>
        <family val="2"/>
      </rPr>
      <t xml:space="preserve"> para el cuarto trimestre de 2022, el evento potencial principal no se materializó, dado que no se presentaron situaciones que afectaran la integridad física de los colaboradores.
</t>
    </r>
    <r>
      <rPr>
        <b/>
        <sz val="11"/>
        <color theme="1"/>
        <rFont val="Arial Narrow"/>
        <family val="2"/>
      </rPr>
      <t xml:space="preserve">Materialización de Evento Potencial Intermedio: </t>
    </r>
    <r>
      <rPr>
        <sz val="11"/>
        <color theme="1"/>
        <rFont val="Arial Narrow"/>
        <family val="2"/>
      </rPr>
      <t xml:space="preserve">respecto a los eventos potenciales se concluye que, durante el cuarto trimestre del 2022, estos no se materializaron.
</t>
    </r>
    <r>
      <rPr>
        <b/>
        <sz val="11"/>
        <color theme="1"/>
        <rFont val="Arial Narrow"/>
        <family val="2"/>
      </rPr>
      <t>Diseño, Efectividad de Controles:</t>
    </r>
    <r>
      <rPr>
        <sz val="11"/>
        <color theme="1"/>
        <rFont val="Arial Narrow"/>
        <family val="2"/>
      </rPr>
      <t xml:space="preserve"> los controles definidos fueron efectivos durante el cuarto trimestre de 2022. Se siguió contando con el acompañamiento del personal de vigilancia en las actividades de campo (ver evidencias)
</t>
    </r>
    <r>
      <rPr>
        <b/>
        <sz val="11"/>
        <color theme="1"/>
        <rFont val="Arial Narrow"/>
        <family val="2"/>
      </rPr>
      <t xml:space="preserve">Estado de acciones derivadas del seguimiento a riesgos: </t>
    </r>
    <r>
      <rPr>
        <sz val="11"/>
        <color theme="1"/>
        <rFont val="Arial Narrow"/>
        <family val="2"/>
      </rPr>
      <t xml:space="preserve">las acciones propuestas fueron cumplidas en su totalidad. Si bien el riesgo continúa vigente, este no  se ha materializado. 
</t>
    </r>
  </si>
  <si>
    <r>
      <rPr>
        <b/>
        <sz val="11"/>
        <color theme="1"/>
        <rFont val="Arial Narrow"/>
        <family val="2"/>
      </rPr>
      <t xml:space="preserve">Identificación de Riesgos: </t>
    </r>
    <r>
      <rPr>
        <sz val="11"/>
        <color theme="1"/>
        <rFont val="Arial Narrow"/>
        <family val="2"/>
      </rPr>
      <t xml:space="preserve">durante el cuarto trimestre del año 2023 se identificó que el riesgo continúa vigente de acuerdo con el contexto interno y externo institucional; sin embargo, este no se materializó debido a los controles implementados. 
</t>
    </r>
    <r>
      <rPr>
        <b/>
        <sz val="11"/>
        <color theme="1"/>
        <rFont val="Arial Narrow"/>
        <family val="2"/>
      </rPr>
      <t xml:space="preserve">Materialización de Evento Potencial Principal: </t>
    </r>
    <r>
      <rPr>
        <sz val="11"/>
        <color theme="1"/>
        <rFont val="Arial Narrow"/>
        <family val="2"/>
      </rPr>
      <t xml:space="preserve">el evento potencial principal no se materializó, dado que durante el cuarto trimestre de 2023 no se presentaron situaciones que afectaran la integridad física, psicológica y económica de los colaboradores.
</t>
    </r>
    <r>
      <rPr>
        <b/>
        <sz val="11"/>
        <color theme="1"/>
        <rFont val="Arial Narrow"/>
        <family val="2"/>
      </rPr>
      <t xml:space="preserve">Materialización de Evento Potencial Intermedio: </t>
    </r>
    <r>
      <rPr>
        <sz val="11"/>
        <color theme="1"/>
        <rFont val="Arial Narrow"/>
        <family val="2"/>
      </rPr>
      <t xml:space="preserve">los eventos potenciales no se materializaron durante el cuarto trimestre del 2023. 
</t>
    </r>
    <r>
      <rPr>
        <b/>
        <sz val="11"/>
        <color theme="1"/>
        <rFont val="Arial Narrow"/>
        <family val="2"/>
      </rPr>
      <t>Diseño, Efectividad de Controles:</t>
    </r>
    <r>
      <rPr>
        <sz val="11"/>
        <color theme="1"/>
        <rFont val="Arial Narrow"/>
        <family val="2"/>
      </rPr>
      <t xml:space="preserve"> los controles definidos fueron efectivos. Se dió continuidad al reporte de actividades de campo al personal de seguridad para su acompañamiento. 
</t>
    </r>
    <r>
      <rPr>
        <b/>
        <sz val="11"/>
        <color theme="1"/>
        <rFont val="Arial Narrow"/>
        <family val="2"/>
      </rPr>
      <t xml:space="preserve">Estado de acciones derivadas del seguimiento a riesgos: </t>
    </r>
    <r>
      <rPr>
        <sz val="11"/>
        <color theme="1"/>
        <rFont val="Arial Narrow"/>
        <family val="2"/>
      </rPr>
      <t xml:space="preserve">no se cuenta con acciones abiertas o pendientes. 
</t>
    </r>
  </si>
  <si>
    <r>
      <t>Identificación de Riesgos (El riesgo y sus causas continuan vigentes de acuerdo al contexto?): Sigue vigente el riesgo y sus causas, ya que desde la  Subdirección Poblacional se hace el acompañamiento a los hogares, con variedad de actividades, la mayoria en territorio.
Materialización de Evento Potencial Principal:</t>
    </r>
    <r>
      <rPr>
        <sz val="11"/>
        <color theme="1"/>
        <rFont val="Arial"/>
        <family val="2"/>
      </rPr>
      <t>no se materiliza,</t>
    </r>
    <r>
      <rPr>
        <sz val="11"/>
        <color theme="1"/>
        <rFont val="Arial Narrow"/>
        <family val="2"/>
      </rPr>
      <t xml:space="preserve">
Materialización de Eventos Potenciales Intermedios (Causas): No se materializa
Diseño, Efectividad de Controles: Los controles están adecuadamente diseñados y se aplican correctamente y su concreción esta descrita en los puntos anteriores.
Acciones derivadas de materialización de eventos / fortalecimiento de controles: N.A.
</t>
    </r>
  </si>
  <si>
    <t>Asistencias técnicas consolidado subdirección Poblacional:
https://isvimedgovco.sharepoint.com/:x:/s/8Poblacional/ESHUVaOBIxdPhOimMxuaGHQB7XWUKOAtkxZ7M2o1_QgoTQ?e=Oj896k</t>
  </si>
  <si>
    <t>1. Alteraciones del orden público o delitos como robo, extorsión, secuestro, lesiones personales u otros similares</t>
  </si>
  <si>
    <t>El Jefe inmediato o el supervisor notifica las actividades de campo al asesor de seguridad del Isvimed previo a su realización (cuando aplique).
Documentado en: PROGRAMA DE PREVENCIÓN DE RIESGO PÚBLICO, PR-GH-02.</t>
  </si>
  <si>
    <t>Correo electrónico notificando actividades de campo.</t>
  </si>
  <si>
    <t>2. Incumplimiento en la implementación del programa de prevención de riesgo público</t>
  </si>
  <si>
    <t>El líder de línea de acción verifica que el Programa de Riesgo Público haya sido socializado en reunión de equipo primario por lo menos una vez al año.</t>
  </si>
  <si>
    <t>Acta de reunión de equipo primario
Registros de asistencia</t>
  </si>
  <si>
    <t>3.Incumplimiento en la implementación de las directrices en materia de Seguridad y Salud en el trabajo</t>
  </si>
  <si>
    <t>3.1</t>
  </si>
  <si>
    <t>El supervisor verifica el cumplimiento de las directrices institucionales en materia de seguridad y salud en el trabajo, por medio del uso de los Elementos de protección personal (EPP) y la obligación contractual relacionada con la política de seguridad y salud en el trabajo.
Documentado en: La minuta de cada contrato como obligación contractual por parte del contratista.</t>
  </si>
  <si>
    <t>3.2</t>
  </si>
  <si>
    <t>El jefe o supervisor informa el incumplimiento del protocolo al responsable del SG-SST y a la Subdireción Jurídica, para que evalúen la posible configuración de falta disciplinaria o incumplimiento contractual y se tomen las medidas a que haya lugar. 
Documentado en: Manual de supervisión e interventoría, M-GJ-03 e Instructivo para proceso disciplinario interno, I-GJ-04</t>
  </si>
  <si>
    <t>Informe de supervisión
Notificación de la posible falta disciplinable a la Subdirección Jurídica
Acto sancionatorio</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</si>
  <si>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</si>
  <si>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</si>
  <si>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</si>
  <si>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</si>
  <si>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</si>
  <si>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</si>
  <si>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Para el evento potencial intermedio 3, se incluye el control 3.2. de tipo preventivo: “La Subdirección Poblacional realiza verificación periódica de la normativa relacionada con la atención mediante la solución definitiva de vivienda a los hogares de riesgo, desastre y emergencia, para viabilizar el acceso de esta población a la vivienda de interés social (VIS). En caso de identificar cambios en la normativa, esta información es socializada a la subdirección jurídica para que adelante las gestiones correspondientes”</t>
  </si>
  <si>
    <t>Se incluye el control 3 de tipo preventivo: “El Líder de la línea de acción o quien este delegue, participa en la mesa de seguimiento a proyectos liderada por la Dirección y la Subdirección de Planeación, para identificar los proyectos que inician etapa de prefactibilidad y proyectar los recursos humanos necesarios.”</t>
  </si>
  <si>
    <t>GS12</t>
  </si>
  <si>
    <t>Se incluye el control de tipo correctivo 0.2 para efectos de disminuir el impacto residual. Redacción del control: “El personal de la línea de acción identifica los casos con demora en el trámite para la asignación y aplicación del Subsidio Municipal de Vivienda atribuible a los hogares y los cita a la Personería de Medellín, como ente de control y garantía de derechos, para socializar los avances en su atención e informar un término no más de un (1) mes para la búsqueda y una oferta de no más de tres (3) viviendas.”</t>
  </si>
  <si>
    <t xml:space="preserve">Para el evento potencial intermedio 3, se incluye el control 3.2. de tipo correctivo: El jefe o supervisor informa el incumplimiento del protocolo al responsable del SG-SST y a la Subdireción Jurídica, para que evalúen la posible configuración de falta disciplinaria o incumplimiento contractual y se tomen las medidas a que haya lugar. </t>
  </si>
  <si>
    <t>Se realizan cambios de redacción a nivel general reemplazando la palabra municipal por distrital teniendo en cuenta la designación de Medellín como distrito de ciencia, tecnología e innovación.
En el evento potencial principal, adicional a la demora en la asignación y aplicación del SDV se incluya la demora en el pago del mismo.
Al evento potencial intermedio 2 relacionado con las demoras en la contratación del personal requerido se aclara que esta situación es derivada de la tardanza en la devolución de los recursos del balance por concepto de convenios, por el cambio de cada vigencia.
Se incluye el evento potencial intermedio 4 y control relacionado: “La tardanza en la aprobación  de las resoluciones de asignación del Subsidio Distrital de Vivienda (SDV) a nivel interno”.
Se incluye el evento potencial intermedio 5, no se relaciona control: “dificultad en la búsqueda de vivienda en territorio para adecuarse a los topes establecidos en el Decreto 1053 de 2020.”
Se incluye el evento potencial intermedio 6 y control relacionado: “Error en la elaboración de las minutas de escritura pública para la autorización del pago del Subsidio Distrital de Vivienda, al excluir de la misma la parte contratante, lo que impide que el pago total de la vivienda se realice (generando reprocesos que retardan los negocios)”.</t>
  </si>
  <si>
    <t>Se incluye el objetivo / requisito a cumplir. En la descripción del riesgo se incluye "para favorecer la adaptación al nuevo hábitat" de acuerdo con lo establecido en el objetivo / requisito a cumplir y se ajusta la puntuación de algunas palabras; además, en el control 1 se elimina la parte "los requerimientos de la comunidad", en tanto ya se encuentran incluidos dentro de las necesidades de la copropiedad; también se actualiza la denominación "informe ejecutivo semanal" por "plan táctico de la línea de acción". Se elimina la acción propuesta en el campo "Tratamiento del riesgo", dado que ya se encuentra incluída en los controles 6.1 y 6.2. Se elimina el control 3, dado que la poca asistencia a las actividades es un asunto atribuible a la comunidad y no es una causa del riesgo.</t>
  </si>
  <si>
    <t>GS7</t>
  </si>
  <si>
    <t>Se elimina el riesgo GS7 ya que la normativa para la verificación de habitabilidad cambió, razón por la cual, las visitas se realizarán de manera aperiódica únicamente a los hogares objeto de verificación de habitabilidad.</t>
  </si>
  <si>
    <t xml:space="preserve">Se incluye el objetivo / requisito a cumplir. Se cambia la palabra "emergencia" por "calamidad" en la temática / línea de acción. Se realizan cambios de redacción a nivel general reemplazando la palabra municipal por distrital teniendo en cuenta la designación de Medellín como distrito de ciencia, tecnología e innovación. Se actualiza el control 1.2 con la inclusión de la acción propuesta en el campo "Tratamiento del riesgo". Se elimina la acción "Diseñar una campaña comunicacional para reforzar en los hogares los compromisos adquiridos para la asignación del arrendamiento temporal con el fin de que reporten las novedades respecto a dichos requisitos", dado que ésta ya fue realizada tal y como se indicó en seguimientos anteriores. </t>
  </si>
  <si>
    <t>Se incluye el objetivo / requisito a cumplir. Se cambia la palabra "emergencia" por "calamidad" en la temática / línea de acción. Se realizan cambios de redacción a nivel general reemplazando la palabra municipal por distrital teniendo en cuenta la designación de Medellín como distrito de ciencia, tecnología e innovación. Se elimina la acción "Consultar a Colombia Compra Eficiente si existe un sistema de información que permita identificar si los integrantes del hogar han suscrito contratos durante la vigencia del subsidio", dado que no fue posible la articulación con esta entidad estatal, tal y como se explicó en seguimientos anteriores.</t>
  </si>
  <si>
    <t>Se incluye el objetivo / requisito a cumplir. Se cambia la palabra "emergencia" por "calamidad" en la temática / línea de acción. Se realizan cambios de redacción a nivel general reemplazando la palabra municipal por distrital teniendo en cuenta la designación de Medellín como distrito de ciencia, tecnología e innovación. Se elimina la acción "Evaluar la posibilidad de gestionar la articulación con el Departamento Administrativo de Planeación Municipal para la búsqueda de lotes de oportunidad y establecer otras posibles medidas con el área de planeación urbana que posibiliten la construcción de proyectos de vivienda VIP", dado que esta propuesta obedecía al direccionamiento de la anterior administración. Por otra parte, la acción "Determinar acciones con la Subdirección de Planeación y la Dirección para que la población de riesgo  pueda acceder a las modalidades de subsidio para vivienda nueva y usada", se fusiona con el control 2, en tanto ambas se refieren a la misma gestión. La acción "Evaluar la posibilidad de financiación internacional para permitir que la población de riesgo pueda acceder a vivienda tipo VIS", se modifica en función de la articulación interinstitucional con diferentes actores para el cierre financiero, tales como el Ministerio de Vivienda, las Cajas de Compensación Familiar, entre otros.</t>
  </si>
  <si>
    <t xml:space="preserve">Se incluye el objetivo / requisito a cumplir.  Se realizan cambios de redacción a nivel general reemplazando la palabra municipal por distrital teniendo en cuenta la designación de Medellín como distrito de ciencia, tecnología e innovación. Se elimina la causa "Falta de socialización por parte de la Subdirección de Planeación sobre los proyectos que inician etapa de prefactibilidad para efectos de proyectar recursos humanos en el acompañamiento social en obra", dado que no es aplicable al contexto actual de la entidad. También se elimina la acción "Evaluar la posibilidad de concertar con la Subdirección de Planeación la socialización de los proyectos que inician etapa de prefactibilidad para efectos de proyectar recursos humanos en el acompañamiento social en obras" dado que, en el contexto del nuevo Plan de Desarrollo Distrital, el ISVIMED enfocará sus acciones en la asignación de subsidios de vivienda y no en la construcción de proyectos propios. </t>
  </si>
  <si>
    <t xml:space="preserve">Se incluye el objetivo / requisito a cumplir. Se cambia el documento de referencia del control 1, pasado de "MANUAL PARA LA ATENCIÓN CON SDV Y ACOMPAÑAMIENTO SOCIAL A POBLACIÓN SUJETO DE REASENTAMIENTO POR OBRA PÚBLICA" a "PROCEDIMIENTO PARA LA ATENCIÓN CON SDV Y ACOMPAÑAMIENTO SOCIAL A POBLACIÓN SUJETO DE REASENTAMIENTO POR OBRA PÚBLICA". Se eliminan las acciones: "Estandarizar dentro del Sistema de Gestión de Calidad instrumento de seguimiento de estado de atención de hogares"; “Estudiar el decreto 1053 de 2020 para determinar si es posible asignar discrecionalmente el monto del SDV o en caso contrario evaluar la posibilidad de su modificación” y “Establecer el mecanismo para dejar evidencia en el acompañamiento del Isvimed durante la firma de escrituras”, toda vez que ya fueron gestionadas en trimestres anteriores. Se ajusta la redacción de la acción "Evalúar las estrategias legales y financieras, que soporten los recursos de los convenios en los componentes de pagos de honorarios de personal, para garantizar antes de que culmine la vigencia, los tres o cuatro primeros meses de la siguiente", precisando su alcance. </t>
  </si>
  <si>
    <t>Se incluye el objetivo / requisito a cumplir. En el evento potencial principal se incluye la afectación psicológica y económica de acuerdo con el contexto externo de la entidad, así mismo se precisa que esta situación se puede presentar "en el marco del acompañamiento social a los hogares sujetos de atención del Isvimed antes, durante y después de la entrega de la solución definitiva de vivienda". La causa 1 se complementa con "delitos como robo, extorsión, secuestro, lesiones personales u otros similares". Se modifica lo relacionado al Protocolo de Bioseguridad, prevención y promoción para prevención de la Covid-19, ampliando su alcance en términos de las directrices en materia de Seguridad y Salud en el trabajo. Se ajusta la redacción del control 1, precisando la actividad a desarrollar: "notificar las actividades de campo al asesor de seguridad del Isvimed". Se eliminan las acciones: "Coordinar con el responsable de SGSST que cuando se den accidentes laborales o enfermedades profesionales producto de actividades en campo, la Subdirección sea retroalimentada para efectos establecer acciones de mejora y/o el ajuste del programa de riesgo público" y "Coordinar con el área de Talento Humano la actualización del Programa de Prevención de Riesgo Publico, incluyendo los protocolos de seguridad para situaciones relacionadas con condiciones climáticas y del terreno en actividades de campo", en tanto ya se dio cumplimiento a su ejecución, tal y como se indicó en seguimientos anteriores.</t>
  </si>
  <si>
    <t>Todos los riesgos</t>
  </si>
  <si>
    <t>Se incluyen en la respectiva columna los objetivos relacionados con las líneas de acción del proceso de Gestión Social.</t>
  </si>
  <si>
    <t>Se incluye este riesgo producto de validación de riesgos Vs objetivos SMART, relacionado con la posibilidad de que no se realice una adecuada revisión técnica y jurídica del inmueble donde se aplicará el SDAT (Subsidio Distrital de Arrendamiento Temporal) de acuerdo a lo establecido en la normatividad aplicable y el manual para la aplicación del SDAT.</t>
  </si>
  <si>
    <t>Se elimina este riesgo teniendo en cuenta que se identifican nuevos riesgos de acuerdo a los objetivos SMART identificados para la línea de acción de Acompañamiento social a población sujeto de reasentamiento por obra pública.</t>
  </si>
  <si>
    <t>Se ajusta este riesgo teniendo en cuenta que no está alineado con el objetivo “Acompañar el 100% de hogares priorizados con solución de vivienda definitiva de la población de riesgo, desastre y/o calamidad para la concurrencia de subsidios y recursos, en el cuatrienio 2024-2027”. Se ajusta por la siguiente redacción: “Posibilidad de afectación reputacional del Instituto reflejada en la existencia de las PQRSD y tutelas por parte de la población afectada derivadas de la falta de atención y acompañamiento para lograr una solución de vivienda definitiva. Lo anterior, debido a que no sea posible realizar el acompañamiento social a los hogares priorizados con solución de vivienda definitiva de la población de riesgo, desastre y/o calamidad para la concurrencia de subsidios y recursos.”</t>
  </si>
  <si>
    <t>Se incluye el riesgo relacionado con la demora en la identificación de la vivienda de reposición para la línea de acción de Acompañamiento social a la población sujeto de reasentamiento por obra pública.</t>
  </si>
  <si>
    <t>Se incluye el riesgo relacionado con que los hogares que se inscriben al SDV en la modalidad de demanda libre y demanda organizada no cumplen con los requisitos para la asignación del mismo para la línea de acción Acompañamiento social a vivienda nueva.</t>
  </si>
  <si>
    <t>Se incluye el riesgo relacionado con la imposibilidad / demora en la postulación al SDV en la modalidad de vivienda nueva y usada para la línea de acción de Postulaciones y Entregas.</t>
  </si>
  <si>
    <t>Se incluye el riesgo relacionado con el incumplimiento de las actividades de acompañamiento social para la población sujeto de reasentamiento por obra pública para la línea de Acompañamiento social a la población sujeto de reasentamiento por obra pública.</t>
  </si>
  <si>
    <t>Se incluye el riesgo relacionado con la imposibilidad / demora en la entrega de viviendas remitidas por la subdirección de Dotación de Vivienda y Habitat, para la línea de Postulaciones y Entregas.</t>
  </si>
  <si>
    <t>Se incluye el riesgo relacionado que no es posible la asignación efectiva del SDV y por lo tanto se debe gestionar la revocatoria del acto administrativo para la línea de Acompañamiento social a la población sujeto de reasentamiento por obra pública.</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</si>
  <si>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</si>
  <si>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</si>
  <si>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</si>
  <si>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</si>
  <si>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</si>
  <si>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</si>
  <si>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</si>
  <si>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</si>
  <si>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</si>
  <si>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</si>
  <si>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</si>
  <si>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</si>
  <si>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</si>
  <si>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</si>
  <si>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</si>
  <si>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</si>
  <si>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</si>
  <si>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</si>
  <si>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</si>
  <si>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</si>
  <si>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</si>
  <si>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</si>
  <si>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</si>
  <si>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</si>
  <si>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</si>
  <si>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</si>
  <si>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</si>
  <si>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</si>
  <si>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</si>
  <si>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</si>
  <si>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</si>
  <si>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</si>
  <si>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</si>
  <si>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</si>
  <si>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</si>
  <si>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</si>
  <si>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</si>
  <si>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</si>
  <si>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</si>
  <si>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</si>
  <si>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</si>
  <si>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</si>
  <si>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</si>
  <si>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</si>
  <si>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</si>
  <si>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</si>
  <si>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</si>
  <si>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</si>
  <si>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</si>
  <si>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</si>
  <si>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</si>
  <si>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</si>
  <si>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</si>
  <si>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</si>
  <si>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</si>
  <si>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</si>
  <si>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</si>
  <si>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</si>
  <si>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</si>
  <si>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</si>
  <si>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</si>
  <si>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</si>
  <si>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</si>
  <si>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</si>
  <si>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</si>
  <si>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</si>
  <si>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</si>
  <si>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</si>
  <si>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</si>
  <si>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</si>
  <si>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</si>
  <si>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</si>
  <si>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</si>
  <si>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</si>
  <si>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</si>
  <si>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</si>
  <si>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</si>
  <si>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</si>
  <si>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</si>
  <si>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</si>
  <si>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</si>
  <si>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</si>
  <si>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</si>
  <si>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</si>
  <si>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</si>
  <si>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</si>
  <si>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</si>
  <si>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</si>
  <si>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</si>
  <si>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</si>
  <si>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</si>
  <si>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</si>
  <si>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</si>
  <si>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</si>
  <si>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</si>
  <si>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</si>
  <si>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</si>
  <si>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</si>
  <si>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</si>
  <si>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</si>
  <si>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</si>
  <si>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</si>
  <si>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</si>
  <si>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</si>
  <si>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</si>
  <si>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</si>
  <si>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</si>
  <si>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</si>
  <si>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</si>
  <si>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</si>
  <si>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</si>
  <si>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</si>
  <si>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</si>
  <si>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</si>
  <si>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</si>
  <si>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</si>
  <si>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</si>
  <si>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Tecnológico</t>
  </si>
  <si>
    <t>Riesgo de Cumplimiento</t>
  </si>
  <si>
    <t>Riesgo Reputacional</t>
  </si>
  <si>
    <t>Riesgo de Corrupción</t>
  </si>
  <si>
    <t>Procesos Institucionales</t>
  </si>
  <si>
    <t>Gestión Estratégica</t>
  </si>
  <si>
    <t>Gestión de Desarrollo de Soluciones Habitacionales</t>
  </si>
  <si>
    <t>Gestión de Atención al Usuario</t>
  </si>
  <si>
    <t>Gestión del Talento Humano</t>
  </si>
  <si>
    <t>Gestión de Comunicaciones</t>
  </si>
  <si>
    <t>Gestión Financiera</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</si>
  <si>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</si>
  <si>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</si>
  <si>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</si>
  <si>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</si>
  <si>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</si>
  <si>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</si>
  <si>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</si>
  <si>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</si>
  <si>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</si>
  <si>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</si>
  <si>
    <t>SEGUIMIENTO TRIMESTRE 2 DE 2025</t>
  </si>
  <si>
    <r>
      <t xml:space="preserve">Identificación de Riesgos (El riesgo y sus causas continuan vigentes de acuerdo al contexto?): 
El riesgo y sus causas siguen vigentes, ya que en este segundo trimestre esta linea desarrolla 910 asistencias técnicas, con el acompañamiento social antes durante y después por parte del equipo de profesionales en los proyectos habitacionales por entregar y entregados recientemente, y a demanda en otras copropiedades con más tiempo de entrega especialmente para asesoría y/o participación en  asambleas ordinarias.
Materialización de Evento Potencial Principal: No se materializa el Evento Potencial Principal, ya que se cumple con las actividades definidas en el plan táctico superando el 100% en el acompañamiento social a las familias y organos de administración y dirección de las copropiedades, se realiza en el marco del manaul de acompañamiento social a copropiedades.
Diseño, Efectividad de Controles:  Los controles están adecuadamente diseñados y se aplican correctamente y su concreción esta descrita en los puntos anteriores.
</t>
    </r>
    <r>
      <rPr>
        <sz val="11"/>
        <color rgb="FFFF0000"/>
        <rFont val="Arial Narrow"/>
        <family val="2"/>
      </rPr>
      <t xml:space="preserve">
</t>
    </r>
    <r>
      <rPr>
        <sz val="11"/>
        <rFont val="Arial Narrow"/>
        <family val="2"/>
      </rPr>
      <t>Acciones derivadas de materialización de eventos / fortalecimiento de controles: N.A.</t>
    </r>
  </si>
  <si>
    <t>Plan Táctico de Copropiedades:
https://isvimedgovco.sharepoint.com/:x:/s/8Poblacional/EXey2AgES8lFvjC52EUUuGABKspnqDzf1dOVdXXhSzH3OQ?e=gQMnHi
Asistencias técnicas consolidado subdirección Poblacional, filtrar por línea:
https://isvimedgovco.sharepoint.com/:x:/s/8Poblacional/ESHUVaOBIxdPhOimMxuaGHQB7XWUKOAtkxZ7M2o1_QgoTQ?e=vaLpXh
Asistencias técnicas copropiedades abril:
https://isvimedgovco.sharepoint.com/:x:/s/8Poblacional/EQ21rOJhUOVPrFqsUzEm4aIBqPb9I3SAVxWUQL3B2Ixeyg?e=SCZk2J
Asistencias técnicas copropiedades mayo:
https://isvimedgovco.sharepoint.com/:x:/s/8Poblacional/Ed2FynJpacNCs5COfRrawLYBVjDaO6bNLfWKkILe85HV-w?e=BIAEuq
Asistencias técnicas copropiedades junio:
https://isvimedgovco.sharepoint.com/:x:/s/8Poblacional/EacSlM4EFHpJp-XfZtrYxfEBRzkTf9g7fBp7NF0glbPDQg?e=3EigcQ</t>
  </si>
  <si>
    <t>Identificación de Riesgos (El riesgo y sus causas continuan vigentes de acuerdo al contexto?): El riesgo y sus causas continuan siendo vigentes, ya que actualmente se cuenta con el ITM como operador (contrato 237 de 2025) del SDAT a los 2234 hogares beneficiarios, realizando los desembolsos de manera permanente y en el marco del cumplimiento de requisitos. resolución de asignación del SDAT vigencia 2025 N° 265 de 2025. Además, se determinó la atención de los hogares afectados por la temporada de lluvia mediante la resolución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Isvimed, expidió las resoluciones n° 850 de 2025 y 1088 de 2025, por medio de las cuales, se estableció el procedimiento para la atención de los hogares remitidos para ser beneficiarios con el SDAT por un período inicial de tres (3) meses. A la fecha s 346 ya recibieron el SDAT.
Materialización de Evento Potencial Principal: No se ha materializado el Evento Potencial Principal, ya que en este periodo de tiempo, no hemos tenido hallazgos en el proceso de asignación de los subsidios realizados en este trimestre, y estas asignaciones se han realizado en el marco de los procedimientos establecidos.
Materialización de Eventos Potenciales Intermedios (Causas): No se han materializado los Eventos Potenciales Intermedios, ya que en este período de tiempo, no hemos recibido por parte del operador ningún informe que de cuenta de la materialización de dichos eventos.
Diseño, Efectividad de Controles: Los controles están adecuadamente diseñados y se aplican correctamente y su concreción esta descrita en los puntos anteriores.
Acciones derivadas de materialización de eventos / fortalecimiento de controles: N.A.</t>
  </si>
  <si>
    <t>RESOLUCIÓN N° 265 de 2025. 
https://isvimedgovco.sharepoint.com/:b:/s/8Poblacional/Ebd6QbYnQktCnQhrmcmDvdYBkbVggz6WfxIJSD0ACaLp8Q?e=wrVfih
RESOLUCIÓN N° 850 de 2025
https://isvimedgovco.sharepoint.com/:b:/s/8Poblacional/EftbynbCwm9Eq2BC_hsWbGoBAGvrDpJxkpq3Y54zRHB3cw?e=jIaLG3
RESOLUCIÓN N° 1088 de 2025.
https://isvimedgovco.sharepoint.com/:b:/s/8Poblacional/EVHqBhaBwptInXy5m1M34c0BAegGsXyFzgHFRFzDNdU1lg?e=sCPgy7</t>
  </si>
  <si>
    <t xml:space="preserve">Identificación de Riesgos (El riesgo y sus causas continuan vigentes de acuerdo al contexto?): Siguen estando vigentes el riesgo y sus causas, ya que se sigue realizando el acompañamiento a los aproximadamente 600 hogares que se priorizaron potenciales, para realizar aportes al cierre financiero para la solución definitiva de vivienda.
Materialización de Evento Potencial Principal: no se materializa el Evento Potencial Principal porque no se recibe ninguna PQRSD cuyo asunto sea la falta de atención y la deficiencia de acompañamiento social a las familias en el proceso de adjudicacion definitiva de vivienda. Es de anotar que en este periodo se hace entrega a cinco hogares de Arrendamiento Temporal de la solución definitiva de vivienda, también se recibieron 7 tutelas y 10 PQRSD de hogares solicitando la solución definitiva de vivienda, en la respuesta, además de explicarles cómo funciona el proceso de adjudicación de solución definitiva, se les citó para asesorarles y hacerles la propuesta de acceder a solución definitiva con aporte de su parte en el cierre financiero, si fuere el caso.
Materialización de Eventos Potenciales Intermedios (Causas): No hubo para este periodo materialización de los Eventos Potenciales Intermedios,  porque se contó con el personal idoneo de la línea de acción y de la estrategia de vivienda un proyecto familiar, que realizó el acompañamiento social a los hogares potenciales de hacer cierre financiero para la solución definitiva de vivienda, beneficiarios del programa de arrendamiento temporal. Desde este acompañamiento los hogares ademas de las aseosrias personalizadas se vincularon a diferentes estrategias así:
* Se realizó un Taller intensivo de Vivienda un Proyecto Familiar con los hogares de Ciudad del Este que no habían podido participar por diferentes motivos en la formación, un charla con el FNA para dlos hogares de dicho proyecto y la solicitud de asignación de asesores a dicha entidad.
* Se realizaron los talleres de la estrategia Vivienda un Proyecto mfamiliar con población de Arrendamiento temporal potencial para estar en el proyecto habitacional  Colinas de Occidente.
Diseño, Efectividad de Controles: Los controles están adecuadamente diseñados y se aplican correctamente y su concreción esta descrita en los puntos anteriores.
Acciones derivadas de materialización de eventos / fortalecimiento de controles: N.A.
</t>
  </si>
  <si>
    <t>Taller intensivo de VPF con CIudad del Este:
https://isvimedgovco.sharepoint.com/sites/8Poblacional-08.Modelodeintervencinsocial/Documentos%20compartidos/08.Modelo%20de%20intervención%20social/2025/VIVIENDA%20UN%20PROYECTO%20FAMILIAR/1.%20CICLOS%20DE%20CAPACITACION/CIUDAD%20DEL%20ESTE/ASISTENCIAS/08-04-2025%20CICLO%20INTENSIVO%20CIUDAD%20DEL%20ESTE.pdf?CT=1746472295463&amp;OR=ItemsView
Talleres VPF con población de Colinas de Occidente
https://isvimedgovco.sharepoint.com/:x:/s/8Poblacional/Ef45IpvA9p9CnglbNxwY_XkBtfLxb2SlXyqMfjBdx4ioTA?e=pMcgt4
Charla FNA Ciudad del Este:
https://isvimedgovco.sharepoint.com/:b:/s/8Poblacional-11.Viviendanueva/EZb5osMb3vZMkHEvLLVFAmsBwEzhAuWQfPigMUhpf6v6oA?e=fpm3Sf
Solicitud de asignación de Front (asesores) para la atención personalizada a las familias de Ciudad del Este
Pantallazo
https://isvimedgovco.sharepoint.com/:b:/s/8Poblacional-11.Viviendanueva/ETgAkB1yjaRBg1cbV0tQFCQBMMkmOPEX3sdx1jlm-t1JPg?e=uMbshr</t>
  </si>
  <si>
    <t>https://isvimedgovco.sharepoint.com/:f:/s/8Poblacional/EqS0UC-qrbNDjX7eW_3bKIoB26WTow0fQL2xVown-fvXjw?e=kOgGyr</t>
  </si>
  <si>
    <t>Identificación de Riesgos (El riesgo y sus causas continuan vigentes de acuerdo al contexto?): El riesgo y sus causas continuan vigentes, ya que para el período de este seguimiento, desde el Isvimed y por ende desde la línea de acompañamiento social a de vivienda nueva, se hace acompañamiento social en el marco de la guia de manejo socioambiental y del manual de acompañamiento social en obra, en los siguientes proeyectos con sus etapas: 
Etapa de estudios y diseños: Colinas de Occidente y Brezze.
Ejecución: Ciudad del Este etapa, La Colinita y Atardecer de San Antonio.
Materialización de Evento Potencial Principal: No se materializa el Evento Potencial Principal, ya que no se han dado demandas de la comunidad, ni quejas de los desarrolladores por el acompañamiento social realizado en obra, se lideró y/o participó en los Comites Ciudadanos de Obra -CCO- en los proyectos en ejecución, y se participó en el analisis de las condiciones fisicoespaciales y socioeconomicas de los proyectos de estudios y diseño.
Materialización de Eventos Potenciales Intermedios (Causas): No se materializan los Eventos Potenciales Intermedios, ya que se cuenta con dos profesionales que realizan el acompañamiento social en obra, desde las dos etapas en que se encuentra los cinco proyectos habitacionales nombrados, en el marco del manual de acompañamiento social en obra.
Diseño, Efectividad de Controles: Los controles están adecuadamente diseñados y se aplican correctamente y su concreción esta descrita en los puntos anteriores.
Acciones derivadas de materialización de eventos / fortalecimiento de controles: N.A.</t>
  </si>
  <si>
    <t xml:space="preserve">
https://isvimedgovco.sharepoint.com/:b:/s/8Poblacional-11.Viviendanueva/Ec4coDq2sEpOsHyJWT_uVTABaRZLc0seCVrCtO8YW3g2ZA?e=V5Pu5F
https://isvimedgovco.sharepoint.com/:b:/s/8Poblacional-11.Viviendanueva/EQE3WpKJwZNMsJ2lnwTLzOsBHCvX53Sy4bcosMf8LiW_mg?e=IPh2ct
https://isvimedgovco.sharepoint.com/:b:/s/8Poblacional-11.Viviendanueva/EbKvxaN2RA1CmBo4WT1i_akBSUhb2w8yi7bhv7EiZE5XzQ?e=zpQyLZ
https://isvimedgovco.sharepoint.com/:b:/s/8Poblacional-11.Viviendanueva/EQ4sb9CaytJCv3ih7vnaP-EBLWY_FHWxcvyv2ra2nNKr4g?e=XHoE1T
https://isvimedgovco.sharepoint.com/:b:/s/8Poblacional-11.Viviendanueva/ESP5t0zIu35JmhYUqmX35pcBGwVzWrkLqWIlh_tDyUBTqQ?e=exhd22
</t>
  </si>
  <si>
    <r>
      <t>Identificación de Riesgos (El riesgo y sus causas continuan vigentes de acuerdo al contexto?): Sigue vigente el riesgo y sus causas, ya que desde la  Subdirección Poblacional se hace el acompañamiento a los hogares, con variedad de actividades, la mayoria en territorio, realizando un total de 1874 asistencias técnicas en este trimestre.
Materialización de Evento Potencial Principal:</t>
    </r>
    <r>
      <rPr>
        <sz val="11"/>
        <color theme="1"/>
        <rFont val="Arial"/>
        <family val="2"/>
      </rPr>
      <t>no se materiliza,</t>
    </r>
    <r>
      <rPr>
        <sz val="11"/>
        <color theme="1"/>
        <rFont val="Arial Narrow"/>
        <family val="2"/>
      </rPr>
      <t xml:space="preserve">
Materialización de Eventos Potenciales Intermedios (Causas): No se materializa
Diseño, Efectividad de Controles: Los controles están adecuadamente diseñados y se aplican correctamente y su concreción esta descrita en los puntos anteriores.
Acciones derivadas de materialización de eventos / fortalecimiento de controles: N.A.
</t>
    </r>
  </si>
  <si>
    <t>Asistencias técnicas a junio:
https://isvimedgovco.sharepoint.com/:x:/s/8Poblacional/ESHUVaOBIxdPhOimMxuaGHQB7XWUKOAtkxZ7M2o1_QgoTQ?e=NQB8K2</t>
  </si>
  <si>
    <t>Identificación de Riesgos (El riesgo y sus causas continuan vigentes de acuerdo al contexto?): sigue vigente el el riesgo y sus causas, ya que desde esta línea sigue haciendo la postulación y entrega de población de demanda libre, reasentado por riesgo y por obra pública a vivienda nueva y usada. para este periodo ademas de lo nombrado anteiromente de demanda libre, se entregaron 5 viviendas nuevas a poblacion de riesgo y 1 vivienda usadas para poblacion de obra pública. 
Materialización de Evento Potencial Principal: No se materializa el Evento Potencial Principal y sus Causas ya que no se han recibido PQRS, ni hallazgos por entes de control ni requerimientos del Concejo de Medellin en este caso.
Materialización de Eventos Potenciales Intermedios (Causas): No se materializan los Eventos Potenciales Intermedios, ya que las postulaciones y enregas se han realizado en el marco de lo definido legalmente, y los cierres financieros se han realizado con la sumatoria de varios subsidio de vivienda de diferentes entidades.
Diseño, Efectividad de Controles: Los controles están adecuadamente diseñados y se aplican correctamente y su concreción esta descrita en los puntos anteriores.
Acciones derivadas de materialización de eventos / fortalecimiento de controles: N.A</t>
  </si>
  <si>
    <t>Identificación de Riesgos (El riesgo y sus causas continuan vigentes de acuerdo al contexto?): Sigue vigente el riesgo y sus causas, ya que desde la linea de acompañamiento social en obra pública, en el periodo del seguimiento se encontraron 4 las viviendas.
uatroMaterialización de Evento Potencial Principal: No materializo el Evento Potencial Principal teniendo en cuenta que se identificaron las vivienda de cuatro familias con el acompañamiento realizó en el marco de lo definido en el decreto 0809 de 2024, articulo 38 paragrafo segundo. No hemos recibido PQRSD de los beneficiarios frente a la demora de la identificación de la vivienda.
Materialización de Eventos Potenciales Intermedios (Causas): No se materilizan los eventos porque se da cumplimento a nivel técnico y de los costos de las viviendas identificadas para esas familias.
Diseño, Efectividad de Controles:Los controles están adecuadamente diseñados y se aplican correctamente y su concreción esta descrita en los puntos anteriores.
Acciones derivadas de materialización de eventos / fortalecimiento de controles: N.A.</t>
  </si>
  <si>
    <t>Identificación de Riesgos (El riesgo y sus causas continuan vigentes de acuerdo al contexto?): Sigue vigente el riesgo y sus causas, ya que se cuenta con un equipo de profesionales sociales,juridico, financiero y técnico para el desarrollo del trabajo, y se tiene tres convenios vigentes con el Distrito de Medellin, el Metro y la EDU.
Materialización de Evento Potencial Principal: No se materializó, ya que se realizó el acompañamiento social en el marco de lo definido en cada convenio o contrato interadministrativo, no se tuvo requerimientos de dichas entidades, ni de los beneficiarios. 
Materialización de Eventos Potenciales Intermedios (Causas): No se materializan los eventos potenciales intermedios ya que ya que se cuenta con un equipo idoneo de profesionales sociales,juridico, financiero y tecnico para el desarrollo del acompañamiento social a los hogares sujetos de reasentamiento o en proceso, que inicio contrato en febrero. No hubo suspensiones de ningún contrato.
Diseño, Efectividad de Controles: No se materilizan los eventos Potenciales Intermedios porque se da cumplimento a nivel técnico y costos de las viviendas identificadas para esas familias.
Acciones derivadas de materialización de eventos / fortalecimiento de controles: N.A.</t>
  </si>
  <si>
    <t>Asistencias técnicas consolidado subdirección Poblacional, filtrar por línea:
https://isvimedgovco.sharepoint.com/:x:/s/8Poblacional/ESHUVaOBIxdPhOimMxuaGHQB7XWUKOAtkxZ7M2o1_QgoTQ?e=Oj896k
Componentes de acompañamiento
https://isvimedgovco.sharepoint.com/:f:/s/8Poblacional/EowdgWJBD09JqnLlXMYysZUBpWJ-Z1af3ef1TWEwFnnWmQ?e=1qGZif
Plan táctico:
https://isvimedgovco.sharepoint.com/:x:/s/8Poblacional/EfBQHEqr23dFryeneeEuE54B8uq-WsOMO39sDG0LMQ_sXw?e=u0VWYa</t>
  </si>
  <si>
    <r>
      <t>dentificación de Riesgos (El riesgo y sus causas continuan vigentes de acuerdo al contexto?): Sigue vigente el riesgo y sus causas, ya que desde la línea de acompañamiento social en obra pública, en el periodo del realizó la asignació</t>
    </r>
    <r>
      <rPr>
        <sz val="11"/>
        <rFont val="Arial Narrow"/>
        <family val="2"/>
      </rPr>
      <t>n del SDV a un hogar.</t>
    </r>
    <r>
      <rPr>
        <sz val="11"/>
        <color theme="1"/>
        <rFont val="Arial Narrow"/>
        <family val="2"/>
      </rPr>
      <t xml:space="preserve">
Materialización de Evento Potencial Principal: No se materializo el evento potencial principal teniendo en cuenta no hemos recibido PQRSD de los beneficiarios. Tampoco se han recibido requerimientos de las entidades frente a problemas en la asignación del SDV.
Materialización de Eventos Potenciales Intermedios (Causas): No se materilizan los eventos Potenciales Intermedios porque no hemos recibido desistimientos al SDV asignado para la vivienda de reposición y los vendedores cuentan con los recursos para cubrir los tramites legales.
Diseño, Efectividad de Controles:Los controles están adecuadamente diseñados y se aplican correctamente y su concreción esta descrita en los puntos anteriores.
Acciones derivadas de materialización de eventos / fortalecimiento de controles: N.A.</t>
    </r>
  </si>
  <si>
    <t>Documento de terminación trimestre 2.
https://isvimedgovco.sharepoint.com/:x:/s/8Poblacional-02.Arrendamientotemporal/Efdqd80YFsdGqXczvhAVptIBi9botEqqvhXPbJgUm6MNHA?e=cpU5br</t>
  </si>
  <si>
    <t>RELACIONAMIENTO COMPRA TU CASA https://isvimedgovco.sharepoint.com/:x:/s/8Poblacional/EUCoxyyrwTpOuv9q9ELttx8B4LwYi5XcNR24Q4UaLBBO1Q?e=UGJFn2
Documento compra tu casa trimestre 2
https://isvimedgovco.sharepoint.com/:x:/s/8Poblacional/EaSLFTWx2CpGoBOOrKB_aNUBFZgfiHqnR29LMNWWrfRDEA?e=NUQAlk
Resolución 861 de 2025:
https://isvimed.gov.co/wp-content/uploads/compra-tu-casa/Modificacion-Compra-tu-casa-861-2025_compressed.pdf</t>
  </si>
  <si>
    <t>Identificación de Riesgos (El riesgo y sus causas continuan vigentes de acuerdo al contexto?): El riesgo y sus causas continuan vigentes, ya que para el período de este seguimiento, desde el Isvimed y por ende desde la línea de acompañamiento social a de vivienda nueva, se hace acompañamiento social en el marco de la guia de manejo socioambiental y del manual de acompañamiento social en obra, en los siguientes proyectos con sus etapas: 
Etapa de estudios y diseños: Colinas de Occidente y Brezze.
Ejecución: Ciudad del Este etapa C y Atardecer de San Antonio.
Materialización de Evento Potencial Principal: No se materializa el Evento Potencial Principal, ya que no se han dado demandas de la comunidad, ni quejas de los desarrolladores por el acompañamiento social realizado en obra, se lideró y/o participó en los Comites Ciudadanos de Obra -CCO- en los proyectos en ejecución, y se participó en el analisis de las condiciones fisicoespaciales y socioeconomicas de los proyectos de estudios y diseño.
Materialización de Eventos Potenciales Intermedios (Causas): No se materializan los Eventos Potenciales Intermedios, ya que se cuenta con dos profesionales que realizan el acompañamiento social en obra, desde las dos etapas en que se encuentra los cinco proyectos habitacionales nombrados, en el marco del manual de acompañamiento social en obra.
Diseño, Efectividad de Controles: Los controles están adecuadamente diseñados y se aplican correctamente y su concreción esta descrita en los puntos anteriores.
Acciones derivadas de materialización de eventos / fortalecimiento de controles: N.A.</t>
  </si>
  <si>
    <r>
      <t xml:space="preserve">Identificación de Riesgos (El riesgo y sus causas continuan vigentes de acuerdo al contexto?): el riesgo y sus causas siguen vigentes, ya que continuamos en el marco de la convocatoria Compra Tu Casa, </t>
    </r>
    <r>
      <rPr>
        <sz val="11"/>
        <rFont val="Arial Narrow"/>
        <family val="2"/>
      </rPr>
      <t xml:space="preserve">para otorgar el SDV en modalidad de vivienda nueva a población de demanda libre en proyectos habitacionales ubicados en Medellín, con recursos destinados a atención de aproximadamente 700 familias hasta diciembre de 2028 o hasta agotar recursos diponibles. Con la </t>
    </r>
    <r>
      <rPr>
        <sz val="11"/>
        <color theme="1"/>
        <rFont val="Arial Narrow"/>
        <family val="2"/>
      </rPr>
      <t>aplicación del procedimietno de revisión de documentos que la familia allega para la inscripción certificando con estos el cumplimiento de los requisitos indicados en la resolución N°429 modificada por la resolución N° 861 de 2025.
Materialización de Evento Potencial Principa</t>
    </r>
    <r>
      <rPr>
        <sz val="11"/>
        <rFont val="Arial Narrow"/>
        <family val="2"/>
      </rPr>
      <t>l:  se ha materializado parcialmente porque no se ha  cumplido la meta semestral ya que de 210 personas inscritas, se ha asignado a 64 hogares que fueron viabilizados, equivalentes al 30%</t>
    </r>
    <r>
      <rPr>
        <sz val="11"/>
        <color rgb="FFFF0000"/>
        <rFont val="Arial Narrow"/>
        <family val="2"/>
      </rPr>
      <t xml:space="preserve">. </t>
    </r>
    <r>
      <rPr>
        <sz val="11"/>
        <rFont val="Arial Narrow"/>
        <family val="2"/>
      </rPr>
      <t>En este trimestre se han inscrito 83 hogares, de los cuales se les asignó el SDV a 39 que representan el 47%, es impor</t>
    </r>
    <r>
      <rPr>
        <sz val="11"/>
        <color theme="1"/>
        <rFont val="Arial Narrow"/>
        <family val="2"/>
      </rPr>
      <t xml:space="preserve">tante anotar los hogares no viabilizados ha sido por incumplimiento de requisitos. 
Materialización de Eventos Potenciales Intermedios (Causas): No se han materializado los Eventos Potenciales Intermedios dado que la oferta inmobiliaria en Medellín se proyecta sea mas de 2000 viviendas hasta el 2027, lo que cubre los cupos que a la fecha están presupuestados. Las familias que han incumplido los requisitos es porque los proyectos no se encuentran en </t>
    </r>
    <r>
      <rPr>
        <sz val="11"/>
        <rFont val="Arial Narrow"/>
        <family val="2"/>
      </rPr>
      <t>Medellín, ganan mas dinero, porque no tienen sisben, porque no tienen el cierre financiero, entre otros.</t>
    </r>
    <r>
      <rPr>
        <sz val="11"/>
        <color theme="1"/>
        <rFont val="Arial Narrow"/>
        <family val="2"/>
      </rPr>
      <t xml:space="preserve">
Diseño, Efectividad de Controles: Los controles están adecuadamente diseñados y se aplican correctamente y su concreción esta descrita en los puntos anteriores.
Acciones derivadas de materialización de eventos / fortalecimiento de controles: Se ha realizado acompañamiento a las familias, socializacion a la ciudadanía, se ha establecido contacto con diferentes constructoras y empresas a modo de socializar Compra Tu Casa e invitar a que las familias se postulen y también que sean remitidas por las constructoras. Además, se amplio el tiempo de la resolución a diciembre de 2028 con la resolución 861 de 2025.</t>
    </r>
  </si>
  <si>
    <t>Debido a que menos del 50% de los hogares que se inscriben al SDV en la modalidad de demanda libre y demanda organizada cumplen con los requisitos para la asignación del mismo.</t>
  </si>
  <si>
    <t>Posiblidad de afectación reputacional del Instituto reflelada en  PQRSD por parte de la comunidad, así como por incumplimiento de los indicadores de asignación del SDV, debido a que menos del 50% de los hogares que se inscriben al SDV en la modalidad de demanda libre y demanda organizada cumplen con los requisitos para la asignación del mismo.</t>
  </si>
  <si>
    <t>SEGUIMIENTO TRIMESTRE 3 DE 2025</t>
  </si>
  <si>
    <t>Objetivo / Requisto de referencia</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</si>
  <si>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</si>
  <si>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Reflejada en:
* PQRSD por parte de la comunidad
*  incumplimiento de los indicadores de asignación del SDV.</t>
  </si>
  <si>
    <t xml:space="preserve">debido a que Menos del 90% de los hogares remitidos por cada linea de acción, logran la postulación al SDV en la modalidad e vivienda nueva y usada. </t>
  </si>
  <si>
    <t>Posibilidad de afectación reputacional y económica del Instituto, reflejada en PQRSD por parte de los hogares postulados, requermientos por parte de líderes comunales, el distrito de Medellín o el Concejo, hallazgos de entes de control y traslados de rubros, ajustes en el presupuesto, así como por   incumplimiento de los indicadores de asignación del SDV. Lo anterior, debido a que Menos del 90% de los hogares remitidos por cada linea de acción, logran la postulación al SDV en la modalidad e vivienda nueva y usada.</t>
  </si>
  <si>
    <t>reflejada en
- PQRSD por parte de los hogares postulados.
- Requermientos por parte de líderes comunales, el distrito de Medellín o el Concejo.
- Hallazgos de entes de control.
- Traslados de rubros, ajustes en el presupuesto.
*  incumplimiento de los indicadores de asignación del SDV.</t>
  </si>
  <si>
    <t>Posiblidad de afectación reputacional y económica del Instituto, reflejada en PQRSD por parte de los hogares beneficiarios del SDV, requerimientos por parte del distrito de Medellín o el Concejo, hallazgos de entes de control, un mayor tiempo de desembolso de recursos para el pago del arrendamiento temporal (población sujeto de reasentamiento por riesgo, desastre y/o calamidad), asi como un mayor valor del SDV que debe ser entregado a los hogares beneficiarios. Lo anterior, debido a que no se cumple con la entrega de la totalidad de las viviendas remitidas por la Subdirección de Dotación de Vivienda y Habitat de manera oportuna y en cumplimiento de los requisitos establecidos</t>
  </si>
  <si>
    <t xml:space="preserve">Debido a que no se cumple con la entrega de la totalidad de las viviendas remitidas por la Subdirección de Dotación de Vivienda y Habitat de manera oportuna y en cumplimiento de los requisitos establecidos. </t>
  </si>
  <si>
    <t>debido a que no se cuente con la identificación de la vivienda de reposición en cumplmiento de la normatividad aplicable para la totalidad de los hogares remitidos, durante la vigencia de los Convenios/Contratos Interadministrativos.</t>
  </si>
  <si>
    <t>Posibilidad de afectación reputacional y económica del Instituto reflejada en PQRSD por parte de los beneficiarios, requerimientos por parte de la entidades contratantes por posible incumplimiento de los convenios / contratos interadministrativos, asi como sanciones pecuniarias por incumplimientos contractuales. Lo anterior debido a que no se cuente con la identificación de la vivienda de reposición en cumplmiento de la normatividad aplicable para la totalidad de los hogares remitidos, durante la vigencia de los Convenios/Contratos Interadministrativos.</t>
  </si>
  <si>
    <t>debido al incumplimiento de las actividades de acompañamiento social para la totalidad de los hogares con vivienda de reposición identificada durante la vigencia de los contratos interadministrativos.</t>
  </si>
  <si>
    <t>Posibilidad de afectación económica y reputacional del Instituto reflejada en sanciones pecuniarias por el incumplimiento del Convenio / Contrato Interadministrativo, PQRSD por parte de los benficiarios del SDV asi como requerimientos por parte de la entidad contratante. Lo anterior, debido al incumplimiento de las actividades de acompañamiento social para la totalidad de los hogares con vivienda de reposición identificada durante la vigencia de los contratos interadministrativos.</t>
  </si>
  <si>
    <t>Posibilidad de afectación reputacional del Instituto reflejada en PQRSD por parte de los benficiarios, requerimientos por parte de la entidad contratante, asi como revocatoria de los actos administrativos. Lo anterior por causa de que menos del 95% de las asignaciónes para el SDV son efectivas.</t>
  </si>
  <si>
    <t>Debido a que menos del 95% de las asignaciónes para el SDV son efectivas.</t>
  </si>
  <si>
    <t>reflejada en
-PQRSD de los benficiarios
-Requerimientos por parte de la entidad contratante
- Revocatoria de los  actos administrativos.</t>
  </si>
  <si>
    <t>El riesgo y sus causas continuan vigentes de acuerdo al contexto? (Ver Columnas F y H):
Siguen estando vigentes el riesgo y sus causas, ya que se sigue realizando el acompañamiento a los aproximadamente 600 hogares que se priorizaron como potenciales beneficiarios del SDV reealizando cierre financiero, de estos aproximadamente  282 hogares , ya se  inscribieron para postularse al SDV nueva en los proyectos habitacionales VIS y VIS ofertados por el ISVIMED, para realizar aportes al cierre financiero para la solución definitiva de vivienda.
Se materializó el Riesgo?  (Evento Potencial Principal. Columna F):
No se materializa el Evento Potencial Principal porque no se recibe ninguna PQRSD cuyo asunto sea la falta de atención y la deficiencia de acompañamiento social a las familias en el proceso de adjudicacion definitiva de vivienda. Es de anotar que en este periodo se hace entrega a cinco hogares de Arrendamiento Temporal de la solución definitiva de vivienda nueva. También se recibieron tutelas y PQRSD de hogares solicitando la solución definitiva de vivienda, en la respuesta, además de explicarles cómo funciona el proceso de adjudicación de solución definitiva, se les citó para asesorarles y hacerles la propuesta de acceder a solución definitiva con aporte de su parte en el cierre financiero, si fuere el caso.
Se materializaron las causas? (Eventos Potenciales Intermedios. Columna H):
No hubo para este periodo materialización de los Eventos Potenciales Intermedios,  porque se contó con el personal idoneo de la línea de vivienda nueva, que realizó el acompañamiento social a los hogares potenciales de hacer cierre financiero para la solución definitiva de vivienda, beneficiarios del programa de arrendamiento temporal. Desde este acompañamiento social se vinculó a las familias de ola invernal al semillero de vivienda un proyecto familiar. A los hogares de arrendamiento temporal se les invito a la feria de vivienda social para que conocieran la oferta de proyectos habitaciones con cierre financiero.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Las descritas en eventos potenciales intermedios.</t>
  </si>
  <si>
    <t xml:space="preserve">CCO Ciudad del Este:
https://isvimedgovco.sharepoint.com/:b:/s/8Poblacional-11.Viviendanueva/EUsj0TBEnq9KlYP7Xl1DBl8BNScYMIN7MP6-peI3UDTYkQ?e=CGaJGN
https://isvimedgovco.sharepoint.com/:b:/s/8Poblacional-11.Viviendanueva/EeEkYb0QNiZFoHer-w2XdDABIoO0T6N-jmMH_Rvie7eLpw?e=vPMZ1M
https://isvimedgovco.sharepoint.com/:b:/s/8Poblacional-11.Viviendanueva/ESkHlBYDop5LpWH1jqS2wPkBst9oyb58umqZAG_LREee4A?e=xOpJaP
CCO Atardecer de San Antonio:
https://isvimedgovco.sharepoint.com/:b:/s/8Poblacional-11.Viviendanueva/EcfcbHmoxxpElPBntYlZjm4BCBivqYndmkyxFdkqwCrzFg?e=lOfDWH
https://isvimedgovco.sharepoint.com/:b:/s/8Poblacional-11.Viviendanueva/EQcOtugJgZ5LsYjCcocPmrcBv774fJ7aFTNlAcRoQhKkIw?e=J9N708
</t>
  </si>
  <si>
    <t>Sifi, modulo SMO, gestion social indicador de entregas:
http://sifi2.isvimed.gov.co:83/indicadores/visualizar?id=123</t>
  </si>
  <si>
    <t>El riesgo y sus causas continuan vigentes de acuerdo al contexto? (Ver Columnas F y H):
El riesgo y sus causas continuan siendo vigentes, ya que actualmente se cuenta con el ITM como operador (contrato 237 de 2025) del SDAT a los 2244 hogares beneficiarios, realizando los desembolsos de manera permanente y en el marco del cumplimiento de requisitos. Resolución de asignación del SDAT vigencia 2025 N° 265 de 2025. Además, se determinó la atención de los hogares afectados por la temporada de lluvia mediante la resolución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Isvimed, expidió las resoluciones n° 850 de 2025 y 1088 de 2025, por medio de las cuales, se estableció el procedimiento para la atención de los hogares remitidos para ser beneficiarios con el SDAT por un período inicial de tres (3) meses. A la fecha 544 hogasres ya recibieron el SDAT.
Se materializó el Riesgo?  (Evento Potencial Principal. Columna F):
No se ha materializado el Evento Potencial Principal, ya que en este periodo de tiempo, no hemos tenido hallazgos en el proceso de asignación de los subsidios realizados en este trimestre, y estas asignaciones se han realizado en el marco de los procedimientos establecidos.
Se materializaron las causas? (Eventos Potenciales Intermedios. Columna H):
No se han materializado los Eventos Potenciales Intermedios, ya que en este período de tiempo, no hemos recibido por parte del operador ningún informe que de cuenta de la materialización de dichos eventos.
Los Controles están bien  diseñados, se aplican conforme al diseño  y son efectivos? (Ver controles en la columna P / Concluir frente a cada control)
Los controles están adecuadamente diseñados y se aplican correctamente, ya que el operador verifica periodicamente el cumplimiento de requisitos, solicita a las familias el certificado de ingresos o certificados laborales, realiza el análisis de cumplimiento y de acuerdo a los resultados, en caso de incumplimiento remite la resolución de terminación al Isvimed, donde se verifican que las resoluciones correspondan al impedimento que le hacen al grupo familiar y que la cancelación concuerde con el informe de notificación, se hacen los trámites respectivos para aprobar las resoluciones y notificar a las familias.
La profesional responsable realizó los estudios previos y garantiza la idoneidad del personal en el proceso de contratación de los contratos vigentes. Y desde la supervisión se generan periodicamente reuniones con los equipos.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Desde el proceso de supervencion del contrato con el  ITM, se realiza un seguimeinto y se implmentan las mejoras correspondientes.AQ23</t>
  </si>
  <si>
    <t>Identificación de Riesgos (El riesgo y sus causas continuan vigentes de acuerdo al contexto?): El riesgo y sus causas continuan siendo vigentes, ya que actualmente se cuenta con el ITM como operador (contrato 237 de 2025) del SDAT a los 2234 hogares beneficiarios, realizando los desembolsos de manera permanente y en el marco del cumplimiento de requisitos. resolución de asignación del SDAT vigencia 2025 N° 265 de 2025. Además, se determinó la atención de los hogares afectados por la temporada de lluvia mediante la resolución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Isvimed, expidió las resoluciones n° 850 de 2025 y 1088 de 2025, por medio de las cuales, se estableció el procedimiento para la atención de los hogares remitidos para ser beneficiarios con el SDAT por un período inicial de tres (3) meses. A la fecha s 346 ya recibieron el SDAT.
Materialización de Evento Potencial Principal: No se ha materializado el Evento Potencial Principal, ya que en este periodo de tiempo, no hemos tenido hallazagos de entes de control y los pagos de este trimestre, se han realizado en el marco del cumplimientos de requisitos.
Materialización de Eventos Potenciales Intermedios (Causas): Se ha materializado parcialmente el Evento Potencial Intermedio N° 1, ya que en el operador reportó los hogares que incumplen con la actualización de los documentos, y pasó las resoluciones de terminación del SDV en Arrendamiento Temporal para este trimestre fueron 2, se esta haciendo parte del equipo del Isvimed el trámite definido para la revision de las resoluciones y la notifiacion a las familias de las mismas, en el decreto 0809 de 2024.
Diseño, Efectividad de Controles: Los controles están adecuadamente diseñados y se aplican correctamente y su concreción esta descrita en los puntos anteriores.
Acciones derivadas de materialización de eventos / fortalecimiento de controles: Ya se cuenta con el procedimiento para abordar estas situaciones dado en el Manual de aplicación del SDAT se hace por parte del equipo del Isvimed el trámite definido para la revision de las resoluciones de terminación del SDV y la notifiacion a las familias de las mismas, en el decreto 0809 de 2024.</t>
  </si>
  <si>
    <t>RESOLUCIÓN N° 265 de 2025. 
https://isvimedgovco.sharepoint.com/:b:/s/8Poblacional/Ebd6QbYnQktCnQhrmcmDvdYBkbVggz6WfxIJSD0ACaLp8Q?e=wrVfih
RESOLUCIÓN N° 850 de 2025
https://isvimedgovco.sharepoint.com/:b:/s/8Poblacional/EftbynbCwm9Eq2BC_hsWbGoBAGvrDpJxkpq3Y54zRHB3cw?e=jIaLG3
RESOLUCIÓN N° 1088 de 2025.
https://isvimedgovco.sharepoint.com/:b:/s/8Poblacional/EVHqBhaBwptInXy5m1M34c0BAegGsXyFzgHFRFzDNdU1lg?e=sCPgy7
Contratación  personal
https://isvimedgovco.sharepoint.com/:f:/s/8Poblacional/Elxjgra7cyNDnEfnPwVtPGwBkP7iqxh1ghkL-andGCTIuA?e=0bsYEb</t>
  </si>
  <si>
    <t>Reporte de terminaciones a septiembre
https://isvimedgovco.sharepoint.com/:x:/s/8Poblacional/EW9bxUh8kdJCoHzcR5uUhMABwyoGFK1AnmufcGKHDN_ALw?e=eFv3dP</t>
  </si>
  <si>
    <t>Visitas técnicas:
https://isvimedgovco.sharepoint.com/:f:/s/8Poblacional/EmwMuBfbdF9AhEJEJ8nvZhEBStV_2ZBY7edVJdnV8MastQ?e=augbcA</t>
  </si>
  <si>
    <t>Identificación de Riesgos (El riesgo y sus causas continuan vigentes de acuerdo al contexto?): El riesgo y sus causas continuan siendo vigentes, ya que actualmente se cuenta con el ITM como operador, y con el equipo técnico idoneo realizando las visitas técnicas de las viviendas a arrendar para los hogares beneficiarios del SDAT.
Materialización de Evento Potencial Principal: No se ha materializado el Evento Potencial Principal, ya que no hemos tenido ninguna PQRSD cuyo asunto sea el mal estado de los inmuebles en este trimestre y se ha garantizado una vivienda digna a los hogares de arrendamiento temporal.
Materialización de Eventos Potenciales Intermedios (Causas): No se han materializado los Eventos Potenciales Intermedios, ya que en este periodo de tiempo, se ha garantizado una vivienda digna a los hogares de arrendamiento temporal a los hogares
Diseño, Efectividad de Controles: Los controles están adecuadamente diseñados y se aplican correctamente y su concreción esta descrita en los puntos anteriores.
Acciones derivadas de materialización de eventos / fortalecimiento de controles: N.A.</t>
  </si>
  <si>
    <t>Link de acompañamiento a población de obra publica.
https://isvimedgovco.sharepoint.com/:f:/s/8Poblacional/EowdgWJBD09JqnLlXMYysZUBpWJ-Z1af3ef1TWEwFnnWmQ?e=1qGZif
Actividades de acompañamiento julio obra pública
https://isvimedgovco.sharepoint.com/:x:/s/8Poblacional/EWyIZBlYEgZPnjLZ9075D_MBZJz19gpZrDSYXTWJA8Z4rw?e=aXldd2
Actividades de acompañamiento agosto obra pública
https://isvimedgovco.sharepoint.com/:x:/s/8Poblacional/EWMxzKYsr91HkChbgKV8ErYBT_hSEFYvd7kVastKSD3aZQ?e=HXgA41
Actividades de acompañamiento septiembre obra pública
https://isvimedgovco.sharepoint.com/:x:/s/8Poblacional/Eb73LN7cQPZFg6xNoca0RB0BQ-7yHqVy8hU3vz4X0DMFnQ?e=tra4OA</t>
  </si>
  <si>
    <t>Resoluciones de asignación:
https://isvimedgovco.sharepoint.com/:f:/s/8Poblacional/EpSlnjAAJhNOgTfXiVm6bn4BTatGczg_CxDGVuEl_EZZjQ?e=ueHWST</t>
  </si>
  <si>
    <t>Asistencias tecnicas gestión social,
https://isvimedgovco.sharepoint.com/:x:/s/8Poblacional/ESHUVaOBIxdPhOimMxuaGHQB7XWUKOAtkxZ7M2o1_QgoTQ?e=6xAElS</t>
  </si>
  <si>
    <t>El riesgo y sus causas continuan vigentes de acuerdo al contexto? 
El riesgo y sus causas siguen vigentes, ya que en este tercer trimestre la línea de Acompañamiento social a copropiedades y verificación de habitabilidad, desarrolla 109 asistencias técnicas, que vinculan aproximadamente a 2538 personas, con el acompañamiento social antes durante y después por parte del equipo de profesionales en los proyectos habitacionales entregados recientemente, por entregar, y a demanda en otras copropiedades con más tiempo de entrega especialmente para asesoría y/o participación en  asambleas ordinarias.
Se materializó el Riesgo?  (Evento Potencial Principal. Columna F): 
No se materializa el Evento Potencial Principal, ya que se cumple con las actividades definidas en el plan táctico superando el 100% en el acompañamiento social a las familias y organos de administración y dirección de las copropiedades, se realiza en el marco del manaul de acompañamiento social a copropiedades.
Se materializaron las causas? (Eventos Potenciales Intermedios. Columna H):
No se materializan los Eventos Potenciales Intermedios, ya que el plan táctico define adecuadamente las acciones y actividades de la línea, el personal contratado es idoneo y con conocimiento de los protocolos y guías metodológicas, y se cuenta con los recursos básicos a nivel institucional para desarrollar las actvidadades de la línea en mensión.
Los Controles están bien  diseñados, se aplican conforme al diseño  y son efectivos? 
Los controles están adecuadamente diseñados y se aplican correctamente, yaque la profesional resposable de la Línea, definió metas plasmadas en el plan táctico y se le hace  seguimiento mensual, también cuentan con los recursos logísticos, de trasporte y talento humano requerido desde dicha línea. A su vez, la profesional responsable realiza los estudios previos y garantiza la idoneidad del personal en el proceso de contratación de los contratos vigentes. Se contrato al mismo equipo, por lo tanto no fue necesario realizar la inducción, porque  este equipo maneja las accions de la línea y actua en el marco de lo protocolos definidos, además, utilizando los servicios de seguridad cuando lo considera pertienente. Los contratos son: 335, 414, 467, 336, 343, 421, 457 y 464. Se realizó, la evaluación de proveedores del primer semestre.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Continuar cualificando la implmentación del acompañamiento social en las copropiedades generenciadas por la adminsitración municipal.</t>
  </si>
  <si>
    <t>Plan Táctico de Copropiedades:
https://isvimedgovco.sharepoint.com/:x:/s/8Poblacional/EXey2AgES8lFvjC52EUUuGABKspnqDzf1dOVdXXhSzH3OQ?e=gQMnHi
Actividades externas julio
https://isvimedgovco.sharepoint.com/:x:/s/8Poblacional/ESVA3uvsd-RLll9eFioDmq4BqoRkuR95PJVZGbaJbnT3uQ?e=fIVx5l
Actividades externas agosto
https://isvimedgovco.sharepoint.com/:x:/s/8Poblacional/EVhgYksDQY1DqBo1RAv8140Bwo453gnsPQ_fHaxsFQ8qBw?e=27o6I9
Actividades externas septiembre
https://isvimedgovco.sharepoint.com/:x:/s/8Poblacional/EX_pMvO3-wBDrjxANdd8C7IBWWZxuSxS8NEaK8M0ApkgWw?e=tjaSHt
Contratacion equipo:
https://isvimedgovco.sharepoint.com/:f:/s/8Poblacional/EiCiHJPeWY9Bn3gMF40Rq-sBe2zxsxsPMPfJTFLoWXKVXw?e=V5TwXR
Evaluación de Proveedores: https://isvimedgovco.sharepoint.com/:f:/s/Admin_Y_Financiera-05.GestiondeInfraestructura/EpEMX7qxh1xOrVrT2NQsw_gB5H0LPSpWJ437pVg8boG-wg?e=y6Dao6</t>
  </si>
  <si>
    <t xml:space="preserve">El riesgo y sus causas continuan vigentes de acuerdo al contexto? (Ver Columnas F y H):
El riesgo y sus causas continuan siendo vigentes, ya que actualmente se cuenta con el ITM como operador, y con el equipo técnico idoneo realizando las visitas técnicas de las viviendas a arrendar para los hogares beneficiarios del SDAT.
Se materializó el Riesgo?  (Evento Potencial Principal. Columna F):
No se ha materializado el Evento Potencial Principal, ya que no hemos tenido ninguna PQRSD cuyo asunto sea el mal estado de los inmuebles en este trimestre y se ha garantizado una vivienda digna a los hogares de arrendamiento temporal.
Se materializaron las causas? (Eventos Potenciales Intermedios. Columna H):
No se han materializado los Eventos Potenciales Intermedios, ya que en este periodo de tiempo, se ha garantizado una vivienda digna a los hogares de arrendamiento temporal a los hogares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La realización de visitas técnicas con equipo idoneo para tale efecto. </t>
  </si>
  <si>
    <t>El riesgo y sus causas continuan vigentes de acuerdo al contexto? (Ver Columnas F y H):AQ27
El riesgo y sus causas continuan siendo vigentes, ya que actualmente se cuenta con el ITM como operador (contrato 237 de 2025) del SDAT a los 2244 hogares beneficiarios, realizando los desembolsos de manera permanente y en el marco del cumplimiento de requisitos. Resolución de asignación del SDAT vigencia 2025 N° 265 de 2025. Además, se continua con la atención de los hogares afectados por la temporada de lluvia mediante la resolución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Isvimed, expidió las resoluciones n° 850 de 2025 y 1088 de 2025, por medio de las cuales, se estableció el procedimiento para la atención de los hogares remitidos para ser beneficiarios con el SDAT por un período inicial de tres (3) meses. A la fecha 544 hogares  recibieron este SDAT.
Se materializó el Riesgo?  (Evento Potencial Principal. Columna F):
No se ha materializado el Evento Potencial Principal, ya que en este periodo de tiempo, no hemos tenido hallazagos de entes de control y los pagos de este trimestre, se han realizado en el marco del cumplimientos de requisitos.
Se materializaron las causas? (Eventos Potenciales Intermedios. Columna H):
Se ha materializado parcialmente el Evento Potencial Intermedio N° 1, ya que en el operador reportó los hogares que incumplen con la actualización de los documentos, y pasó las resoluciones de terminación del SDV en Arrendamiento Temporal para este trimestre  de dos hogares, actualmente, se esta haciendo por parte del equipo del Isvimed el trámite definido para la revisión de las resoluciones y las notifiaciones a las familias de las mismas, en el decreto 0809 de 2024. La disminución para este semestre de remisiones del operador, esta relacionada con que se ha priorizado la atención a las familias de la declaratoria de emergencia.
Los Controles están bien  diseñados, se aplican conforme al diseño  y son efectivos? (Ver controles en la columna P / Concluir frente a cada control)
Los controles están adecuadamente diseñados y se aplican correctamente y su concreción esta descrita en los puntos anteriores.
El proceso que debe surtir cuando llega al ISVIMED la resolución por parte del ITM, implica verificar que la resolución este acuerde a la notificación de impedimento que le hacen al grupo familiar y que la cancelación concuerde con el informe de notificación, revisión de la calidad y coherencia del escrito, recolección de firmas directivos, solicitud de numeración, citación a notificación, notificación de la familia, realizar la notificación por aviso.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Acciones derivadas de materialización de eventos / fortalecimiento de controles: Ya se cuenta con el procedimiento para abordar estas situaciones dado en el Manual de aplicación del SDAT se hace por parte del equipo del Isvimed el trámite definido para la revision de las resoluciones de terminación del SDV y la notifiacion a las familias de las mismas, en el decreto 0809 de 2024.AQ27</t>
  </si>
  <si>
    <t xml:space="preserve">Filtrar por communa 1 y 80, acompañamiento a calidad oferta institucional
https://isvimedgovco.sharepoint.com/:x:/s/8Poblacional/EW769fGha_BLsx4V7xJcf9UBFV1M2yuQprQMFzkheiJCig?e=0ZUXlK
Actividades arrendamiento temporal julio
https://isvimedgovco.sharepoint.com/:x:/s/8Poblacional/EVpOXUJcVmtMssf3D2HoFFsBpM13qekbIhld-4w-Fp5-ug?e=v4tX53
Actividades arrendamiento temporal agosto
https://isvimedgovco.sharepoint.com/:x:/s/8Poblacional/ESU_7-7ysvdJrWSGKyn_DOYBgN92-ScD1-N3je-BRTltDw?e=v62xmM
Actividades arrendamiento temporal septiembre
https://isvimedgovco.sharepoint.com/:x:/s/8Poblacional/EQLK4hMysQ5IhRM6MRS2EkgBYz8LBFSkLi4nzSHf0junZQ?e=1nrdoE
Feria de Vivienda Social
https://isvimedgovco.sharepoint.com/:b:/s/8Poblacional/EcYWQ1yImahGmzNpbspzB_ABBRroZ6njsumw-ObVtxjkKg?e=3y59nc
</t>
  </si>
  <si>
    <t>Documento compra tu casa trimestre 3
https://isvimedgovco.sharepoint.com/:x:/s/8Poblacional/ETebLUsoAjFGi8zuOScuZREBN7MLV9C1xls9SmNj2aR9nA?e=RavIzu
Feria de vivienda social
https://isvimedgovco.sharepoint.com/:b:/s/8Poblacional/EcYWQ1yImahGmzNpbspzB_ABBRroZ6njsumw-ObVtxjkKg?e=D7w8xX
Resolución 861 de 2025:
https://isvimed.gov.co/wp-content/uploads/compra-tu-casa/Modificacion-Compra-tu-casa-861-2025_compressed.pdf</t>
  </si>
  <si>
    <t>El riesgo y sus causas continuan vigentes de acuerdo al contexto? (Ver Columnas F y H):
Sigue vigente el riesgo y sus causas, ya que desde esta línea se sigue haciendo la postulación y entrega de población de demanda libre, reasentado por riesgo y por obra pública a vivienda nueva y usada. Para este periodo se entregaron 12 viviendas nuevas a población de riesgo (5) y viviendas gratis (7), y 11 viviendas usadas para población de obra pública. 
Se materializó el Riesgo?  (Evento Potencial Principal. Columna F):
No se materializa el Evento Potencial Principal y sus Causas ya que no se han recibido PQRS, ni hallazgos por entes de control ni requerimientos del Concejo de Medellin en este caso.
Se materializaron las causas? (Eventos Potenciales Intermedios. Columna H):
No se materializan los Eventos Potenciales Intermedios, ya que las postulaciones y enregas se han realizado en el marco de lo definido legalmente, y los cierres financieros se han realizado con la sumatoria de varios subsidio de vivienda de diferentes entidades.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t>
  </si>
  <si>
    <t xml:space="preserve">
El riesgo y sus causas continuan vigentes de acuerdo al contexto? (Ver Columnas F y H):
Sigue vigente el el riesgo y sus causas, ya que desde esta línea sigue haciendo la postulación y entrega de población de demanda libre, reasentado por riesgo y por obra pública a viienda nueva y usada.
Se materializó el Riesgo?  (Evento Potencial Principal. Columna F):
No se materializa el Evento Potencial Principal y sus Causas ya que no se han recibido PQRS, ni hallazgos por entes de control ni requerimientos del Concejo de Medellin en este caso.
Se materializaron las causas? (Eventos Potenciales Intermedios. Columna H):
No se materializan los Eventos Potenciales Intermedios, ya que las postulaciones y entregas se han realizado en el marco de lo definido legalmente, y los cierres financieros se han realizado con la sumatoria de varios subsidio de vivienda de diferentes entidades. Ya que técnicamente se cumplio con el proceso y fue necesario realizar por nuestra parte un sorteo en este período.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t>
  </si>
  <si>
    <r>
      <t xml:space="preserve">El riesgo y sus causas continuan vigentes de acuerdo al contexto? (Ver Columnas F y H):
</t>
    </r>
    <r>
      <rPr>
        <sz val="11"/>
        <rFont val="Arial Narrow"/>
        <family val="2"/>
      </rPr>
      <t>Sigue vigente el riesgo y sus causas, ya que desde la linea de acompañamiento social en obra pública, en el periodo del seguimiento se realizaron 7 recorridos para buscar vivienda, y se encontraron 12 viviendas.</t>
    </r>
    <r>
      <rPr>
        <sz val="11"/>
        <color rgb="FFFF0000"/>
        <rFont val="Arial Narrow"/>
        <family val="2"/>
      </rPr>
      <t xml:space="preserve">
</t>
    </r>
    <r>
      <rPr>
        <sz val="11"/>
        <color theme="1"/>
        <rFont val="Arial Narrow"/>
        <family val="2"/>
      </rPr>
      <t xml:space="preserve">
Se materializó el Riesgo?  (Evento Potencial Principal. Columna F):
No materializo el Evento Potencial Principal teniendo en cuenta que se identificaron las viviendas de </t>
    </r>
    <r>
      <rPr>
        <sz val="11"/>
        <rFont val="Arial Narrow"/>
        <family val="2"/>
      </rPr>
      <t>cuatro fam</t>
    </r>
    <r>
      <rPr>
        <sz val="11"/>
        <color theme="1"/>
        <rFont val="Arial Narrow"/>
        <family val="2"/>
      </rPr>
      <t>ilias, con el acompañamiento realizado en el marco de lo definido en el decreto 0809 de 2024, articulo 38 paragrafo segundo. Se recibio una PQRSD de los beneficiarios frente a  condiciones técnicas de la vivienda, se responde con la evidencia de que se cumplio con dicha viabilidad.
Se materializaron las causas? (Eventos Potenciales Intermedios. Columna H):
No se materilizan los eventos porque se da cumplimento a nivel técnico y de los costos de las viviendas identificadas para esas familias.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Recorridos de bú+AQ52squeda de vivienda, acompañamiento social, jurídico y técnico.</t>
    </r>
  </si>
  <si>
    <t>El riesgo y sus causas continuan vigentes de acuerdo al contexto? (Ver Columnas F y H):
Sigue vigente el riesgo y sus causas, ya que se cuenta con un equipo de profesionales sociales, jurídico, financiero y técnico para el desarrollo del trabajo, y se tiene tres convenios vigentes con el Distrito de Medellin y el Metro, y tres convenios en proceso de liquidación con la EDU.
Se materializó el Riesgo?  (Evento Potencial Principal. Columna F):
No se materializó, ya que se realizó el acompañamiento social en el marco de lo definido en cada convenio o contrato interadministrativo, no se tuvo requerimientos de dichas entidades, ni de los beneficiarios. 
Se materializaron las causas? (Eventos Potenciales Intermedios. Columna H):
No se materializan los eventos potenciales intermedios ya que ya que se cuenta con un equipo idoneo de profesionales sociales,juridico, financiero y técnico para el desarrollo del acompañamiento social a los hogares sujetos de reasentamiento o en proceso, que inicio contrato en agosto, con los mismos integrantes. No hubo suspensiones de ningún contrato. Se actuo en el marco del manual de contratacion de la entidad, y se garantizó desde los estudios previos y verificacion de idonidad y experiencia la competencia de los profesionales contratados.
Los Controles están bien  diseñados, se aplican conforme al diseño  y son efectivos? (Ver controles en la columna P / Concluir frente a cada control):
si los controles estan bien definidos.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Acompañamiento social y desarrollar corectamente la contratación contando con el personal idoneo a tiempo.</t>
  </si>
  <si>
    <t>El riesgo y sus causas continuan vigentes de acuerdo al contexto? (Ver Columnas F y H):
Sigue vigente el riesgo y sus causas, ya que desde la línea de acompañamiento social en obra pública, en el periodo del realizó la asignación del SDV a un hogar.
Se materializó el Riesgo?  (Evento Potencial Principal. Columna F):
No se materializo el evento potencial principal teniendo en cuenta no hemos recibido PQRSD de los beneficiarios. Tampoco se han recibido requerimientos de las entidades frente a problemas en la asignación del SDV.
Se materializaron las causas? (Eventos Potenciales Intermedios. Columna H):
No se materilizan los eventos Potenciales Intermedios porque no hemos recibido desistimientos al SDV asignado para la vivienda de reposición y los vendedores cuentan con los recursos para cubrir los tramites legales.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Seguir cualificando acompañamiento a las familias.</t>
  </si>
  <si>
    <t xml:space="preserve">
El riesgo y sus causas continuan vigentes de acuerdo al contexto? (Ver Columnas F y H):
Sigue vigente el riesgo y sus causas, ya que desde la  Subdirección Poblacional se hace el acompañamiento a los hogares, con variedad de actividades, la mayoría en territorio, realizando un total de 559 asistencias técnicas en este trimestre.
Se materializó el Riesgo?  (Evento Potencial Principal. Columna F):
No se manerializaron el Evento Potencial Principal
Se materializaron las causas? (Eventos Potenciales Intermedios. Columna H):
No se materilizaron los Eventos Potenciales Intermedios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Que acciones propones o se están llevando a cabo para fortalecer los controles? (Revisa también si se establecieron acciones en la columna AJ )
Cualificar el acompañamiento social y transversalizarlo por ser vital al se humano.</t>
  </si>
  <si>
    <t xml:space="preserve">
El riesgo y sus causas continuan vigentes de acuerdo al contexto? (Ver Columnas F y H):
El riesgo y sus causas siguen vigentes, ya que continuamos en el marco de la convocatoria Compra Tu Casa, para otorgar el SDV en modalidad de vivienda nueva a población de demanda libre en proyectos habitacionales ubicados en Medellín, con recursos destinados a atención de aproximadamente 700 familias hasta diciembre de 2028 o hasta agotar recursos diponibles. Con la aplicación del procedimietno de revisión de documentos que la familia allega para la inscripción certificando con estos el cumplimiento de los requisitos indicados en la resolución N°429 modificada por la resolución N° 861 de 2025.
Se materializó el Riesgo?  (Evento Potencial Principal. Columna F):
Para este periodo no se ha materializado el Evento Potencial Proincipal, porque el parametro de medicion es semestral, sin embargo en este tercer trimestre de 163 personas inscritas, 113 hogares cumplen con los requsisitos, equivalentes al 69%.
Se materializaron las causas? (Eventos Potenciales Intermedios. Columna H):
No se han materializado los Eventos Potenciales Intermedios dado que la oferta inmobiliaria en Medellín se proyecta sea mas de 2000 viviendas hasta el 2027, lo que cubre los cupos que a la fecha están presupuestados. Las familias que han incumplido los requisitos es porque los proyectos no se encuentran en Medellín, ganan mas dinero, porque no tienen sisben, porque no tienen el cierre financiero, entre otros.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Se ha realizado acompañamiento a las familias, socializacion a la ciudadanía, se ha establecido contacto con diferentes constructoras y empresas a modo de socializar Compra Tu Casa e invitar a que las familias se postulen y también que sean remitidas por las constructoras. Además, se amplio el tiempo de la resolución a diciembre de 2028 con la resolución 861 de 2025. 
Se realizó la Feria de Vivienda Social donde se ofertaron 5 proyectos de VIS y VIP donde participaron mas de 3 mil personas. La inscripción se cierra el 13 de octubre.
Se participó de otras ferias de vivienda donde se oferto el semillero de Vivienda un Proyecto Familiar y Compra tu Casa.</t>
  </si>
  <si>
    <t xml:space="preserve">Sifi, modulo SMO, gestion social indicador de entregas:
http://sifi2.isvimed.gov.co:83/indicadores/visualizar?id=123
</t>
  </si>
  <si>
    <r>
      <t>El riesgo y sus causas continuan vigentes de acuerdo al contexto? (Ver Columnas F y H):
El riesgo y sus causas continuan vigentes, ya que para el período de este seguimiento, desde el Isvimed y por ende desde la línea de acompañamiento social a de vivienda nueva, se hace acompañamiento social en el marco de la guia de manejo socioambiental y del manual de acompañamiento social en obra, en los siguientes proyectos con sus etapas: 
Etapa de estudios y diseños: Colinas de Occidente 
Ejecución: Ciudad del Este etapa C, Atardecer de San Antonio, Brezze.
Se hace la salvedad de que Atardecer de San Antonio esta suspendido por el desarrollador, lo que ha afectado la dinámica del CCO.
Se materializó el Riesgo?  (Evento Potencial Principal. Columna F):
No se materializa el Evento Potencial Principal, ya que no se han dado demandas de la comunidad, ni quejas de los desarrolladores por el acompañamiento social realizado en obra, se lideró y/o participó en los Comites Ciudadanos de Obra -CCO- en los proyectos en ejecución, y se participó en el analisis de las condiciones fisicoespaciales y socioeconómicas de los proyectos de estudios y diseño.
Se materializaron las causas? (Eventos Potenciales Intermedios. Columna H):
No se materializan los Eventos Potenciales Intermedios, ya que se cuenta con dos profesionales que realizan el acompañamiento social en obra, desde las dos etapas en que se encuentra los cuatro proyectos habitacionales nombrados, en el marco del manual de acompañamiento social en obra.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N.A.
N.A.
Que acc</t>
    </r>
    <r>
      <rPr>
        <sz val="11"/>
        <color theme="1"/>
        <rFont val="Arial Narrow"/>
        <family val="2"/>
      </rPr>
      <t>iones propones o se están llevando a cabo para fortalecer los controles? (Revisa también si se establecieron acciones en la columna AJ )
Continuar con el acompañamiento integral a las familias.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</si>
</sst>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8"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b/>
      <sz val="12"/>
      <color indexed="8"/>
      <name val="Arial"/>
      <family val="2"/>
    </font>
    <font>
      <sz val="12"/>
      <color theme="1"/>
      <name val="Arial"/>
      <family val="2"/>
    </font>
    <font>
      <b/>
      <sz val="11"/>
      <name val="Arial Narrow"/>
      <family val="2"/>
    </font>
    <font>
      <i/>
      <sz val="11"/>
      <name val="Arial Narrow"/>
      <family val="2"/>
    </font>
    <font>
      <sz val="11"/>
      <color rgb="FFFF0000"/>
      <name val="Arial Narrow"/>
      <family val="2"/>
    </font>
    <font>
      <b/>
      <sz val="11"/>
      <color rgb="FFFF0000"/>
      <name val="Arial Narrow"/>
      <family val="2"/>
    </font>
    <font>
      <sz val="8"/>
      <name val="Calibri"/>
      <family val="2"/>
      <scheme val="minor"/>
    </font>
    <font>
      <sz val="8"/>
      <name val="Arial"/>
      <family val="2"/>
    </font>
    <font>
      <sz val="11"/>
      <color theme="1"/>
      <name val="Arial"/>
      <family val="2"/>
    </font>
    <font>
      <sz val="11"/>
      <name val="Arial"/>
      <family val="2"/>
    </font>
    <font>
      <b/>
      <sz val="12"/>
      <color rgb="FFFF0000"/>
      <name val="Arial Narrow"/>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457">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47" fillId="3" borderId="36" xfId="0" applyFont="1" applyFill="1" applyBorder="1" applyAlignment="1">
      <alignment horizontal="center" vertical="center"/>
    </xf>
    <xf numFmtId="0" fontId="47" fillId="3" borderId="37" xfId="0" applyFont="1" applyFill="1" applyBorder="1" applyAlignment="1">
      <alignment horizontal="center" vertical="center"/>
    </xf>
    <xf numFmtId="0" fontId="47" fillId="3" borderId="18" xfId="0" applyFont="1" applyFill="1" applyBorder="1" applyAlignment="1">
      <alignment horizontal="center" vertical="center"/>
    </xf>
    <xf numFmtId="0" fontId="47" fillId="13" borderId="37" xfId="0" applyFont="1" applyFill="1" applyBorder="1" applyAlignment="1">
      <alignment horizontal="center" vertical="center"/>
    </xf>
    <xf numFmtId="0" fontId="47" fillId="13" borderId="36" xfId="0" applyFont="1" applyFill="1" applyBorder="1" applyAlignment="1">
      <alignment horizontal="center" vertical="center"/>
    </xf>
    <xf numFmtId="0" fontId="47" fillId="13" borderId="0" xfId="0" applyFont="1" applyFill="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vertical="center" wrapText="1"/>
      <protection hidden="1"/>
    </xf>
    <xf numFmtId="0" fontId="42" fillId="3" borderId="18" xfId="0" applyFont="1" applyFill="1" applyBorder="1" applyAlignment="1" applyProtection="1">
      <alignment horizontal="left"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2" fillId="0" borderId="35" xfId="0" applyFont="1" applyBorder="1" applyAlignment="1" applyProtection="1">
      <alignment vertical="center" wrapText="1"/>
      <protection hidden="1"/>
    </xf>
    <xf numFmtId="0" fontId="1" fillId="0" borderId="0" xfId="0" applyFont="1" applyAlignment="1" applyProtection="1">
      <alignment vertical="center" wrapText="1"/>
      <protection hidden="1"/>
    </xf>
    <xf numFmtId="0" fontId="42" fillId="3" borderId="35" xfId="0" applyFont="1" applyFill="1" applyBorder="1" applyAlignment="1" applyProtection="1">
      <alignment vertical="center" wrapText="1"/>
      <protection hidden="1"/>
    </xf>
    <xf numFmtId="0" fontId="42" fillId="3" borderId="0" xfId="0" applyFont="1" applyFill="1" applyAlignment="1" applyProtection="1">
      <alignment horizontal="center" vertical="center" wrapText="1"/>
      <protection hidden="1"/>
    </xf>
    <xf numFmtId="0" fontId="2" fillId="3" borderId="18" xfId="0" applyFont="1" applyFill="1" applyBorder="1" applyAlignment="1" applyProtection="1">
      <alignment horizontal="center"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2" fillId="0" borderId="18" xfId="0" applyFont="1" applyBorder="1" applyAlignment="1" applyProtection="1">
      <alignment horizontal="left" vertical="center" wrapText="1"/>
      <protection hidden="1"/>
    </xf>
    <xf numFmtId="0" fontId="2" fillId="3" borderId="18" xfId="0" applyFont="1" applyFill="1" applyBorder="1" applyAlignment="1" applyProtection="1">
      <alignment horizontal="left" vertical="center" wrapText="1"/>
      <protection hidden="1"/>
    </xf>
    <xf numFmtId="0" fontId="1" fillId="0" borderId="18" xfId="0" applyFont="1" applyBorder="1" applyAlignment="1" applyProtection="1">
      <alignment horizontal="left" vertical="center" wrapText="1"/>
      <protection hidden="1"/>
    </xf>
    <xf numFmtId="0" fontId="42" fillId="3" borderId="18" xfId="0" applyFont="1" applyFill="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2" fillId="3" borderId="18"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14" fontId="1" fillId="0" borderId="18" xfId="0"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justify" vertical="center" wrapText="1"/>
      <protection locked="0"/>
    </xf>
    <xf numFmtId="0" fontId="1" fillId="0" borderId="18" xfId="0" applyFont="1" applyBorder="1" applyAlignment="1" applyProtection="1">
      <alignment horizontal="center" vertical="center" textRotation="90"/>
      <protection locked="0"/>
    </xf>
    <xf numFmtId="164" fontId="1" fillId="0" borderId="18" xfId="1" applyNumberFormat="1" applyFont="1" applyBorder="1" applyAlignment="1">
      <alignment horizontal="center" vertical="center"/>
    </xf>
    <xf numFmtId="0" fontId="1" fillId="3" borderId="18" xfId="0" applyFont="1" applyFill="1" applyBorder="1" applyAlignment="1" applyProtection="1">
      <alignment vertical="center"/>
      <protection locked="0"/>
    </xf>
    <xf numFmtId="0" fontId="1" fillId="3" borderId="0" xfId="0" applyFont="1" applyFill="1"/>
    <xf numFmtId="0" fontId="1" fillId="0" borderId="0" xfId="0" applyFont="1"/>
    <xf numFmtId="0" fontId="1" fillId="3" borderId="18" xfId="0" applyFont="1" applyFill="1" applyBorder="1" applyProtection="1">
      <protection locked="0"/>
    </xf>
    <xf numFmtId="0" fontId="1" fillId="0" borderId="18" xfId="0" applyFont="1" applyBorder="1" applyAlignment="1" applyProtection="1">
      <alignment horizontal="justify" vertical="center"/>
      <protection locked="0"/>
    </xf>
    <xf numFmtId="0" fontId="1" fillId="0" borderId="18" xfId="0" applyFont="1" applyBorder="1" applyAlignment="1" applyProtection="1">
      <alignment horizontal="center" vertical="center" wrapText="1"/>
      <protection locked="0"/>
    </xf>
    <xf numFmtId="0" fontId="1" fillId="3" borderId="18" xfId="0" applyFont="1" applyFill="1" applyBorder="1" applyAlignment="1" applyProtection="1">
      <alignment wrapText="1"/>
      <protection locked="0"/>
    </xf>
    <xf numFmtId="0" fontId="1" fillId="3" borderId="35" xfId="0" applyFont="1" applyFill="1" applyBorder="1" applyAlignment="1" applyProtection="1">
      <alignment horizontal="left" vertical="top"/>
      <protection hidden="1"/>
    </xf>
    <xf numFmtId="0" fontId="1" fillId="0" borderId="35" xfId="0" applyFont="1" applyBorder="1" applyAlignment="1" applyProtection="1">
      <alignment vertical="center" wrapText="1"/>
      <protection locked="0"/>
    </xf>
    <xf numFmtId="0" fontId="47" fillId="3" borderId="18" xfId="0" applyFont="1" applyFill="1" applyBorder="1" applyAlignment="1">
      <alignment horizontal="center" vertical="center"/>
    </xf>
    <xf numFmtId="0" fontId="47" fillId="3" borderId="36" xfId="0" applyFont="1" applyFill="1" applyBorder="1" applyAlignment="1">
      <alignment horizontal="center" wrapText="1"/>
    </xf>
    <xf numFmtId="0" fontId="47" fillId="3" borderId="37" xfId="0" applyFont="1" applyFill="1" applyBorder="1" applyAlignment="1">
      <alignment horizontal="center"/>
    </xf>
    <xf numFmtId="0" fontId="47" fillId="3" borderId="38" xfId="0" applyFont="1" applyFill="1" applyBorder="1" applyAlignment="1">
      <alignment horizontal="center"/>
    </xf>
    <xf numFmtId="0" fontId="47" fillId="3" borderId="36" xfId="0" applyFont="1" applyFill="1" applyBorder="1" applyAlignment="1">
      <alignment horizontal="center" vertical="center"/>
    </xf>
    <xf numFmtId="0" fontId="47" fillId="3" borderId="38" xfId="0" applyFont="1" applyFill="1" applyBorder="1" applyAlignment="1">
      <alignment horizontal="center" vertical="center"/>
    </xf>
    <xf numFmtId="0" fontId="47" fillId="3" borderId="37" xfId="0" applyFont="1" applyFill="1" applyBorder="1" applyAlignment="1">
      <alignment horizontal="center" vertical="center"/>
    </xf>
    <xf numFmtId="0" fontId="47" fillId="3" borderId="36" xfId="0" applyFont="1" applyFill="1" applyBorder="1" applyAlignment="1">
      <alignment horizontal="center" vertical="center" wrapText="1"/>
    </xf>
    <xf numFmtId="0" fontId="47" fillId="3" borderId="37" xfId="0" applyFont="1" applyFill="1" applyBorder="1" applyAlignment="1">
      <alignment horizontal="center" vertical="center" wrapText="1"/>
    </xf>
    <xf numFmtId="0" fontId="47" fillId="3" borderId="38" xfId="0" applyFont="1" applyFill="1" applyBorder="1" applyAlignment="1">
      <alignment horizontal="center" vertical="center" wrapText="1"/>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16" borderId="19" xfId="0" applyFont="1" applyFill="1" applyBorder="1" applyAlignment="1">
      <alignment horizontal="left" vertical="center"/>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57" fillId="3" borderId="18" xfId="0" applyFont="1" applyFill="1" applyBorder="1" applyAlignment="1">
      <alignment horizontal="center" vertical="center" wrapText="1"/>
    </xf>
    <xf numFmtId="0" fontId="58"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horizontal="center" vertical="center" wrapText="1"/>
    </xf>
    <xf numFmtId="0" fontId="56" fillId="17" borderId="18" xfId="0" applyFont="1" applyFill="1" applyBorder="1" applyAlignment="1">
      <alignment horizontal="center" vertical="center" wrapText="1"/>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65" fillId="0" borderId="35" xfId="0" applyFont="1" applyBorder="1" applyAlignment="1" applyProtection="1">
      <alignment horizontal="left" vertical="top" wrapText="1"/>
      <protection locked="0"/>
    </xf>
    <xf numFmtId="0" fontId="65" fillId="0" borderId="39" xfId="0" applyFont="1" applyBorder="1" applyAlignment="1" applyProtection="1">
      <alignment horizontal="left" vertical="top" wrapText="1"/>
      <protection locked="0"/>
    </xf>
    <xf numFmtId="0" fontId="1" fillId="3" borderId="35" xfId="0" applyFont="1" applyFill="1" applyBorder="1" applyAlignment="1" applyProtection="1">
      <alignment horizontal="center" vertical="center" wrapText="1"/>
      <protection locked="0"/>
    </xf>
    <xf numFmtId="0" fontId="1" fillId="3" borderId="19" xfId="0" applyFont="1" applyFill="1" applyBorder="1" applyAlignment="1" applyProtection="1">
      <alignment horizontal="center" vertical="center"/>
      <protection locked="0"/>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locked="0"/>
    </xf>
    <xf numFmtId="0" fontId="1" fillId="0" borderId="39"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2" fillId="0" borderId="35"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4" fillId="0" borderId="35" xfId="0" applyFont="1" applyBorder="1" applyAlignment="1" applyProtection="1">
      <alignment horizontal="center" vertical="center" textRotation="90" wrapText="1"/>
      <protection locked="0" hidden="1"/>
    </xf>
    <xf numFmtId="0" fontId="4" fillId="0" borderId="39" xfId="0" applyFont="1" applyBorder="1" applyAlignment="1" applyProtection="1">
      <alignment horizontal="center" vertical="center" textRotation="90" wrapText="1"/>
      <protection locked="0" hidden="1"/>
    </xf>
    <xf numFmtId="0" fontId="1" fillId="3" borderId="19" xfId="0" applyFont="1" applyFill="1" applyBorder="1" applyAlignment="1" applyProtection="1">
      <alignment horizontal="left" vertical="top" wrapText="1"/>
      <protection locked="0"/>
    </xf>
    <xf numFmtId="0" fontId="37" fillId="0" borderId="35" xfId="0" applyFont="1" applyBorder="1" applyAlignment="1" applyProtection="1">
      <alignment horizontal="left" vertical="top" wrapText="1"/>
      <protection locked="0"/>
    </xf>
    <xf numFmtId="0" fontId="64" fillId="0" borderId="39" xfId="0" applyFont="1" applyBorder="1" applyAlignment="1" applyProtection="1">
      <alignment horizontal="left" vertical="top" wrapText="1"/>
      <protection locked="0"/>
    </xf>
    <xf numFmtId="0" fontId="2" fillId="0" borderId="18" xfId="0" applyFont="1" applyBorder="1" applyAlignment="1" applyProtection="1">
      <alignment horizontal="center" vertical="center" wrapText="1"/>
      <protection locked="0"/>
    </xf>
    <xf numFmtId="0" fontId="1" fillId="0" borderId="36" xfId="0" applyFont="1" applyBorder="1" applyAlignment="1" applyProtection="1">
      <alignment horizontal="left" vertical="top" wrapText="1"/>
      <protection hidden="1"/>
    </xf>
    <xf numFmtId="0" fontId="1" fillId="0" borderId="37" xfId="0" applyFont="1" applyBorder="1" applyAlignment="1" applyProtection="1">
      <alignment horizontal="left" vertical="top" wrapText="1"/>
      <protection hidden="1"/>
    </xf>
    <xf numFmtId="0" fontId="1" fillId="0" borderId="38" xfId="0" applyFont="1" applyBorder="1" applyAlignment="1" applyProtection="1">
      <alignment horizontal="left" vertical="top" wrapText="1"/>
      <protection hidden="1"/>
    </xf>
    <xf numFmtId="0" fontId="4" fillId="14" borderId="18"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42"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1" fillId="0" borderId="36" xfId="0" applyFont="1" applyBorder="1" applyAlignment="1" applyProtection="1">
      <alignment horizontal="center" vertical="center" textRotation="90"/>
      <protection hidden="1"/>
    </xf>
    <xf numFmtId="0" fontId="42" fillId="3" borderId="41" xfId="0" applyFont="1" applyFill="1" applyBorder="1" applyAlignment="1" applyProtection="1">
      <alignment horizontal="center" vertical="center" wrapText="1"/>
      <protection hidden="1"/>
    </xf>
    <xf numFmtId="0" fontId="42" fillId="3" borderId="42" xfId="0" applyFont="1" applyFill="1" applyBorder="1" applyAlignment="1" applyProtection="1">
      <alignment horizontal="center" vertical="center" wrapText="1"/>
      <protection hidden="1"/>
    </xf>
    <xf numFmtId="0" fontId="42" fillId="3" borderId="43" xfId="0" applyFont="1" applyFill="1" applyBorder="1" applyAlignment="1" applyProtection="1">
      <alignment horizontal="center" vertical="center" wrapText="1"/>
      <protection hidden="1"/>
    </xf>
    <xf numFmtId="0" fontId="1" fillId="0" borderId="1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42" fillId="0" borderId="19" xfId="0" applyFont="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4" fillId="18" borderId="36" xfId="0" applyFont="1" applyFill="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 fillId="19" borderId="1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1" fillId="0" borderId="35" xfId="0" applyFont="1" applyBorder="1" applyAlignment="1" applyProtection="1">
      <alignment horizontal="left" vertical="center" wrapText="1"/>
      <protection hidden="1"/>
    </xf>
    <xf numFmtId="0" fontId="1" fillId="0" borderId="19" xfId="0" applyFont="1" applyBorder="1" applyAlignment="1" applyProtection="1">
      <alignment horizontal="left" vertical="center"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39"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protection hidden="1"/>
    </xf>
    <xf numFmtId="0" fontId="28" fillId="0" borderId="18" xfId="0" applyFont="1" applyBorder="1" applyAlignment="1" applyProtection="1">
      <alignment horizontal="justify" vertical="center" wrapText="1"/>
      <protection hidden="1"/>
    </xf>
    <xf numFmtId="0" fontId="2" fillId="0" borderId="35" xfId="0" applyFont="1" applyBorder="1" applyAlignment="1" applyProtection="1">
      <alignment horizontal="left" vertical="top" wrapText="1"/>
      <protection locked="0"/>
    </xf>
    <xf numFmtId="0" fontId="2" fillId="0" borderId="39" xfId="0" applyFont="1" applyBorder="1" applyAlignment="1" applyProtection="1">
      <alignment horizontal="left" vertical="top" wrapText="1"/>
      <protection locked="0"/>
    </xf>
    <xf numFmtId="0" fontId="2" fillId="0" borderId="19" xfId="0" applyFont="1" applyBorder="1" applyAlignment="1" applyProtection="1">
      <alignment horizontal="left" vertical="top" wrapText="1"/>
      <protection locked="0"/>
    </xf>
    <xf numFmtId="0" fontId="0" fillId="0" borderId="19" xfId="0" applyBorder="1" applyAlignment="1">
      <alignment horizontal="center" vertical="center" textRotation="90"/>
    </xf>
    <xf numFmtId="0" fontId="4" fillId="0" borderId="19" xfId="0" applyFont="1" applyBorder="1" applyAlignment="1" applyProtection="1">
      <alignment horizontal="center" vertical="center" textRotation="90"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1" fillId="3" borderId="18"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top"/>
      <protection hidden="1"/>
    </xf>
    <xf numFmtId="0" fontId="2" fillId="3" borderId="18" xfId="0" applyFont="1" applyFill="1" applyBorder="1" applyAlignment="1" applyProtection="1">
      <alignment horizontal="left" vertical="top" wrapText="1"/>
      <protection hidden="1"/>
    </xf>
    <xf numFmtId="0" fontId="2" fillId="3" borderId="18" xfId="0" applyFont="1" applyFill="1" applyBorder="1" applyAlignment="1" applyProtection="1">
      <alignment horizontal="left" vertical="top"/>
      <protection hidden="1"/>
    </xf>
    <xf numFmtId="0" fontId="2" fillId="3" borderId="35" xfId="0" applyFont="1" applyFill="1" applyBorder="1" applyAlignment="1" applyProtection="1">
      <alignment horizontal="left" vertical="top" wrapText="1"/>
      <protection locked="0"/>
    </xf>
    <xf numFmtId="0" fontId="2" fillId="3" borderId="39" xfId="0" applyFont="1" applyFill="1" applyBorder="1" applyAlignment="1" applyProtection="1">
      <alignment horizontal="left" vertical="top" wrapText="1"/>
      <protection locked="0"/>
    </xf>
    <xf numFmtId="0" fontId="2" fillId="3" borderId="19" xfId="0" applyFont="1" applyFill="1" applyBorder="1" applyAlignment="1" applyProtection="1">
      <alignment horizontal="left" vertical="top" wrapText="1"/>
      <protection locked="0"/>
    </xf>
    <xf numFmtId="0" fontId="2" fillId="3" borderId="18" xfId="0" applyFont="1" applyFill="1" applyBorder="1" applyAlignment="1" applyProtection="1">
      <alignment horizontal="left" vertical="top" wrapText="1"/>
      <protection locked="0"/>
    </xf>
    <xf numFmtId="0" fontId="2" fillId="3" borderId="18" xfId="0" applyFont="1" applyFill="1" applyBorder="1" applyAlignment="1" applyProtection="1">
      <alignment horizontal="left" vertical="top"/>
      <protection locked="0"/>
    </xf>
    <xf numFmtId="0" fontId="2" fillId="0" borderId="18" xfId="0" applyFont="1" applyBorder="1" applyAlignment="1" applyProtection="1">
      <alignment horizontal="left" vertical="top" wrapText="1"/>
      <protection locked="0"/>
    </xf>
    <xf numFmtId="0" fontId="2" fillId="0" borderId="18" xfId="0" applyFont="1" applyBorder="1" applyAlignment="1" applyProtection="1">
      <alignment horizontal="left" vertical="top"/>
      <protection locked="0"/>
    </xf>
    <xf numFmtId="0" fontId="1" fillId="3" borderId="35" xfId="0" applyFont="1" applyFill="1" applyBorder="1" applyAlignment="1" applyProtection="1">
      <alignment horizontal="center" vertical="center"/>
      <protection hidden="1"/>
    </xf>
    <xf numFmtId="0" fontId="1" fillId="3" borderId="39" xfId="0" applyFont="1" applyFill="1" applyBorder="1" applyAlignment="1" applyProtection="1">
      <alignment horizontal="center" vertical="center"/>
      <protection hidden="1"/>
    </xf>
    <xf numFmtId="0" fontId="1" fillId="3" borderId="19" xfId="0" applyFont="1" applyFill="1" applyBorder="1" applyAlignment="1" applyProtection="1">
      <alignment horizontal="center" vertical="center"/>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4" fillId="0" borderId="19" xfId="0" applyFont="1" applyBorder="1" applyAlignment="1" applyProtection="1">
      <alignment horizontal="center" vertical="center" textRotation="90"/>
      <protection hidden="1"/>
    </xf>
    <xf numFmtId="0" fontId="1" fillId="0" borderId="19" xfId="0" applyFont="1" applyBorder="1" applyAlignment="1" applyProtection="1">
      <alignment horizontal="center" vertical="center" wrapText="1"/>
      <protection locked="0"/>
    </xf>
    <xf numFmtId="0" fontId="1" fillId="3" borderId="35" xfId="0" applyFont="1" applyFill="1" applyBorder="1" applyAlignment="1" applyProtection="1">
      <alignment horizontal="left" vertical="top" wrapText="1"/>
      <protection hidden="1"/>
    </xf>
    <xf numFmtId="0" fontId="1" fillId="3" borderId="39" xfId="0" applyFont="1" applyFill="1" applyBorder="1" applyAlignment="1" applyProtection="1">
      <alignment horizontal="left" vertical="top" wrapText="1"/>
      <protection hidden="1"/>
    </xf>
    <xf numFmtId="0" fontId="1" fillId="3" borderId="18"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protection locked="0"/>
    </xf>
    <xf numFmtId="0" fontId="1" fillId="14" borderId="18" xfId="0" applyFont="1" applyFill="1" applyBorder="1" applyAlignment="1" applyProtection="1">
      <alignment horizontal="center"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2" fillId="3" borderId="35" xfId="0" applyFont="1" applyFill="1" applyBorder="1" applyAlignment="1" applyProtection="1">
      <alignment horizontal="center" vertical="center" wrapText="1"/>
      <protection hidden="1"/>
    </xf>
    <xf numFmtId="0" fontId="2" fillId="3" borderId="19" xfId="0" applyFont="1" applyFill="1" applyBorder="1" applyAlignment="1" applyProtection="1">
      <alignment horizontal="center" vertical="center" wrapText="1"/>
      <protection hidden="1"/>
    </xf>
    <xf numFmtId="0" fontId="1" fillId="0" borderId="18" xfId="0" applyFont="1" applyBorder="1" applyAlignment="1" applyProtection="1">
      <alignment horizontal="left" vertical="center" wrapText="1"/>
      <protection hidden="1"/>
    </xf>
    <xf numFmtId="0" fontId="2" fillId="3" borderId="39" xfId="0" applyFont="1" applyFill="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locked="0"/>
    </xf>
    <xf numFmtId="0" fontId="1" fillId="0" borderId="18" xfId="0" applyFont="1" applyBorder="1" applyAlignment="1" applyProtection="1">
      <alignment vertical="top" wrapText="1"/>
      <protection hidden="1"/>
    </xf>
    <xf numFmtId="0" fontId="1" fillId="0" borderId="36" xfId="0" applyFont="1" applyBorder="1" applyAlignment="1" applyProtection="1">
      <alignment vertical="top" wrapText="1"/>
      <protection hidden="1"/>
    </xf>
    <xf numFmtId="0" fontId="1" fillId="0" borderId="37" xfId="0" applyFont="1" applyBorder="1" applyAlignment="1" applyProtection="1">
      <alignment vertical="top" wrapText="1"/>
      <protection hidden="1"/>
    </xf>
    <xf numFmtId="0" fontId="1" fillId="0" borderId="38" xfId="0" applyFont="1" applyBorder="1" applyAlignment="1" applyProtection="1">
      <alignment vertical="top" wrapText="1"/>
      <protection hidden="1"/>
    </xf>
    <xf numFmtId="9" fontId="1" fillId="9" borderId="18" xfId="0" applyNumberFormat="1" applyFont="1" applyFill="1" applyBorder="1" applyAlignment="1" applyProtection="1">
      <alignment horizontal="center" vertical="center" wrapText="1"/>
      <protection hidden="1"/>
    </xf>
    <xf numFmtId="164" fontId="1" fillId="0" borderId="19" xfId="1" applyNumberFormat="1" applyFont="1" applyBorder="1" applyAlignment="1" applyProtection="1">
      <alignment horizontal="center" vertical="center"/>
      <protection hidden="1"/>
    </xf>
    <xf numFmtId="0" fontId="1" fillId="0" borderId="19" xfId="0" applyFont="1" applyBorder="1" applyAlignment="1" applyProtection="1">
      <alignment horizontal="center" vertical="center" textRotation="90"/>
      <protection hidden="1"/>
    </xf>
    <xf numFmtId="0" fontId="1" fillId="3" borderId="35" xfId="0" applyFont="1" applyFill="1" applyBorder="1" applyAlignment="1" applyProtection="1">
      <alignment horizontal="center" vertical="center" wrapText="1"/>
      <protection hidden="1"/>
    </xf>
    <xf numFmtId="0" fontId="1" fillId="3" borderId="39" xfId="0" applyFont="1" applyFill="1" applyBorder="1" applyAlignment="1" applyProtection="1">
      <alignment horizontal="center" vertical="center" wrapText="1"/>
      <protection hidden="1"/>
    </xf>
    <xf numFmtId="0" fontId="1" fillId="3" borderId="19" xfId="0" applyFont="1" applyFill="1" applyBorder="1" applyAlignment="1" applyProtection="1">
      <alignment horizontal="center" vertical="center" wrapText="1"/>
      <protection hidden="1"/>
    </xf>
    <xf numFmtId="164" fontId="1" fillId="0" borderId="35" xfId="1" applyNumberFormat="1" applyFont="1" applyBorder="1" applyAlignment="1">
      <alignment horizontal="center" vertical="center"/>
    </xf>
    <xf numFmtId="164" fontId="1" fillId="0" borderId="39" xfId="1" applyNumberFormat="1" applyFont="1" applyBorder="1" applyAlignment="1">
      <alignment horizontal="center" vertical="center"/>
    </xf>
    <xf numFmtId="164" fontId="1" fillId="0" borderId="19" xfId="1" applyNumberFormat="1" applyFont="1" applyBorder="1" applyAlignment="1">
      <alignment horizontal="center" vertical="center"/>
    </xf>
    <xf numFmtId="9" fontId="1" fillId="0" borderId="35" xfId="0" applyNumberFormat="1" applyFont="1" applyBorder="1" applyAlignment="1" applyProtection="1">
      <alignment horizontal="center" vertical="center"/>
      <protection hidden="1"/>
    </xf>
    <xf numFmtId="9" fontId="1" fillId="0" borderId="39" xfId="0" applyNumberFormat="1" applyFont="1" applyBorder="1" applyAlignment="1" applyProtection="1">
      <alignment horizontal="center" vertical="center"/>
      <protection hidden="1"/>
    </xf>
    <xf numFmtId="9" fontId="1" fillId="0" borderId="19" xfId="0" applyNumberFormat="1" applyFont="1" applyBorder="1" applyAlignment="1" applyProtection="1">
      <alignment horizontal="center" vertical="center"/>
      <protection hidden="1"/>
    </xf>
    <xf numFmtId="0" fontId="1" fillId="0" borderId="35" xfId="0" applyFont="1" applyBorder="1" applyAlignment="1" applyProtection="1">
      <alignment horizontal="center" vertical="center"/>
      <protection locked="0"/>
    </xf>
    <xf numFmtId="0" fontId="1" fillId="0" borderId="39" xfId="0" applyFont="1" applyBorder="1" applyAlignment="1" applyProtection="1">
      <alignment horizontal="center" vertical="center"/>
      <protection locked="0"/>
    </xf>
    <xf numFmtId="0" fontId="1" fillId="0" borderId="19" xfId="0" applyFont="1" applyBorder="1" applyAlignment="1" applyProtection="1">
      <alignment horizontal="center" vertical="center"/>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66" fillId="0" borderId="35" xfId="0" applyFont="1" applyBorder="1" applyAlignment="1" applyProtection="1">
      <alignment horizontal="left" vertical="top" wrapText="1"/>
      <protection locked="0"/>
    </xf>
    <xf numFmtId="0" fontId="66" fillId="0" borderId="39" xfId="0" applyFont="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21" fillId="0" borderId="0" xfId="0" applyFont="1" applyAlignment="1">
      <alignment horizontal="center" vertical="center" wrapText="1"/>
    </xf>
    <xf numFmtId="0" fontId="18" fillId="5" borderId="4"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256">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rgb="FF92D050"/>
        </patternFill>
      </fill>
    </dxf>
    <dxf>
      <fill>
        <patternFill>
          <bgColor theme="9" tint="-0.24994659260841701"/>
        </patternFill>
      </fill>
    </dxf>
    <dxf>
      <fill>
        <patternFill>
          <bgColor rgb="FFFFFF00"/>
        </patternFill>
      </fill>
    </dxf>
    <dxf>
      <fill>
        <patternFill>
          <bgColor rgb="FFFFFF00"/>
        </patternFill>
      </fill>
    </dxf>
    <dxf>
      <fill>
        <patternFill>
          <bgColor rgb="FFC00000"/>
        </patternFill>
      </fill>
    </dxf>
    <dxf>
      <fill>
        <patternFill>
          <bgColor rgb="FF92D050"/>
        </patternFill>
      </fill>
    </dxf>
    <dxf>
      <fill>
        <patternFill>
          <bgColor theme="9" tint="-0.24994659260841701"/>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rgb="FFC00000"/>
        </patternFill>
      </fill>
    </dxf>
    <dxf>
      <fill>
        <patternFill>
          <bgColor rgb="FFFFFF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ill>
        <patternFill>
          <bgColor rgb="FF00B050"/>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FF000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rgb="FFFFFF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ill>
        <patternFill>
          <bgColor rgb="FFFF0000"/>
        </patternFill>
      </fill>
    </dxf>
    <dxf>
      <fill>
        <patternFill>
          <bgColor rgb="FFFFFF66"/>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462643</xdr:colOff>
      <xdr:row>0</xdr:row>
      <xdr:rowOff>133350</xdr:rowOff>
    </xdr:from>
    <xdr:to>
      <xdr:col>2</xdr:col>
      <xdr:colOff>1420093</xdr:colOff>
      <xdr:row>3</xdr:row>
      <xdr:rowOff>139411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4786" y="133350"/>
          <a:ext cx="957450" cy="618382"/>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2"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255" dataDxfId="254">
  <autoFilter ref="B208:C218" xr:uid="{00000000-0009-0000-0100-000001000000}"/>
  <tableColumns count="2">
    <tableColumn id="1" xr3:uid="{9E9A9578-4E04-488A-BBF0-AF85DE280E17}" name="Criterios" dataDxfId="253"/>
    <tableColumn id="2" xr3:uid="{0D82EFC9-95F1-4FC4-8C5A-F40A29A6C681}" name="Subcriterios" dataDxfId="25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4"/>
  <sheetViews>
    <sheetView showGridLines="0" zoomScale="70" zoomScaleNormal="70" workbookViewId="0">
      <selection activeCell="G13" sqref="G13"/>
    </sheetView>
  </sheetViews>
  <sheetFormatPr baseColWidth="10" defaultColWidth="24.33203125" defaultRowHeight="15.6" x14ac:dyDescent="0.3"/>
  <cols>
    <col min="1" max="1" width="15.6640625" style="64" customWidth="1"/>
    <col min="2" max="2" width="22.44140625" style="64" customWidth="1"/>
    <col min="3" max="3" width="34.33203125" style="64" hidden="1" customWidth="1"/>
    <col min="4" max="4" width="24.109375" style="64" customWidth="1"/>
    <col min="5" max="5" width="20.44140625" style="64" customWidth="1"/>
    <col min="6" max="6" width="23.109375" style="64" customWidth="1"/>
    <col min="7" max="7" width="27.88671875" style="64" customWidth="1"/>
    <col min="8" max="8" width="27.88671875" style="64" hidden="1" customWidth="1"/>
    <col min="9" max="9" width="17.5546875" style="64" customWidth="1"/>
    <col min="10" max="10" width="20.6640625" style="64" customWidth="1"/>
    <col min="11" max="11" width="19.5546875" style="64" customWidth="1"/>
    <col min="12" max="12" width="19.33203125" style="64" customWidth="1"/>
    <col min="13" max="13" width="14.88671875" style="64" customWidth="1"/>
    <col min="14" max="14" width="19.5546875" style="64" customWidth="1"/>
    <col min="15" max="15" width="16.109375" style="64" customWidth="1"/>
    <col min="16" max="16" width="24.33203125" style="64"/>
    <col min="17" max="17" width="15.5546875" style="64" customWidth="1"/>
    <col min="18" max="18" width="17.33203125" style="64" customWidth="1"/>
    <col min="19" max="19" width="20.44140625" style="64" customWidth="1"/>
    <col min="20" max="20" width="21.44140625" style="64" customWidth="1"/>
    <col min="21" max="21" width="19.88671875" style="64" customWidth="1"/>
    <col min="22" max="16384" width="24.33203125" style="64"/>
  </cols>
  <sheetData>
    <row r="1" spans="1:13" s="65" customFormat="1" ht="20.100000000000001" customHeight="1" x14ac:dyDescent="0.3">
      <c r="A1" s="149"/>
      <c r="B1" s="152" t="s">
        <v>0</v>
      </c>
      <c r="C1" s="153"/>
      <c r="D1" s="153"/>
      <c r="E1" s="153"/>
      <c r="F1" s="153"/>
      <c r="G1" s="153"/>
      <c r="H1" s="153"/>
      <c r="I1" s="153"/>
      <c r="J1" s="153"/>
      <c r="K1" s="154"/>
      <c r="L1" s="161" t="s">
        <v>1</v>
      </c>
      <c r="M1" s="161"/>
    </row>
    <row r="2" spans="1:13" s="65" customFormat="1" ht="20.100000000000001" customHeight="1" x14ac:dyDescent="0.3">
      <c r="A2" s="150"/>
      <c r="B2" s="155"/>
      <c r="C2" s="156"/>
      <c r="D2" s="156"/>
      <c r="E2" s="156"/>
      <c r="F2" s="156"/>
      <c r="G2" s="156"/>
      <c r="H2" s="156"/>
      <c r="I2" s="156"/>
      <c r="J2" s="156"/>
      <c r="K2" s="157"/>
      <c r="L2" s="161" t="s">
        <v>2</v>
      </c>
      <c r="M2" s="161"/>
    </row>
    <row r="3" spans="1:13" s="65" customFormat="1" ht="20.100000000000001" customHeight="1" x14ac:dyDescent="0.3">
      <c r="A3" s="150"/>
      <c r="B3" s="155"/>
      <c r="C3" s="156"/>
      <c r="D3" s="156"/>
      <c r="E3" s="156"/>
      <c r="F3" s="156"/>
      <c r="G3" s="156"/>
      <c r="H3" s="156"/>
      <c r="I3" s="156"/>
      <c r="J3" s="156"/>
      <c r="K3" s="157"/>
      <c r="L3" s="161" t="s">
        <v>3</v>
      </c>
      <c r="M3" s="161"/>
    </row>
    <row r="4" spans="1:13" s="65" customFormat="1" ht="20.100000000000001" customHeight="1" x14ac:dyDescent="0.3">
      <c r="A4" s="151"/>
      <c r="B4" s="158"/>
      <c r="C4" s="159"/>
      <c r="D4" s="159"/>
      <c r="E4" s="159"/>
      <c r="F4" s="159"/>
      <c r="G4" s="159"/>
      <c r="H4" s="159"/>
      <c r="I4" s="159"/>
      <c r="J4" s="159"/>
      <c r="K4" s="160"/>
      <c r="L4" s="161" t="s">
        <v>4</v>
      </c>
      <c r="M4" s="161"/>
    </row>
    <row r="5" spans="1:13" ht="20.100000000000001" customHeight="1" x14ac:dyDescent="0.3"/>
    <row r="6" spans="1:13" ht="25.2" x14ac:dyDescent="0.3">
      <c r="A6" s="146" t="s">
        <v>5</v>
      </c>
      <c r="B6" s="146"/>
      <c r="C6" s="146"/>
      <c r="D6" s="146"/>
      <c r="E6" s="146"/>
      <c r="F6" s="146"/>
      <c r="G6" s="146"/>
      <c r="H6" s="146"/>
      <c r="I6" s="146"/>
      <c r="J6" s="146"/>
      <c r="K6" s="146"/>
      <c r="L6" s="146"/>
      <c r="M6" s="146"/>
    </row>
    <row r="9" spans="1:13" ht="24.75" customHeight="1" x14ac:dyDescent="0.3">
      <c r="A9" s="147" t="s">
        <v>6</v>
      </c>
      <c r="B9" s="147"/>
      <c r="C9" s="74"/>
      <c r="D9" s="136" t="s">
        <v>7</v>
      </c>
      <c r="E9" s="136"/>
      <c r="F9" s="136"/>
      <c r="G9" s="136"/>
      <c r="H9" s="136"/>
      <c r="I9" s="136"/>
      <c r="J9" s="136"/>
      <c r="K9" s="136"/>
      <c r="L9" s="136"/>
      <c r="M9" s="136"/>
    </row>
    <row r="10" spans="1:13" ht="24.75" customHeight="1" x14ac:dyDescent="0.3">
      <c r="A10" s="147" t="s">
        <v>8</v>
      </c>
      <c r="B10" s="147"/>
      <c r="C10" s="148"/>
      <c r="D10" s="148"/>
      <c r="E10" s="136" t="s">
        <v>9</v>
      </c>
      <c r="F10" s="136"/>
      <c r="G10" s="136"/>
      <c r="H10" s="136"/>
      <c r="I10" s="136"/>
      <c r="J10" s="136"/>
      <c r="K10" s="136"/>
      <c r="L10" s="136"/>
      <c r="M10" s="136"/>
    </row>
    <row r="11" spans="1:13" ht="24.75" customHeight="1" x14ac:dyDescent="0.3">
      <c r="A11" s="147" t="s">
        <v>10</v>
      </c>
      <c r="B11" s="147"/>
      <c r="C11" s="147"/>
      <c r="D11" s="147"/>
      <c r="E11" s="148"/>
      <c r="F11" s="136" t="s">
        <v>11</v>
      </c>
      <c r="G11" s="136"/>
      <c r="H11" s="136"/>
      <c r="I11" s="136"/>
      <c r="J11" s="136"/>
      <c r="K11" s="136"/>
      <c r="L11" s="136"/>
      <c r="M11" s="136"/>
    </row>
    <row r="12" spans="1:13" ht="22.5" customHeight="1" x14ac:dyDescent="0.3"/>
    <row r="13" spans="1:13" ht="20.25" customHeight="1" x14ac:dyDescent="0.3"/>
    <row r="14" spans="1:13" ht="27.75" customHeight="1" x14ac:dyDescent="0.3">
      <c r="A14" s="162" t="s">
        <v>12</v>
      </c>
      <c r="B14" s="162"/>
      <c r="C14" s="75"/>
      <c r="D14" s="163" t="s">
        <v>13</v>
      </c>
      <c r="E14" s="163"/>
      <c r="F14" s="163"/>
      <c r="G14" s="163" t="s">
        <v>14</v>
      </c>
      <c r="H14" s="163"/>
      <c r="I14" s="163"/>
      <c r="J14" s="163"/>
      <c r="K14" s="163"/>
      <c r="L14" s="163"/>
      <c r="M14" s="163"/>
    </row>
    <row r="15" spans="1:13" ht="37.5" customHeight="1" x14ac:dyDescent="0.3">
      <c r="A15" s="162"/>
      <c r="B15" s="162"/>
      <c r="C15" s="75"/>
      <c r="D15" s="163"/>
      <c r="E15" s="163"/>
      <c r="F15" s="163"/>
      <c r="G15" s="76" t="s">
        <v>15</v>
      </c>
      <c r="H15" s="76"/>
      <c r="I15" s="163" t="s">
        <v>16</v>
      </c>
      <c r="J15" s="163"/>
      <c r="K15" s="163"/>
      <c r="L15" s="163"/>
      <c r="M15" s="163"/>
    </row>
    <row r="16" spans="1:13" ht="60" customHeight="1" x14ac:dyDescent="0.3">
      <c r="A16" s="140" t="s">
        <v>17</v>
      </c>
      <c r="B16" s="141"/>
      <c r="C16" s="78" t="s">
        <v>17</v>
      </c>
      <c r="D16" s="143" t="s">
        <v>18</v>
      </c>
      <c r="E16" s="144"/>
      <c r="F16" s="145"/>
      <c r="G16" s="79" t="s">
        <v>19</v>
      </c>
      <c r="H16" s="77" t="s">
        <v>19</v>
      </c>
      <c r="I16" s="143" t="s">
        <v>20</v>
      </c>
      <c r="J16" s="142"/>
      <c r="K16" s="142"/>
      <c r="L16" s="142"/>
      <c r="M16" s="141"/>
    </row>
    <row r="17" spans="1:13" ht="67.5" customHeight="1" x14ac:dyDescent="0.3">
      <c r="A17" s="140" t="s">
        <v>17</v>
      </c>
      <c r="B17" s="141"/>
      <c r="C17" s="78" t="s">
        <v>21</v>
      </c>
      <c r="D17" s="143" t="s">
        <v>18</v>
      </c>
      <c r="E17" s="144"/>
      <c r="F17" s="145"/>
      <c r="G17" s="79" t="s">
        <v>22</v>
      </c>
      <c r="H17" s="77" t="s">
        <v>22</v>
      </c>
      <c r="I17" s="143" t="s">
        <v>23</v>
      </c>
      <c r="J17" s="142"/>
      <c r="K17" s="142"/>
      <c r="L17" s="142"/>
      <c r="M17" s="141"/>
    </row>
    <row r="18" spans="1:13" ht="58.5" customHeight="1" x14ac:dyDescent="0.3">
      <c r="A18" s="140" t="s">
        <v>17</v>
      </c>
      <c r="B18" s="141"/>
      <c r="C18" s="78" t="s">
        <v>24</v>
      </c>
      <c r="D18" s="143" t="s">
        <v>25</v>
      </c>
      <c r="E18" s="144"/>
      <c r="F18" s="145"/>
      <c r="G18" s="79" t="s">
        <v>22</v>
      </c>
      <c r="H18" s="77"/>
      <c r="I18" s="143" t="s">
        <v>26</v>
      </c>
      <c r="J18" s="142"/>
      <c r="K18" s="142"/>
      <c r="L18" s="142"/>
      <c r="M18" s="141"/>
    </row>
    <row r="19" spans="1:13" ht="48.75" customHeight="1" x14ac:dyDescent="0.3">
      <c r="A19" s="140" t="s">
        <v>17</v>
      </c>
      <c r="B19" s="141"/>
      <c r="C19" s="78"/>
      <c r="D19" s="143" t="s">
        <v>27</v>
      </c>
      <c r="E19" s="144"/>
      <c r="F19" s="145"/>
      <c r="G19" s="79" t="s">
        <v>22</v>
      </c>
      <c r="H19" s="77"/>
      <c r="I19" s="143" t="s">
        <v>28</v>
      </c>
      <c r="J19" s="144"/>
      <c r="K19" s="144"/>
      <c r="L19" s="144"/>
      <c r="M19" s="145"/>
    </row>
    <row r="20" spans="1:13" ht="48.75" customHeight="1" x14ac:dyDescent="0.3">
      <c r="A20" s="140" t="s">
        <v>17</v>
      </c>
      <c r="B20" s="141"/>
      <c r="C20" s="78"/>
      <c r="D20" s="140" t="s">
        <v>29</v>
      </c>
      <c r="E20" s="142"/>
      <c r="F20" s="141"/>
      <c r="G20" s="79" t="s">
        <v>22</v>
      </c>
      <c r="H20" s="77"/>
      <c r="I20" s="143" t="s">
        <v>30</v>
      </c>
      <c r="J20" s="142"/>
      <c r="K20" s="142"/>
      <c r="L20" s="142"/>
      <c r="M20" s="141"/>
    </row>
    <row r="21" spans="1:13" ht="48.75" customHeight="1" x14ac:dyDescent="0.3">
      <c r="A21" s="140" t="s">
        <v>17</v>
      </c>
      <c r="B21" s="141"/>
      <c r="C21" s="78"/>
      <c r="D21" s="140" t="s">
        <v>29</v>
      </c>
      <c r="E21" s="142"/>
      <c r="F21" s="141"/>
      <c r="G21" s="79" t="s">
        <v>19</v>
      </c>
      <c r="H21" s="77"/>
      <c r="I21" s="143" t="s">
        <v>31</v>
      </c>
      <c r="J21" s="144"/>
      <c r="K21" s="144"/>
      <c r="L21" s="144"/>
      <c r="M21" s="145"/>
    </row>
    <row r="22" spans="1:13" ht="48.75" customHeight="1" x14ac:dyDescent="0.3">
      <c r="A22" s="140" t="s">
        <v>17</v>
      </c>
      <c r="B22" s="141"/>
      <c r="C22" s="78"/>
      <c r="D22" s="143" t="s">
        <v>32</v>
      </c>
      <c r="E22" s="144"/>
      <c r="F22" s="145"/>
      <c r="G22" s="79" t="s">
        <v>22</v>
      </c>
      <c r="H22" s="143" t="s">
        <v>33</v>
      </c>
      <c r="I22" s="144"/>
      <c r="J22" s="144"/>
      <c r="K22" s="144"/>
      <c r="L22" s="144"/>
      <c r="M22" s="145"/>
    </row>
    <row r="23" spans="1:13" ht="48.75" customHeight="1" x14ac:dyDescent="0.3">
      <c r="A23" s="140" t="s">
        <v>21</v>
      </c>
      <c r="B23" s="141"/>
      <c r="C23" s="78"/>
      <c r="D23" s="143" t="s">
        <v>34</v>
      </c>
      <c r="E23" s="144"/>
      <c r="F23" s="145"/>
      <c r="G23" s="79" t="s">
        <v>22</v>
      </c>
      <c r="H23" s="77"/>
      <c r="I23" s="143" t="s">
        <v>35</v>
      </c>
      <c r="J23" s="142"/>
      <c r="K23" s="142"/>
      <c r="L23" s="142"/>
      <c r="M23" s="141"/>
    </row>
    <row r="24" spans="1:13" ht="48.75" customHeight="1" x14ac:dyDescent="0.3">
      <c r="A24" s="140" t="s">
        <v>17</v>
      </c>
      <c r="B24" s="141"/>
      <c r="C24" s="80"/>
      <c r="D24" s="143" t="s">
        <v>36</v>
      </c>
      <c r="E24" s="144"/>
      <c r="F24" s="145"/>
      <c r="G24" s="79" t="s">
        <v>22</v>
      </c>
      <c r="H24" s="81"/>
      <c r="I24" s="143" t="s">
        <v>37</v>
      </c>
      <c r="J24" s="142"/>
      <c r="K24" s="142"/>
      <c r="L24" s="142"/>
      <c r="M24" s="141"/>
    </row>
    <row r="25" spans="1:13" ht="48.75" customHeight="1" x14ac:dyDescent="0.3">
      <c r="A25" s="140" t="s">
        <v>17</v>
      </c>
      <c r="B25" s="141"/>
      <c r="C25" s="78"/>
      <c r="D25" s="143" t="s">
        <v>38</v>
      </c>
      <c r="E25" s="144"/>
      <c r="F25" s="145"/>
      <c r="G25" s="79" t="s">
        <v>22</v>
      </c>
      <c r="H25" s="77"/>
      <c r="I25" s="143" t="s">
        <v>39</v>
      </c>
      <c r="J25" s="142"/>
      <c r="K25" s="142"/>
      <c r="L25" s="142"/>
      <c r="M25" s="141"/>
    </row>
    <row r="26" spans="1:13" ht="48.75" customHeight="1" x14ac:dyDescent="0.3">
      <c r="A26" s="140" t="s">
        <v>17</v>
      </c>
      <c r="B26" s="141"/>
      <c r="C26" s="78"/>
      <c r="D26" s="140" t="s">
        <v>40</v>
      </c>
      <c r="E26" s="142"/>
      <c r="F26" s="141"/>
      <c r="G26" s="79" t="s">
        <v>19</v>
      </c>
      <c r="H26" s="77"/>
      <c r="I26" s="143" t="s">
        <v>41</v>
      </c>
      <c r="J26" s="144"/>
      <c r="K26" s="144"/>
      <c r="L26" s="144"/>
      <c r="M26" s="145"/>
    </row>
    <row r="27" spans="1:13" ht="48.75" customHeight="1" x14ac:dyDescent="0.3">
      <c r="A27" s="140" t="s">
        <v>21</v>
      </c>
      <c r="B27" s="141"/>
      <c r="C27" s="78"/>
      <c r="D27" s="140" t="s">
        <v>42</v>
      </c>
      <c r="E27" s="142"/>
      <c r="F27" s="141"/>
      <c r="G27" s="79" t="s">
        <v>19</v>
      </c>
      <c r="H27" s="77"/>
      <c r="I27" s="140" t="s">
        <v>43</v>
      </c>
      <c r="J27" s="142"/>
      <c r="K27" s="142"/>
      <c r="L27" s="142"/>
      <c r="M27" s="141"/>
    </row>
    <row r="28" spans="1:13" ht="48.75" customHeight="1" x14ac:dyDescent="0.3">
      <c r="A28" s="140" t="s">
        <v>17</v>
      </c>
      <c r="B28" s="141"/>
      <c r="C28" s="78"/>
      <c r="D28" s="140" t="s">
        <v>44</v>
      </c>
      <c r="E28" s="142"/>
      <c r="F28" s="141"/>
      <c r="G28" s="79" t="s">
        <v>19</v>
      </c>
      <c r="H28" s="77"/>
      <c r="I28" s="143" t="s">
        <v>45</v>
      </c>
      <c r="J28" s="142"/>
      <c r="K28" s="142"/>
      <c r="L28" s="142"/>
      <c r="M28" s="141"/>
    </row>
    <row r="29" spans="1:13" ht="48.75" customHeight="1" x14ac:dyDescent="0.3">
      <c r="A29" s="140" t="s">
        <v>21</v>
      </c>
      <c r="B29" s="141"/>
      <c r="C29" s="78"/>
      <c r="D29" s="140" t="s">
        <v>46</v>
      </c>
      <c r="E29" s="142"/>
      <c r="F29" s="141"/>
      <c r="G29" s="79" t="s">
        <v>22</v>
      </c>
      <c r="H29" s="77"/>
      <c r="I29" s="140" t="s">
        <v>47</v>
      </c>
      <c r="J29" s="142"/>
      <c r="K29" s="142"/>
      <c r="L29" s="142"/>
      <c r="M29" s="141"/>
    </row>
    <row r="30" spans="1:13" ht="48.75" customHeight="1" x14ac:dyDescent="0.3">
      <c r="A30" s="140" t="s">
        <v>21</v>
      </c>
      <c r="B30" s="141"/>
      <c r="C30" s="78"/>
      <c r="D30" s="140" t="s">
        <v>46</v>
      </c>
      <c r="E30" s="142"/>
      <c r="F30" s="141"/>
      <c r="G30" s="79" t="s">
        <v>19</v>
      </c>
      <c r="H30" s="77"/>
      <c r="I30" s="140" t="s">
        <v>48</v>
      </c>
      <c r="J30" s="142"/>
      <c r="K30" s="142"/>
      <c r="L30" s="142"/>
      <c r="M30" s="141"/>
    </row>
    <row r="31" spans="1:13" ht="48.75" customHeight="1" x14ac:dyDescent="0.3">
      <c r="A31" s="140" t="s">
        <v>17</v>
      </c>
      <c r="B31" s="141"/>
      <c r="C31" s="78"/>
      <c r="D31" s="140" t="s">
        <v>49</v>
      </c>
      <c r="E31" s="142"/>
      <c r="F31" s="141"/>
      <c r="G31" s="79" t="s">
        <v>22</v>
      </c>
      <c r="H31" s="77"/>
      <c r="I31" s="143" t="s">
        <v>50</v>
      </c>
      <c r="J31" s="142"/>
      <c r="K31" s="142"/>
      <c r="L31" s="142"/>
      <c r="M31" s="141"/>
    </row>
    <row r="32" spans="1:13" ht="48.75" customHeight="1" x14ac:dyDescent="0.3">
      <c r="A32" s="140" t="s">
        <v>17</v>
      </c>
      <c r="B32" s="141"/>
      <c r="C32" s="78"/>
      <c r="D32" s="140" t="s">
        <v>51</v>
      </c>
      <c r="E32" s="142"/>
      <c r="F32" s="141"/>
      <c r="G32" s="79" t="s">
        <v>22</v>
      </c>
      <c r="H32" s="77"/>
      <c r="I32" s="140" t="s">
        <v>52</v>
      </c>
      <c r="J32" s="142"/>
      <c r="K32" s="142"/>
      <c r="L32" s="142"/>
      <c r="M32" s="141"/>
    </row>
    <row r="33" spans="1:13" ht="48.75" customHeight="1" x14ac:dyDescent="0.3">
      <c r="A33" s="140" t="s">
        <v>17</v>
      </c>
      <c r="B33" s="141"/>
      <c r="C33" s="78"/>
      <c r="D33" s="143" t="s">
        <v>53</v>
      </c>
      <c r="E33" s="144"/>
      <c r="F33" s="145"/>
      <c r="G33" s="79" t="s">
        <v>22</v>
      </c>
      <c r="H33" s="77"/>
      <c r="I33" s="143" t="s">
        <v>54</v>
      </c>
      <c r="J33" s="144"/>
      <c r="K33" s="144"/>
      <c r="L33" s="144"/>
      <c r="M33" s="145"/>
    </row>
    <row r="34" spans="1:13" ht="48.75" customHeight="1" x14ac:dyDescent="0.3">
      <c r="A34" s="140" t="s">
        <v>21</v>
      </c>
      <c r="B34" s="141"/>
      <c r="C34" s="78"/>
      <c r="D34" s="140" t="s">
        <v>55</v>
      </c>
      <c r="E34" s="142"/>
      <c r="F34" s="141"/>
      <c r="G34" s="79" t="s">
        <v>19</v>
      </c>
      <c r="H34" s="77"/>
      <c r="I34" s="143" t="s">
        <v>56</v>
      </c>
      <c r="J34" s="142"/>
      <c r="K34" s="142"/>
      <c r="L34" s="142"/>
      <c r="M34" s="141"/>
    </row>
    <row r="35" spans="1:13" ht="48.75" customHeight="1" x14ac:dyDescent="0.3">
      <c r="A35" s="140" t="s">
        <v>21</v>
      </c>
      <c r="B35" s="141"/>
      <c r="C35" s="78"/>
      <c r="D35" s="140" t="s">
        <v>57</v>
      </c>
      <c r="E35" s="142"/>
      <c r="F35" s="141"/>
      <c r="G35" s="79" t="s">
        <v>19</v>
      </c>
      <c r="H35" s="77"/>
      <c r="I35" s="143" t="s">
        <v>58</v>
      </c>
      <c r="J35" s="144"/>
      <c r="K35" s="144"/>
      <c r="L35" s="144"/>
      <c r="M35" s="145"/>
    </row>
    <row r="36" spans="1:13" ht="48.75" customHeight="1" x14ac:dyDescent="0.3">
      <c r="A36" s="140" t="s">
        <v>21</v>
      </c>
      <c r="B36" s="141"/>
      <c r="C36" s="80"/>
      <c r="D36" s="140" t="s">
        <v>59</v>
      </c>
      <c r="E36" s="142"/>
      <c r="F36" s="141"/>
      <c r="G36" s="79" t="s">
        <v>22</v>
      </c>
      <c r="H36" s="81"/>
      <c r="I36" s="143" t="s">
        <v>60</v>
      </c>
      <c r="J36" s="142"/>
      <c r="K36" s="142"/>
      <c r="L36" s="142"/>
      <c r="M36" s="141"/>
    </row>
    <row r="37" spans="1:13" ht="48.75" customHeight="1" x14ac:dyDescent="0.3">
      <c r="A37" s="140" t="s">
        <v>17</v>
      </c>
      <c r="B37" s="141"/>
      <c r="D37" s="143" t="s">
        <v>61</v>
      </c>
      <c r="E37" s="144"/>
      <c r="F37" s="145"/>
      <c r="G37" s="79" t="s">
        <v>22</v>
      </c>
      <c r="I37" s="143" t="s">
        <v>62</v>
      </c>
      <c r="J37" s="142"/>
      <c r="K37" s="142"/>
      <c r="L37" s="142"/>
      <c r="M37" s="141"/>
    </row>
    <row r="38" spans="1:13" ht="48.75" customHeight="1" x14ac:dyDescent="0.3">
      <c r="A38" s="140" t="s">
        <v>17</v>
      </c>
      <c r="B38" s="141"/>
      <c r="D38" s="143" t="s">
        <v>63</v>
      </c>
      <c r="E38" s="144"/>
      <c r="F38" s="145"/>
      <c r="G38" s="79" t="s">
        <v>22</v>
      </c>
      <c r="I38" s="143" t="s">
        <v>64</v>
      </c>
      <c r="J38" s="144"/>
      <c r="K38" s="144"/>
      <c r="L38" s="144"/>
      <c r="M38" s="145"/>
    </row>
    <row r="39" spans="1:13" ht="48.75" customHeight="1" x14ac:dyDescent="0.3">
      <c r="A39" s="140" t="s">
        <v>17</v>
      </c>
      <c r="B39" s="141"/>
      <c r="D39" s="140" t="s">
        <v>65</v>
      </c>
      <c r="E39" s="142"/>
      <c r="F39" s="141"/>
      <c r="G39" s="79" t="s">
        <v>22</v>
      </c>
      <c r="I39" s="143" t="s">
        <v>66</v>
      </c>
      <c r="J39" s="144"/>
      <c r="K39" s="144"/>
      <c r="L39" s="144"/>
      <c r="M39" s="145"/>
    </row>
    <row r="40" spans="1:13" ht="48.75" customHeight="1" x14ac:dyDescent="0.3">
      <c r="A40" s="140" t="s">
        <v>21</v>
      </c>
      <c r="B40" s="141"/>
      <c r="C40" s="82"/>
      <c r="D40" s="140" t="s">
        <v>67</v>
      </c>
      <c r="E40" s="142"/>
      <c r="F40" s="141"/>
      <c r="G40" s="79" t="s">
        <v>22</v>
      </c>
      <c r="H40" s="82"/>
      <c r="I40" s="143" t="s">
        <v>68</v>
      </c>
      <c r="J40" s="144"/>
      <c r="K40" s="144"/>
      <c r="L40" s="144"/>
      <c r="M40" s="145"/>
    </row>
    <row r="41" spans="1:13" ht="48.75" customHeight="1" x14ac:dyDescent="0.3">
      <c r="A41" s="140" t="s">
        <v>17</v>
      </c>
      <c r="B41" s="141"/>
      <c r="D41" s="140" t="s">
        <v>69</v>
      </c>
      <c r="E41" s="142"/>
      <c r="F41" s="141"/>
      <c r="G41" s="79" t="s">
        <v>22</v>
      </c>
      <c r="I41" s="143" t="s">
        <v>70</v>
      </c>
      <c r="J41" s="142"/>
      <c r="K41" s="142"/>
      <c r="L41" s="142"/>
      <c r="M41" s="141"/>
    </row>
    <row r="42" spans="1:13" ht="48.75" customHeight="1" x14ac:dyDescent="0.3">
      <c r="A42" s="140" t="s">
        <v>21</v>
      </c>
      <c r="B42" s="141"/>
      <c r="D42" s="143" t="s">
        <v>71</v>
      </c>
      <c r="E42" s="144"/>
      <c r="F42" s="145"/>
      <c r="G42" s="79" t="s">
        <v>22</v>
      </c>
      <c r="I42" s="143" t="s">
        <v>72</v>
      </c>
      <c r="J42" s="144"/>
      <c r="K42" s="144"/>
      <c r="L42" s="144"/>
      <c r="M42" s="145"/>
    </row>
    <row r="43" spans="1:13" ht="48.75" customHeight="1" x14ac:dyDescent="0.3">
      <c r="A43" s="136" t="s">
        <v>17</v>
      </c>
      <c r="B43" s="136"/>
      <c r="D43" s="136" t="s">
        <v>73</v>
      </c>
      <c r="E43" s="136"/>
      <c r="F43" s="136"/>
      <c r="G43" s="79" t="s">
        <v>22</v>
      </c>
      <c r="I43" s="137" t="s">
        <v>74</v>
      </c>
      <c r="J43" s="138"/>
      <c r="K43" s="138"/>
      <c r="L43" s="138"/>
      <c r="M43" s="139"/>
    </row>
    <row r="44" spans="1:13" ht="24.9" customHeight="1" x14ac:dyDescent="0.3"/>
  </sheetData>
  <mergeCells count="101">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H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1:B41"/>
    <mergeCell ref="D41:F41"/>
    <mergeCell ref="I41:M41"/>
    <mergeCell ref="A42:B42"/>
    <mergeCell ref="D42:F42"/>
    <mergeCell ref="I42:M42"/>
  </mergeCells>
  <dataValidations count="2">
    <dataValidation type="list" allowBlank="1" showInputMessage="1" showErrorMessage="1" sqref="G16:G36" xr:uid="{C1F0D577-908C-44C9-B601-4771BF10B427}">
      <formula1>$H$16:$H$17</formula1>
    </dataValidation>
    <dataValidation type="list" allowBlank="1" showInputMessage="1" showErrorMessage="1" sqref="A16:B43" xr:uid="{82ED23B6-2161-49B8-9CA8-308A2C3945FA}">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Tratamiento'!$B$25:$B$37</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A18" sqref="A18:C18"/>
    </sheetView>
  </sheetViews>
  <sheetFormatPr baseColWidth="10" defaultColWidth="24.33203125" defaultRowHeight="15.6" x14ac:dyDescent="0.3"/>
  <cols>
    <col min="1" max="1" width="15.6640625" style="66" customWidth="1"/>
    <col min="2" max="2" width="34.33203125" style="66" customWidth="1"/>
    <col min="3" max="3" width="21.44140625" style="66" customWidth="1"/>
    <col min="4" max="4" width="49.5546875" style="66" customWidth="1"/>
    <col min="5" max="5" width="39" style="66" customWidth="1"/>
    <col min="6" max="6" width="37.6640625" style="66" customWidth="1"/>
    <col min="7" max="7" width="34" style="66" customWidth="1"/>
    <col min="8" max="9" width="25.33203125" style="66" customWidth="1"/>
    <col min="10" max="16384" width="24.33203125" style="66"/>
  </cols>
  <sheetData>
    <row r="1" spans="1:12" s="65" customFormat="1" ht="20.100000000000001" customHeight="1" x14ac:dyDescent="0.3">
      <c r="A1" s="168"/>
      <c r="B1" s="152" t="s">
        <v>0</v>
      </c>
      <c r="C1" s="153"/>
      <c r="D1" s="153"/>
      <c r="E1" s="153"/>
      <c r="F1" s="154"/>
      <c r="G1" s="62" t="s">
        <v>1</v>
      </c>
      <c r="H1" s="63"/>
      <c r="I1" s="64"/>
      <c r="J1" s="64"/>
      <c r="K1" s="64"/>
      <c r="L1" s="64"/>
    </row>
    <row r="2" spans="1:12" s="65" customFormat="1" ht="20.100000000000001" customHeight="1" x14ac:dyDescent="0.3">
      <c r="A2" s="168"/>
      <c r="B2" s="155"/>
      <c r="C2" s="156"/>
      <c r="D2" s="156"/>
      <c r="E2" s="156"/>
      <c r="F2" s="157"/>
      <c r="G2" s="62" t="s">
        <v>2</v>
      </c>
      <c r="H2" s="63"/>
      <c r="I2" s="64"/>
      <c r="J2" s="64"/>
      <c r="K2" s="64"/>
      <c r="L2" s="64"/>
    </row>
    <row r="3" spans="1:12" s="65" customFormat="1" ht="20.100000000000001" customHeight="1" x14ac:dyDescent="0.3">
      <c r="A3" s="168"/>
      <c r="B3" s="155"/>
      <c r="C3" s="156"/>
      <c r="D3" s="156"/>
      <c r="E3" s="156"/>
      <c r="F3" s="157"/>
      <c r="G3" s="62" t="s">
        <v>3</v>
      </c>
      <c r="H3" s="63"/>
      <c r="I3" s="64"/>
      <c r="J3" s="64"/>
      <c r="K3" s="64"/>
      <c r="L3" s="64"/>
    </row>
    <row r="4" spans="1:12" s="65" customFormat="1" ht="20.100000000000001" customHeight="1" x14ac:dyDescent="0.3">
      <c r="A4" s="168"/>
      <c r="B4" s="158"/>
      <c r="C4" s="159"/>
      <c r="D4" s="159"/>
      <c r="E4" s="159"/>
      <c r="F4" s="160"/>
      <c r="G4" s="62" t="s">
        <v>75</v>
      </c>
      <c r="H4" s="63"/>
      <c r="I4" s="64"/>
      <c r="J4" s="64"/>
      <c r="K4" s="64"/>
      <c r="L4" s="64"/>
    </row>
    <row r="5" spans="1:12" s="64" customFormat="1" ht="20.100000000000001" customHeight="1" x14ac:dyDescent="0.3">
      <c r="H5" s="63"/>
    </row>
    <row r="6" spans="1:12" s="64" customFormat="1" ht="25.2" x14ac:dyDescent="0.3">
      <c r="A6" s="146" t="s">
        <v>76</v>
      </c>
      <c r="B6" s="146"/>
      <c r="C6" s="146"/>
      <c r="D6" s="146"/>
      <c r="E6" s="146"/>
      <c r="F6" s="146"/>
      <c r="G6" s="146"/>
      <c r="H6" s="63"/>
    </row>
    <row r="7" spans="1:12" s="64" customFormat="1" x14ac:dyDescent="0.3"/>
    <row r="8" spans="1:12" ht="20.25" customHeight="1" x14ac:dyDescent="0.3">
      <c r="A8" s="171" t="s">
        <v>6</v>
      </c>
      <c r="B8" s="172"/>
      <c r="C8" s="173"/>
      <c r="D8" s="174" t="s">
        <v>7</v>
      </c>
      <c r="E8" s="175"/>
      <c r="F8" s="175"/>
      <c r="G8" s="176"/>
      <c r="H8" s="63"/>
      <c r="I8" s="64"/>
    </row>
    <row r="9" spans="1:12" ht="23.4" x14ac:dyDescent="0.3">
      <c r="A9" s="169" t="s">
        <v>8</v>
      </c>
      <c r="B9" s="169"/>
      <c r="C9" s="169"/>
      <c r="D9" s="170" t="s">
        <v>9</v>
      </c>
      <c r="E9" s="170"/>
      <c r="F9" s="170"/>
      <c r="G9" s="170"/>
      <c r="H9" s="63"/>
      <c r="I9" s="64"/>
    </row>
    <row r="10" spans="1:12" ht="54.75" customHeight="1" x14ac:dyDescent="0.3">
      <c r="A10" s="177" t="s">
        <v>10</v>
      </c>
      <c r="B10" s="177"/>
      <c r="C10" s="177"/>
      <c r="D10" s="178" t="s">
        <v>11</v>
      </c>
      <c r="E10" s="178"/>
      <c r="F10" s="178"/>
      <c r="G10" s="178"/>
      <c r="H10" s="63"/>
      <c r="I10" s="64"/>
    </row>
    <row r="11" spans="1:12" s="64" customFormat="1" ht="23.4" x14ac:dyDescent="0.3">
      <c r="H11" s="63"/>
    </row>
    <row r="12" spans="1:12" s="64" customFormat="1" ht="27.75" customHeight="1" x14ac:dyDescent="0.3">
      <c r="A12" s="179" t="s">
        <v>77</v>
      </c>
      <c r="B12" s="179"/>
      <c r="C12" s="179"/>
      <c r="D12" s="179" t="s">
        <v>78</v>
      </c>
      <c r="E12" s="179"/>
      <c r="F12" s="179" t="s">
        <v>79</v>
      </c>
      <c r="G12" s="179"/>
      <c r="H12" s="67"/>
      <c r="I12" s="68"/>
    </row>
    <row r="13" spans="1:12" s="64" customFormat="1" ht="30" customHeight="1" x14ac:dyDescent="0.3">
      <c r="A13" s="166" t="s">
        <v>80</v>
      </c>
      <c r="B13" s="166"/>
      <c r="C13" s="166"/>
      <c r="D13" s="167" t="s">
        <v>80</v>
      </c>
      <c r="E13" s="167"/>
      <c r="F13" s="167" t="s">
        <v>81</v>
      </c>
      <c r="G13" s="167"/>
      <c r="H13" s="69"/>
      <c r="I13" s="70"/>
    </row>
    <row r="14" spans="1:12" s="64" customFormat="1" ht="30" customHeight="1" x14ac:dyDescent="0.3">
      <c r="A14" s="164"/>
      <c r="B14" s="164"/>
      <c r="C14" s="164"/>
      <c r="D14" s="165"/>
      <c r="E14" s="165"/>
      <c r="F14" s="165"/>
      <c r="G14" s="165"/>
      <c r="H14" s="71"/>
      <c r="I14" s="72"/>
    </row>
    <row r="15" spans="1:12" s="64" customFormat="1" ht="30" customHeight="1" x14ac:dyDescent="0.3">
      <c r="A15" s="164"/>
      <c r="B15" s="164"/>
      <c r="C15" s="164"/>
      <c r="D15" s="165"/>
      <c r="E15" s="165"/>
      <c r="F15" s="165"/>
      <c r="G15" s="165"/>
      <c r="H15" s="71"/>
      <c r="I15" s="72"/>
    </row>
    <row r="16" spans="1:12" s="64" customFormat="1" ht="30" customHeight="1" x14ac:dyDescent="0.3">
      <c r="A16" s="164"/>
      <c r="B16" s="164"/>
      <c r="C16" s="164"/>
      <c r="D16" s="165"/>
      <c r="E16" s="165"/>
      <c r="F16" s="165"/>
      <c r="G16" s="165"/>
      <c r="H16" s="71"/>
      <c r="I16" s="72"/>
    </row>
    <row r="17" spans="1:9" s="64" customFormat="1" ht="30" customHeight="1" x14ac:dyDescent="0.3">
      <c r="A17" s="164"/>
      <c r="B17" s="164"/>
      <c r="C17" s="164"/>
      <c r="D17" s="165"/>
      <c r="E17" s="165"/>
      <c r="F17" s="165"/>
      <c r="G17" s="165"/>
      <c r="H17" s="71"/>
      <c r="I17" s="72"/>
    </row>
    <row r="18" spans="1:9" s="64" customFormat="1" ht="30" customHeight="1" x14ac:dyDescent="0.3">
      <c r="A18" s="164"/>
      <c r="B18" s="164"/>
      <c r="C18" s="164"/>
      <c r="D18" s="165"/>
      <c r="E18" s="165"/>
      <c r="F18" s="165"/>
      <c r="G18" s="165"/>
      <c r="H18" s="73"/>
    </row>
    <row r="19" spans="1:9" s="64" customFormat="1" ht="30" customHeight="1" x14ac:dyDescent="0.3">
      <c r="A19" s="164"/>
      <c r="B19" s="164"/>
      <c r="C19" s="164"/>
      <c r="D19" s="165"/>
      <c r="E19" s="165"/>
      <c r="F19" s="165"/>
      <c r="G19" s="165"/>
      <c r="H19" s="73"/>
    </row>
    <row r="20" spans="1:9" s="64" customFormat="1" ht="30" customHeight="1" x14ac:dyDescent="0.3">
      <c r="A20" s="164"/>
      <c r="B20" s="164"/>
      <c r="C20" s="164"/>
      <c r="D20" s="165"/>
      <c r="E20" s="165"/>
      <c r="F20" s="165"/>
      <c r="G20" s="165"/>
    </row>
    <row r="21" spans="1:9" s="64" customFormat="1" ht="30" customHeight="1" x14ac:dyDescent="0.3">
      <c r="A21" s="164"/>
      <c r="B21" s="164"/>
      <c r="C21" s="164"/>
      <c r="D21" s="165"/>
      <c r="E21" s="165"/>
      <c r="F21" s="165"/>
      <c r="G21" s="165"/>
    </row>
    <row r="22" spans="1:9" s="64" customFormat="1" ht="30" customHeight="1" x14ac:dyDescent="0.3">
      <c r="A22" s="164"/>
      <c r="B22" s="164"/>
      <c r="C22" s="164"/>
      <c r="D22" s="165"/>
      <c r="E22" s="165"/>
      <c r="F22" s="165"/>
      <c r="G22" s="165"/>
    </row>
    <row r="23" spans="1:9" s="64" customFormat="1" ht="30" customHeight="1" x14ac:dyDescent="0.3">
      <c r="A23" s="164"/>
      <c r="B23" s="164"/>
      <c r="C23" s="164"/>
      <c r="D23" s="165"/>
      <c r="E23" s="165"/>
      <c r="F23" s="165"/>
      <c r="G23" s="165"/>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Tratamiento'!$B$25:$B$37</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I98"/>
  <sheetViews>
    <sheetView showGridLines="0" tabSelected="1" topLeftCell="AP37" zoomScale="85" zoomScaleNormal="85" workbookViewId="0">
      <selection activeCell="AQ39" sqref="AQ39:AQ41"/>
    </sheetView>
  </sheetViews>
  <sheetFormatPr baseColWidth="10" defaultColWidth="11.44140625" defaultRowHeight="13.8" x14ac:dyDescent="0.25"/>
  <cols>
    <col min="1" max="1" width="4" style="105" bestFit="1" customWidth="1"/>
    <col min="2" max="2" width="32.44140625" style="105" customWidth="1"/>
    <col min="3" max="3" width="29.44140625" style="105" customWidth="1"/>
    <col min="4" max="4" width="31.6640625" style="105" customWidth="1"/>
    <col min="5" max="5" width="32.6640625" style="105" customWidth="1"/>
    <col min="6" max="6" width="30.88671875" style="105" customWidth="1"/>
    <col min="7" max="7" width="38" style="84" customWidth="1"/>
    <col min="8" max="8" width="63" style="84" customWidth="1"/>
    <col min="9" max="9" width="18" style="106" customWidth="1"/>
    <col min="10" max="10" width="10.5546875" style="84" customWidth="1"/>
    <col min="11" max="11" width="9.109375" style="84" customWidth="1"/>
    <col min="12" max="12" width="10.5546875" style="84" customWidth="1"/>
    <col min="13" max="13" width="9.44140625" style="84" customWidth="1"/>
    <col min="14" max="14" width="10.5546875" style="84" customWidth="1"/>
    <col min="15" max="15" width="5.88671875" style="84" customWidth="1"/>
    <col min="16" max="16" width="101" style="84" customWidth="1"/>
    <col min="17" max="17" width="15.109375" style="84" customWidth="1"/>
    <col min="18" max="18" width="6.88671875" style="84" customWidth="1"/>
    <col min="19" max="19" width="5" style="84" customWidth="1"/>
    <col min="20" max="20" width="5.5546875" style="84" customWidth="1"/>
    <col min="21" max="21" width="7.109375" style="84" customWidth="1"/>
    <col min="22" max="22" width="6.6640625" style="84" customWidth="1"/>
    <col min="23" max="23" width="7.5546875" style="84" customWidth="1"/>
    <col min="24" max="24" width="48.33203125" style="84" customWidth="1"/>
    <col min="25" max="25" width="11.33203125" style="84" customWidth="1"/>
    <col min="26" max="26" width="8.6640625" style="84" customWidth="1"/>
    <col min="27" max="27" width="10.44140625" style="84" customWidth="1"/>
    <col min="28" max="28" width="9.33203125" style="84" customWidth="1"/>
    <col min="29" max="29" width="9.109375" style="84" customWidth="1"/>
    <col min="30" max="33" width="10.33203125" style="84" customWidth="1"/>
    <col min="34" max="34" width="11.6640625" style="84" customWidth="1"/>
    <col min="35" max="35" width="12.5546875" style="84" customWidth="1"/>
    <col min="36" max="36" width="70.5546875" style="84" customWidth="1"/>
    <col min="37" max="40" width="127.5546875" style="84" hidden="1" customWidth="1"/>
    <col min="41" max="42" width="127.5546875" style="84" customWidth="1"/>
    <col min="43" max="43" width="146.109375" style="84" customWidth="1"/>
    <col min="44" max="44" width="109.109375" style="84" customWidth="1"/>
    <col min="45" max="16384" width="11.44140625" style="84"/>
  </cols>
  <sheetData>
    <row r="1" spans="1:61" ht="16.5" customHeight="1" x14ac:dyDescent="0.25">
      <c r="A1" s="256"/>
      <c r="B1" s="256"/>
      <c r="C1" s="256"/>
      <c r="D1" s="257" t="s">
        <v>0</v>
      </c>
      <c r="E1" s="258"/>
      <c r="F1" s="258"/>
      <c r="G1" s="258"/>
      <c r="H1" s="258"/>
      <c r="I1" s="258"/>
      <c r="J1" s="258"/>
      <c r="K1" s="258"/>
      <c r="L1" s="258"/>
      <c r="M1" s="258"/>
      <c r="N1" s="258"/>
      <c r="O1" s="258"/>
      <c r="P1" s="258"/>
      <c r="Q1" s="258"/>
      <c r="R1" s="258"/>
      <c r="S1" s="258"/>
      <c r="T1" s="258"/>
      <c r="U1" s="258"/>
      <c r="V1" s="258"/>
      <c r="W1" s="258"/>
      <c r="X1" s="258"/>
      <c r="Y1" s="258"/>
      <c r="Z1" s="258"/>
      <c r="AA1" s="258"/>
      <c r="AB1" s="258"/>
      <c r="AC1" s="258"/>
      <c r="AD1" s="258"/>
      <c r="AE1" s="258"/>
      <c r="AF1" s="259"/>
      <c r="AG1" s="229" t="s">
        <v>82</v>
      </c>
      <c r="AH1" s="230"/>
      <c r="AI1" s="231"/>
      <c r="AJ1" s="83"/>
      <c r="AK1" s="83"/>
      <c r="AL1" s="83"/>
      <c r="AM1" s="83"/>
      <c r="AN1" s="83"/>
      <c r="AO1" s="83"/>
      <c r="AP1" s="83"/>
      <c r="AQ1" s="83"/>
      <c r="AR1" s="83"/>
      <c r="AS1" s="83"/>
      <c r="AT1" s="83"/>
      <c r="AU1" s="83"/>
      <c r="AV1" s="83"/>
      <c r="AW1" s="83"/>
      <c r="AX1" s="83"/>
      <c r="AY1" s="83"/>
      <c r="AZ1" s="83"/>
      <c r="BA1" s="83"/>
      <c r="BB1" s="83"/>
      <c r="BC1" s="83"/>
      <c r="BD1" s="83"/>
      <c r="BE1" s="83"/>
      <c r="BF1" s="83"/>
      <c r="BG1" s="83"/>
      <c r="BH1" s="83"/>
      <c r="BI1" s="83"/>
    </row>
    <row r="2" spans="1:61" ht="16.5" customHeight="1" x14ac:dyDescent="0.25">
      <c r="A2" s="256"/>
      <c r="B2" s="256"/>
      <c r="C2" s="256"/>
      <c r="D2" s="260"/>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2"/>
      <c r="AG2" s="229" t="s">
        <v>83</v>
      </c>
      <c r="AH2" s="230"/>
      <c r="AI2" s="231"/>
      <c r="AJ2" s="83"/>
      <c r="AK2" s="83"/>
      <c r="AL2" s="83"/>
      <c r="AM2" s="83"/>
      <c r="AN2" s="83"/>
      <c r="AO2" s="83"/>
      <c r="AP2" s="83"/>
      <c r="AQ2" s="83"/>
      <c r="AR2" s="83"/>
      <c r="AS2" s="83"/>
      <c r="AT2" s="83"/>
      <c r="AU2" s="83"/>
      <c r="AV2" s="83"/>
      <c r="AW2" s="83"/>
      <c r="AX2" s="83"/>
      <c r="AY2" s="83"/>
      <c r="AZ2" s="83"/>
      <c r="BA2" s="83"/>
      <c r="BB2" s="83"/>
      <c r="BC2" s="83"/>
      <c r="BD2" s="83"/>
      <c r="BE2" s="83"/>
      <c r="BF2" s="83"/>
      <c r="BG2" s="83"/>
      <c r="BH2" s="83"/>
      <c r="BI2" s="83"/>
    </row>
    <row r="3" spans="1:61" ht="16.5" customHeight="1" x14ac:dyDescent="0.25">
      <c r="A3" s="256"/>
      <c r="B3" s="256"/>
      <c r="C3" s="256"/>
      <c r="D3" s="260"/>
      <c r="E3" s="261"/>
      <c r="F3" s="261"/>
      <c r="G3" s="261"/>
      <c r="H3" s="261"/>
      <c r="I3" s="261"/>
      <c r="J3" s="261"/>
      <c r="K3" s="261"/>
      <c r="L3" s="261"/>
      <c r="M3" s="261"/>
      <c r="N3" s="261"/>
      <c r="O3" s="261"/>
      <c r="P3" s="261"/>
      <c r="Q3" s="261"/>
      <c r="R3" s="261"/>
      <c r="S3" s="261"/>
      <c r="T3" s="261"/>
      <c r="U3" s="261"/>
      <c r="V3" s="261"/>
      <c r="W3" s="261"/>
      <c r="X3" s="261"/>
      <c r="Y3" s="261"/>
      <c r="Z3" s="261"/>
      <c r="AA3" s="261"/>
      <c r="AB3" s="261"/>
      <c r="AC3" s="261"/>
      <c r="AD3" s="261"/>
      <c r="AE3" s="261"/>
      <c r="AF3" s="262"/>
      <c r="AG3" s="229" t="s">
        <v>84</v>
      </c>
      <c r="AH3" s="230"/>
      <c r="AI3" s="231"/>
      <c r="AJ3" s="83"/>
      <c r="AK3" s="83"/>
      <c r="AL3" s="83"/>
      <c r="AM3" s="83"/>
      <c r="AN3" s="83"/>
      <c r="AO3" s="83"/>
      <c r="AP3" s="83"/>
      <c r="AQ3" s="83"/>
      <c r="AR3" s="83"/>
      <c r="AS3" s="83"/>
      <c r="AT3" s="83"/>
      <c r="AU3" s="83"/>
      <c r="AV3" s="83"/>
      <c r="AW3" s="83"/>
      <c r="AX3" s="83"/>
      <c r="AY3" s="83"/>
      <c r="AZ3" s="83"/>
      <c r="BA3" s="83"/>
      <c r="BB3" s="83"/>
      <c r="BC3" s="83"/>
      <c r="BD3" s="83"/>
      <c r="BE3" s="83"/>
      <c r="BF3" s="83"/>
      <c r="BG3" s="83"/>
      <c r="BH3" s="83"/>
      <c r="BI3" s="83"/>
    </row>
    <row r="4" spans="1:61" ht="16.5" customHeight="1" x14ac:dyDescent="0.25">
      <c r="A4" s="256"/>
      <c r="B4" s="256"/>
      <c r="C4" s="256"/>
      <c r="D4" s="263"/>
      <c r="E4" s="264"/>
      <c r="F4" s="26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5"/>
      <c r="AG4" s="229" t="s">
        <v>85</v>
      </c>
      <c r="AH4" s="230"/>
      <c r="AI4" s="231"/>
      <c r="AJ4" s="83"/>
      <c r="AK4" s="83"/>
      <c r="AL4" s="83"/>
      <c r="AM4" s="83"/>
      <c r="AN4" s="83"/>
      <c r="AO4" s="83"/>
      <c r="AP4" s="83"/>
      <c r="AQ4" s="83"/>
      <c r="AR4" s="83"/>
      <c r="AS4" s="83"/>
      <c r="AT4" s="83"/>
      <c r="AU4" s="83"/>
      <c r="AV4" s="83"/>
      <c r="AW4" s="83"/>
      <c r="AX4" s="83"/>
      <c r="AY4" s="83"/>
      <c r="AZ4" s="83"/>
      <c r="BA4" s="83"/>
      <c r="BB4" s="83"/>
      <c r="BC4" s="83"/>
      <c r="BD4" s="83"/>
      <c r="BE4" s="83"/>
      <c r="BF4" s="83"/>
      <c r="BG4" s="83"/>
      <c r="BH4" s="83"/>
      <c r="BI4" s="83"/>
    </row>
    <row r="5" spans="1:61" x14ac:dyDescent="0.25">
      <c r="A5" s="85"/>
      <c r="B5" s="85"/>
      <c r="C5" s="85"/>
      <c r="D5" s="86"/>
      <c r="E5" s="85"/>
      <c r="F5" s="85"/>
      <c r="G5" s="83"/>
      <c r="H5" s="83"/>
      <c r="I5" s="87"/>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c r="BC5" s="83"/>
      <c r="BD5" s="83"/>
      <c r="BE5" s="83"/>
      <c r="BF5" s="83"/>
      <c r="BG5" s="83"/>
      <c r="BH5" s="83"/>
      <c r="BI5" s="83"/>
    </row>
    <row r="6" spans="1:61" ht="23.25" customHeight="1" x14ac:dyDescent="0.25">
      <c r="A6" s="273" t="s">
        <v>86</v>
      </c>
      <c r="B6" s="273"/>
      <c r="C6" s="274"/>
      <c r="D6" s="244" t="s">
        <v>7</v>
      </c>
      <c r="E6" s="245"/>
      <c r="F6" s="234" t="s">
        <v>8</v>
      </c>
      <c r="G6" s="234"/>
      <c r="H6" s="232" t="s">
        <v>87</v>
      </c>
      <c r="I6" s="233"/>
      <c r="J6" s="88"/>
      <c r="K6" s="88"/>
      <c r="L6" s="88"/>
      <c r="M6" s="88"/>
      <c r="N6" s="88"/>
      <c r="O6" s="88"/>
      <c r="P6" s="88"/>
      <c r="Q6" s="88"/>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c r="BC6" s="83"/>
      <c r="BD6" s="83"/>
      <c r="BE6" s="83"/>
      <c r="BF6" s="83"/>
      <c r="BG6" s="83"/>
      <c r="BH6" s="83"/>
      <c r="BI6" s="83"/>
    </row>
    <row r="7" spans="1:61" ht="25.5" customHeight="1" x14ac:dyDescent="0.25">
      <c r="A7" s="275"/>
      <c r="B7" s="275"/>
      <c r="C7" s="276"/>
      <c r="D7" s="246"/>
      <c r="E7" s="247"/>
      <c r="F7" s="235" t="s">
        <v>10</v>
      </c>
      <c r="G7" s="235"/>
      <c r="H7" s="232" t="s">
        <v>11</v>
      </c>
      <c r="I7" s="233"/>
      <c r="J7" s="88"/>
      <c r="K7" s="88"/>
      <c r="L7" s="88"/>
      <c r="M7" s="88"/>
      <c r="N7" s="88"/>
      <c r="O7" s="88"/>
      <c r="P7" s="88"/>
      <c r="Q7" s="88"/>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c r="AX7" s="83"/>
      <c r="AY7" s="83"/>
      <c r="AZ7" s="83"/>
      <c r="BA7" s="83"/>
      <c r="BB7" s="83"/>
      <c r="BC7" s="83"/>
      <c r="BD7" s="83"/>
      <c r="BE7" s="83"/>
      <c r="BF7" s="83"/>
      <c r="BG7" s="83"/>
      <c r="BH7" s="83"/>
      <c r="BI7" s="83"/>
    </row>
    <row r="8" spans="1:61" ht="162.6" customHeight="1" x14ac:dyDescent="0.25">
      <c r="A8" s="277" t="s">
        <v>88</v>
      </c>
      <c r="B8" s="278"/>
      <c r="C8" s="279"/>
      <c r="D8" s="243" t="s">
        <v>89</v>
      </c>
      <c r="E8" s="243"/>
      <c r="F8" s="243"/>
      <c r="G8" s="243"/>
      <c r="H8" s="243"/>
      <c r="I8" s="243"/>
      <c r="J8" s="88"/>
      <c r="K8" s="88"/>
      <c r="L8" s="88"/>
      <c r="M8" s="88"/>
      <c r="N8" s="88"/>
      <c r="O8" s="88"/>
      <c r="P8" s="88"/>
      <c r="Q8" s="88"/>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c r="BH8" s="83"/>
      <c r="BI8" s="83"/>
    </row>
    <row r="9" spans="1:61" ht="22.5" customHeight="1" x14ac:dyDescent="0.25">
      <c r="A9" s="277" t="s">
        <v>90</v>
      </c>
      <c r="B9" s="278"/>
      <c r="C9" s="279"/>
      <c r="D9" s="281" t="s">
        <v>91</v>
      </c>
      <c r="E9" s="281"/>
      <c r="F9" s="281"/>
      <c r="G9" s="281"/>
      <c r="H9" s="281"/>
      <c r="I9" s="281"/>
      <c r="J9" s="88"/>
      <c r="K9" s="88"/>
      <c r="L9" s="88"/>
      <c r="M9" s="88"/>
      <c r="N9" s="88"/>
      <c r="O9" s="88"/>
      <c r="P9" s="88"/>
      <c r="Q9" s="88"/>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c r="BH9" s="83"/>
      <c r="BI9" s="83"/>
    </row>
    <row r="10" spans="1:61" ht="16.5" customHeight="1" x14ac:dyDescent="0.25">
      <c r="A10" s="84"/>
      <c r="B10" s="84"/>
      <c r="C10" s="84"/>
      <c r="D10" s="89"/>
      <c r="E10" s="89"/>
      <c r="F10" s="89"/>
      <c r="G10" s="89"/>
      <c r="H10" s="89"/>
      <c r="I10" s="89"/>
      <c r="J10" s="88"/>
      <c r="K10" s="88"/>
      <c r="L10" s="88"/>
      <c r="M10" s="88"/>
      <c r="N10" s="88"/>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c r="AX10" s="83"/>
      <c r="AY10" s="83"/>
      <c r="AZ10" s="83"/>
      <c r="BA10" s="83"/>
      <c r="BB10" s="83"/>
      <c r="BC10" s="83"/>
      <c r="BD10" s="83"/>
      <c r="BE10" s="83"/>
      <c r="BF10" s="83"/>
      <c r="BG10" s="83"/>
      <c r="BH10" s="83"/>
      <c r="BI10" s="83"/>
    </row>
    <row r="11" spans="1:61" ht="21.75" customHeight="1" x14ac:dyDescent="0.25">
      <c r="A11" s="238" t="s">
        <v>92</v>
      </c>
      <c r="B11" s="239"/>
      <c r="C11" s="239"/>
      <c r="D11" s="239"/>
      <c r="E11" s="239"/>
      <c r="F11" s="239"/>
      <c r="G11" s="239"/>
      <c r="H11" s="239"/>
      <c r="I11" s="240"/>
      <c r="J11" s="241" t="s">
        <v>93</v>
      </c>
      <c r="K11" s="241"/>
      <c r="L11" s="241"/>
      <c r="M11" s="241"/>
      <c r="N11" s="241"/>
      <c r="O11" s="241"/>
      <c r="P11" s="241"/>
      <c r="Q11" s="241"/>
      <c r="R11" s="241"/>
      <c r="S11" s="241"/>
      <c r="T11" s="241"/>
      <c r="U11" s="241"/>
      <c r="V11" s="241"/>
      <c r="W11" s="241"/>
      <c r="X11" s="241"/>
      <c r="Y11" s="241"/>
      <c r="Z11" s="241"/>
      <c r="AA11" s="241"/>
      <c r="AB11" s="241"/>
      <c r="AC11" s="241"/>
      <c r="AD11" s="241"/>
      <c r="AE11" s="241"/>
      <c r="AF11" s="241"/>
      <c r="AG11" s="241"/>
      <c r="AH11" s="241"/>
      <c r="AI11" s="238" t="s">
        <v>94</v>
      </c>
      <c r="AJ11" s="240"/>
      <c r="AK11" s="212" t="s">
        <v>95</v>
      </c>
      <c r="AL11" s="212" t="s">
        <v>96</v>
      </c>
      <c r="AM11" s="212" t="s">
        <v>97</v>
      </c>
      <c r="AN11" s="212" t="s">
        <v>98</v>
      </c>
      <c r="AO11" s="212" t="s">
        <v>575</v>
      </c>
      <c r="AP11" s="212" t="s">
        <v>98</v>
      </c>
      <c r="AQ11" s="212" t="s">
        <v>598</v>
      </c>
      <c r="AR11" s="344" t="s">
        <v>600</v>
      </c>
      <c r="AS11" s="83"/>
      <c r="AT11" s="83"/>
      <c r="AU11" s="83"/>
      <c r="AV11" s="83"/>
      <c r="AW11" s="83"/>
      <c r="AX11" s="83"/>
      <c r="AY11" s="83"/>
      <c r="AZ11" s="83"/>
      <c r="BA11" s="83"/>
      <c r="BB11" s="83"/>
      <c r="BC11" s="83"/>
      <c r="BD11" s="83"/>
      <c r="BE11" s="83"/>
      <c r="BF11" s="83"/>
      <c r="BG11" s="83"/>
      <c r="BH11" s="83"/>
      <c r="BI11" s="83"/>
    </row>
    <row r="12" spans="1:61" x14ac:dyDescent="0.25">
      <c r="A12" s="269" t="s">
        <v>99</v>
      </c>
      <c r="B12" s="211" t="s">
        <v>599</v>
      </c>
      <c r="C12" s="211" t="s">
        <v>100</v>
      </c>
      <c r="D12" s="212" t="s">
        <v>101</v>
      </c>
      <c r="E12" s="212" t="s">
        <v>102</v>
      </c>
      <c r="F12" s="212" t="s">
        <v>103</v>
      </c>
      <c r="G12" s="212" t="s">
        <v>104</v>
      </c>
      <c r="H12" s="212" t="s">
        <v>105</v>
      </c>
      <c r="I12" s="212" t="s">
        <v>106</v>
      </c>
      <c r="J12" s="241" t="s">
        <v>107</v>
      </c>
      <c r="K12" s="241"/>
      <c r="L12" s="241"/>
      <c r="M12" s="241"/>
      <c r="N12" s="241"/>
      <c r="O12" s="280" t="s">
        <v>108</v>
      </c>
      <c r="P12" s="280"/>
      <c r="Q12" s="280"/>
      <c r="R12" s="280"/>
      <c r="S12" s="280"/>
      <c r="T12" s="280"/>
      <c r="U12" s="280"/>
      <c r="V12" s="280"/>
      <c r="W12" s="280"/>
      <c r="X12" s="280"/>
      <c r="Y12" s="90"/>
      <c r="Z12" s="90"/>
      <c r="AA12" s="90"/>
      <c r="AB12" s="90"/>
      <c r="AC12" s="90"/>
      <c r="AD12" s="242" t="s">
        <v>109</v>
      </c>
      <c r="AE12" s="242"/>
      <c r="AF12" s="242"/>
      <c r="AG12" s="242"/>
      <c r="AH12" s="242"/>
      <c r="AI12" s="248" t="s">
        <v>110</v>
      </c>
      <c r="AJ12" s="91" t="s">
        <v>111</v>
      </c>
      <c r="AK12" s="270"/>
      <c r="AL12" s="270"/>
      <c r="AM12" s="270"/>
      <c r="AN12" s="270"/>
      <c r="AO12" s="270"/>
      <c r="AP12" s="270"/>
      <c r="AQ12" s="270"/>
      <c r="AR12" s="345"/>
      <c r="AS12" s="83"/>
      <c r="AT12" s="83"/>
      <c r="AU12" s="83"/>
      <c r="AV12" s="83"/>
      <c r="AW12" s="83"/>
      <c r="AX12" s="83"/>
      <c r="AY12" s="83"/>
      <c r="AZ12" s="83"/>
      <c r="BA12" s="83"/>
      <c r="BB12" s="83"/>
      <c r="BC12" s="83"/>
      <c r="BD12" s="83"/>
      <c r="BE12" s="83"/>
      <c r="BF12" s="83"/>
      <c r="BG12" s="83"/>
      <c r="BH12" s="83"/>
      <c r="BI12" s="83"/>
    </row>
    <row r="13" spans="1:61" x14ac:dyDescent="0.25">
      <c r="A13" s="269"/>
      <c r="B13" s="211"/>
      <c r="C13" s="211"/>
      <c r="D13" s="270"/>
      <c r="E13" s="270"/>
      <c r="F13" s="270"/>
      <c r="G13" s="271"/>
      <c r="H13" s="270"/>
      <c r="I13" s="270"/>
      <c r="J13" s="266" t="s">
        <v>112</v>
      </c>
      <c r="K13" s="266" t="s">
        <v>113</v>
      </c>
      <c r="L13" s="266" t="s">
        <v>114</v>
      </c>
      <c r="M13" s="266" t="s">
        <v>113</v>
      </c>
      <c r="N13" s="266" t="s">
        <v>115</v>
      </c>
      <c r="O13" s="249" t="s">
        <v>116</v>
      </c>
      <c r="P13" s="212" t="s">
        <v>117</v>
      </c>
      <c r="Q13" s="212" t="s">
        <v>118</v>
      </c>
      <c r="R13" s="253" t="s">
        <v>119</v>
      </c>
      <c r="S13" s="254"/>
      <c r="T13" s="254"/>
      <c r="U13" s="254"/>
      <c r="V13" s="254"/>
      <c r="W13" s="254"/>
      <c r="X13" s="255"/>
      <c r="Y13" s="249" t="s">
        <v>120</v>
      </c>
      <c r="Z13" s="249" t="s">
        <v>121</v>
      </c>
      <c r="AA13" s="249" t="s">
        <v>113</v>
      </c>
      <c r="AB13" s="249" t="s">
        <v>122</v>
      </c>
      <c r="AC13" s="249" t="s">
        <v>113</v>
      </c>
      <c r="AD13" s="249" t="s">
        <v>123</v>
      </c>
      <c r="AE13" s="249" t="s">
        <v>113</v>
      </c>
      <c r="AF13" s="249" t="s">
        <v>124</v>
      </c>
      <c r="AG13" s="249" t="s">
        <v>113</v>
      </c>
      <c r="AH13" s="249" t="s">
        <v>125</v>
      </c>
      <c r="AI13" s="248"/>
      <c r="AJ13" s="307" t="s">
        <v>126</v>
      </c>
      <c r="AK13" s="270"/>
      <c r="AL13" s="270"/>
      <c r="AM13" s="270"/>
      <c r="AN13" s="270"/>
      <c r="AO13" s="270"/>
      <c r="AP13" s="270"/>
      <c r="AQ13" s="270"/>
      <c r="AR13" s="345"/>
      <c r="AS13" s="83"/>
      <c r="AT13" s="83"/>
      <c r="AU13" s="83"/>
      <c r="AV13" s="83"/>
      <c r="AW13" s="83"/>
      <c r="AX13" s="83"/>
      <c r="AY13" s="83"/>
      <c r="AZ13" s="83"/>
      <c r="BA13" s="83"/>
      <c r="BB13" s="83"/>
      <c r="BC13" s="83"/>
      <c r="BD13" s="83"/>
      <c r="BE13" s="83"/>
      <c r="BF13" s="83"/>
      <c r="BG13" s="83"/>
      <c r="BH13" s="83"/>
      <c r="BI13" s="83"/>
    </row>
    <row r="14" spans="1:61" s="93" customFormat="1" ht="70.8" x14ac:dyDescent="0.3">
      <c r="A14" s="269"/>
      <c r="B14" s="212"/>
      <c r="C14" s="211"/>
      <c r="D14" s="268"/>
      <c r="E14" s="268"/>
      <c r="F14" s="268"/>
      <c r="G14" s="272"/>
      <c r="H14" s="268"/>
      <c r="I14" s="268"/>
      <c r="J14" s="267"/>
      <c r="K14" s="267"/>
      <c r="L14" s="267"/>
      <c r="M14" s="267"/>
      <c r="N14" s="267"/>
      <c r="O14" s="250"/>
      <c r="P14" s="268"/>
      <c r="Q14" s="268"/>
      <c r="R14" s="116" t="s">
        <v>127</v>
      </c>
      <c r="S14" s="116" t="s">
        <v>128</v>
      </c>
      <c r="T14" s="116" t="s">
        <v>129</v>
      </c>
      <c r="U14" s="116" t="s">
        <v>130</v>
      </c>
      <c r="V14" s="116" t="s">
        <v>131</v>
      </c>
      <c r="W14" s="116" t="s">
        <v>132</v>
      </c>
      <c r="X14" s="117" t="s">
        <v>133</v>
      </c>
      <c r="Y14" s="250"/>
      <c r="Z14" s="250"/>
      <c r="AA14" s="250"/>
      <c r="AB14" s="250"/>
      <c r="AC14" s="250"/>
      <c r="AD14" s="250"/>
      <c r="AE14" s="250"/>
      <c r="AF14" s="250"/>
      <c r="AG14" s="250"/>
      <c r="AH14" s="250"/>
      <c r="AI14" s="248"/>
      <c r="AJ14" s="308"/>
      <c r="AK14" s="268"/>
      <c r="AL14" s="268"/>
      <c r="AM14" s="268"/>
      <c r="AN14" s="268"/>
      <c r="AO14" s="268"/>
      <c r="AP14" s="268"/>
      <c r="AQ14" s="268"/>
      <c r="AR14" s="346"/>
      <c r="AS14" s="92"/>
      <c r="AT14" s="92"/>
      <c r="AU14" s="92"/>
      <c r="AV14" s="92"/>
      <c r="AW14" s="92"/>
      <c r="AX14" s="92"/>
      <c r="AY14" s="92"/>
      <c r="AZ14" s="92"/>
      <c r="BA14" s="92"/>
      <c r="BB14" s="92"/>
      <c r="BC14" s="92"/>
      <c r="BD14" s="92"/>
      <c r="BE14" s="92"/>
      <c r="BF14" s="92"/>
      <c r="BG14" s="92"/>
      <c r="BH14" s="92"/>
      <c r="BI14" s="92"/>
    </row>
    <row r="15" spans="1:61" s="98" customFormat="1" ht="66" customHeight="1" x14ac:dyDescent="0.3">
      <c r="A15" s="219" t="s">
        <v>134</v>
      </c>
      <c r="B15" s="227" t="s">
        <v>135</v>
      </c>
      <c r="C15" s="220" t="s">
        <v>136</v>
      </c>
      <c r="D15" s="214" t="s">
        <v>137</v>
      </c>
      <c r="E15" s="214" t="s">
        <v>138</v>
      </c>
      <c r="F15" s="214" t="s">
        <v>139</v>
      </c>
      <c r="G15" s="224" t="s">
        <v>140</v>
      </c>
      <c r="H15" s="94" t="s">
        <v>141</v>
      </c>
      <c r="I15" s="214" t="s">
        <v>142</v>
      </c>
      <c r="J15" s="188" t="s">
        <v>143</v>
      </c>
      <c r="K15" s="186">
        <f>IF(J15="","",IF(J15="Muy Baja",0.2,IF(J15="Baja",0.4,IF(J15="Media",0.6,IF(J15="Alta",0.8,IF(J15="Muy Alta",1,))))))</f>
        <v>0.8</v>
      </c>
      <c r="L15" s="188" t="s">
        <v>144</v>
      </c>
      <c r="M15" s="186">
        <f>IF(L15="","",IF(L15="Leve",0.2,IF(L15="Menor",0.4,IF(L15="Moderado",0.6,IF(L15="Mayor",0.8,IF(L15="Catastrófico",1,))))))</f>
        <v>0.6</v>
      </c>
      <c r="N15" s="187"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v>1</v>
      </c>
      <c r="P15" s="108" t="s">
        <v>145</v>
      </c>
      <c r="Q15" s="27" t="str">
        <f>IF(OR(R15="Preventivo",R15="Detectivo"),"Probabilidad",IF(R15="Correctivo","Impacto",""))</f>
        <v>Probabilidad</v>
      </c>
      <c r="R15" s="111" t="s">
        <v>146</v>
      </c>
      <c r="S15" s="111" t="s">
        <v>147</v>
      </c>
      <c r="T15" s="28" t="str">
        <f>IF(AND(R15="Preventivo",S15="Automático"),"50%",IF(AND(R15="Preventivo",S15="Manual"),"40%",IF(AND(R15="Detectivo",S15="Automático"),"40%",IF(AND(R15="Detectivo",S15="Manual"),"30%",IF(AND(R15="Correctivo",S15="Automático"),"35%",IF(AND(R15="Correctivo",S15="Manual"),"25%",""))))))</f>
        <v>40%</v>
      </c>
      <c r="U15" s="111" t="s">
        <v>148</v>
      </c>
      <c r="V15" s="111" t="s">
        <v>149</v>
      </c>
      <c r="W15" s="111" t="s">
        <v>150</v>
      </c>
      <c r="X15" s="115" t="s">
        <v>151</v>
      </c>
      <c r="Y15" s="96">
        <f>IFERROR(IF(Q15="Probabilidad",(K15-(+K15*T15)),IF(Q15="Impacto",K15,"")),"")</f>
        <v>0.48</v>
      </c>
      <c r="Z15" s="30" t="str">
        <f t="shared" ref="Z15:Z18" si="0">IFERROR(IF(Y15="","",IF(Y15&lt;=0.2,"Muy Baja",IF(Y15&lt;=0.4,"Baja",IF(Y15&lt;=0.6,"Media",IF(Y15&lt;=0.8,"Alta","Muy Alta"))))),"")</f>
        <v>Media</v>
      </c>
      <c r="AA15" s="28">
        <f>+Y15</f>
        <v>0.48</v>
      </c>
      <c r="AB15" s="30" t="str">
        <f>IFERROR(IF(AC15="","",IF(AC15&lt;=0.2,"Leve",IF(AC15&lt;=0.4,"Menor",IF(AC15&lt;=0.6,"Moderado",IF(AC15&lt;=0.8,"Mayor","Catastrófico"))))),"")</f>
        <v>Moderado</v>
      </c>
      <c r="AC15" s="28">
        <f>IFERROR(IF(Q15="Impacto",(M15-(+M15*T15)),IF(Q15="Probabilidad",M15,"")),"")</f>
        <v>0.6</v>
      </c>
      <c r="AD15" s="188" t="str">
        <f>IFERROR(IF(AE15=0,"",IF(AND(AE15&gt;0,AE15&lt;=0.2),"Muy Baja",IF(AE15&lt;=0.4,"Baja",IF(AE15&lt;=0.6,"Media",IF(AE15&lt;=0.8,"Alta","Muy Alta"))))),"")</f>
        <v>Muy Baja</v>
      </c>
      <c r="AE15" s="190">
        <f>MIN(Y15:Y22)</f>
        <v>1.5676415999999999E-2</v>
      </c>
      <c r="AF15" s="188" t="str">
        <f>IFERROR(IF(AG15=0,"",IF(AND(AG15&gt;0,AG15&lt;=0.2),"Leve",IF(AG15&lt;=0.4,"Menor",IF(AG15&lt;=0.6,"Moderado",IF(AG15&lt;=0.8,"Mayor","Catastrófico"))))),"")</f>
        <v>Moderado</v>
      </c>
      <c r="AG15" s="190">
        <f>MIN(AC15:AC22)</f>
        <v>0.6</v>
      </c>
      <c r="AH15" s="192"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36" t="s">
        <v>152</v>
      </c>
      <c r="AJ15" s="304"/>
      <c r="AK15" s="290" t="s">
        <v>153</v>
      </c>
      <c r="AL15" s="290" t="s">
        <v>154</v>
      </c>
      <c r="AM15" s="294" t="s">
        <v>155</v>
      </c>
      <c r="AN15" s="294" t="s">
        <v>156</v>
      </c>
      <c r="AO15" s="294" t="s">
        <v>576</v>
      </c>
      <c r="AP15" s="294" t="s">
        <v>577</v>
      </c>
      <c r="AQ15" s="294" t="s">
        <v>626</v>
      </c>
      <c r="AR15" s="294" t="s">
        <v>627</v>
      </c>
      <c r="AS15" s="97"/>
      <c r="AT15" s="97"/>
      <c r="AU15" s="97"/>
      <c r="AV15" s="97"/>
      <c r="AW15" s="97"/>
      <c r="AX15" s="97"/>
      <c r="AY15" s="97"/>
      <c r="AZ15" s="97"/>
      <c r="BA15" s="97"/>
      <c r="BB15" s="97"/>
      <c r="BC15" s="97"/>
      <c r="BD15" s="97"/>
      <c r="BE15" s="97"/>
      <c r="BF15" s="97"/>
      <c r="BG15" s="97"/>
      <c r="BH15" s="97"/>
      <c r="BI15" s="97"/>
    </row>
    <row r="16" spans="1:61" ht="59.25" customHeight="1" x14ac:dyDescent="0.25">
      <c r="A16" s="219"/>
      <c r="B16" s="227"/>
      <c r="C16" s="221"/>
      <c r="D16" s="215"/>
      <c r="E16" s="215"/>
      <c r="F16" s="215"/>
      <c r="G16" s="225"/>
      <c r="H16" s="94" t="s">
        <v>157</v>
      </c>
      <c r="I16" s="215"/>
      <c r="J16" s="189"/>
      <c r="K16" s="186"/>
      <c r="L16" s="189"/>
      <c r="M16" s="186"/>
      <c r="N16" s="187"/>
      <c r="O16" s="27">
        <v>2</v>
      </c>
      <c r="P16" s="95" t="s">
        <v>158</v>
      </c>
      <c r="Q16" s="27" t="str">
        <f>IF(OR(R16="Preventivo",R16="Detectivo"),"Probabilidad",IF(R16="Correctivo","Impacto",""))</f>
        <v>Probabilidad</v>
      </c>
      <c r="R16" s="111" t="s">
        <v>146</v>
      </c>
      <c r="S16" s="111" t="s">
        <v>147</v>
      </c>
      <c r="T16" s="28" t="str">
        <f>IF(AND(R16="Preventivo",S16="Automático"),"50%",IF(AND(R16="Preventivo",S16="Manual"),"40%",IF(AND(R16="Detectivo",S16="Automático"),"40%",IF(AND(R16="Detectivo",S16="Manual"),"30%",IF(AND(R16="Correctivo",S16="Automático"),"35%",IF(AND(R16="Correctivo",S16="Manual"),"25%",""))))))</f>
        <v>40%</v>
      </c>
      <c r="U16" s="111" t="s">
        <v>148</v>
      </c>
      <c r="V16" s="111" t="s">
        <v>149</v>
      </c>
      <c r="W16" s="111" t="s">
        <v>150</v>
      </c>
      <c r="X16" s="115" t="s">
        <v>159</v>
      </c>
      <c r="Y16" s="96">
        <f>IFERROR(IF(AND(Q15="Probabilidad",Q16="Probabilidad"),(AA15-(+AA15*T16)),IF(Q16="Probabilidad",(K15-(+K15*T16)),IF(Q16="Impacto",AA15,""))),"")</f>
        <v>0.28799999999999998</v>
      </c>
      <c r="Z16" s="30" t="str">
        <f t="shared" si="0"/>
        <v>Baja</v>
      </c>
      <c r="AA16" s="28">
        <f t="shared" ref="AA16:AA18" si="1">+Y16</f>
        <v>0.28799999999999998</v>
      </c>
      <c r="AB16" s="30" t="str">
        <f t="shared" ref="AB16:AB18" si="2">IFERROR(IF(AC16="","",IF(AC16&lt;=0.2,"Leve",IF(AC16&lt;=0.4,"Menor",IF(AC16&lt;=0.6,"Moderado",IF(AC16&lt;=0.8,"Mayor","Catastrófico"))))),"")</f>
        <v>Moderado</v>
      </c>
      <c r="AC16" s="28">
        <f>IFERROR(IF(AND(Q15="Impacto",Q16="Impacto"),(AC15-(+AC15*T16)),IF(Q16="Impacto",($M$15-(+$M$15*T16)),IF(Q16="Probabilidad",AC15,""))),"")</f>
        <v>0.6</v>
      </c>
      <c r="AD16" s="189"/>
      <c r="AE16" s="191"/>
      <c r="AF16" s="189"/>
      <c r="AG16" s="191"/>
      <c r="AH16" s="193"/>
      <c r="AI16" s="237"/>
      <c r="AJ16" s="305"/>
      <c r="AK16" s="291"/>
      <c r="AL16" s="291"/>
      <c r="AM16" s="181"/>
      <c r="AN16" s="295"/>
      <c r="AO16" s="181"/>
      <c r="AP16" s="295"/>
      <c r="AQ16" s="295"/>
      <c r="AR16" s="295"/>
      <c r="AS16" s="83"/>
      <c r="AT16" s="83"/>
      <c r="AU16" s="83"/>
      <c r="AV16" s="83"/>
      <c r="AW16" s="83"/>
      <c r="AX16" s="83"/>
      <c r="AY16" s="83"/>
      <c r="AZ16" s="83"/>
      <c r="BA16" s="83"/>
      <c r="BB16" s="83"/>
      <c r="BC16" s="83"/>
      <c r="BD16" s="83"/>
      <c r="BE16" s="83"/>
      <c r="BF16" s="83"/>
      <c r="BG16" s="83"/>
      <c r="BH16" s="83"/>
      <c r="BI16" s="83"/>
    </row>
    <row r="17" spans="1:61" ht="69" customHeight="1" x14ac:dyDescent="0.25">
      <c r="A17" s="219"/>
      <c r="B17" s="227"/>
      <c r="C17" s="221"/>
      <c r="D17" s="215"/>
      <c r="E17" s="215"/>
      <c r="F17" s="215"/>
      <c r="G17" s="225"/>
      <c r="H17" s="94" t="s">
        <v>160</v>
      </c>
      <c r="I17" s="215"/>
      <c r="J17" s="189"/>
      <c r="K17" s="186"/>
      <c r="L17" s="189"/>
      <c r="M17" s="186"/>
      <c r="N17" s="187"/>
      <c r="O17" s="27">
        <v>4</v>
      </c>
      <c r="P17" s="95" t="s">
        <v>161</v>
      </c>
      <c r="Q17" s="27" t="str">
        <f t="shared" ref="Q17:Q22" si="3">IF(OR(R17="Preventivo",R17="Detectivo"),"Probabilidad",IF(R17="Correctivo","Impacto",""))</f>
        <v>Probabilidad</v>
      </c>
      <c r="R17" s="111" t="s">
        <v>146</v>
      </c>
      <c r="S17" s="111" t="s">
        <v>147</v>
      </c>
      <c r="T17" s="28" t="str">
        <f t="shared" ref="T17:T18" si="4">IF(AND(R17="Preventivo",S17="Automático"),"50%",IF(AND(R17="Preventivo",S17="Manual"),"40%",IF(AND(R17="Detectivo",S17="Automático"),"40%",IF(AND(R17="Detectivo",S17="Manual"),"30%",IF(AND(R17="Correctivo",S17="Automático"),"35%",IF(AND(R17="Correctivo",S17="Manual"),"25%",""))))))</f>
        <v>40%</v>
      </c>
      <c r="U17" s="111" t="s">
        <v>148</v>
      </c>
      <c r="V17" s="111" t="s">
        <v>149</v>
      </c>
      <c r="W17" s="111" t="s">
        <v>150</v>
      </c>
      <c r="X17" s="115" t="s">
        <v>162</v>
      </c>
      <c r="Y17" s="96">
        <f>IFERROR(IF(AND(Q16="Probabilidad",Q17="Probabilidad"),(AA16-(+AA16*T17)),IF(Q17="Probabilidad",(K16-(+K16*T17)),IF(Q17="Impacto",AA16,""))),"")</f>
        <v>0.17279999999999998</v>
      </c>
      <c r="Z17" s="30" t="str">
        <f t="shared" ref="Z17" si="5">IFERROR(IF(Y17="","",IF(Y17&lt;=0.2,"Muy Baja",IF(Y17&lt;=0.4,"Baja",IF(Y17&lt;=0.6,"Media",IF(Y17&lt;=0.8,"Alta","Muy Alta"))))),"")</f>
        <v>Muy Baja</v>
      </c>
      <c r="AA17" s="28">
        <f t="shared" ref="AA17" si="6">+Y17</f>
        <v>0.17279999999999998</v>
      </c>
      <c r="AB17" s="30" t="str">
        <f t="shared" ref="AB17" si="7">IFERROR(IF(AC17="","",IF(AC17&lt;=0.2,"Leve",IF(AC17&lt;=0.4,"Menor",IF(AC17&lt;=0.6,"Moderado",IF(AC17&lt;=0.8,"Mayor","Catastrófico"))))),"")</f>
        <v>Moderado</v>
      </c>
      <c r="AC17" s="28">
        <f>IFERROR(IF(AND(Q16="Impacto",Q17="Impacto"),(AC16-(+AC16*T17)),IF(Q17="Impacto",($M$15-(+$M$15*T17)),IF(Q17="Probabilidad",AC16,""))),"")</f>
        <v>0.6</v>
      </c>
      <c r="AD17" s="189"/>
      <c r="AE17" s="191"/>
      <c r="AF17" s="189"/>
      <c r="AG17" s="191"/>
      <c r="AH17" s="193"/>
      <c r="AI17" s="237"/>
      <c r="AJ17" s="305"/>
      <c r="AK17" s="291"/>
      <c r="AL17" s="291"/>
      <c r="AM17" s="181"/>
      <c r="AN17" s="295"/>
      <c r="AO17" s="181"/>
      <c r="AP17" s="295"/>
      <c r="AQ17" s="295"/>
      <c r="AR17" s="295"/>
      <c r="AS17" s="83"/>
      <c r="AT17" s="83"/>
      <c r="AU17" s="83"/>
      <c r="AV17" s="83"/>
      <c r="AW17" s="83"/>
      <c r="AX17" s="83"/>
      <c r="AY17" s="83"/>
      <c r="AZ17" s="83"/>
      <c r="BA17" s="83"/>
      <c r="BB17" s="83"/>
      <c r="BC17" s="83"/>
      <c r="BD17" s="83"/>
      <c r="BE17" s="83"/>
      <c r="BF17" s="83"/>
      <c r="BG17" s="83"/>
      <c r="BH17" s="83"/>
      <c r="BI17" s="83"/>
    </row>
    <row r="18" spans="1:61" ht="64.5" customHeight="1" x14ac:dyDescent="0.25">
      <c r="A18" s="219"/>
      <c r="B18" s="227"/>
      <c r="C18" s="221"/>
      <c r="D18" s="215"/>
      <c r="E18" s="215"/>
      <c r="F18" s="215"/>
      <c r="G18" s="225"/>
      <c r="H18" s="251" t="s">
        <v>163</v>
      </c>
      <c r="I18" s="215"/>
      <c r="J18" s="189"/>
      <c r="K18" s="186"/>
      <c r="L18" s="189"/>
      <c r="M18" s="186"/>
      <c r="N18" s="187"/>
      <c r="O18" s="27" t="s">
        <v>164</v>
      </c>
      <c r="P18" s="95" t="s">
        <v>165</v>
      </c>
      <c r="Q18" s="27" t="str">
        <f t="shared" si="3"/>
        <v>Probabilidad</v>
      </c>
      <c r="R18" s="111" t="s">
        <v>146</v>
      </c>
      <c r="S18" s="111" t="s">
        <v>147</v>
      </c>
      <c r="T18" s="28" t="str">
        <f t="shared" si="4"/>
        <v>40%</v>
      </c>
      <c r="U18" s="111" t="s">
        <v>148</v>
      </c>
      <c r="V18" s="111" t="s">
        <v>149</v>
      </c>
      <c r="W18" s="111" t="s">
        <v>150</v>
      </c>
      <c r="X18" s="115" t="s">
        <v>166</v>
      </c>
      <c r="Y18" s="96">
        <f>IFERROR(IF(AND(Q17="Probabilidad",Q18="Probabilidad"),(AA17-(+AA17*T18)),IF(AND(Q17="Impacto",Q18="Probabilidad"),(#REF!-(+#REF!*T18)),IF(Q18="Impacto",AA17,""))),"")</f>
        <v>0.10367999999999998</v>
      </c>
      <c r="Z18" s="30" t="str">
        <f t="shared" si="0"/>
        <v>Muy Baja</v>
      </c>
      <c r="AA18" s="28">
        <f t="shared" si="1"/>
        <v>0.10367999999999998</v>
      </c>
      <c r="AB18" s="30" t="str">
        <f t="shared" si="2"/>
        <v>Moderado</v>
      </c>
      <c r="AC18" s="28">
        <f>IFERROR(IF(AND(Q17="Impacto",Q18="Impacto"),(AC17-(+AC17*T18)),IF(AND(Q17="Probabilidad",Q18="Impacto"),(#REF!-(+#REF!*T18)),IF(Q18="Probabilidad",AC17,""))),"")</f>
        <v>0.6</v>
      </c>
      <c r="AD18" s="189"/>
      <c r="AE18" s="191"/>
      <c r="AF18" s="189"/>
      <c r="AG18" s="191"/>
      <c r="AH18" s="193"/>
      <c r="AI18" s="237"/>
      <c r="AJ18" s="305"/>
      <c r="AK18" s="291"/>
      <c r="AL18" s="291"/>
      <c r="AM18" s="181"/>
      <c r="AN18" s="295"/>
      <c r="AO18" s="181"/>
      <c r="AP18" s="295"/>
      <c r="AQ18" s="295"/>
      <c r="AR18" s="295"/>
      <c r="AS18" s="83"/>
      <c r="AT18" s="83"/>
      <c r="AU18" s="83"/>
      <c r="AV18" s="83"/>
      <c r="AW18" s="83"/>
      <c r="AX18" s="83"/>
      <c r="AY18" s="83"/>
      <c r="AZ18" s="83"/>
      <c r="BA18" s="83"/>
      <c r="BB18" s="83"/>
      <c r="BC18" s="83"/>
      <c r="BD18" s="83"/>
      <c r="BE18" s="83"/>
      <c r="BF18" s="83"/>
      <c r="BG18" s="83"/>
      <c r="BH18" s="83"/>
      <c r="BI18" s="83"/>
    </row>
    <row r="19" spans="1:61" ht="66" customHeight="1" x14ac:dyDescent="0.25">
      <c r="A19" s="219"/>
      <c r="B19" s="227"/>
      <c r="C19" s="221"/>
      <c r="D19" s="215"/>
      <c r="E19" s="215"/>
      <c r="F19" s="215"/>
      <c r="G19" s="225"/>
      <c r="H19" s="252"/>
      <c r="I19" s="215"/>
      <c r="J19" s="189"/>
      <c r="K19" s="186"/>
      <c r="L19" s="189"/>
      <c r="M19" s="186"/>
      <c r="N19" s="187"/>
      <c r="O19" s="27" t="s">
        <v>167</v>
      </c>
      <c r="P19" s="95" t="s">
        <v>168</v>
      </c>
      <c r="Q19" s="27" t="str">
        <f t="shared" si="3"/>
        <v>Probabilidad</v>
      </c>
      <c r="R19" s="111" t="s">
        <v>146</v>
      </c>
      <c r="S19" s="111" t="s">
        <v>147</v>
      </c>
      <c r="T19" s="28" t="str">
        <f t="shared" ref="T19" si="8">IF(AND(R19="Preventivo",S19="Automático"),"50%",IF(AND(R19="Preventivo",S19="Manual"),"40%",IF(AND(R19="Detectivo",S19="Automático"),"40%",IF(AND(R19="Detectivo",S19="Manual"),"30%",IF(AND(R19="Correctivo",S19="Automático"),"35%",IF(AND(R19="Correctivo",S19="Manual"),"25%",""))))))</f>
        <v>40%</v>
      </c>
      <c r="U19" s="111" t="s">
        <v>148</v>
      </c>
      <c r="V19" s="111" t="s">
        <v>149</v>
      </c>
      <c r="W19" s="111" t="s">
        <v>150</v>
      </c>
      <c r="X19" s="115" t="s">
        <v>169</v>
      </c>
      <c r="Y19" s="96">
        <f t="shared" ref="Y19:Y22" si="9">IFERROR(IF(AND(Q18="Probabilidad",Q19="Probabilidad"),(AA18-(+AA18*T19)),IF(AND(Q18="Impacto",Q19="Probabilidad"),(AA17-(+AA17*T19)),IF(Q19="Impacto",AA18,""))),"")</f>
        <v>6.2207999999999986E-2</v>
      </c>
      <c r="Z19" s="30" t="str">
        <f t="shared" ref="Z19:Z22" si="10">IFERROR(IF(Y19="","",IF(Y19&lt;=0.2,"Muy Baja",IF(Y19&lt;=0.4,"Baja",IF(Y19&lt;=0.6,"Media",IF(Y19&lt;=0.8,"Alta","Muy Alta"))))),"")</f>
        <v>Muy Baja</v>
      </c>
      <c r="AA19" s="28">
        <f t="shared" ref="AA19:AA22" si="11">+Y19</f>
        <v>6.2207999999999986E-2</v>
      </c>
      <c r="AB19" s="30" t="str">
        <f t="shared" ref="AB19:AB22" si="12">IFERROR(IF(AC19="","",IF(AC19&lt;=0.2,"Leve",IF(AC19&lt;=0.4,"Menor",IF(AC19&lt;=0.6,"Moderado",IF(AC19&lt;=0.8,"Mayor","Catastrófico"))))),"")</f>
        <v>Moderado</v>
      </c>
      <c r="AC19" s="28">
        <f t="shared" ref="AC19:AC22" si="13">IFERROR(IF(AND(Q18="Impacto",Q19="Impacto"),(AC18-(+AC18*T19)),IF(AND(Q18="Probabilidad",Q19="Impacto"),(AC17-(+AC17*T19)),IF(Q19="Probabilidad",AC18,""))),"")</f>
        <v>0.6</v>
      </c>
      <c r="AD19" s="189"/>
      <c r="AE19" s="191"/>
      <c r="AF19" s="189"/>
      <c r="AG19" s="191"/>
      <c r="AH19" s="193"/>
      <c r="AI19" s="237"/>
      <c r="AJ19" s="305"/>
      <c r="AK19" s="291"/>
      <c r="AL19" s="291"/>
      <c r="AM19" s="181"/>
      <c r="AN19" s="295"/>
      <c r="AO19" s="181"/>
      <c r="AP19" s="295"/>
      <c r="AQ19" s="295"/>
      <c r="AR19" s="295"/>
      <c r="AS19" s="83"/>
      <c r="AT19" s="83"/>
      <c r="AU19" s="83"/>
      <c r="AV19" s="83"/>
      <c r="AW19" s="83"/>
      <c r="AX19" s="83"/>
      <c r="AY19" s="83"/>
      <c r="AZ19" s="83"/>
      <c r="BA19" s="83"/>
      <c r="BB19" s="83"/>
      <c r="BC19" s="83"/>
      <c r="BD19" s="83"/>
      <c r="BE19" s="83"/>
      <c r="BF19" s="83"/>
      <c r="BG19" s="83"/>
      <c r="BH19" s="83"/>
      <c r="BI19" s="83"/>
    </row>
    <row r="20" spans="1:61" ht="78.75" customHeight="1" x14ac:dyDescent="0.25">
      <c r="A20" s="219"/>
      <c r="B20" s="227"/>
      <c r="C20" s="221"/>
      <c r="D20" s="215"/>
      <c r="E20" s="215"/>
      <c r="F20" s="215"/>
      <c r="G20" s="225"/>
      <c r="H20" s="251" t="s">
        <v>170</v>
      </c>
      <c r="I20" s="215"/>
      <c r="J20" s="189"/>
      <c r="K20" s="186"/>
      <c r="L20" s="189"/>
      <c r="M20" s="186"/>
      <c r="N20" s="187"/>
      <c r="O20" s="27" t="s">
        <v>171</v>
      </c>
      <c r="P20" s="95" t="s">
        <v>172</v>
      </c>
      <c r="Q20" s="27" t="str">
        <f t="shared" si="3"/>
        <v>Probabilidad</v>
      </c>
      <c r="R20" s="111" t="s">
        <v>146</v>
      </c>
      <c r="S20" s="111" t="s">
        <v>147</v>
      </c>
      <c r="T20" s="28" t="str">
        <f t="shared" ref="T20:T22" si="14">IF(AND(R20="Preventivo",S20="Automático"),"50%",IF(AND(R20="Preventivo",S20="Manual"),"40%",IF(AND(R20="Detectivo",S20="Automático"),"40%",IF(AND(R20="Detectivo",S20="Manual"),"30%",IF(AND(R20="Correctivo",S20="Automático"),"35%",IF(AND(R20="Correctivo",S20="Manual"),"25%",""))))))</f>
        <v>40%</v>
      </c>
      <c r="U20" s="111" t="s">
        <v>173</v>
      </c>
      <c r="V20" s="111" t="s">
        <v>149</v>
      </c>
      <c r="W20" s="111" t="s">
        <v>150</v>
      </c>
      <c r="X20" s="115" t="s">
        <v>174</v>
      </c>
      <c r="Y20" s="96">
        <f t="shared" si="9"/>
        <v>3.7324799999999991E-2</v>
      </c>
      <c r="Z20" s="30" t="str">
        <f t="shared" si="10"/>
        <v>Muy Baja</v>
      </c>
      <c r="AA20" s="28">
        <f t="shared" si="11"/>
        <v>3.7324799999999991E-2</v>
      </c>
      <c r="AB20" s="30" t="str">
        <f t="shared" si="12"/>
        <v>Moderado</v>
      </c>
      <c r="AC20" s="28">
        <f t="shared" si="13"/>
        <v>0.6</v>
      </c>
      <c r="AD20" s="189"/>
      <c r="AE20" s="191"/>
      <c r="AF20" s="189"/>
      <c r="AG20" s="191"/>
      <c r="AH20" s="193"/>
      <c r="AI20" s="237"/>
      <c r="AJ20" s="305"/>
      <c r="AK20" s="291"/>
      <c r="AL20" s="291"/>
      <c r="AM20" s="181"/>
      <c r="AN20" s="295"/>
      <c r="AO20" s="181"/>
      <c r="AP20" s="295"/>
      <c r="AQ20" s="295"/>
      <c r="AR20" s="295"/>
      <c r="AS20" s="83"/>
      <c r="AT20" s="83"/>
      <c r="AU20" s="83"/>
      <c r="AV20" s="83"/>
      <c r="AW20" s="83"/>
      <c r="AX20" s="83"/>
      <c r="AY20" s="83"/>
      <c r="AZ20" s="83"/>
      <c r="BA20" s="83"/>
      <c r="BB20" s="83"/>
      <c r="BC20" s="83"/>
      <c r="BD20" s="83"/>
      <c r="BE20" s="83"/>
      <c r="BF20" s="83"/>
      <c r="BG20" s="83"/>
      <c r="BH20" s="83"/>
      <c r="BI20" s="83"/>
    </row>
    <row r="21" spans="1:61" ht="94.5" customHeight="1" x14ac:dyDescent="0.25">
      <c r="A21" s="219"/>
      <c r="B21" s="227"/>
      <c r="C21" s="221"/>
      <c r="D21" s="215"/>
      <c r="E21" s="215"/>
      <c r="F21" s="215"/>
      <c r="G21" s="225"/>
      <c r="H21" s="252"/>
      <c r="I21" s="215"/>
      <c r="J21" s="189"/>
      <c r="K21" s="186"/>
      <c r="L21" s="189"/>
      <c r="M21" s="186"/>
      <c r="N21" s="187"/>
      <c r="O21" s="27" t="s">
        <v>175</v>
      </c>
      <c r="P21" s="95" t="s">
        <v>176</v>
      </c>
      <c r="Q21" s="27" t="str">
        <f t="shared" si="3"/>
        <v>Probabilidad</v>
      </c>
      <c r="R21" s="111" t="s">
        <v>177</v>
      </c>
      <c r="S21" s="111" t="s">
        <v>147</v>
      </c>
      <c r="T21" s="28" t="str">
        <f t="shared" si="14"/>
        <v>30%</v>
      </c>
      <c r="U21" s="111" t="s">
        <v>173</v>
      </c>
      <c r="V21" s="111" t="s">
        <v>149</v>
      </c>
      <c r="W21" s="111" t="s">
        <v>150</v>
      </c>
      <c r="X21" s="114" t="s">
        <v>178</v>
      </c>
      <c r="Y21" s="96">
        <f t="shared" si="9"/>
        <v>2.6127359999999995E-2</v>
      </c>
      <c r="Z21" s="30" t="str">
        <f t="shared" si="10"/>
        <v>Muy Baja</v>
      </c>
      <c r="AA21" s="28">
        <f t="shared" si="11"/>
        <v>2.6127359999999995E-2</v>
      </c>
      <c r="AB21" s="30" t="str">
        <f t="shared" si="12"/>
        <v>Moderado</v>
      </c>
      <c r="AC21" s="28">
        <f t="shared" si="13"/>
        <v>0.6</v>
      </c>
      <c r="AD21" s="189"/>
      <c r="AE21" s="191"/>
      <c r="AF21" s="189"/>
      <c r="AG21" s="191"/>
      <c r="AH21" s="193"/>
      <c r="AI21" s="237"/>
      <c r="AJ21" s="305"/>
      <c r="AK21" s="291"/>
      <c r="AL21" s="291"/>
      <c r="AM21" s="181"/>
      <c r="AN21" s="295"/>
      <c r="AO21" s="181"/>
      <c r="AP21" s="295"/>
      <c r="AQ21" s="295"/>
      <c r="AR21" s="295"/>
      <c r="AS21" s="83"/>
      <c r="AT21" s="83"/>
      <c r="AU21" s="83"/>
      <c r="AV21" s="83"/>
      <c r="AW21" s="83"/>
      <c r="AX21" s="83"/>
      <c r="AY21" s="83"/>
      <c r="AZ21" s="83"/>
      <c r="BA21" s="83"/>
      <c r="BB21" s="83"/>
      <c r="BC21" s="83"/>
      <c r="BD21" s="83"/>
      <c r="BE21" s="83"/>
      <c r="BF21" s="83"/>
      <c r="BG21" s="83"/>
      <c r="BH21" s="83"/>
      <c r="BI21" s="83"/>
    </row>
    <row r="22" spans="1:61" ht="51" customHeight="1" x14ac:dyDescent="0.25">
      <c r="A22" s="219"/>
      <c r="B22" s="228"/>
      <c r="C22" s="222"/>
      <c r="D22" s="223"/>
      <c r="E22" s="223"/>
      <c r="F22" s="223"/>
      <c r="G22" s="226"/>
      <c r="H22" s="94" t="s">
        <v>179</v>
      </c>
      <c r="I22" s="215"/>
      <c r="J22" s="189"/>
      <c r="K22" s="186"/>
      <c r="L22" s="189"/>
      <c r="M22" s="186"/>
      <c r="N22" s="187"/>
      <c r="O22" s="27">
        <v>7</v>
      </c>
      <c r="P22" s="95" t="s">
        <v>180</v>
      </c>
      <c r="Q22" s="27" t="str">
        <f t="shared" si="3"/>
        <v>Probabilidad</v>
      </c>
      <c r="R22" s="111" t="s">
        <v>146</v>
      </c>
      <c r="S22" s="111" t="s">
        <v>147</v>
      </c>
      <c r="T22" s="28" t="str">
        <f t="shared" si="14"/>
        <v>40%</v>
      </c>
      <c r="U22" s="111" t="s">
        <v>148</v>
      </c>
      <c r="V22" s="111" t="s">
        <v>149</v>
      </c>
      <c r="W22" s="111" t="s">
        <v>150</v>
      </c>
      <c r="X22" s="115" t="s">
        <v>181</v>
      </c>
      <c r="Y22" s="96">
        <f t="shared" si="9"/>
        <v>1.5676415999999999E-2</v>
      </c>
      <c r="Z22" s="30" t="str">
        <f t="shared" si="10"/>
        <v>Muy Baja</v>
      </c>
      <c r="AA22" s="28">
        <f t="shared" si="11"/>
        <v>1.5676415999999999E-2</v>
      </c>
      <c r="AB22" s="30" t="str">
        <f t="shared" si="12"/>
        <v>Moderado</v>
      </c>
      <c r="AC22" s="28">
        <f t="shared" si="13"/>
        <v>0.6</v>
      </c>
      <c r="AD22" s="189"/>
      <c r="AE22" s="191"/>
      <c r="AF22" s="189"/>
      <c r="AG22" s="191"/>
      <c r="AH22" s="193"/>
      <c r="AI22" s="237"/>
      <c r="AJ22" s="306"/>
      <c r="AK22" s="291"/>
      <c r="AL22" s="291"/>
      <c r="AM22" s="204"/>
      <c r="AN22" s="296"/>
      <c r="AO22" s="204"/>
      <c r="AP22" s="296"/>
      <c r="AQ22" s="296"/>
      <c r="AR22" s="296"/>
      <c r="AS22" s="83"/>
      <c r="AT22" s="83"/>
      <c r="AU22" s="83"/>
      <c r="AV22" s="83"/>
      <c r="AW22" s="83"/>
      <c r="AX22" s="83"/>
      <c r="AY22" s="83"/>
      <c r="AZ22" s="83"/>
      <c r="BA22" s="83"/>
      <c r="BB22" s="83"/>
      <c r="BC22" s="83"/>
      <c r="BD22" s="83"/>
      <c r="BE22" s="83"/>
      <c r="BF22" s="83"/>
      <c r="BG22" s="83"/>
      <c r="BH22" s="83"/>
      <c r="BI22" s="83"/>
    </row>
    <row r="23" spans="1:61" ht="247.5" customHeight="1" x14ac:dyDescent="0.25">
      <c r="A23" s="217" t="s">
        <v>182</v>
      </c>
      <c r="B23" s="223" t="s">
        <v>183</v>
      </c>
      <c r="C23" s="218" t="s">
        <v>184</v>
      </c>
      <c r="D23" s="218" t="s">
        <v>185</v>
      </c>
      <c r="E23" s="213" t="s">
        <v>186</v>
      </c>
      <c r="F23" s="213" t="s">
        <v>187</v>
      </c>
      <c r="G23" s="213" t="s">
        <v>188</v>
      </c>
      <c r="H23" s="99" t="s">
        <v>189</v>
      </c>
      <c r="I23" s="214" t="s">
        <v>190</v>
      </c>
      <c r="J23" s="188" t="s">
        <v>143</v>
      </c>
      <c r="K23" s="186">
        <f>IF(J23="","",IF(J23="Muy Baja",0.2,IF(J23="Baja",0.4,IF(J23="Media",0.6,IF(J23="Alta",0.8,IF(J23="Muy Alta",1,))))))</f>
        <v>0.8</v>
      </c>
      <c r="L23" s="188" t="s">
        <v>144</v>
      </c>
      <c r="M23" s="186">
        <f>IF(L23="","",IF(L23="Leve",0.2,IF(L23="Menor",0.4,IF(L23="Moderado",0.6,IF(L23="Mayor",0.8,IF(L23="Catastrófico",1,))))))</f>
        <v>0.6</v>
      </c>
      <c r="N23" s="187"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Alto</v>
      </c>
      <c r="O23" s="27">
        <v>1</v>
      </c>
      <c r="P23" s="100" t="s">
        <v>191</v>
      </c>
      <c r="Q23" s="27" t="str">
        <f>IF(OR(R23="Preventivo",R23="Detectivo"),"Probabilidad",IF(R23="Correctivo","Impacto",""))</f>
        <v>Probabilidad</v>
      </c>
      <c r="R23" s="111" t="s">
        <v>146</v>
      </c>
      <c r="S23" s="111" t="s">
        <v>147</v>
      </c>
      <c r="T23" s="28" t="str">
        <f>IF(AND(R23="Preventivo",S23="Automático"),"50%",IF(AND(R23="Preventivo",S23="Manual"),"40%",IF(AND(R23="Detectivo",S23="Automático"),"40%",IF(AND(R23="Detectivo",S23="Manual"),"30%",IF(AND(R23="Correctivo",S23="Automático"),"35%",IF(AND(R23="Correctivo",S23="Manual"),"25%",""))))))</f>
        <v>40%</v>
      </c>
      <c r="U23" s="111" t="s">
        <v>173</v>
      </c>
      <c r="V23" s="111" t="s">
        <v>192</v>
      </c>
      <c r="W23" s="111" t="s">
        <v>150</v>
      </c>
      <c r="X23" s="100" t="s">
        <v>193</v>
      </c>
      <c r="Y23" s="96">
        <f>IFERROR(IF(Q23="Probabilidad",(K23-(+K23*T23)),IF(Q23="Impacto",K23,"")),"")</f>
        <v>0.48</v>
      </c>
      <c r="Z23" s="30" t="str">
        <f t="shared" ref="Z23:Z26" si="15">IFERROR(IF(Y23="","",IF(Y23&lt;=0.2,"Muy Baja",IF(Y23&lt;=0.4,"Baja",IF(Y23&lt;=0.6,"Media",IF(Y23&lt;=0.8,"Alta","Muy Alta"))))),"")</f>
        <v>Media</v>
      </c>
      <c r="AA23" s="28">
        <f>+Y23</f>
        <v>0.48</v>
      </c>
      <c r="AB23" s="30" t="str">
        <f>IFERROR(IF(AC23="","",IF(AC23&lt;=0.2,"Leve",IF(AC23&lt;=0.4,"Menor",IF(AC23&lt;=0.6,"Moderado",IF(AC23&lt;=0.8,"Mayor","Catastrófico"))))),"")</f>
        <v>Moderado</v>
      </c>
      <c r="AC23" s="28">
        <f>IFERROR(IF(Q23="Impacto",(M23-(+M23*T23)),IF(Q23="Probabilidad",M23,"")),"")</f>
        <v>0.6</v>
      </c>
      <c r="AD23" s="188" t="str">
        <f t="shared" ref="AD23" si="16">IFERROR(IF(AE23=0,"",IF(AND(AE23&gt;0,AE23&lt;=0.2),"Muy Baja",IF(AE23&lt;=0.4,"Baja",IF(AE23&lt;=0.6,"Media",IF(AE23&lt;=0.8,"Alta","Muy Alta"))))),"")</f>
        <v>Muy Baja</v>
      </c>
      <c r="AE23" s="190">
        <f>MIN(Y23:Y26)</f>
        <v>0.10367999999999998</v>
      </c>
      <c r="AF23" s="188" t="str">
        <f t="shared" ref="AF23" si="17">IFERROR(IF(AG23=0,"",IF(AND(AG23&gt;0,AG23&lt;=0.2),"Leve",IF(AG23&lt;=0.4,"Menor",IF(AG23&lt;=0.6,"Moderado",IF(AG23&lt;=0.8,"Mayor","Catastrófico"))))),"")</f>
        <v>Moderado</v>
      </c>
      <c r="AG23" s="190">
        <f>MIN(AC23:AC26)</f>
        <v>0.6</v>
      </c>
      <c r="AH23" s="192" t="str">
        <f t="shared" ref="AH23" si="18">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236" t="s">
        <v>152</v>
      </c>
      <c r="AJ23" s="301"/>
      <c r="AK23" s="292" t="s">
        <v>194</v>
      </c>
      <c r="AL23" s="292" t="s">
        <v>195</v>
      </c>
      <c r="AM23" s="297" t="s">
        <v>196</v>
      </c>
      <c r="AN23" s="297" t="s">
        <v>197</v>
      </c>
      <c r="AO23" s="282" t="s">
        <v>578</v>
      </c>
      <c r="AP23" s="297" t="s">
        <v>579</v>
      </c>
      <c r="AQ23" s="349" t="s">
        <v>617</v>
      </c>
      <c r="AR23" s="299" t="s">
        <v>619</v>
      </c>
      <c r="AS23" s="83"/>
      <c r="AT23" s="83"/>
      <c r="AU23" s="83"/>
      <c r="AV23" s="83"/>
      <c r="AW23" s="83"/>
      <c r="AX23" s="83"/>
      <c r="AY23" s="83"/>
      <c r="AZ23" s="83"/>
      <c r="BA23" s="83"/>
      <c r="BB23" s="83"/>
      <c r="BC23" s="83"/>
      <c r="BD23" s="83"/>
      <c r="BE23" s="83"/>
      <c r="BF23" s="83"/>
      <c r="BG23" s="83"/>
      <c r="BH23" s="83"/>
      <c r="BI23" s="83"/>
    </row>
    <row r="24" spans="1:61" ht="58.5" customHeight="1" x14ac:dyDescent="0.25">
      <c r="A24" s="217"/>
      <c r="B24" s="218"/>
      <c r="C24" s="218"/>
      <c r="D24" s="218"/>
      <c r="E24" s="213"/>
      <c r="F24" s="213"/>
      <c r="G24" s="213"/>
      <c r="H24" s="113" t="s">
        <v>198</v>
      </c>
      <c r="I24" s="215"/>
      <c r="J24" s="189"/>
      <c r="K24" s="186"/>
      <c r="L24" s="189"/>
      <c r="M24" s="186"/>
      <c r="N24" s="187"/>
      <c r="O24" s="27" t="s">
        <v>199</v>
      </c>
      <c r="P24" s="94" t="s">
        <v>200</v>
      </c>
      <c r="Q24" s="27" t="str">
        <f>IF(OR(R24="Preventivo",R24="Detectivo"),"Probabilidad",IF(R24="Correctivo","Impacto",""))</f>
        <v>Probabilidad</v>
      </c>
      <c r="R24" s="111" t="s">
        <v>146</v>
      </c>
      <c r="S24" s="111" t="s">
        <v>147</v>
      </c>
      <c r="T24" s="28" t="str">
        <f t="shared" ref="T24:T26" si="19">IF(AND(R24="Preventivo",S24="Automático"),"50%",IF(AND(R24="Preventivo",S24="Manual"),"40%",IF(AND(R24="Detectivo",S24="Automático"),"40%",IF(AND(R24="Detectivo",S24="Manual"),"30%",IF(AND(R24="Correctivo",S24="Automático"),"35%",IF(AND(R24="Correctivo",S24="Manual"),"25%",""))))))</f>
        <v>40%</v>
      </c>
      <c r="U24" s="111" t="s">
        <v>148</v>
      </c>
      <c r="V24" s="111" t="s">
        <v>149</v>
      </c>
      <c r="W24" s="111" t="s">
        <v>150</v>
      </c>
      <c r="X24" s="109" t="s">
        <v>201</v>
      </c>
      <c r="Y24" s="96">
        <f>IFERROR(IF(AND(Q23="Probabilidad",Q24="Probabilidad"),(AA23-(+AA23*T24)),IF(Q24="Probabilidad",(K23-(+K23*T24)),IF(Q24="Impacto",AA23,""))),"")</f>
        <v>0.28799999999999998</v>
      </c>
      <c r="Z24" s="30" t="str">
        <f t="shared" si="15"/>
        <v>Baja</v>
      </c>
      <c r="AA24" s="28">
        <f t="shared" ref="AA24:AA26" si="20">+Y24</f>
        <v>0.28799999999999998</v>
      </c>
      <c r="AB24" s="30" t="str">
        <f t="shared" ref="AB24:AB26" si="21">IFERROR(IF(AC24="","",IF(AC24&lt;=0.2,"Leve",IF(AC24&lt;=0.4,"Menor",IF(AC24&lt;=0.6,"Moderado",IF(AC24&lt;=0.8,"Mayor","Catastrófico"))))),"")</f>
        <v>Moderado</v>
      </c>
      <c r="AC24" s="28">
        <f>IFERROR(IF(AND(Q23="Impacto",Q24="Impacto"),(AC23-(+AC23*T24)),IF(Q24="Impacto",($M$15-(+$M$15*T24)),IF(Q24="Probabilidad",AC23,""))),"")</f>
        <v>0.6</v>
      </c>
      <c r="AD24" s="189"/>
      <c r="AE24" s="191"/>
      <c r="AF24" s="189"/>
      <c r="AG24" s="191"/>
      <c r="AH24" s="193"/>
      <c r="AI24" s="237"/>
      <c r="AJ24" s="302"/>
      <c r="AK24" s="293"/>
      <c r="AL24" s="293"/>
      <c r="AM24" s="298"/>
      <c r="AN24" s="298"/>
      <c r="AO24" s="283"/>
      <c r="AP24" s="297"/>
      <c r="AQ24" s="350"/>
      <c r="AR24" s="299"/>
      <c r="AS24" s="83"/>
      <c r="AT24" s="83"/>
      <c r="AU24" s="83"/>
      <c r="AV24" s="83"/>
      <c r="AW24" s="83"/>
      <c r="AX24" s="83"/>
      <c r="AY24" s="83"/>
      <c r="AZ24" s="83"/>
      <c r="BA24" s="83"/>
      <c r="BB24" s="83"/>
      <c r="BC24" s="83"/>
      <c r="BD24" s="83"/>
      <c r="BE24" s="83"/>
      <c r="BF24" s="83"/>
      <c r="BG24" s="83"/>
      <c r="BH24" s="83"/>
      <c r="BI24" s="83"/>
    </row>
    <row r="25" spans="1:61" ht="67.8" x14ac:dyDescent="0.25">
      <c r="A25" s="217"/>
      <c r="B25" s="218"/>
      <c r="C25" s="218"/>
      <c r="D25" s="218"/>
      <c r="E25" s="213"/>
      <c r="F25" s="213"/>
      <c r="G25" s="213"/>
      <c r="H25" s="113" t="s">
        <v>202</v>
      </c>
      <c r="I25" s="215"/>
      <c r="J25" s="189"/>
      <c r="K25" s="186"/>
      <c r="L25" s="189"/>
      <c r="M25" s="186"/>
      <c r="N25" s="187"/>
      <c r="O25" s="27" t="s">
        <v>203</v>
      </c>
      <c r="P25" s="94" t="s">
        <v>204</v>
      </c>
      <c r="Q25" s="27" t="str">
        <f>IF(OR(R25="Preventivo",R25="Detectivo"),"Probabilidad",IF(R25="Correctivo","Impacto",""))</f>
        <v>Probabilidad</v>
      </c>
      <c r="R25" s="111" t="s">
        <v>146</v>
      </c>
      <c r="S25" s="111" t="s">
        <v>147</v>
      </c>
      <c r="T25" s="28" t="str">
        <f t="shared" si="19"/>
        <v>40%</v>
      </c>
      <c r="U25" s="111" t="s">
        <v>148</v>
      </c>
      <c r="V25" s="111" t="s">
        <v>192</v>
      </c>
      <c r="W25" s="111" t="s">
        <v>150</v>
      </c>
      <c r="X25" s="109" t="s">
        <v>205</v>
      </c>
      <c r="Y25" s="96">
        <f>IFERROR(IF(AND(Q24="Probabilidad",Q25="Probabilidad"),(AA24-(+AA24*T25)),IF(AND(Q24="Impacto",Q25="Probabilidad"),(AA23-(+AA23*T25)),IF(Q25="Impacto",AA24,""))),"")</f>
        <v>0.17279999999999998</v>
      </c>
      <c r="Z25" s="30" t="str">
        <f t="shared" si="15"/>
        <v>Muy Baja</v>
      </c>
      <c r="AA25" s="28">
        <f t="shared" si="20"/>
        <v>0.17279999999999998</v>
      </c>
      <c r="AB25" s="30" t="str">
        <f t="shared" si="21"/>
        <v>Moderado</v>
      </c>
      <c r="AC25" s="28">
        <f>IFERROR(IF(AND(Q24="Impacto",Q25="Impacto"),(AC24-(+AC24*T25)),IF(AND(Q24="Probabilidad",Q25="Impacto"),(AC23-(+AC23*T25)),IF(Q25="Probabilidad",AC24,""))),"")</f>
        <v>0.6</v>
      </c>
      <c r="AD25" s="189"/>
      <c r="AE25" s="191"/>
      <c r="AF25" s="189"/>
      <c r="AG25" s="191"/>
      <c r="AH25" s="193"/>
      <c r="AI25" s="237"/>
      <c r="AJ25" s="302"/>
      <c r="AK25" s="293"/>
      <c r="AL25" s="293"/>
      <c r="AM25" s="298"/>
      <c r="AN25" s="298"/>
      <c r="AO25" s="283"/>
      <c r="AP25" s="297"/>
      <c r="AQ25" s="350"/>
      <c r="AR25" s="299"/>
      <c r="AS25" s="83"/>
      <c r="AT25" s="83"/>
      <c r="AU25" s="83"/>
      <c r="AV25" s="83"/>
      <c r="AW25" s="83"/>
      <c r="AX25" s="83"/>
      <c r="AY25" s="83"/>
      <c r="AZ25" s="83"/>
      <c r="BA25" s="83"/>
      <c r="BB25" s="83"/>
      <c r="BC25" s="83"/>
      <c r="BD25" s="83"/>
      <c r="BE25" s="83"/>
      <c r="BF25" s="83"/>
      <c r="BG25" s="83"/>
      <c r="BH25" s="83"/>
      <c r="BI25" s="83"/>
    </row>
    <row r="26" spans="1:61" ht="279" customHeight="1" x14ac:dyDescent="0.25">
      <c r="A26" s="217"/>
      <c r="B26" s="218"/>
      <c r="C26" s="218"/>
      <c r="D26" s="218"/>
      <c r="E26" s="213"/>
      <c r="F26" s="213"/>
      <c r="G26" s="213"/>
      <c r="H26" s="113" t="s">
        <v>206</v>
      </c>
      <c r="I26" s="215"/>
      <c r="J26" s="189"/>
      <c r="K26" s="186"/>
      <c r="L26" s="189"/>
      <c r="M26" s="186"/>
      <c r="N26" s="187"/>
      <c r="O26" s="27">
        <v>2</v>
      </c>
      <c r="P26" s="94" t="s">
        <v>207</v>
      </c>
      <c r="Q26" s="27" t="str">
        <f t="shared" ref="Q26" si="22">IF(OR(R26="Preventivo",R26="Detectivo"),"Probabilidad",IF(R26="Correctivo","Impacto",""))</f>
        <v>Probabilidad</v>
      </c>
      <c r="R26" s="111" t="s">
        <v>146</v>
      </c>
      <c r="S26" s="111" t="s">
        <v>147</v>
      </c>
      <c r="T26" s="28" t="str">
        <f t="shared" si="19"/>
        <v>40%</v>
      </c>
      <c r="U26" s="111" t="s">
        <v>148</v>
      </c>
      <c r="V26" s="111" t="s">
        <v>192</v>
      </c>
      <c r="W26" s="111" t="s">
        <v>150</v>
      </c>
      <c r="X26" s="95" t="s">
        <v>208</v>
      </c>
      <c r="Y26" s="96">
        <f>IFERROR(IF(AND(Q25="Probabilidad",Q26="Probabilidad"),(AA25-(+AA25*T26)),IF(AND(Q25="Impacto",Q26="Probabilidad"),(AA24-(+AA24*T26)),IF(Q26="Impacto",AA25,""))),"")</f>
        <v>0.10367999999999998</v>
      </c>
      <c r="Z26" s="30" t="str">
        <f t="shared" si="15"/>
        <v>Muy Baja</v>
      </c>
      <c r="AA26" s="28">
        <f t="shared" si="20"/>
        <v>0.10367999999999998</v>
      </c>
      <c r="AB26" s="30" t="str">
        <f t="shared" si="21"/>
        <v>Moderado</v>
      </c>
      <c r="AC26" s="28">
        <f>IFERROR(IF(AND(Q25="Impacto",Q26="Impacto"),(AC25-(+AC25*T26)),IF(AND(Q25="Probabilidad",Q26="Impacto"),(AC24-(+AC24*T26)),IF(Q26="Probabilidad",AC25,""))),"")</f>
        <v>0.6</v>
      </c>
      <c r="AD26" s="189"/>
      <c r="AE26" s="191"/>
      <c r="AF26" s="189"/>
      <c r="AG26" s="191"/>
      <c r="AH26" s="193"/>
      <c r="AI26" s="237"/>
      <c r="AJ26" s="303"/>
      <c r="AK26" s="293"/>
      <c r="AL26" s="293"/>
      <c r="AM26" s="298"/>
      <c r="AN26" s="298"/>
      <c r="AO26" s="284"/>
      <c r="AP26" s="297"/>
      <c r="AQ26" s="351"/>
      <c r="AR26" s="299"/>
      <c r="AS26" s="83"/>
      <c r="AT26" s="83"/>
      <c r="AU26" s="83"/>
      <c r="AV26" s="83"/>
      <c r="AW26" s="83"/>
      <c r="AX26" s="83"/>
      <c r="AY26" s="83"/>
      <c r="AZ26" s="83"/>
      <c r="BA26" s="83"/>
      <c r="BB26" s="83"/>
      <c r="BC26" s="83"/>
      <c r="BD26" s="83"/>
      <c r="BE26" s="83"/>
      <c r="BF26" s="83"/>
      <c r="BG26" s="83"/>
      <c r="BH26" s="83"/>
      <c r="BI26" s="83"/>
    </row>
    <row r="27" spans="1:61" ht="82.5" customHeight="1" x14ac:dyDescent="0.25">
      <c r="A27" s="217" t="s">
        <v>209</v>
      </c>
      <c r="B27" s="213" t="s">
        <v>183</v>
      </c>
      <c r="C27" s="218" t="s">
        <v>184</v>
      </c>
      <c r="D27" s="218" t="s">
        <v>210</v>
      </c>
      <c r="E27" s="218" t="s">
        <v>211</v>
      </c>
      <c r="F27" s="218" t="s">
        <v>212</v>
      </c>
      <c r="G27" s="213" t="s">
        <v>213</v>
      </c>
      <c r="H27" s="101" t="s">
        <v>214</v>
      </c>
      <c r="I27" s="214" t="s">
        <v>190</v>
      </c>
      <c r="J27" s="188" t="s">
        <v>143</v>
      </c>
      <c r="K27" s="186">
        <f>IF(J27="","",IF(J27="Muy Baja",0.2,IF(J27="Baja",0.4,IF(J27="Media",0.6,IF(J27="Alta",0.8,IF(J27="Muy Alta",1,))))))</f>
        <v>0.8</v>
      </c>
      <c r="L27" s="188" t="s">
        <v>144</v>
      </c>
      <c r="M27" s="186">
        <f>IF(L27="","",IF(L27="Leve",0.2,IF(L27="Menor",0.4,IF(L27="Moderado",0.6,IF(L27="Mayor",0.8,IF(L27="Catastrófico",1,))))))</f>
        <v>0.6</v>
      </c>
      <c r="N27" s="187" t="str">
        <f>IF(OR(AND(J27="Muy Baja",L27="Leve"),AND(J27="Muy Baja",L27="Menor"),AND(J27="Baja",L27="Leve")),"Bajo",IF(OR(AND(J27="Muy baja",L27="Moderado"),AND(J27="Baja",L27="Menor"),AND(J27="Baja",L27="Moderado"),AND(J27="Media",L27="Leve"),AND(J27="Media",L27="Menor"),AND(J27="Media",L27="Moderado"),AND(J27="Alta",L27="Leve"),AND(J27="Alta",L27="Menor")),"Moderado",IF(OR(AND(J27="Muy Baja",L27="Mayor"),AND(J27="Baja",L27="Mayor"),AND(J27="Media",L27="Mayor"),AND(J27="Alta",L27="Moderado"),AND(J27="Alta",L27="Mayor"),AND(J27="Muy Alta",L27="Leve"),AND(J27="Muy Alta",L27="Menor"),AND(J27="Muy Alta",L27="Moderado"),AND(J27="Muy Alta",L27="Mayor")),"Alto",IF(OR(AND(J27="Muy Baja",L27="Catastrófico"),AND(J27="Baja",L27="Catastrófico"),AND(J27="Media",L27="Catastrófico"),AND(J27="Alta",L27="Catastrófico"),AND(J27="Muy Alta",L27="Catastrófico")),"Extremo",""))))</f>
        <v>Alto</v>
      </c>
      <c r="O27" s="27">
        <v>1</v>
      </c>
      <c r="P27" s="115" t="s">
        <v>215</v>
      </c>
      <c r="Q27" s="27" t="str">
        <f>IF(OR(R27="Preventivo",R27="Detectivo"),"Probabilidad",IF(R27="Correctivo","Impacto",""))</f>
        <v>Impacto</v>
      </c>
      <c r="R27" s="111" t="s">
        <v>216</v>
      </c>
      <c r="S27" s="111" t="s">
        <v>147</v>
      </c>
      <c r="T27" s="28" t="str">
        <f>IF(AND(R27="Preventivo",S27="Automático"),"50%",IF(AND(R27="Preventivo",S27="Manual"),"40%",IF(AND(R27="Detectivo",S27="Automático"),"40%",IF(AND(R27="Detectivo",S27="Manual"),"30%",IF(AND(R27="Correctivo",S27="Automático"),"35%",IF(AND(R27="Correctivo",S27="Manual"),"25%",""))))))</f>
        <v>25%</v>
      </c>
      <c r="U27" s="111" t="s">
        <v>148</v>
      </c>
      <c r="V27" s="111" t="s">
        <v>149</v>
      </c>
      <c r="W27" s="111" t="s">
        <v>150</v>
      </c>
      <c r="X27" s="110" t="s">
        <v>217</v>
      </c>
      <c r="Y27" s="96">
        <f>IFERROR(IF(Q27="Probabilidad",(K27-(+K27*T27)),IF(Q27="Impacto",K27,"")),"")</f>
        <v>0.8</v>
      </c>
      <c r="Z27" s="30" t="str">
        <f t="shared" ref="Z27:Z38" si="23">IFERROR(IF(Y27="","",IF(Y27&lt;=0.2,"Muy Baja",IF(Y27&lt;=0.4,"Baja",IF(Y27&lt;=0.6,"Media",IF(Y27&lt;=0.8,"Alta","Muy Alta"))))),"")</f>
        <v>Alta</v>
      </c>
      <c r="AA27" s="28">
        <f>+Y27</f>
        <v>0.8</v>
      </c>
      <c r="AB27" s="30" t="str">
        <f>IFERROR(IF(AC27="","",IF(AC27&lt;=0.2,"Leve",IF(AC27&lt;=0.4,"Menor",IF(AC27&lt;=0.6,"Moderado",IF(AC27&lt;=0.8,"Mayor","Catastrófico"))))),"")</f>
        <v>Moderado</v>
      </c>
      <c r="AC27" s="28">
        <f>IFERROR(IF(Q27="Impacto",(M27-(+M27*T27)),IF(Q27="Probabilidad",M27,"")),"")</f>
        <v>0.44999999999999996</v>
      </c>
      <c r="AD27" s="188" t="str">
        <f t="shared" ref="AD27" si="24">IFERROR(IF(AE27=0,"",IF(AND(AE27&gt;0,AE27&lt;=0.2),"Muy Baja",IF(AE27&lt;=0.4,"Baja",IF(AE27&lt;=0.6,"Media",IF(AE27&lt;=0.8,"Alta","Muy Alta"))))),"")</f>
        <v>Muy Baja</v>
      </c>
      <c r="AE27" s="190">
        <f t="shared" ref="AE27" si="25">MIN(Y27:Y32)</f>
        <v>8.4671999999999997E-2</v>
      </c>
      <c r="AF27" s="188" t="str">
        <f t="shared" ref="AF27" si="26">IFERROR(IF(AG27=0,"",IF(AND(AG27&gt;0,AG27&lt;=0.2),"Leve",IF(AG27&lt;=0.4,"Menor",IF(AG27&lt;=0.6,"Moderado",IF(AG27&lt;=0.8,"Mayor","Catastrófico"))))),"")</f>
        <v>Moderado</v>
      </c>
      <c r="AG27" s="190">
        <f t="shared" ref="AG27" si="27">MIN(AC27:AC32)</f>
        <v>0.44999999999999996</v>
      </c>
      <c r="AH27" s="192" t="str">
        <f t="shared" ref="AH27" si="28">IFERROR(IF(OR(AND(AD27="Muy Baja",AF27="Leve"),AND(AD27="Muy Baja",AF27="Menor"),AND(AD27="Baja",AF27="Leve")),"Bajo",IF(OR(AND(AD27="Muy Baja",AF27="Moderado"),AND(AD27="Baja",AF27="Menor"),AND(AD27="Baja",AF27="Moderado"),AND(AD27="Media",AF27="Leve"),AND(AD27="Media",AF27="Menor"),AND(AD27="Media",AF27="Moderado"),AND(AD27="Alta",AF27="Leve"),AND(AD27="Alta",AF27="Menor")),"Moderado",IF(OR(AND(AD27="Muy Baja",AF27="Mayor"),AND(AD27="Baja",AF27="Mayor"),AND(AD27="Media",AF27="Mayor"),AND(AD27="Alta",AF27="Moderado"),AND(AD27="Alta",AF27="Mayor"),AND(AD27="Muy Alta",AF27="Leve"),AND(AD27="Muy Alta",AF27="Menor"),AND(AD27="Muy Alta",AF27="Moderado"),AND(AD27="Muy Alta",AF27="Mayor")),"Alto",IF(OR(AND(AD27="Muy Baja",AF27="Catastrófico"),AND(AD27="Baja",AF27="Catastrófico"),AND(AD27="Media",AF27="Catastrófico"),AND(AD27="Alta",AF27="Catastrófico"),AND(AD27="Muy Alta",AF27="Catastrófico")),"Extremo","")))),"")</f>
        <v>Moderado</v>
      </c>
      <c r="AI27" s="236"/>
      <c r="AJ27" s="304"/>
      <c r="AK27" s="290" t="s">
        <v>218</v>
      </c>
      <c r="AL27" s="290" t="s">
        <v>219</v>
      </c>
      <c r="AM27" s="299" t="s">
        <v>220</v>
      </c>
      <c r="AN27" s="299" t="s">
        <v>221</v>
      </c>
      <c r="AO27" s="299" t="s">
        <v>618</v>
      </c>
      <c r="AP27" s="299" t="s">
        <v>592</v>
      </c>
      <c r="AQ27" s="299" t="s">
        <v>629</v>
      </c>
      <c r="AR27" s="299" t="s">
        <v>620</v>
      </c>
      <c r="AS27" s="83"/>
      <c r="AT27" s="83"/>
      <c r="AU27" s="83"/>
      <c r="AV27" s="83"/>
      <c r="AW27" s="83"/>
      <c r="AX27" s="83"/>
      <c r="AY27" s="83"/>
      <c r="AZ27" s="83"/>
      <c r="BA27" s="83"/>
      <c r="BB27" s="83"/>
      <c r="BC27" s="83"/>
      <c r="BD27" s="83"/>
      <c r="BE27" s="83"/>
      <c r="BF27" s="83"/>
      <c r="BG27" s="83"/>
      <c r="BH27" s="83"/>
      <c r="BI27" s="83"/>
    </row>
    <row r="28" spans="1:61" ht="67.8" x14ac:dyDescent="0.25">
      <c r="A28" s="217"/>
      <c r="B28" s="213"/>
      <c r="C28" s="218"/>
      <c r="D28" s="218"/>
      <c r="E28" s="218"/>
      <c r="F28" s="218"/>
      <c r="G28" s="213"/>
      <c r="H28" s="216" t="s">
        <v>222</v>
      </c>
      <c r="I28" s="215"/>
      <c r="J28" s="189"/>
      <c r="K28" s="186"/>
      <c r="L28" s="189"/>
      <c r="M28" s="186"/>
      <c r="N28" s="187"/>
      <c r="O28" s="27" t="s">
        <v>223</v>
      </c>
      <c r="P28" s="115" t="s">
        <v>224</v>
      </c>
      <c r="Q28" s="27" t="str">
        <f>IF(OR(R28="Preventivo",R28="Detectivo"),"Probabilidad",IF(R28="Correctivo","Impacto",""))</f>
        <v>Probabilidad</v>
      </c>
      <c r="R28" s="111" t="s">
        <v>146</v>
      </c>
      <c r="S28" s="111" t="s">
        <v>147</v>
      </c>
      <c r="T28" s="28" t="str">
        <f t="shared" ref="T28:T32" si="29">IF(AND(R28="Preventivo",S28="Automático"),"50%",IF(AND(R28="Preventivo",S28="Manual"),"40%",IF(AND(R28="Detectivo",S28="Automático"),"40%",IF(AND(R28="Detectivo",S28="Manual"),"30%",IF(AND(R28="Correctivo",S28="Automático"),"35%",IF(AND(R28="Correctivo",S28="Manual"),"25%",""))))))</f>
        <v>40%</v>
      </c>
      <c r="U28" s="111" t="s">
        <v>148</v>
      </c>
      <c r="V28" s="111" t="s">
        <v>192</v>
      </c>
      <c r="W28" s="111" t="s">
        <v>150</v>
      </c>
      <c r="X28" s="94" t="s">
        <v>225</v>
      </c>
      <c r="Y28" s="96">
        <f>IFERROR(IF(AND(Q27="Probabilidad",Q28="Probabilidad"),(AA27-(+AA27*T28)),IF(Q28="Probabilidad",(K27-(+K27*T28)),IF(Q28="Impacto",AA27,""))),"")</f>
        <v>0.48</v>
      </c>
      <c r="Z28" s="30" t="str">
        <f t="shared" si="23"/>
        <v>Media</v>
      </c>
      <c r="AA28" s="28">
        <f t="shared" ref="AA28:AA32" si="30">+Y28</f>
        <v>0.48</v>
      </c>
      <c r="AB28" s="30" t="str">
        <f t="shared" ref="AB28:AB32" si="31">IFERROR(IF(AC28="","",IF(AC28&lt;=0.2,"Leve",IF(AC28&lt;=0.4,"Menor",IF(AC28&lt;=0.6,"Moderado",IF(AC28&lt;=0.8,"Mayor","Catastrófico"))))),"")</f>
        <v>Moderado</v>
      </c>
      <c r="AC28" s="28">
        <f>IFERROR(IF(AND(Q27="Impacto",Q28="Impacto"),(AC27-(+AC27*T28)),IF(Q28="Impacto",($M$15-(+$M$15*T28)),IF(Q28="Probabilidad",AC27,""))),"")</f>
        <v>0.44999999999999996</v>
      </c>
      <c r="AD28" s="189"/>
      <c r="AE28" s="191"/>
      <c r="AF28" s="189"/>
      <c r="AG28" s="191"/>
      <c r="AH28" s="193"/>
      <c r="AI28" s="237"/>
      <c r="AJ28" s="305"/>
      <c r="AK28" s="291"/>
      <c r="AL28" s="291"/>
      <c r="AM28" s="300"/>
      <c r="AN28" s="300"/>
      <c r="AO28" s="300"/>
      <c r="AP28" s="300"/>
      <c r="AQ28" s="300"/>
      <c r="AR28" s="300"/>
      <c r="AS28" s="83"/>
      <c r="AT28" s="83"/>
      <c r="AU28" s="83"/>
      <c r="AV28" s="83"/>
      <c r="AW28" s="83"/>
      <c r="AX28" s="83"/>
      <c r="AY28" s="83"/>
      <c r="AZ28" s="83"/>
      <c r="BA28" s="83"/>
      <c r="BB28" s="83"/>
      <c r="BC28" s="83"/>
      <c r="BD28" s="83"/>
      <c r="BE28" s="83"/>
      <c r="BF28" s="83"/>
      <c r="BG28" s="83"/>
      <c r="BH28" s="83"/>
      <c r="BI28" s="83"/>
    </row>
    <row r="29" spans="1:61" ht="67.8" x14ac:dyDescent="0.25">
      <c r="A29" s="217"/>
      <c r="B29" s="213"/>
      <c r="C29" s="218"/>
      <c r="D29" s="218"/>
      <c r="E29" s="218"/>
      <c r="F29" s="218"/>
      <c r="G29" s="213"/>
      <c r="H29" s="216"/>
      <c r="I29" s="215"/>
      <c r="J29" s="189"/>
      <c r="K29" s="186"/>
      <c r="L29" s="189"/>
      <c r="M29" s="186"/>
      <c r="N29" s="187"/>
      <c r="O29" s="27" t="s">
        <v>226</v>
      </c>
      <c r="P29" s="102" t="s">
        <v>227</v>
      </c>
      <c r="Q29" s="27" t="str">
        <f>IF(OR(R29="Preventivo",R29="Detectivo"),"Probabilidad",IF(R29="Correctivo","Impacto",""))</f>
        <v>Probabilidad</v>
      </c>
      <c r="R29" s="111" t="s">
        <v>146</v>
      </c>
      <c r="S29" s="111" t="s">
        <v>147</v>
      </c>
      <c r="T29" s="28" t="str">
        <f t="shared" ref="T29" si="32">IF(AND(R29="Preventivo",S29="Automático"),"50%",IF(AND(R29="Preventivo",S29="Manual"),"40%",IF(AND(R29="Detectivo",S29="Automático"),"40%",IF(AND(R29="Detectivo",S29="Manual"),"30%",IF(AND(R29="Correctivo",S29="Automático"),"35%",IF(AND(R29="Correctivo",S29="Manual"),"25%",""))))))</f>
        <v>40%</v>
      </c>
      <c r="U29" s="111" t="s">
        <v>148</v>
      </c>
      <c r="V29" s="111" t="s">
        <v>192</v>
      </c>
      <c r="W29" s="111" t="s">
        <v>150</v>
      </c>
      <c r="X29" s="94" t="s">
        <v>228</v>
      </c>
      <c r="Y29" s="96">
        <f>IFERROR(IF(AND(Q28="Probabilidad",Q29="Probabilidad"),(AA28-(+AA28*T29)),IF(AND(Q28="Impacto",Q29="Probabilidad"),(AA27-(+AA27*T29)),IF(Q29="Impacto",AA28,""))),"")</f>
        <v>0.28799999999999998</v>
      </c>
      <c r="Z29" s="30" t="str">
        <f t="shared" si="23"/>
        <v>Baja</v>
      </c>
      <c r="AA29" s="28">
        <f t="shared" si="30"/>
        <v>0.28799999999999998</v>
      </c>
      <c r="AB29" s="30" t="str">
        <f t="shared" si="31"/>
        <v>Moderado</v>
      </c>
      <c r="AC29" s="28">
        <f>IFERROR(IF(AND(Q28="Impacto",Q29="Impacto"),(AC28-(+AC28*T29)),IF(AND(Q28="Probabilidad",Q29="Impacto"),(AC27-(+AC27*T29)),IF(Q29="Probabilidad",AC28,""))),"")</f>
        <v>0.44999999999999996</v>
      </c>
      <c r="AD29" s="189"/>
      <c r="AE29" s="191"/>
      <c r="AF29" s="189"/>
      <c r="AG29" s="191"/>
      <c r="AH29" s="193"/>
      <c r="AI29" s="237"/>
      <c r="AJ29" s="305"/>
      <c r="AK29" s="291"/>
      <c r="AL29" s="291"/>
      <c r="AM29" s="300"/>
      <c r="AN29" s="300"/>
      <c r="AO29" s="300"/>
      <c r="AP29" s="300"/>
      <c r="AQ29" s="300"/>
      <c r="AR29" s="300"/>
      <c r="AS29" s="83"/>
      <c r="AT29" s="83"/>
      <c r="AU29" s="83"/>
      <c r="AV29" s="83"/>
      <c r="AW29" s="83"/>
      <c r="AX29" s="83"/>
      <c r="AY29" s="83"/>
      <c r="AZ29" s="83"/>
      <c r="BA29" s="83"/>
      <c r="BB29" s="83"/>
      <c r="BC29" s="83"/>
      <c r="BD29" s="83"/>
      <c r="BE29" s="83"/>
      <c r="BF29" s="83"/>
      <c r="BG29" s="83"/>
      <c r="BH29" s="83"/>
      <c r="BI29" s="83"/>
    </row>
    <row r="30" spans="1:61" ht="165.6" x14ac:dyDescent="0.25">
      <c r="A30" s="217"/>
      <c r="B30" s="213"/>
      <c r="C30" s="218"/>
      <c r="D30" s="218"/>
      <c r="E30" s="218"/>
      <c r="F30" s="218"/>
      <c r="G30" s="213"/>
      <c r="H30" s="216"/>
      <c r="I30" s="215"/>
      <c r="J30" s="189"/>
      <c r="K30" s="186"/>
      <c r="L30" s="189"/>
      <c r="M30" s="186"/>
      <c r="N30" s="187"/>
      <c r="O30" s="27" t="s">
        <v>229</v>
      </c>
      <c r="P30" s="115" t="s">
        <v>230</v>
      </c>
      <c r="Q30" s="27" t="str">
        <f t="shared" ref="Q30:Q32" si="33">IF(OR(R30="Preventivo",R30="Detectivo"),"Probabilidad",IF(R30="Correctivo","Impacto",""))</f>
        <v>Probabilidad</v>
      </c>
      <c r="R30" s="111" t="s">
        <v>177</v>
      </c>
      <c r="S30" s="111" t="s">
        <v>147</v>
      </c>
      <c r="T30" s="28" t="str">
        <f t="shared" si="29"/>
        <v>30%</v>
      </c>
      <c r="U30" s="111" t="s">
        <v>148</v>
      </c>
      <c r="V30" s="111" t="s">
        <v>149</v>
      </c>
      <c r="W30" s="111" t="s">
        <v>150</v>
      </c>
      <c r="X30" s="94" t="s">
        <v>231</v>
      </c>
      <c r="Y30" s="96">
        <f>IFERROR(IF(AND(Q29="Probabilidad",Q30="Probabilidad"),(AA29-(+AA29*T30)),IF(AND(Q29="Impacto",Q30="Probabilidad"),(AA28-(+AA28*T30)),IF(Q30="Impacto",AA29,""))),"")</f>
        <v>0.2016</v>
      </c>
      <c r="Z30" s="30" t="str">
        <f t="shared" si="23"/>
        <v>Baja</v>
      </c>
      <c r="AA30" s="28">
        <f t="shared" si="30"/>
        <v>0.2016</v>
      </c>
      <c r="AB30" s="30" t="str">
        <f t="shared" si="31"/>
        <v>Moderado</v>
      </c>
      <c r="AC30" s="28">
        <f>IFERROR(IF(AND(Q29="Impacto",Q30="Impacto"),(AC29-(+AC29*T30)),IF(AND(Q29="Probabilidad",Q30="Impacto"),(AC28-(+AC28*T30)),IF(Q30="Probabilidad",AC29,""))),"")</f>
        <v>0.44999999999999996</v>
      </c>
      <c r="AD30" s="189"/>
      <c r="AE30" s="191"/>
      <c r="AF30" s="189"/>
      <c r="AG30" s="191"/>
      <c r="AH30" s="193"/>
      <c r="AI30" s="237"/>
      <c r="AJ30" s="305"/>
      <c r="AK30" s="291"/>
      <c r="AL30" s="291"/>
      <c r="AM30" s="300"/>
      <c r="AN30" s="300"/>
      <c r="AO30" s="300"/>
      <c r="AP30" s="300"/>
      <c r="AQ30" s="300"/>
      <c r="AR30" s="300"/>
      <c r="AS30" s="83"/>
      <c r="AT30" s="83"/>
      <c r="AU30" s="83"/>
      <c r="AV30" s="83"/>
      <c r="AW30" s="83"/>
      <c r="AX30" s="83"/>
      <c r="AY30" s="83"/>
      <c r="AZ30" s="83"/>
      <c r="BA30" s="83"/>
      <c r="BB30" s="83"/>
      <c r="BC30" s="83"/>
      <c r="BD30" s="83"/>
      <c r="BE30" s="83"/>
      <c r="BF30" s="83"/>
      <c r="BG30" s="83"/>
      <c r="BH30" s="83"/>
      <c r="BI30" s="83"/>
    </row>
    <row r="31" spans="1:61" ht="67.8" x14ac:dyDescent="0.25">
      <c r="A31" s="217"/>
      <c r="B31" s="213"/>
      <c r="C31" s="218"/>
      <c r="D31" s="218"/>
      <c r="E31" s="218"/>
      <c r="F31" s="218"/>
      <c r="G31" s="213"/>
      <c r="H31" s="216"/>
      <c r="I31" s="215"/>
      <c r="J31" s="189"/>
      <c r="K31" s="186"/>
      <c r="L31" s="189"/>
      <c r="M31" s="186"/>
      <c r="N31" s="187"/>
      <c r="O31" s="27" t="s">
        <v>232</v>
      </c>
      <c r="P31" s="115" t="s">
        <v>233</v>
      </c>
      <c r="Q31" s="27" t="str">
        <f t="shared" si="33"/>
        <v>Probabilidad</v>
      </c>
      <c r="R31" s="111" t="s">
        <v>177</v>
      </c>
      <c r="S31" s="111" t="s">
        <v>147</v>
      </c>
      <c r="T31" s="28" t="str">
        <f t="shared" si="29"/>
        <v>30%</v>
      </c>
      <c r="U31" s="111" t="s">
        <v>148</v>
      </c>
      <c r="V31" s="111" t="s">
        <v>149</v>
      </c>
      <c r="W31" s="111" t="s">
        <v>150</v>
      </c>
      <c r="X31" s="94" t="s">
        <v>231</v>
      </c>
      <c r="Y31" s="96">
        <f>IFERROR(IF(AND(Q30="Probabilidad",Q31="Probabilidad"),(AA30-(+AA30*T31)),IF(AND(Q30="Impacto",Q31="Probabilidad"),(AA29-(+AA29*T31)),IF(Q31="Impacto",AA30,""))),"")</f>
        <v>0.14112</v>
      </c>
      <c r="Z31" s="30" t="str">
        <f t="shared" si="23"/>
        <v>Muy Baja</v>
      </c>
      <c r="AA31" s="28">
        <f t="shared" si="30"/>
        <v>0.14112</v>
      </c>
      <c r="AB31" s="30" t="str">
        <f t="shared" si="31"/>
        <v>Moderado</v>
      </c>
      <c r="AC31" s="28">
        <f>IFERROR(IF(AND(Q30="Impacto",Q31="Impacto"),(AC30-(+AC30*T31)),IF(AND(Q30="Probabilidad",Q31="Impacto"),(AC29-(+AC29*T31)),IF(Q31="Probabilidad",AC30,""))),"")</f>
        <v>0.44999999999999996</v>
      </c>
      <c r="AD31" s="189"/>
      <c r="AE31" s="191"/>
      <c r="AF31" s="189"/>
      <c r="AG31" s="191"/>
      <c r="AH31" s="193"/>
      <c r="AI31" s="237"/>
      <c r="AJ31" s="305"/>
      <c r="AK31" s="291"/>
      <c r="AL31" s="291"/>
      <c r="AM31" s="300"/>
      <c r="AN31" s="300"/>
      <c r="AO31" s="300"/>
      <c r="AP31" s="300"/>
      <c r="AQ31" s="300"/>
      <c r="AR31" s="300"/>
      <c r="AS31" s="83"/>
      <c r="AT31" s="83"/>
      <c r="AU31" s="83"/>
      <c r="AV31" s="83"/>
      <c r="AW31" s="83"/>
      <c r="AX31" s="83"/>
      <c r="AY31" s="83"/>
      <c r="AZ31" s="83"/>
      <c r="BA31" s="83"/>
      <c r="BB31" s="83"/>
      <c r="BC31" s="83"/>
      <c r="BD31" s="83"/>
      <c r="BE31" s="83"/>
      <c r="BF31" s="83"/>
      <c r="BG31" s="83"/>
      <c r="BH31" s="83"/>
      <c r="BI31" s="83"/>
    </row>
    <row r="32" spans="1:61" ht="93" customHeight="1" x14ac:dyDescent="0.25">
      <c r="A32" s="217"/>
      <c r="B32" s="213"/>
      <c r="C32" s="218"/>
      <c r="D32" s="218"/>
      <c r="E32" s="218"/>
      <c r="F32" s="218"/>
      <c r="G32" s="213"/>
      <c r="H32" s="114" t="s">
        <v>234</v>
      </c>
      <c r="I32" s="215"/>
      <c r="J32" s="189"/>
      <c r="K32" s="186"/>
      <c r="L32" s="189"/>
      <c r="M32" s="186"/>
      <c r="N32" s="187"/>
      <c r="O32" s="27">
        <v>3</v>
      </c>
      <c r="P32" s="115" t="s">
        <v>235</v>
      </c>
      <c r="Q32" s="27" t="str">
        <f t="shared" si="33"/>
        <v>Probabilidad</v>
      </c>
      <c r="R32" s="111" t="s">
        <v>146</v>
      </c>
      <c r="S32" s="111" t="s">
        <v>147</v>
      </c>
      <c r="T32" s="28" t="str">
        <f t="shared" si="29"/>
        <v>40%</v>
      </c>
      <c r="U32" s="111" t="s">
        <v>148</v>
      </c>
      <c r="V32" s="111" t="s">
        <v>192</v>
      </c>
      <c r="W32" s="111" t="s">
        <v>150</v>
      </c>
      <c r="X32" s="100" t="s">
        <v>236</v>
      </c>
      <c r="Y32" s="96">
        <f>IFERROR(IF(AND(Q31="Probabilidad",Q32="Probabilidad"),(AA31-(+AA31*T32)),IF(AND(Q31="Impacto",Q32="Probabilidad"),(AA30-(+AA30*T32)),IF(Q32="Impacto",AA31,""))),"")</f>
        <v>8.4671999999999997E-2</v>
      </c>
      <c r="Z32" s="30" t="str">
        <f t="shared" si="23"/>
        <v>Muy Baja</v>
      </c>
      <c r="AA32" s="28">
        <f t="shared" si="30"/>
        <v>8.4671999999999997E-2</v>
      </c>
      <c r="AB32" s="30" t="str">
        <f t="shared" si="31"/>
        <v>Moderado</v>
      </c>
      <c r="AC32" s="28">
        <f>IFERROR(IF(AND(Q31="Impacto",Q32="Impacto"),(AC31-(+AC31*T32)),IF(AND(Q31="Probabilidad",Q32="Impacto"),(AC30-(+AC30*T32)),IF(Q32="Probabilidad",AC31,""))),"")</f>
        <v>0.44999999999999996</v>
      </c>
      <c r="AD32" s="189"/>
      <c r="AE32" s="191"/>
      <c r="AF32" s="189"/>
      <c r="AG32" s="191"/>
      <c r="AH32" s="193"/>
      <c r="AI32" s="237"/>
      <c r="AJ32" s="306"/>
      <c r="AK32" s="291"/>
      <c r="AL32" s="291"/>
      <c r="AM32" s="300"/>
      <c r="AN32" s="300"/>
      <c r="AO32" s="300"/>
      <c r="AP32" s="300"/>
      <c r="AQ32" s="300"/>
      <c r="AR32" s="300"/>
      <c r="AS32" s="83"/>
      <c r="AT32" s="83"/>
      <c r="AU32" s="83"/>
      <c r="AV32" s="83"/>
      <c r="AW32" s="83"/>
      <c r="AX32" s="83"/>
      <c r="AY32" s="83"/>
      <c r="AZ32" s="83"/>
      <c r="BA32" s="83"/>
      <c r="BB32" s="83"/>
      <c r="BC32" s="83"/>
      <c r="BD32" s="83"/>
      <c r="BE32" s="83"/>
      <c r="BF32" s="83"/>
      <c r="BG32" s="83"/>
      <c r="BH32" s="83"/>
      <c r="BI32" s="83"/>
    </row>
    <row r="33" spans="1:61" ht="222.6" customHeight="1" x14ac:dyDescent="0.25">
      <c r="A33" s="236" t="s">
        <v>237</v>
      </c>
      <c r="B33" s="224" t="s">
        <v>238</v>
      </c>
      <c r="C33" s="224" t="s">
        <v>239</v>
      </c>
      <c r="D33" s="224" t="s">
        <v>240</v>
      </c>
      <c r="E33" s="224" t="s">
        <v>241</v>
      </c>
      <c r="F33" s="224" t="s">
        <v>242</v>
      </c>
      <c r="G33" s="224" t="s">
        <v>243</v>
      </c>
      <c r="H33" s="113" t="s">
        <v>244</v>
      </c>
      <c r="I33" s="214" t="s">
        <v>142</v>
      </c>
      <c r="J33" s="188" t="s">
        <v>245</v>
      </c>
      <c r="K33" s="287">
        <f>IF(J33="","",IF(J33="Muy Baja",0.2,IF(J33="Baja",0.4,IF(J33="Media",0.6,IF(J33="Alta",0.8,IF(J33="Muy Alta",1,))))))</f>
        <v>0.6</v>
      </c>
      <c r="L33" s="188" t="s">
        <v>144</v>
      </c>
      <c r="M33" s="287">
        <f>IF(L33="","",IF(L33="Leve",0.2,IF(L33="Menor",0.4,IF(L33="Moderado",0.6,IF(L33="Mayor",0.8,IF(L33="Catastrófico",1,))))))</f>
        <v>0.6</v>
      </c>
      <c r="N33" s="192" t="str">
        <f>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Moderado</v>
      </c>
      <c r="O33" s="27">
        <v>1</v>
      </c>
      <c r="P33" s="95" t="s">
        <v>246</v>
      </c>
      <c r="Q33" s="27" t="str">
        <f>IF(OR(R33="Preventivo",R33="Detectivo"),"Probabilidad",IF(R33="Correctivo","Impacto",""))</f>
        <v>Probabilidad</v>
      </c>
      <c r="R33" s="111" t="s">
        <v>146</v>
      </c>
      <c r="S33" s="111" t="s">
        <v>147</v>
      </c>
      <c r="T33" s="28" t="str">
        <f>IF(AND(R33="Preventivo",S33="Automático"),"50%",IF(AND(R33="Preventivo",S33="Manual"),"40%",IF(AND(R33="Detectivo",S33="Automático"),"40%",IF(AND(R33="Detectivo",S33="Manual"),"30%",IF(AND(R33="Correctivo",S33="Automático"),"35%",IF(AND(R33="Correctivo",S33="Manual"),"25%",""))))))</f>
        <v>40%</v>
      </c>
      <c r="U33" s="111" t="s">
        <v>148</v>
      </c>
      <c r="V33" s="111" t="s">
        <v>149</v>
      </c>
      <c r="W33" s="111" t="s">
        <v>150</v>
      </c>
      <c r="X33" s="115" t="s">
        <v>247</v>
      </c>
      <c r="Y33" s="96">
        <f>IFERROR(IF(Q33="Probabilidad",(K33-(+K33*T33)),IF(Q33="Impacto",K33,"")),"")</f>
        <v>0.36</v>
      </c>
      <c r="Z33" s="30" t="str">
        <f t="shared" si="23"/>
        <v>Baja</v>
      </c>
      <c r="AA33" s="28">
        <f>+Y33</f>
        <v>0.36</v>
      </c>
      <c r="AB33" s="30" t="str">
        <f>IFERROR(IF(AC33="","",IF(AC33&lt;=0.2,"Leve",IF(AC33&lt;=0.4,"Menor",IF(AC33&lt;=0.6,"Moderado",IF(AC33&lt;=0.8,"Mayor","Catastrófico"))))),"")</f>
        <v>Moderado</v>
      </c>
      <c r="AC33" s="28">
        <f>IFERROR(IF(Q33="Impacto",(M33-(+M33*T33)),IF(Q33="Probabilidad",M33,"")),"")</f>
        <v>0.6</v>
      </c>
      <c r="AD33" s="188" t="str">
        <f t="shared" ref="AD33" si="34">IFERROR(IF(AE33=0,"",IF(AND(AE33&gt;0,AE33&lt;=0.2),"Muy Baja",IF(AE33&lt;=0.4,"Baja",IF(AE33&lt;=0.6,"Media",IF(AE33&lt;=0.8,"Alta","Muy Alta"))))),"")</f>
        <v>Baja</v>
      </c>
      <c r="AE33" s="190">
        <f>MIN(Y33:Y34)</f>
        <v>0.216</v>
      </c>
      <c r="AF33" s="188" t="str">
        <f t="shared" ref="AF33" si="35">IFERROR(IF(AG33=0,"",IF(AND(AG33&gt;0,AG33&lt;=0.2),"Leve",IF(AG33&lt;=0.4,"Menor",IF(AG33&lt;=0.6,"Moderado",IF(AG33&lt;=0.8,"Mayor","Catastrófico"))))),"")</f>
        <v>Moderado</v>
      </c>
      <c r="AG33" s="190">
        <f>MIN(AC33:AC34)</f>
        <v>0.6</v>
      </c>
      <c r="AH33" s="192" t="str">
        <f t="shared" ref="AH33" si="36">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Moderado</v>
      </c>
      <c r="AI33" s="236" t="s">
        <v>152</v>
      </c>
      <c r="AJ33" s="332"/>
      <c r="AK33" s="290" t="s">
        <v>248</v>
      </c>
      <c r="AL33" s="290" t="s">
        <v>249</v>
      </c>
      <c r="AM33" s="282" t="s">
        <v>250</v>
      </c>
      <c r="AN33" s="282" t="s">
        <v>251</v>
      </c>
      <c r="AO33" s="282" t="s">
        <v>580</v>
      </c>
      <c r="AP33" s="282" t="s">
        <v>581</v>
      </c>
      <c r="AQ33" s="282" t="s">
        <v>614</v>
      </c>
      <c r="AR33" s="282" t="s">
        <v>630</v>
      </c>
      <c r="AS33" s="83"/>
      <c r="AT33" s="83"/>
      <c r="AU33" s="83"/>
      <c r="AV33" s="83"/>
      <c r="AW33" s="83"/>
      <c r="AX33" s="83"/>
      <c r="AY33" s="83"/>
      <c r="AZ33" s="83"/>
      <c r="BA33" s="83"/>
      <c r="BB33" s="83"/>
      <c r="BC33" s="83"/>
      <c r="BD33" s="83"/>
      <c r="BE33" s="83"/>
      <c r="BF33" s="83"/>
      <c r="BG33" s="83"/>
      <c r="BH33" s="83"/>
      <c r="BI33" s="83"/>
    </row>
    <row r="34" spans="1:61" ht="101.4" customHeight="1" x14ac:dyDescent="0.25">
      <c r="A34" s="237"/>
      <c r="B34" s="225"/>
      <c r="C34" s="225"/>
      <c r="D34" s="225"/>
      <c r="E34" s="225"/>
      <c r="F34" s="225"/>
      <c r="G34" s="225"/>
      <c r="H34" s="113" t="s">
        <v>252</v>
      </c>
      <c r="I34" s="215"/>
      <c r="J34" s="189"/>
      <c r="K34" s="288"/>
      <c r="L34" s="189"/>
      <c r="M34" s="288"/>
      <c r="N34" s="193"/>
      <c r="O34" s="27">
        <v>2</v>
      </c>
      <c r="P34" s="95" t="s">
        <v>253</v>
      </c>
      <c r="Q34" s="27" t="str">
        <f t="shared" ref="Q34:Q41" si="37">IF(OR(R34="Preventivo",R34="Detectivo"),"Probabilidad",IF(R34="Correctivo","Impacto",""))</f>
        <v>Probabilidad</v>
      </c>
      <c r="R34" s="111" t="s">
        <v>146</v>
      </c>
      <c r="S34" s="111" t="s">
        <v>147</v>
      </c>
      <c r="T34" s="28" t="str">
        <f t="shared" ref="T34" si="38">IF(AND(R34="Preventivo",S34="Automático"),"50%",IF(AND(R34="Preventivo",S34="Manual"),"40%",IF(AND(R34="Detectivo",S34="Automático"),"40%",IF(AND(R34="Detectivo",S34="Manual"),"30%",IF(AND(R34="Correctivo",S34="Automático"),"35%",IF(AND(R34="Correctivo",S34="Manual"),"25%",""))))))</f>
        <v>40%</v>
      </c>
      <c r="U34" s="111" t="s">
        <v>148</v>
      </c>
      <c r="V34" s="111" t="s">
        <v>149</v>
      </c>
      <c r="W34" s="111" t="s">
        <v>150</v>
      </c>
      <c r="X34" s="112" t="s">
        <v>254</v>
      </c>
      <c r="Y34" s="96">
        <f>IFERROR(IF(AND(Q33="Probabilidad",Q34="Probabilidad"),(AA33-(+AA33*T34)),IF(Q34="Probabilidad",(K33-(+K33*T34)),IF(Q34="Impacto",AA33,""))),"")</f>
        <v>0.216</v>
      </c>
      <c r="Z34" s="30" t="str">
        <f t="shared" si="23"/>
        <v>Baja</v>
      </c>
      <c r="AA34" s="28">
        <f t="shared" ref="AA34:AA35" si="39">+Y34</f>
        <v>0.216</v>
      </c>
      <c r="AB34" s="30" t="str">
        <f t="shared" ref="AB34:AB35" si="40">IFERROR(IF(AC34="","",IF(AC34&lt;=0.2,"Leve",IF(AC34&lt;=0.4,"Menor",IF(AC34&lt;=0.6,"Moderado",IF(AC34&lt;=0.8,"Mayor","Catastrófico"))))),"")</f>
        <v>Moderado</v>
      </c>
      <c r="AC34" s="28">
        <f>IFERROR(IF(AND(Q33="Impacto",Q34="Impacto"),(AC33-(+AC33*T34)),IF(Q34="Impacto",($M$15-(+$M$15*T34)),IF(Q34="Probabilidad",AC33,""))),"")</f>
        <v>0.6</v>
      </c>
      <c r="AD34" s="189"/>
      <c r="AE34" s="191"/>
      <c r="AF34" s="189"/>
      <c r="AG34" s="191"/>
      <c r="AH34" s="193"/>
      <c r="AI34" s="237"/>
      <c r="AJ34" s="333"/>
      <c r="AK34" s="291"/>
      <c r="AL34" s="291"/>
      <c r="AM34" s="283"/>
      <c r="AN34" s="283"/>
      <c r="AO34" s="283"/>
      <c r="AP34" s="283"/>
      <c r="AQ34" s="283"/>
      <c r="AR34" s="283"/>
      <c r="AS34" s="83"/>
      <c r="AT34" s="83"/>
      <c r="AU34" s="83"/>
      <c r="AV34" s="83"/>
      <c r="AW34" s="83"/>
      <c r="AX34" s="83"/>
      <c r="AY34" s="83"/>
      <c r="AZ34" s="83"/>
      <c r="BA34" s="83"/>
      <c r="BB34" s="83"/>
      <c r="BC34" s="83"/>
      <c r="BD34" s="83"/>
      <c r="BE34" s="83"/>
      <c r="BF34" s="83"/>
      <c r="BG34" s="83"/>
      <c r="BH34" s="83"/>
      <c r="BI34" s="83"/>
    </row>
    <row r="35" spans="1:61" ht="208.5" customHeight="1" x14ac:dyDescent="0.25">
      <c r="A35" s="285"/>
      <c r="B35" s="226"/>
      <c r="C35" s="226"/>
      <c r="D35" s="226"/>
      <c r="E35" s="226"/>
      <c r="F35" s="226"/>
      <c r="G35" s="226"/>
      <c r="H35" s="113" t="s">
        <v>255</v>
      </c>
      <c r="I35" s="223"/>
      <c r="J35" s="286"/>
      <c r="K35" s="289"/>
      <c r="L35" s="286"/>
      <c r="M35" s="289"/>
      <c r="N35" s="309"/>
      <c r="O35" s="27">
        <v>3</v>
      </c>
      <c r="P35" s="95" t="s">
        <v>256</v>
      </c>
      <c r="Q35" s="27" t="str">
        <f t="shared" ref="Q35" si="41">IF(OR(R35="Preventivo",R35="Detectivo"),"Probabilidad",IF(R35="Correctivo","Impacto",""))</f>
        <v>Probabilidad</v>
      </c>
      <c r="R35" s="111" t="s">
        <v>146</v>
      </c>
      <c r="S35" s="111" t="s">
        <v>147</v>
      </c>
      <c r="T35" s="28" t="str">
        <f t="shared" ref="T35" si="42">IF(AND(R35="Preventivo",S35="Automático"),"50%",IF(AND(R35="Preventivo",S35="Manual"),"40%",IF(AND(R35="Detectivo",S35="Automático"),"40%",IF(AND(R35="Detectivo",S35="Manual"),"30%",IF(AND(R35="Correctivo",S35="Automático"),"35%",IF(AND(R35="Correctivo",S35="Manual"),"25%",""))))))</f>
        <v>40%</v>
      </c>
      <c r="U35" s="111" t="s">
        <v>148</v>
      </c>
      <c r="V35" s="111" t="s">
        <v>149</v>
      </c>
      <c r="W35" s="111" t="s">
        <v>150</v>
      </c>
      <c r="X35" s="112" t="s">
        <v>257</v>
      </c>
      <c r="Y35" s="126">
        <f>IFERROR(IF(AND(Q34="Probabilidad",Q35="Probabilidad"),(AA34-(+AA34*T35)),IF(AND(Q34="Impacto",Q35="Probabilidad"),(AC33-(+AC33*T35)),IF(Q35="Impacto",AA34,""))),"")</f>
        <v>0.12959999999999999</v>
      </c>
      <c r="Z35" s="30" t="str">
        <f t="shared" si="23"/>
        <v>Muy Baja</v>
      </c>
      <c r="AA35" s="28">
        <f t="shared" si="39"/>
        <v>0.12959999999999999</v>
      </c>
      <c r="AB35" s="30" t="str">
        <f t="shared" si="40"/>
        <v>Moderado</v>
      </c>
      <c r="AC35" s="28">
        <f>IFERROR(IF(AND(Q34="Impacto",Q35="Impacto"),(AC34-(+AC34*T35)),IF(AND(Q34="Probabilidad",Q35="Impacto"),(AC33-(+AC33*T35)),IF(Q35="Probabilidad",AC34,""))),"")</f>
        <v>0.6</v>
      </c>
      <c r="AD35" s="286"/>
      <c r="AE35" s="330"/>
      <c r="AF35" s="286"/>
      <c r="AG35" s="330"/>
      <c r="AH35" s="309"/>
      <c r="AI35" s="331"/>
      <c r="AJ35" s="334"/>
      <c r="AK35" s="134"/>
      <c r="AL35" s="134"/>
      <c r="AM35" s="284"/>
      <c r="AN35" s="284"/>
      <c r="AO35" s="284"/>
      <c r="AP35" s="284"/>
      <c r="AQ35" s="284"/>
      <c r="AR35" s="284"/>
      <c r="AS35" s="83"/>
      <c r="AT35" s="83"/>
      <c r="AU35" s="83"/>
      <c r="AV35" s="83"/>
      <c r="AW35" s="83"/>
      <c r="AX35" s="83"/>
      <c r="AY35" s="83"/>
      <c r="AZ35" s="83"/>
      <c r="BA35" s="83"/>
      <c r="BB35" s="83"/>
      <c r="BC35" s="83"/>
      <c r="BD35" s="83"/>
      <c r="BE35" s="83"/>
      <c r="BF35" s="83"/>
      <c r="BG35" s="83"/>
      <c r="BH35" s="83"/>
      <c r="BI35" s="83"/>
    </row>
    <row r="36" spans="1:61" s="98" customFormat="1" ht="64.95" customHeight="1" x14ac:dyDescent="0.3">
      <c r="A36" s="217" t="s">
        <v>258</v>
      </c>
      <c r="B36" s="320" t="s">
        <v>183</v>
      </c>
      <c r="C36" s="304" t="s">
        <v>259</v>
      </c>
      <c r="D36" s="304" t="s">
        <v>260</v>
      </c>
      <c r="E36" s="304" t="s">
        <v>261</v>
      </c>
      <c r="F36" s="304" t="s">
        <v>262</v>
      </c>
      <c r="G36" s="304" t="s">
        <v>263</v>
      </c>
      <c r="H36" s="95" t="s">
        <v>264</v>
      </c>
      <c r="I36" s="214" t="s">
        <v>142</v>
      </c>
      <c r="J36" s="188" t="s">
        <v>143</v>
      </c>
      <c r="K36" s="287">
        <f t="shared" ref="K36" si="43">IF(J36="","",IF(J36="Muy Baja",0.2,IF(J36="Baja",0.4,IF(J36="Media",0.6,IF(J36="Alta",0.8,IF(J36="Muy Alta",1,))))))</f>
        <v>0.8</v>
      </c>
      <c r="L36" s="188" t="s">
        <v>265</v>
      </c>
      <c r="M36" s="287">
        <f t="shared" ref="M36" si="44">IF(L36="","",IF(L36="Leve",0.2,IF(L36="Menor",0.4,IF(L36="Moderado",0.6,IF(L36="Mayor",0.8,IF(L36="Catastrófico",1,))))))</f>
        <v>0.8</v>
      </c>
      <c r="N36" s="192" t="str">
        <f t="shared" ref="N36" si="45">IF(OR(AND(J36="Muy Baja",L36="Leve"),AND(J36="Muy Baja",L36="Menor"),AND(J36="Baja",L36="Leve")),"Bajo",IF(OR(AND(J36="Muy baja",L36="Moderado"),AND(J36="Baja",L36="Menor"),AND(J36="Baja",L36="Moderado"),AND(J36="Media",L36="Leve"),AND(J36="Media",L36="Menor"),AND(J36="Media",L36="Moderado"),AND(J36="Alta",L36="Leve"),AND(J36="Alta",L36="Menor")),"Moderado",IF(OR(AND(J36="Muy Baja",L36="Mayor"),AND(J36="Baja",L36="Mayor"),AND(J36="Media",L36="Mayor"),AND(J36="Alta",L36="Moderado"),AND(J36="Alta",L36="Mayor"),AND(J36="Muy Alta",L36="Leve"),AND(J36="Muy Alta",L36="Menor"),AND(J36="Muy Alta",L36="Moderado"),AND(J36="Muy Alta",L36="Mayor")),"Alto",IF(OR(AND(J36="Muy Baja",L36="Catastrófico"),AND(J36="Baja",L36="Catastrófico"),AND(J36="Media",L36="Catastrófico"),AND(J36="Alta",L36="Catastrófico"),AND(J36="Muy Alta",L36="Catastrófico")),"Extremo",""))))</f>
        <v>Alto</v>
      </c>
      <c r="O36" s="27">
        <v>1</v>
      </c>
      <c r="P36" s="94" t="s">
        <v>266</v>
      </c>
      <c r="Q36" s="27" t="str">
        <f>IF(OR(R36="Preventivo",R36="Detectivo"),"Probabilidad",IF(R36="Correctivo","Impacto",""))</f>
        <v>Probabilidad</v>
      </c>
      <c r="R36" s="111" t="s">
        <v>146</v>
      </c>
      <c r="S36" s="111" t="s">
        <v>267</v>
      </c>
      <c r="T36" s="28" t="str">
        <f>IF(AND(R36="Preventivo",S36="Automático"),"50%",IF(AND(R36="Preventivo",S36="Manual"),"40%",IF(AND(R36="Detectivo",S36="Automático"),"40%",IF(AND(R36="Detectivo",S36="Manual"),"30%",IF(AND(R36="Correctivo",S36="Automático"),"35%",IF(AND(R36="Correctivo",S36="Manual"),"25%",""))))))</f>
        <v>40%</v>
      </c>
      <c r="U36" s="111" t="s">
        <v>148</v>
      </c>
      <c r="V36" s="111" t="s">
        <v>149</v>
      </c>
      <c r="W36" s="111" t="s">
        <v>150</v>
      </c>
      <c r="X36" s="112" t="s">
        <v>268</v>
      </c>
      <c r="Y36" s="96">
        <f>IFERROR(IF(Q36="Probabilidad",(K36-(+K36*T36)),IF(Q36="Impacto",K36,"")),"")</f>
        <v>0.48</v>
      </c>
      <c r="Z36" s="30" t="str">
        <f t="shared" si="23"/>
        <v>Media</v>
      </c>
      <c r="AA36" s="28">
        <f>+Y36</f>
        <v>0.48</v>
      </c>
      <c r="AB36" s="30" t="str">
        <f>IFERROR(IF(AC36="","",IF(AC36&lt;=0.2,"Leve",IF(AC36&lt;=0.4,"Menor",IF(AC36&lt;=0.6,"Moderado",IF(AC36&lt;=0.8,"Mayor","Catastrófico"))))),"")</f>
        <v>Mayor</v>
      </c>
      <c r="AC36" s="28">
        <f>IFERROR(IF(Q36="Impacto",(M36-(+M36*T36)),IF(Q36="Probabilidad",M36,"")),"")</f>
        <v>0.8</v>
      </c>
      <c r="AD36" s="188" t="str">
        <f>IFERROR(IF(AE36=0,"",IF(AND(AE36&gt;0,AE36&lt;=0.2),"Muy Baja",IF(AE36&lt;=0.4,"Baja",IF(AE36&lt;=0.6,"Media",IF(AE36&lt;=0.8,"Alta","Muy Alta"))))),"")</f>
        <v>Baja</v>
      </c>
      <c r="AE36" s="190">
        <f>MIN(Y36:Y38)</f>
        <v>0.28799999999999998</v>
      </c>
      <c r="AF36" s="188" t="str">
        <f>IFERROR(IF(AG36=0,"",IF(AND(AG36&gt;0,AG36&lt;=0.2),"Leve",IF(AG36&lt;=0.4,"Menor",IF(AG36&lt;=0.6,"Moderado",IF(AG36&lt;=0.8,"Mayor","Catastrófico"))))),"")</f>
        <v>Moderado</v>
      </c>
      <c r="AG36" s="190">
        <f>MIN(AC36:AC38)</f>
        <v>0.60000000000000009</v>
      </c>
      <c r="AH36" s="192" t="str">
        <f>IFERROR(IF(OR(AND(AD36="Muy Baja",AF36="Leve"),AND(AD36="Muy Baja",AF36="Menor"),AND(AD36="Baja",AF36="Leve")),"Bajo",IF(OR(AND(AD36="Muy Baja",AF36="Moderado"),AND(AD36="Baja",AF36="Menor"),AND(AD36="Baja",AF36="Moderado"),AND(AD36="Media",AF36="Leve"),AND(AD36="Media",AF36="Menor"),AND(AD36="Media",AF36="Moderado"),AND(AD36="Alta",AF36="Leve"),AND(AD36="Alta",AF36="Menor")),"Moderado",IF(OR(AND(AD36="Muy Baja",AF36="Mayor"),AND(AD36="Baja",AF36="Mayor"),AND(AD36="Media",AF36="Mayor"),AND(AD36="Alta",AF36="Moderado"),AND(AD36="Alta",AF36="Mayor"),AND(AD36="Muy Alta",AF36="Leve"),AND(AD36="Muy Alta",AF36="Menor"),AND(AD36="Muy Alta",AF36="Moderado"),AND(AD36="Muy Alta",AF36="Mayor")),"Alto",IF(OR(AND(AD36="Muy Baja",AF36="Catastrófico"),AND(AD36="Baja",AF36="Catastrófico"),AND(AD36="Media",AF36="Catastrófico"),AND(AD36="Alta",AF36="Catastrófico"),AND(AD36="Muy Alta",AF36="Catastrófico")),"Extremo","")))),"")</f>
        <v>Moderado</v>
      </c>
      <c r="AI36" s="236" t="s">
        <v>152</v>
      </c>
      <c r="AJ36" s="115"/>
      <c r="AK36" s="311" t="s">
        <v>269</v>
      </c>
      <c r="AL36" s="311" t="s">
        <v>269</v>
      </c>
      <c r="AM36" s="282" t="s">
        <v>270</v>
      </c>
      <c r="AN36" s="282" t="s">
        <v>271</v>
      </c>
      <c r="AO36" s="282" t="s">
        <v>622</v>
      </c>
      <c r="AP36" s="282" t="s">
        <v>582</v>
      </c>
      <c r="AQ36" s="282" t="s">
        <v>628</v>
      </c>
      <c r="AR36" s="282" t="s">
        <v>621</v>
      </c>
      <c r="AS36" s="97"/>
      <c r="AT36" s="97"/>
      <c r="AU36" s="97"/>
      <c r="AV36" s="97"/>
      <c r="AW36" s="97"/>
      <c r="AX36" s="97"/>
      <c r="AY36" s="97"/>
      <c r="AZ36" s="97"/>
      <c r="BA36" s="97"/>
      <c r="BB36" s="97"/>
      <c r="BC36" s="97"/>
      <c r="BD36" s="97"/>
      <c r="BE36" s="97"/>
      <c r="BF36" s="97"/>
      <c r="BG36" s="97"/>
      <c r="BH36" s="97"/>
    </row>
    <row r="37" spans="1:61" ht="123.6" customHeight="1" x14ac:dyDescent="0.25">
      <c r="A37" s="217"/>
      <c r="B37" s="323"/>
      <c r="C37" s="305"/>
      <c r="D37" s="305"/>
      <c r="E37" s="305"/>
      <c r="F37" s="305"/>
      <c r="G37" s="305"/>
      <c r="H37" s="110" t="s">
        <v>272</v>
      </c>
      <c r="I37" s="215"/>
      <c r="J37" s="189"/>
      <c r="K37" s="288"/>
      <c r="L37" s="189"/>
      <c r="M37" s="288"/>
      <c r="N37" s="193"/>
      <c r="O37" s="27">
        <v>2</v>
      </c>
      <c r="P37" s="94" t="s">
        <v>273</v>
      </c>
      <c r="Q37" s="27" t="str">
        <f>IF(OR(R37="Preventivo",R37="Detectivo"),"Probabilidad",IF(R37="Correctivo","Impacto",""))</f>
        <v>Probabilidad</v>
      </c>
      <c r="R37" s="111" t="s">
        <v>146</v>
      </c>
      <c r="S37" s="111" t="s">
        <v>147</v>
      </c>
      <c r="T37" s="28" t="str">
        <f t="shared" ref="T37:T38" si="46">IF(AND(R37="Preventivo",S37="Automático"),"50%",IF(AND(R37="Preventivo",S37="Manual"),"40%",IF(AND(R37="Detectivo",S37="Automático"),"40%",IF(AND(R37="Detectivo",S37="Manual"),"30%",IF(AND(R37="Correctivo",S37="Automático"),"35%",IF(AND(R37="Correctivo",S37="Manual"),"25%",""))))))</f>
        <v>40%</v>
      </c>
      <c r="U37" s="111" t="s">
        <v>173</v>
      </c>
      <c r="V37" s="111" t="s">
        <v>149</v>
      </c>
      <c r="W37" s="111" t="s">
        <v>150</v>
      </c>
      <c r="X37" s="115" t="s">
        <v>274</v>
      </c>
      <c r="Y37" s="96">
        <f>IFERROR(IF(AND(Q36="Probabilidad",Q37="Probabilidad"),(AA36-(+AA36*T37)),IF(Q37="Probabilidad",(K36-(+K36*T37)),IF(Q37="Impacto",AA36,""))),"")</f>
        <v>0.28799999999999998</v>
      </c>
      <c r="Z37" s="30" t="str">
        <f t="shared" si="23"/>
        <v>Baja</v>
      </c>
      <c r="AA37" s="28">
        <f t="shared" ref="AA37:AA38" si="47">+Y37</f>
        <v>0.28799999999999998</v>
      </c>
      <c r="AB37" s="30" t="str">
        <f t="shared" ref="AB37:AB38" si="48">IFERROR(IF(AC37="","",IF(AC37&lt;=0.2,"Leve",IF(AC37&lt;=0.4,"Menor",IF(AC37&lt;=0.6,"Moderado",IF(AC37&lt;=0.8,"Mayor","Catastrófico"))))),"")</f>
        <v>Mayor</v>
      </c>
      <c r="AC37" s="28">
        <f>IFERROR(IF(AND(Q36="Impacto",Q37="Impacto"),(AC36-(+AC36*T37)),IF(Q37="Impacto",($M$15-(+$M$15*T37)),IF(Q37="Probabilidad",AC36,""))),"")</f>
        <v>0.8</v>
      </c>
      <c r="AD37" s="189"/>
      <c r="AE37" s="191"/>
      <c r="AF37" s="189"/>
      <c r="AG37" s="191"/>
      <c r="AH37" s="193"/>
      <c r="AI37" s="237"/>
      <c r="AJ37" s="115"/>
      <c r="AK37" s="312"/>
      <c r="AL37" s="312"/>
      <c r="AM37" s="283"/>
      <c r="AN37" s="283"/>
      <c r="AO37" s="283"/>
      <c r="AP37" s="283"/>
      <c r="AQ37" s="283"/>
      <c r="AR37" s="283"/>
      <c r="AS37" s="83"/>
      <c r="AT37" s="83"/>
      <c r="AU37" s="83"/>
      <c r="AV37" s="83"/>
      <c r="AW37" s="83"/>
      <c r="AX37" s="83"/>
      <c r="AY37" s="83"/>
      <c r="AZ37" s="83"/>
      <c r="BA37" s="83"/>
      <c r="BB37" s="83"/>
      <c r="BC37" s="83"/>
      <c r="BD37" s="83"/>
      <c r="BE37" s="83"/>
      <c r="BF37" s="83"/>
      <c r="BG37" s="83"/>
      <c r="BH37" s="83"/>
    </row>
    <row r="38" spans="1:61" ht="153.6" customHeight="1" x14ac:dyDescent="0.25">
      <c r="A38" s="217"/>
      <c r="B38" s="323"/>
      <c r="C38" s="305"/>
      <c r="D38" s="305"/>
      <c r="E38" s="305"/>
      <c r="F38" s="305"/>
      <c r="G38" s="305"/>
      <c r="H38" s="110"/>
      <c r="I38" s="223"/>
      <c r="J38" s="286"/>
      <c r="K38" s="289"/>
      <c r="L38" s="286"/>
      <c r="M38" s="289"/>
      <c r="N38" s="309"/>
      <c r="O38" s="27">
        <v>3</v>
      </c>
      <c r="P38" s="94" t="s">
        <v>275</v>
      </c>
      <c r="Q38" s="27" t="str">
        <f>IF(OR(R38="Preventivo",R38="Detectivo"),"Probabilidad",IF(R38="Correctivo","Impacto",""))</f>
        <v>Impacto</v>
      </c>
      <c r="R38" s="111" t="s">
        <v>216</v>
      </c>
      <c r="S38" s="111" t="s">
        <v>147</v>
      </c>
      <c r="T38" s="28" t="str">
        <f t="shared" si="46"/>
        <v>25%</v>
      </c>
      <c r="U38" s="111" t="s">
        <v>148</v>
      </c>
      <c r="V38" s="111" t="s">
        <v>149</v>
      </c>
      <c r="W38" s="111" t="s">
        <v>150</v>
      </c>
      <c r="X38" s="114" t="s">
        <v>276</v>
      </c>
      <c r="Y38" s="96">
        <f>IFERROR(IF(AND(Q37="Probabilidad",Q38="Probabilidad"),(AA37-(+AA37*T38)),IF(AND(Q37="Impacto",Q38="Probabilidad"),(AA36-(+AA36*T38)),IF(Q38="Impacto",AA37,""))),"")</f>
        <v>0.28799999999999998</v>
      </c>
      <c r="Z38" s="30" t="str">
        <f t="shared" si="23"/>
        <v>Baja</v>
      </c>
      <c r="AA38" s="28">
        <f t="shared" si="47"/>
        <v>0.28799999999999998</v>
      </c>
      <c r="AB38" s="30" t="str">
        <f t="shared" si="48"/>
        <v>Moderado</v>
      </c>
      <c r="AC38" s="28">
        <f>IFERROR(IF(AND(Q37="Impacto",Q38="Impacto"),(AC37-(+AC37*T38)),IF(AND(Q37="Probabilidad",Q38="Impacto"),(AC36-(+AC36*T38)),IF(Q38="Probabilidad",AC37,""))),"")</f>
        <v>0.60000000000000009</v>
      </c>
      <c r="AD38" s="189"/>
      <c r="AE38" s="191"/>
      <c r="AF38" s="189"/>
      <c r="AG38" s="191"/>
      <c r="AH38" s="193"/>
      <c r="AI38" s="237"/>
      <c r="AJ38" s="115"/>
      <c r="AK38" s="312"/>
      <c r="AL38" s="312"/>
      <c r="AM38" s="283"/>
      <c r="AN38" s="283"/>
      <c r="AO38" s="283"/>
      <c r="AP38" s="283"/>
      <c r="AQ38" s="283"/>
      <c r="AR38" s="283"/>
      <c r="AS38" s="83"/>
      <c r="AT38" s="83"/>
      <c r="AU38" s="83"/>
      <c r="AV38" s="83"/>
      <c r="AW38" s="83"/>
      <c r="AX38" s="83"/>
      <c r="AY38" s="83"/>
      <c r="AZ38" s="83"/>
      <c r="BA38" s="83"/>
      <c r="BB38" s="83"/>
      <c r="BC38" s="83"/>
      <c r="BD38" s="83"/>
      <c r="BE38" s="83"/>
      <c r="BF38" s="83"/>
      <c r="BG38" s="83"/>
      <c r="BH38" s="83"/>
    </row>
    <row r="39" spans="1:61" ht="97.95" customHeight="1" x14ac:dyDescent="0.25">
      <c r="A39" s="217" t="s">
        <v>277</v>
      </c>
      <c r="B39" s="213" t="s">
        <v>278</v>
      </c>
      <c r="C39" s="218" t="s">
        <v>279</v>
      </c>
      <c r="D39" s="218" t="s">
        <v>280</v>
      </c>
      <c r="E39" s="218" t="s">
        <v>281</v>
      </c>
      <c r="F39" s="218" t="s">
        <v>282</v>
      </c>
      <c r="G39" s="213" t="s">
        <v>283</v>
      </c>
      <c r="I39" s="214" t="s">
        <v>142</v>
      </c>
      <c r="J39" s="188" t="s">
        <v>284</v>
      </c>
      <c r="K39" s="186">
        <f>IF(J39="","",IF(J39="Muy Baja",0.2,IF(J39="Baja",0.4,IF(J39="Media",0.6,IF(J39="Alta",0.8,IF(J39="Muy Alta",1,))))))</f>
        <v>0.2</v>
      </c>
      <c r="L39" s="188" t="s">
        <v>144</v>
      </c>
      <c r="M39" s="186">
        <f>IF(L39="","",IF(L39="Leve",0.2,IF(L39="Menor",0.4,IF(L39="Moderado",0.6,IF(L39="Mayor",0.8,IF(L39="Catastrófico",1,))))))</f>
        <v>0.6</v>
      </c>
      <c r="N39" s="187" t="str">
        <f>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Moderado</v>
      </c>
      <c r="O39" s="27">
        <v>0</v>
      </c>
      <c r="P39" s="113" t="s">
        <v>285</v>
      </c>
      <c r="Q39" s="27" t="str">
        <f t="shared" si="37"/>
        <v>Probabilidad</v>
      </c>
      <c r="R39" s="111" t="s">
        <v>177</v>
      </c>
      <c r="S39" s="111" t="s">
        <v>147</v>
      </c>
      <c r="T39" s="28" t="str">
        <f>IF(AND(R39="Preventivo",S39="Automático"),"50%",IF(AND(R39="Preventivo",S39="Manual"),"40%",IF(AND(R39="Detectivo",S39="Automático"),"40%",IF(AND(R39="Detectivo",S39="Manual"),"30%",IF(AND(R39="Correctivo",S39="Automático"),"35%",IF(AND(R39="Correctivo",S39="Manual"),"25%",""))))))</f>
        <v>30%</v>
      </c>
      <c r="U39" s="111" t="s">
        <v>148</v>
      </c>
      <c r="V39" s="111" t="s">
        <v>149</v>
      </c>
      <c r="W39" s="111" t="s">
        <v>150</v>
      </c>
      <c r="X39" s="113" t="s">
        <v>286</v>
      </c>
      <c r="Y39" s="96">
        <f>IFERROR(IF(Q39="Probabilidad",(K39-(+K39*T39)),IF(Q39="Impacto",K39,"")),"")</f>
        <v>0.14000000000000001</v>
      </c>
      <c r="Z39" s="30" t="str">
        <f t="shared" ref="Z39:Z41" si="49">IFERROR(IF(Y39="","",IF(Y39&lt;=0.2,"Muy Baja",IF(Y39&lt;=0.4,"Baja",IF(Y39&lt;=0.6,"Media",IF(Y39&lt;=0.8,"Alta","Muy Alta"))))),"")</f>
        <v>Muy Baja</v>
      </c>
      <c r="AA39" s="28">
        <f>+Y39</f>
        <v>0.14000000000000001</v>
      </c>
      <c r="AB39" s="30" t="str">
        <f>IFERROR(IF(AC39="","",IF(AC39&lt;=0.2,"Leve",IF(AC39&lt;=0.4,"Menor",IF(AC39&lt;=0.6,"Moderado",IF(AC39&lt;=0.8,"Mayor","Catastrófico"))))),"")</f>
        <v>Moderado</v>
      </c>
      <c r="AC39" s="28">
        <f>IFERROR(IF(Q39="Impacto",(M39-(+M39*T39)),IF(Q39="Probabilidad",M39,"")),"")</f>
        <v>0.6</v>
      </c>
      <c r="AD39" s="188" t="str">
        <f t="shared" ref="AD39" si="50">IFERROR(IF(AE39=0,"",IF(AND(AE39&gt;0,AE39&lt;=0.2),"Muy Baja",IF(AE39&lt;=0.4,"Baja",IF(AE39&lt;=0.6,"Media",IF(AE39&lt;=0.8,"Alta","Muy Alta"))))),"")</f>
        <v>Muy Baja</v>
      </c>
      <c r="AE39" s="190">
        <f>MIN(Y39:Y41)</f>
        <v>5.04E-2</v>
      </c>
      <c r="AF39" s="188" t="str">
        <f t="shared" ref="AF39" si="51">IFERROR(IF(AG39=0,"",IF(AND(AG39&gt;0,AG39&lt;=0.2),"Leve",IF(AG39&lt;=0.4,"Menor",IF(AG39&lt;=0.6,"Moderado",IF(AG39&lt;=0.8,"Mayor","Catastrófico"))))),"")</f>
        <v>Moderado</v>
      </c>
      <c r="AG39" s="190">
        <f>MIN(AC39:AC41)</f>
        <v>0.6</v>
      </c>
      <c r="AH39" s="192" t="str">
        <f t="shared" ref="AH39" si="52">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236" t="s">
        <v>152</v>
      </c>
      <c r="AJ39" s="313"/>
      <c r="AK39" s="292" t="s">
        <v>287</v>
      </c>
      <c r="AL39" s="292" t="s">
        <v>288</v>
      </c>
      <c r="AM39" s="294" t="s">
        <v>583</v>
      </c>
      <c r="AN39" s="294" t="s">
        <v>289</v>
      </c>
      <c r="AO39" s="282" t="s">
        <v>594</v>
      </c>
      <c r="AP39" s="294" t="s">
        <v>584</v>
      </c>
      <c r="AQ39" s="282" t="s">
        <v>640</v>
      </c>
      <c r="AR39" s="294" t="s">
        <v>615</v>
      </c>
      <c r="AS39" s="83"/>
      <c r="AT39" s="83"/>
      <c r="AU39" s="83"/>
      <c r="AV39" s="83"/>
      <c r="AW39" s="83"/>
      <c r="AX39" s="83"/>
      <c r="AY39" s="83"/>
      <c r="AZ39" s="83"/>
      <c r="BA39" s="83"/>
      <c r="BB39" s="83"/>
      <c r="BC39" s="83"/>
      <c r="BD39" s="83"/>
      <c r="BE39" s="83"/>
      <c r="BF39" s="83"/>
      <c r="BG39" s="83"/>
      <c r="BH39" s="83"/>
      <c r="BI39" s="83"/>
    </row>
    <row r="40" spans="1:61" ht="132.6" customHeight="1" x14ac:dyDescent="0.25">
      <c r="A40" s="217"/>
      <c r="B40" s="213"/>
      <c r="C40" s="218"/>
      <c r="D40" s="218"/>
      <c r="E40" s="218"/>
      <c r="F40" s="218"/>
      <c r="G40" s="213"/>
      <c r="H40" s="113" t="s">
        <v>290</v>
      </c>
      <c r="I40" s="215"/>
      <c r="J40" s="189"/>
      <c r="K40" s="186"/>
      <c r="L40" s="189"/>
      <c r="M40" s="186"/>
      <c r="N40" s="187"/>
      <c r="O40" s="27">
        <v>1</v>
      </c>
      <c r="P40" s="113" t="s">
        <v>291</v>
      </c>
      <c r="Q40" s="27" t="str">
        <f t="shared" si="37"/>
        <v>Probabilidad</v>
      </c>
      <c r="R40" s="111" t="s">
        <v>146</v>
      </c>
      <c r="S40" s="111" t="s">
        <v>147</v>
      </c>
      <c r="T40" s="28" t="str">
        <f t="shared" ref="T40:T41" si="53">IF(AND(R40="Preventivo",S40="Automático"),"50%",IF(AND(R40="Preventivo",S40="Manual"),"40%",IF(AND(R40="Detectivo",S40="Automático"),"40%",IF(AND(R40="Detectivo",S40="Manual"),"30%",IF(AND(R40="Correctivo",S40="Automático"),"35%",IF(AND(R40="Correctivo",S40="Manual"),"25%",""))))))</f>
        <v>40%</v>
      </c>
      <c r="U40" s="111" t="s">
        <v>148</v>
      </c>
      <c r="V40" s="111" t="s">
        <v>149</v>
      </c>
      <c r="W40" s="111" t="s">
        <v>150</v>
      </c>
      <c r="X40" s="113" t="s">
        <v>292</v>
      </c>
      <c r="Y40" s="96">
        <f>IFERROR(IF(AND(Q39="Probabilidad",Q40="Probabilidad"),(AA39-(+AA39*T40)),IF(Q40="Probabilidad",(K39-(+K39*T40)),IF(Q40="Impacto",AA39,""))),"")</f>
        <v>8.4000000000000005E-2</v>
      </c>
      <c r="Z40" s="30" t="str">
        <f t="shared" si="49"/>
        <v>Muy Baja</v>
      </c>
      <c r="AA40" s="28">
        <f t="shared" ref="AA40:AA41" si="54">+Y40</f>
        <v>8.4000000000000005E-2</v>
      </c>
      <c r="AB40" s="30" t="str">
        <f t="shared" ref="AB40:AB41" si="55">IFERROR(IF(AC40="","",IF(AC40&lt;=0.2,"Leve",IF(AC40&lt;=0.4,"Menor",IF(AC40&lt;=0.6,"Moderado",IF(AC40&lt;=0.8,"Mayor","Catastrófico"))))),"")</f>
        <v>Moderado</v>
      </c>
      <c r="AC40" s="28">
        <f>IFERROR(IF(AND(Q39="Impacto",Q40="Impacto"),(AC39-(+AC39*T40)),IF(Q40="Impacto",($M$15-(+$M$15*T40)),IF(Q40="Probabilidad",AC39,""))),"")</f>
        <v>0.6</v>
      </c>
      <c r="AD40" s="189"/>
      <c r="AE40" s="191"/>
      <c r="AF40" s="189"/>
      <c r="AG40" s="191"/>
      <c r="AH40" s="193"/>
      <c r="AI40" s="237"/>
      <c r="AJ40" s="313"/>
      <c r="AK40" s="293"/>
      <c r="AL40" s="293"/>
      <c r="AM40" s="295"/>
      <c r="AN40" s="295"/>
      <c r="AO40" s="283"/>
      <c r="AP40" s="295"/>
      <c r="AQ40" s="283"/>
      <c r="AR40" s="295"/>
      <c r="AS40" s="83"/>
      <c r="AT40" s="83"/>
      <c r="AU40" s="83"/>
      <c r="AV40" s="83"/>
      <c r="AW40" s="83"/>
      <c r="AX40" s="83"/>
      <c r="AY40" s="83"/>
      <c r="AZ40" s="83"/>
      <c r="BA40" s="83"/>
      <c r="BB40" s="83"/>
      <c r="BC40" s="83"/>
      <c r="BD40" s="83"/>
      <c r="BE40" s="83"/>
      <c r="BF40" s="83"/>
      <c r="BG40" s="83"/>
      <c r="BH40" s="83"/>
      <c r="BI40" s="83"/>
    </row>
    <row r="41" spans="1:61" ht="203.25" customHeight="1" x14ac:dyDescent="0.25">
      <c r="A41" s="217"/>
      <c r="B41" s="213"/>
      <c r="C41" s="218"/>
      <c r="D41" s="218"/>
      <c r="E41" s="218"/>
      <c r="F41" s="218"/>
      <c r="G41" s="213"/>
      <c r="H41" s="113" t="s">
        <v>293</v>
      </c>
      <c r="I41" s="215"/>
      <c r="J41" s="189"/>
      <c r="K41" s="186"/>
      <c r="L41" s="189"/>
      <c r="M41" s="186"/>
      <c r="N41" s="187"/>
      <c r="O41" s="27">
        <v>2</v>
      </c>
      <c r="P41" s="113" t="s">
        <v>294</v>
      </c>
      <c r="Q41" s="27" t="str">
        <f t="shared" si="37"/>
        <v>Probabilidad</v>
      </c>
      <c r="R41" s="111" t="s">
        <v>146</v>
      </c>
      <c r="S41" s="111" t="s">
        <v>147</v>
      </c>
      <c r="T41" s="28" t="str">
        <f t="shared" si="53"/>
        <v>40%</v>
      </c>
      <c r="U41" s="111" t="s">
        <v>173</v>
      </c>
      <c r="V41" s="111" t="s">
        <v>149</v>
      </c>
      <c r="W41" s="111" t="s">
        <v>150</v>
      </c>
      <c r="X41" s="113" t="s">
        <v>295</v>
      </c>
      <c r="Y41" s="96">
        <f>IFERROR(IF(AND(Q40="Probabilidad",Q41="Probabilidad"),(AA40-(+AA40*T41)),IF(AND(Q40="Impacto",Q41="Probabilidad"),(AA39-(+AA39*T41)),IF(Q41="Impacto",AA40,""))),"")</f>
        <v>5.04E-2</v>
      </c>
      <c r="Z41" s="30" t="str">
        <f t="shared" si="49"/>
        <v>Muy Baja</v>
      </c>
      <c r="AA41" s="28">
        <f t="shared" si="54"/>
        <v>5.04E-2</v>
      </c>
      <c r="AB41" s="30" t="str">
        <f t="shared" si="55"/>
        <v>Moderado</v>
      </c>
      <c r="AC41" s="28">
        <f>IFERROR(IF(AND(Q40="Impacto",Q41="Impacto"),(AC40-(+AC40*T41)),IF(AND(Q40="Probabilidad",Q41="Impacto"),(AC39-(+AC39*T41)),IF(Q41="Probabilidad",AC40,""))),"")</f>
        <v>0.6</v>
      </c>
      <c r="AD41" s="189"/>
      <c r="AE41" s="191"/>
      <c r="AF41" s="189"/>
      <c r="AG41" s="191"/>
      <c r="AH41" s="193"/>
      <c r="AI41" s="237"/>
      <c r="AJ41" s="313"/>
      <c r="AK41" s="293"/>
      <c r="AL41" s="293"/>
      <c r="AM41" s="295"/>
      <c r="AN41" s="295"/>
      <c r="AO41" s="283"/>
      <c r="AP41" s="295"/>
      <c r="AQ41" s="283"/>
      <c r="AR41" s="295"/>
      <c r="AS41" s="83"/>
      <c r="AT41" s="83"/>
      <c r="AU41" s="83"/>
      <c r="AV41" s="83"/>
      <c r="AW41" s="83"/>
      <c r="AX41" s="83"/>
      <c r="AY41" s="83"/>
      <c r="AZ41" s="83"/>
      <c r="BA41" s="83"/>
      <c r="BB41" s="83"/>
      <c r="BC41" s="83"/>
      <c r="BD41" s="83"/>
      <c r="BE41" s="83"/>
      <c r="BF41" s="83"/>
      <c r="BG41" s="83"/>
      <c r="BH41" s="83"/>
      <c r="BI41" s="83"/>
    </row>
    <row r="42" spans="1:61" s="129" customFormat="1" ht="129.6" customHeight="1" x14ac:dyDescent="0.25">
      <c r="A42" s="196" t="s">
        <v>296</v>
      </c>
      <c r="B42" s="207" t="s">
        <v>297</v>
      </c>
      <c r="C42" s="197" t="s">
        <v>279</v>
      </c>
      <c r="D42" s="198" t="s">
        <v>260</v>
      </c>
      <c r="E42" s="200" t="s">
        <v>601</v>
      </c>
      <c r="F42" s="198" t="s">
        <v>596</v>
      </c>
      <c r="G42" s="200" t="s">
        <v>597</v>
      </c>
      <c r="H42" s="123" t="s">
        <v>298</v>
      </c>
      <c r="I42" s="198" t="s">
        <v>142</v>
      </c>
      <c r="J42" s="202" t="s">
        <v>245</v>
      </c>
      <c r="K42" s="186">
        <f>IF(J42="","",IF(J42="Muy Baja",0.2,IF(J42="Baja",0.4,IF(J42="Media",0.6,IF(J42="Alta",0.8,IF(J42="Muy Alta",1,))))))</f>
        <v>0.6</v>
      </c>
      <c r="L42" s="202" t="s">
        <v>144</v>
      </c>
      <c r="M42" s="186">
        <f>IF(L42="","",IF(L42="Leve",0.2,IF(L42="Menor",0.4,IF(L42="Moderado",0.6,IF(L42="Mayor",0.8,IF(L42="Catastrófico",1,))))))</f>
        <v>0.6</v>
      </c>
      <c r="N42" s="187" t="str">
        <f>IF(OR(AND(J42="Muy Baja",L42="Leve"),AND(J42="Muy Baja",L42="Menor"),AND(J42="Baja",L42="Leve")),"Bajo",IF(OR(AND(J42="Muy baja",L42="Moderado"),AND(J42="Baja",L42="Menor"),AND(J42="Baja",L42="Moderado"),AND(J42="Media",L42="Leve"),AND(J42="Media",L42="Menor"),AND(J42="Media",L42="Moderado"),AND(J42="Alta",L42="Leve"),AND(J42="Alta",L42="Menor")),"Moderado",IF(OR(AND(J42="Muy Baja",L42="Mayor"),AND(J42="Baja",L42="Mayor"),AND(J42="Media",L42="Mayor"),AND(J42="Alta",L42="Moderado"),AND(J42="Alta",L42="Mayor"),AND(J42="Muy Alta",L42="Leve"),AND(J42="Muy Alta",L42="Menor"),AND(J42="Muy Alta",L42="Moderado"),AND(J42="Muy Alta",L42="Mayor")),"Alto",IF(OR(AND(J42="Muy Baja",L42="Catastrófico"),AND(J42="Baja",L42="Catastrófico"),AND(J42="Media",L42="Catastrófico"),AND(J42="Alta",L42="Catastrófico"),AND(J42="Muy Alta",L42="Catastrófico")),"Extremo",""))))</f>
        <v>Moderado</v>
      </c>
      <c r="O42" s="122">
        <v>1</v>
      </c>
      <c r="P42" s="124" t="s">
        <v>299</v>
      </c>
      <c r="Q42" s="27" t="str">
        <f>IF(OR(R42="Preventivo",R42="Detectivo"),"Probabilidad",IF(R42="Correctivo","Impacto",""))</f>
        <v>Probabilidad</v>
      </c>
      <c r="R42" s="125" t="s">
        <v>146</v>
      </c>
      <c r="S42" s="125" t="s">
        <v>147</v>
      </c>
      <c r="T42" s="28" t="str">
        <f>IF(AND(R42="Preventivo",S42="Automático"),"50%",IF(AND(R42="Preventivo",S42="Manual"),"40%",IF(AND(R42="Detectivo",S42="Automático"),"40%",IF(AND(R42="Detectivo",S42="Manual"),"30%",IF(AND(R42="Correctivo",S42="Automático"),"35%",IF(AND(R42="Correctivo",S42="Manual"),"25%",""))))))</f>
        <v>40%</v>
      </c>
      <c r="U42" s="125" t="s">
        <v>148</v>
      </c>
      <c r="V42" s="125" t="s">
        <v>149</v>
      </c>
      <c r="W42" s="125" t="s">
        <v>150</v>
      </c>
      <c r="X42" s="132" t="s">
        <v>300</v>
      </c>
      <c r="Y42" s="126">
        <f>IFERROR(IF(Q42="Probabilidad",(K42-(+K42*T42)),IF(Q42="Impacto",K42,"")),"")</f>
        <v>0.36</v>
      </c>
      <c r="Z42" s="30" t="str">
        <f t="shared" ref="Z42:Z43" si="56">IFERROR(IF(Y42="","",IF(Y42&lt;=0.2,"Muy Baja",IF(Y42&lt;=0.4,"Baja",IF(Y42&lt;=0.6,"Media",IF(Y42&lt;=0.8,"Alta","Muy Alta"))))),"")</f>
        <v>Baja</v>
      </c>
      <c r="AA42" s="28">
        <f>+Y42</f>
        <v>0.36</v>
      </c>
      <c r="AB42" s="30" t="str">
        <f>IFERROR(IF(AC42="","",IF(AC42&lt;=0.2,"Leve",IF(AC42&lt;=0.4,"Menor",IF(AC42&lt;=0.6,"Moderado",IF(AC42&lt;=0.8,"Mayor","Catastrófico"))))),"")</f>
        <v>Moderado</v>
      </c>
      <c r="AC42" s="28">
        <f>IFERROR(IF(Q42="Impacto",(M42-(+M42*T42)),IF(Q42="Probabilidad",M42,"")),"")</f>
        <v>0.6</v>
      </c>
      <c r="AD42" s="188" t="str">
        <f>IFERROR(IF(AE42=0,"",IF(AND(AE42&gt;0,AE42&lt;=0.2),"Muy Baja",IF(AE42&lt;=0.4,"Baja",IF(AE42&lt;=0.6,"Media",IF(AE42&lt;=0.8,"Alta","Muy Alta"))))),"")</f>
        <v>Baja</v>
      </c>
      <c r="AE42" s="190">
        <f>MIN(Y42:Y43)</f>
        <v>0.216</v>
      </c>
      <c r="AF42" s="188" t="str">
        <f>IFERROR(IF(AG42=0,"",IF(AND(AG42&gt;0,AG42&lt;=0.2),"Leve",IF(AG42&lt;=0.4,"Menor",IF(AG42&lt;=0.6,"Moderado",IF(AG42&lt;=0.8,"Mayor","Catastrófico"))))),"")</f>
        <v>Moderado</v>
      </c>
      <c r="AG42" s="190">
        <f>MIN(AC42:AC43)</f>
        <v>0.6</v>
      </c>
      <c r="AH42" s="192" t="str">
        <f>IFERROR(IF(OR(AND(AD42="Muy Baja",AF42="Leve"),AND(AD42="Muy Baja",AF42="Menor"),AND(AD42="Baja",AF42="Leve")),"Bajo",IF(OR(AND(AD42="Muy Baja",AF42="Moderado"),AND(AD42="Baja",AF42="Menor"),AND(AD42="Baja",AF42="Moderado"),AND(AD42="Media",AF42="Leve"),AND(AD42="Media",AF42="Menor"),AND(AD42="Media",AF42="Moderado"),AND(AD42="Alta",AF42="Leve"),AND(AD42="Alta",AF42="Menor")),"Moderado",IF(OR(AND(AD42="Muy Baja",AF42="Mayor"),AND(AD42="Baja",AF42="Mayor"),AND(AD42="Media",AF42="Mayor"),AND(AD42="Alta",AF42="Moderado"),AND(AD42="Alta",AF42="Mayor"),AND(AD42="Muy Alta",AF42="Leve"),AND(AD42="Muy Alta",AF42="Menor"),AND(AD42="Muy Alta",AF42="Moderado"),AND(AD42="Muy Alta",AF42="Mayor")),"Alto",IF(OR(AND(AD42="Muy Baja",AF42="Catastrófico"),AND(AD42="Baja",AF42="Catastrófico"),AND(AD42="Media",AF42="Catastrófico"),AND(AD42="Alta",AF42="Catastrófico"),AND(AD42="Muy Alta",AF42="Catastrófico")),"Extremo","")))),"")</f>
        <v>Moderado</v>
      </c>
      <c r="AI42" s="194"/>
      <c r="AJ42" s="127"/>
      <c r="AK42" s="180" t="s">
        <v>269</v>
      </c>
      <c r="AL42" s="180" t="s">
        <v>269</v>
      </c>
      <c r="AM42" s="180" t="s">
        <v>301</v>
      </c>
      <c r="AN42" s="180" t="s">
        <v>302</v>
      </c>
      <c r="AO42" s="180" t="s">
        <v>595</v>
      </c>
      <c r="AP42" s="180" t="s">
        <v>593</v>
      </c>
      <c r="AQ42" s="180" t="s">
        <v>638</v>
      </c>
      <c r="AR42" s="294" t="s">
        <v>631</v>
      </c>
      <c r="AS42" s="128"/>
      <c r="AT42" s="128"/>
      <c r="AU42" s="128"/>
      <c r="AV42" s="128"/>
      <c r="AW42" s="128"/>
      <c r="AX42" s="128"/>
      <c r="AY42" s="128"/>
      <c r="AZ42" s="128"/>
      <c r="BA42" s="128"/>
      <c r="BB42" s="128"/>
      <c r="BC42" s="128"/>
      <c r="BD42" s="128"/>
      <c r="BE42" s="128"/>
      <c r="BF42" s="128"/>
      <c r="BG42" s="128"/>
      <c r="BH42" s="128"/>
      <c r="BI42" s="128"/>
    </row>
    <row r="43" spans="1:61" s="129" customFormat="1" ht="378.6" customHeight="1" x14ac:dyDescent="0.25">
      <c r="A43" s="196"/>
      <c r="B43" s="207"/>
      <c r="C43" s="197"/>
      <c r="D43" s="199"/>
      <c r="E43" s="201"/>
      <c r="F43" s="199"/>
      <c r="G43" s="201"/>
      <c r="H43" s="123" t="s">
        <v>303</v>
      </c>
      <c r="I43" s="199"/>
      <c r="J43" s="203"/>
      <c r="K43" s="186"/>
      <c r="L43" s="203"/>
      <c r="M43" s="186"/>
      <c r="N43" s="187"/>
      <c r="O43" s="122">
        <v>2</v>
      </c>
      <c r="P43" s="135" t="s">
        <v>304</v>
      </c>
      <c r="Q43" s="27" t="str">
        <f>IF(OR(R43="Preventivo",R43="Detectivo"),"Probabilidad",IF(R43="Correctivo","Impacto",""))</f>
        <v>Probabilidad</v>
      </c>
      <c r="R43" s="125" t="s">
        <v>146</v>
      </c>
      <c r="S43" s="125" t="s">
        <v>147</v>
      </c>
      <c r="T43" s="28" t="str">
        <f t="shared" ref="T43" si="57">IF(AND(R43="Preventivo",S43="Automático"),"50%",IF(AND(R43="Preventivo",S43="Manual"),"40%",IF(AND(R43="Detectivo",S43="Automático"),"40%",IF(AND(R43="Detectivo",S43="Manual"),"30%",IF(AND(R43="Correctivo",S43="Automático"),"35%",IF(AND(R43="Correctivo",S43="Manual"),"25%",""))))))</f>
        <v>40%</v>
      </c>
      <c r="U43" s="125" t="s">
        <v>173</v>
      </c>
      <c r="V43" s="125" t="s">
        <v>149</v>
      </c>
      <c r="W43" s="125" t="s">
        <v>150</v>
      </c>
      <c r="X43" s="132" t="s">
        <v>305</v>
      </c>
      <c r="Y43" s="126">
        <f>IFERROR(IF(AND(Q42="Probabilidad",Q43="Probabilidad"),(AA42-(+AA42*T43)),IF(Q43="Probabilidad",(K42-(+K42*T43)),IF(Q43="Impacto",AA42,""))),"")</f>
        <v>0.216</v>
      </c>
      <c r="Z43" s="30" t="str">
        <f t="shared" si="56"/>
        <v>Baja</v>
      </c>
      <c r="AA43" s="28">
        <f t="shared" ref="AA43" si="58">+Y43</f>
        <v>0.216</v>
      </c>
      <c r="AB43" s="30" t="str">
        <f t="shared" ref="AB43" si="59">IFERROR(IF(AC43="","",IF(AC43&lt;=0.2,"Leve",IF(AC43&lt;=0.4,"Menor",IF(AC43&lt;=0.6,"Moderado",IF(AC43&lt;=0.8,"Mayor","Catastrófico"))))),"")</f>
        <v>Moderado</v>
      </c>
      <c r="AC43" s="28">
        <f>IFERROR(IF(AND(Q42="Impacto",Q43="Impacto"),(AC42-(+AC42*T43)),IF(Q43="Impacto",(#REF!-(+#REF!*T43)),IF(Q43="Probabilidad",AC42,""))),"")</f>
        <v>0.6</v>
      </c>
      <c r="AD43" s="189"/>
      <c r="AE43" s="191"/>
      <c r="AF43" s="189"/>
      <c r="AG43" s="191"/>
      <c r="AH43" s="193"/>
      <c r="AI43" s="195"/>
      <c r="AJ43" s="130"/>
      <c r="AK43" s="181"/>
      <c r="AL43" s="181"/>
      <c r="AM43" s="181"/>
      <c r="AN43" s="181"/>
      <c r="AO43" s="181"/>
      <c r="AP43" s="181"/>
      <c r="AQ43" s="181"/>
      <c r="AR43" s="181"/>
      <c r="AS43" s="128"/>
      <c r="AT43" s="128"/>
      <c r="AU43" s="128"/>
      <c r="AV43" s="128"/>
      <c r="AW43" s="128"/>
      <c r="AX43" s="128"/>
      <c r="AY43" s="128"/>
      <c r="AZ43" s="128"/>
      <c r="BA43" s="128"/>
      <c r="BB43" s="128"/>
      <c r="BC43" s="128"/>
      <c r="BD43" s="128"/>
      <c r="BE43" s="128"/>
      <c r="BF43" s="128"/>
      <c r="BG43" s="128"/>
      <c r="BH43" s="128"/>
      <c r="BI43" s="128"/>
    </row>
    <row r="44" spans="1:61" s="129" customFormat="1" ht="111.6" customHeight="1" x14ac:dyDescent="0.25">
      <c r="A44" s="196" t="s">
        <v>306</v>
      </c>
      <c r="B44" s="197" t="s">
        <v>307</v>
      </c>
      <c r="C44" s="197" t="s">
        <v>308</v>
      </c>
      <c r="D44" s="198" t="s">
        <v>309</v>
      </c>
      <c r="E44" s="200" t="s">
        <v>604</v>
      </c>
      <c r="F44" s="200" t="s">
        <v>602</v>
      </c>
      <c r="G44" s="200" t="s">
        <v>603</v>
      </c>
      <c r="H44" s="123" t="s">
        <v>310</v>
      </c>
      <c r="I44" s="198" t="s">
        <v>142</v>
      </c>
      <c r="J44" s="202" t="s">
        <v>245</v>
      </c>
      <c r="K44" s="186">
        <f>IF(J44="","",IF(J44="Muy Baja",0.2,IF(J44="Baja",0.4,IF(J44="Media",0.6,IF(J44="Alta",0.8,IF(J44="Muy Alta",1,))))))</f>
        <v>0.6</v>
      </c>
      <c r="L44" s="202" t="s">
        <v>144</v>
      </c>
      <c r="M44" s="329">
        <f>IF(L44="","",IF(L44="Leve",0.2,IF(L44="Menor",0.4,IF(L44="Moderado",0.6,IF(L44="Mayor",0.8,IF(L44="Catastrófico",1,))))))</f>
        <v>0.6</v>
      </c>
      <c r="N44" s="187" t="str">
        <f>IF(OR(AND(J44="Muy Baja",L44="Leve"),AND(J44="Muy Baja",L44="Menor"),AND(J44="Baja",L44="Leve")),"Bajo",IF(OR(AND(J44="Muy baja",L44="Moderado"),AND(J44="Baja",L44="Menor"),AND(J44="Baja",L44="Moderado"),AND(J44="Media",L44="Leve"),AND(J44="Media",L44="Menor"),AND(J44="Media",L44="Moderado"),AND(J44="Alta",L44="Leve"),AND(J44="Alta",L44="Menor")),"Moderado",IF(OR(AND(J44="Muy Baja",L44="Mayor"),AND(J44="Baja",L44="Mayor"),AND(J44="Media",L44="Mayor"),AND(J44="Alta",L44="Moderado"),AND(J44="Alta",L44="Mayor"),AND(J44="Muy Alta",L44="Leve"),AND(J44="Muy Alta",L44="Menor"),AND(J44="Muy Alta",L44="Moderado"),AND(J44="Muy Alta",L44="Mayor")),"Alto",IF(OR(AND(J44="Muy Baja",L44="Catastrófico"),AND(J44="Baja",L44="Catastrófico"),AND(J44="Media",L44="Catastrófico"),AND(J44="Alta",L44="Catastrófico"),AND(J44="Muy Alta",L44="Catastrófico")),"Extremo",""))))</f>
        <v>Moderado</v>
      </c>
      <c r="O44" s="122">
        <v>1</v>
      </c>
      <c r="P44" s="124" t="s">
        <v>311</v>
      </c>
      <c r="Q44" s="27" t="str">
        <f>IF(OR(R44="Preventivo",R44="Detectivo"),"Probabilidad",IF(R44="Correctivo","Impacto",""))</f>
        <v>Impacto</v>
      </c>
      <c r="R44" s="125" t="s">
        <v>216</v>
      </c>
      <c r="S44" s="125" t="s">
        <v>147</v>
      </c>
      <c r="T44" s="28" t="str">
        <f>IF(AND(R44="Preventivo",S44="Automático"),"50%",IF(AND(R44="Preventivo",S44="Manual"),"40%",IF(AND(R44="Detectivo",S44="Automático"),"40%",IF(AND(R44="Detectivo",S44="Manual"),"30%",IF(AND(R44="Correctivo",S44="Automático"),"35%",IF(AND(R44="Correctivo",S44="Manual"),"25%",""))))))</f>
        <v>25%</v>
      </c>
      <c r="U44" s="125" t="s">
        <v>173</v>
      </c>
      <c r="V44" s="125" t="s">
        <v>149</v>
      </c>
      <c r="W44" s="125" t="s">
        <v>150</v>
      </c>
      <c r="X44" s="132" t="s">
        <v>312</v>
      </c>
      <c r="Y44" s="126">
        <f>IFERROR(IF(Q44="Probabilidad",(K44-(+K44*T44)),IF(Q44="Impacto",K44,"")),"")</f>
        <v>0.6</v>
      </c>
      <c r="Z44" s="30" t="str">
        <f t="shared" ref="Z44:Z46" si="60">IFERROR(IF(Y44="","",IF(Y44&lt;=0.2,"Muy Baja",IF(Y44&lt;=0.4,"Baja",IF(Y44&lt;=0.6,"Media",IF(Y44&lt;=0.8,"Alta","Muy Alta"))))),"")</f>
        <v>Media</v>
      </c>
      <c r="AA44" s="28">
        <f>+Y44</f>
        <v>0.6</v>
      </c>
      <c r="AB44" s="30" t="str">
        <f>IFERROR(IF(AC44="","",IF(AC44&lt;=0.2,"Leve",IF(AC44&lt;=0.4,"Menor",IF(AC44&lt;=0.6,"Moderado",IF(AC44&lt;=0.8,"Mayor","Catastrófico"))))),"")</f>
        <v>Moderado</v>
      </c>
      <c r="AC44" s="28">
        <f>IFERROR(IF(Q44="Impacto",(M44-(+M44*T44)),IF(Q44="Probabilidad",M44,"")),"")</f>
        <v>0.44999999999999996</v>
      </c>
      <c r="AD44" s="188" t="str">
        <f>IFERROR(IF(AE44=0,"",IF(AND(AE44&gt;0,AE44&lt;=0.2),"Muy Baja",IF(AE44&lt;=0.4,"Baja",IF(AE44&lt;=0.6,"Media",IF(AE44&lt;=0.8,"Alta","Muy Alta"))))),"")</f>
        <v>Media</v>
      </c>
      <c r="AE44" s="190">
        <f>MIN(Y44:Y46)</f>
        <v>0.42</v>
      </c>
      <c r="AF44" s="188" t="str">
        <f>IFERROR(IF(AG44=0,"",IF(AND(AG44&gt;0,AG44&lt;=0.2),"Leve",IF(AG44&lt;=0.4,"Menor",IF(AG44&lt;=0.6,"Moderado",IF(AG44&lt;=0.8,"Mayor","Catastrófico"))))),"")</f>
        <v>Menor</v>
      </c>
      <c r="AG44" s="190">
        <f>MIN(AC44:AC46)</f>
        <v>0.33749999999999997</v>
      </c>
      <c r="AH44" s="192" t="str">
        <f>IFERROR(IF(OR(AND(AD44="Muy Baja",AF44="Leve"),AND(AD44="Muy Baja",AF44="Menor"),AND(AD44="Baja",AF44="Leve")),"Bajo",IF(OR(AND(AD44="Muy Baja",AF44="Moderado"),AND(AD44="Baja",AF44="Menor"),AND(AD44="Baja",AF44="Moderado"),AND(AD44="Media",AF44="Leve"),AND(AD44="Media",AF44="Menor"),AND(AD44="Media",AF44="Moderado"),AND(AD44="Alta",AF44="Leve"),AND(AD44="Alta",AF44="Menor")),"Moderado",IF(OR(AND(AD44="Muy Baja",AF44="Mayor"),AND(AD44="Baja",AF44="Mayor"),AND(AD44="Media",AF44="Mayor"),AND(AD44="Alta",AF44="Moderado"),AND(AD44="Alta",AF44="Mayor"),AND(AD44="Muy Alta",AF44="Leve"),AND(AD44="Muy Alta",AF44="Menor"),AND(AD44="Muy Alta",AF44="Moderado"),AND(AD44="Muy Alta",AF44="Mayor")),"Alto",IF(OR(AND(AD44="Muy Baja",AF44="Catastrófico"),AND(AD44="Baja",AF44="Catastrófico"),AND(AD44="Media",AF44="Catastrófico"),AND(AD44="Alta",AF44="Catastrófico"),AND(AD44="Muy Alta",AF44="Catastrófico")),"Extremo","")))),"")</f>
        <v>Moderado</v>
      </c>
      <c r="AI44" s="194" t="s">
        <v>152</v>
      </c>
      <c r="AJ44" s="127"/>
      <c r="AK44" s="180" t="s">
        <v>269</v>
      </c>
      <c r="AL44" s="180" t="s">
        <v>269</v>
      </c>
      <c r="AM44" s="180" t="s">
        <v>313</v>
      </c>
      <c r="AN44" s="180" t="s">
        <v>314</v>
      </c>
      <c r="AO44" s="180" t="s">
        <v>587</v>
      </c>
      <c r="AP44" s="180" t="s">
        <v>314</v>
      </c>
      <c r="AQ44" s="180" t="s">
        <v>632</v>
      </c>
      <c r="AR44" s="180" t="s">
        <v>639</v>
      </c>
      <c r="AS44" s="128"/>
      <c r="AT44" s="128"/>
      <c r="AU44" s="128"/>
      <c r="AV44" s="128"/>
      <c r="AW44" s="128"/>
      <c r="AX44" s="128"/>
      <c r="AY44" s="128"/>
      <c r="AZ44" s="128"/>
      <c r="BA44" s="128"/>
      <c r="BB44" s="128"/>
      <c r="BC44" s="128"/>
      <c r="BD44" s="128"/>
      <c r="BE44" s="128"/>
      <c r="BF44" s="128"/>
      <c r="BG44" s="128"/>
      <c r="BH44" s="128"/>
      <c r="BI44" s="128"/>
    </row>
    <row r="45" spans="1:61" s="129" customFormat="1" ht="52.2" customHeight="1" x14ac:dyDescent="0.25">
      <c r="A45" s="196"/>
      <c r="B45" s="197"/>
      <c r="C45" s="197"/>
      <c r="D45" s="199"/>
      <c r="E45" s="201"/>
      <c r="F45" s="201"/>
      <c r="G45" s="201"/>
      <c r="H45" s="123" t="s">
        <v>315</v>
      </c>
      <c r="I45" s="199"/>
      <c r="J45" s="203"/>
      <c r="K45" s="186"/>
      <c r="L45" s="203"/>
      <c r="M45" s="329"/>
      <c r="N45" s="187"/>
      <c r="O45" s="122">
        <v>2</v>
      </c>
      <c r="P45" s="124" t="s">
        <v>316</v>
      </c>
      <c r="Q45" s="27" t="str">
        <f>IF(OR(R45="Preventivo",R45="Detectivo"),"Probabilidad",IF(R45="Correctivo","Impacto",""))</f>
        <v>Probabilidad</v>
      </c>
      <c r="R45" s="125" t="s">
        <v>177</v>
      </c>
      <c r="S45" s="125" t="s">
        <v>147</v>
      </c>
      <c r="T45" s="28" t="str">
        <f t="shared" ref="T45:T46" si="61">IF(AND(R45="Preventivo",S45="Automático"),"50%",IF(AND(R45="Preventivo",S45="Manual"),"40%",IF(AND(R45="Detectivo",S45="Automático"),"40%",IF(AND(R45="Detectivo",S45="Manual"),"30%",IF(AND(R45="Correctivo",S45="Automático"),"35%",IF(AND(R45="Correctivo",S45="Manual"),"25%",""))))))</f>
        <v>30%</v>
      </c>
      <c r="U45" s="125" t="s">
        <v>173</v>
      </c>
      <c r="V45" s="125" t="s">
        <v>149</v>
      </c>
      <c r="W45" s="125" t="s">
        <v>150</v>
      </c>
      <c r="X45" s="122" t="s">
        <v>317</v>
      </c>
      <c r="Y45" s="126">
        <f>IFERROR(IF(AND(Q44="Probabilidad",Q45="Probabilidad"),(AA44-(+AA44*T45)),IF(Q45="Probabilidad",(K44-(+K44*T45)),IF(Q45="Impacto",AA44,""))),"")</f>
        <v>0.42</v>
      </c>
      <c r="Z45" s="30" t="str">
        <f t="shared" si="60"/>
        <v>Media</v>
      </c>
      <c r="AA45" s="28">
        <f t="shared" ref="AA45:AA46" si="62">+Y45</f>
        <v>0.42</v>
      </c>
      <c r="AB45" s="30" t="str">
        <f t="shared" ref="AB45:AB46" si="63">IFERROR(IF(AC45="","",IF(AC45&lt;=0.2,"Leve",IF(AC45&lt;=0.4,"Menor",IF(AC45&lt;=0.6,"Moderado",IF(AC45&lt;=0.8,"Mayor","Catastrófico"))))),"")</f>
        <v>Moderado</v>
      </c>
      <c r="AC45" s="28">
        <f>IFERROR(IF(AND(Q44="Impacto",Q45="Impacto"),(AC44-(+AC44*T45)),IF(Q45="Impacto",(#REF!-(+#REF!*T45)),IF(Q45="Probabilidad",AC44,""))),"")</f>
        <v>0.44999999999999996</v>
      </c>
      <c r="AD45" s="189"/>
      <c r="AE45" s="191"/>
      <c r="AF45" s="189"/>
      <c r="AG45" s="191"/>
      <c r="AH45" s="193"/>
      <c r="AI45" s="195"/>
      <c r="AJ45" s="130"/>
      <c r="AK45" s="181"/>
      <c r="AL45" s="181"/>
      <c r="AM45" s="181"/>
      <c r="AN45" s="181"/>
      <c r="AO45" s="181"/>
      <c r="AP45" s="181"/>
      <c r="AQ45" s="181"/>
      <c r="AR45" s="181"/>
      <c r="AS45" s="128"/>
      <c r="AT45" s="128"/>
      <c r="AU45" s="128"/>
      <c r="AV45" s="128"/>
      <c r="AW45" s="128"/>
      <c r="AX45" s="128"/>
      <c r="AY45" s="128"/>
      <c r="AZ45" s="128"/>
      <c r="BA45" s="128"/>
      <c r="BB45" s="128"/>
      <c r="BC45" s="128"/>
      <c r="BD45" s="128"/>
      <c r="BE45" s="128"/>
      <c r="BF45" s="128"/>
      <c r="BG45" s="128"/>
      <c r="BH45" s="128"/>
      <c r="BI45" s="128"/>
    </row>
    <row r="46" spans="1:61" s="129" customFormat="1" ht="62.25" customHeight="1" x14ac:dyDescent="0.25">
      <c r="A46" s="196"/>
      <c r="B46" s="197"/>
      <c r="C46" s="197"/>
      <c r="D46" s="199"/>
      <c r="E46" s="201"/>
      <c r="F46" s="201"/>
      <c r="G46" s="201"/>
      <c r="H46" s="123" t="s">
        <v>318</v>
      </c>
      <c r="I46" s="199"/>
      <c r="J46" s="203"/>
      <c r="K46" s="186"/>
      <c r="L46" s="203"/>
      <c r="M46" s="329"/>
      <c r="N46" s="187"/>
      <c r="O46" s="122">
        <v>3</v>
      </c>
      <c r="P46" s="131" t="s">
        <v>319</v>
      </c>
      <c r="Q46" s="27" t="str">
        <f t="shared" ref="Q46" si="64">IF(OR(R46="Preventivo",R46="Detectivo"),"Probabilidad",IF(R46="Correctivo","Impacto",""))</f>
        <v>Impacto</v>
      </c>
      <c r="R46" s="125" t="s">
        <v>216</v>
      </c>
      <c r="S46" s="125" t="s">
        <v>147</v>
      </c>
      <c r="T46" s="28" t="str">
        <f t="shared" si="61"/>
        <v>25%</v>
      </c>
      <c r="U46" s="125" t="s">
        <v>173</v>
      </c>
      <c r="V46" s="125" t="s">
        <v>149</v>
      </c>
      <c r="W46" s="125" t="s">
        <v>150</v>
      </c>
      <c r="X46" s="132" t="s">
        <v>320</v>
      </c>
      <c r="Y46" s="126">
        <f>IFERROR(IF(AND(Q45="Probabilidad",Q46="Probabilidad"),(AA45-(+AA45*T46)),IF(AND(Q45="Impacto",Q46="Probabilidad"),(AA44-(+AA44*T46)),IF(Q46="Impacto",AA45,""))),"")</f>
        <v>0.42</v>
      </c>
      <c r="Z46" s="30" t="str">
        <f t="shared" si="60"/>
        <v>Media</v>
      </c>
      <c r="AA46" s="28">
        <f t="shared" si="62"/>
        <v>0.42</v>
      </c>
      <c r="AB46" s="30" t="str">
        <f t="shared" si="63"/>
        <v>Menor</v>
      </c>
      <c r="AC46" s="28">
        <f>IFERROR(IF(AND(Q45="Impacto",Q46="Impacto"),(AC45-(+AC45*T46)),IF(AND(Q45="Probabilidad",Q46="Impacto"),(AC44-(+AC44*T46)),IF(Q46="Probabilidad",AC45,""))),"")</f>
        <v>0.33749999999999997</v>
      </c>
      <c r="AD46" s="189"/>
      <c r="AE46" s="191"/>
      <c r="AF46" s="189"/>
      <c r="AG46" s="191"/>
      <c r="AH46" s="193"/>
      <c r="AI46" s="195"/>
      <c r="AJ46" s="130"/>
      <c r="AK46" s="181"/>
      <c r="AL46" s="181"/>
      <c r="AM46" s="181"/>
      <c r="AN46" s="181"/>
      <c r="AO46" s="181"/>
      <c r="AP46" s="181"/>
      <c r="AQ46" s="181"/>
      <c r="AR46" s="181"/>
      <c r="AS46" s="128"/>
      <c r="AT46" s="128"/>
      <c r="AU46" s="128"/>
      <c r="AV46" s="128"/>
      <c r="AW46" s="128"/>
      <c r="AX46" s="128"/>
      <c r="AY46" s="128"/>
      <c r="AZ46" s="128"/>
      <c r="BA46" s="128"/>
      <c r="BB46" s="128"/>
      <c r="BC46" s="128"/>
      <c r="BD46" s="128"/>
      <c r="BE46" s="128"/>
      <c r="BF46" s="128"/>
      <c r="BG46" s="128"/>
      <c r="BH46" s="128"/>
      <c r="BI46" s="128"/>
    </row>
    <row r="47" spans="1:61" s="129" customFormat="1" ht="52.2" customHeight="1" x14ac:dyDescent="0.25">
      <c r="A47" s="196" t="s">
        <v>321</v>
      </c>
      <c r="B47" s="197" t="s">
        <v>322</v>
      </c>
      <c r="C47" s="197" t="s">
        <v>308</v>
      </c>
      <c r="D47" s="198" t="s">
        <v>323</v>
      </c>
      <c r="E47" s="198" t="s">
        <v>324</v>
      </c>
      <c r="F47" s="200" t="s">
        <v>606</v>
      </c>
      <c r="G47" s="200" t="s">
        <v>605</v>
      </c>
      <c r="H47" s="123" t="s">
        <v>325</v>
      </c>
      <c r="I47" s="198" t="s">
        <v>142</v>
      </c>
      <c r="J47" s="202" t="s">
        <v>143</v>
      </c>
      <c r="K47" s="186">
        <f>IF(J47="","",IF(J47="Muy Baja",0.2,IF(J47="Baja",0.4,IF(J47="Media",0.6,IF(J47="Alta",0.8,IF(J47="Muy Alta",1,))))))</f>
        <v>0.8</v>
      </c>
      <c r="L47" s="202" t="s">
        <v>265</v>
      </c>
      <c r="M47" s="186">
        <f>IF(L47="","",IF(L47="Leve",0.2,IF(L47="Menor",0.4,IF(L47="Moderado",0.6,IF(L47="Mayor",0.8,IF(L47="Catastrófico",1,))))))</f>
        <v>0.8</v>
      </c>
      <c r="N47" s="187" t="str">
        <f>IF(OR(AND(J47="Muy Baja",L47="Leve"),AND(J47="Muy Baja",L47="Menor"),AND(J47="Baja",L47="Leve")),"Bajo",IF(OR(AND(J47="Muy baja",L47="Moderado"),AND(J47="Baja",L47="Menor"),AND(J47="Baja",L47="Moderado"),AND(J47="Media",L47="Leve"),AND(J47="Media",L47="Menor"),AND(J47="Media",L47="Moderado"),AND(J47="Alta",L47="Leve"),AND(J47="Alta",L47="Menor")),"Moderado",IF(OR(AND(J47="Muy Baja",L47="Mayor"),AND(J47="Baja",L47="Mayor"),AND(J47="Media",L47="Mayor"),AND(J47="Alta",L47="Moderado"),AND(J47="Alta",L47="Mayor"),AND(J47="Muy Alta",L47="Leve"),AND(J47="Muy Alta",L47="Menor"),AND(J47="Muy Alta",L47="Moderado"),AND(J47="Muy Alta",L47="Mayor")),"Alto",IF(OR(AND(J47="Muy Baja",L47="Catastrófico"),AND(J47="Baja",L47="Catastrófico"),AND(J47="Media",L47="Catastrófico"),AND(J47="Alta",L47="Catastrófico"),AND(J47="Muy Alta",L47="Catastrófico")),"Extremo",""))))</f>
        <v>Alto</v>
      </c>
      <c r="O47" s="122">
        <v>1</v>
      </c>
      <c r="P47" s="124" t="s">
        <v>326</v>
      </c>
      <c r="Q47" s="27" t="str">
        <f>IF(OR(R47="Preventivo",R47="Detectivo"),"Probabilidad",IF(R47="Correctivo","Impacto",""))</f>
        <v>Probabilidad</v>
      </c>
      <c r="R47" s="125" t="s">
        <v>146</v>
      </c>
      <c r="S47" s="125" t="s">
        <v>147</v>
      </c>
      <c r="T47" s="28" t="str">
        <f>IF(AND(R47="Preventivo",S47="Automático"),"50%",IF(AND(R47="Preventivo",S47="Manual"),"40%",IF(AND(R47="Detectivo",S47="Automático"),"40%",IF(AND(R47="Detectivo",S47="Manual"),"30%",IF(AND(R47="Correctivo",S47="Automático"),"35%",IF(AND(R47="Correctivo",S47="Manual"),"25%",""))))))</f>
        <v>40%</v>
      </c>
      <c r="U47" s="125" t="s">
        <v>148</v>
      </c>
      <c r="V47" s="125" t="s">
        <v>149</v>
      </c>
      <c r="W47" s="125" t="s">
        <v>150</v>
      </c>
      <c r="X47" s="122" t="s">
        <v>327</v>
      </c>
      <c r="Y47" s="96">
        <f>IFERROR(IF(Q47="Probabilidad",(K47-(+K47*T47)),IF(Q47="Impacto",K47,"")),"")</f>
        <v>0.48</v>
      </c>
      <c r="Z47" s="30" t="str">
        <f t="shared" ref="Z47:Z51" si="65">IFERROR(IF(Y47="","",IF(Y47&lt;=0.2,"Muy Baja",IF(Y47&lt;=0.4,"Baja",IF(Y47&lt;=0.6,"Media",IF(Y47&lt;=0.8,"Alta","Muy Alta"))))),"")</f>
        <v>Media</v>
      </c>
      <c r="AA47" s="28">
        <f>+Y47</f>
        <v>0.48</v>
      </c>
      <c r="AB47" s="30" t="str">
        <f>IFERROR(IF(AC47="","",IF(AC47&lt;=0.2,"Leve",IF(AC47&lt;=0.4,"Menor",IF(AC47&lt;=0.6,"Moderado",IF(AC47&lt;=0.8,"Mayor","Catastrófico"))))),"")</f>
        <v>Mayor</v>
      </c>
      <c r="AC47" s="28">
        <f>IFERROR(IF(Q47="Impacto",(M47-(+M47*T47)),IF(Q47="Probabilidad",M47,"")),"")</f>
        <v>0.8</v>
      </c>
      <c r="AD47" s="188" t="str">
        <f>IFERROR(IF(AE47=0,"",IF(AND(AE47&gt;0,AE47&lt;=0.2),"Muy Baja",IF(AE47&lt;=0.4,"Baja",IF(AE47&lt;=0.6,"Media",IF(AE47&lt;=0.8,"Alta","Muy Alta"))))),"")</f>
        <v>Baja</v>
      </c>
      <c r="AE47" s="190">
        <f>MIN(Y47:Y51)</f>
        <v>0.28799999999999998</v>
      </c>
      <c r="AF47" s="188" t="str">
        <f>IFERROR(IF(AG47=0,"",IF(AND(AG47&gt;0,AG47&lt;=0.2),"Leve",IF(AG47&lt;=0.4,"Menor",IF(AG47&lt;=0.6,"Moderado",IF(AG47&lt;=0.8,"Mayor","Catastrófico"))))),"")</f>
        <v>Moderado</v>
      </c>
      <c r="AG47" s="190">
        <f>MIN(AC47:AC51)</f>
        <v>0.44999999999999996</v>
      </c>
      <c r="AH47" s="192" t="str">
        <f>IFERROR(IF(OR(AND(AD47="Muy Baja",AF47="Leve"),AND(AD47="Muy Baja",AF47="Menor"),AND(AD47="Baja",AF47="Leve")),"Bajo",IF(OR(AND(AD47="Muy Baja",AF47="Moderado"),AND(AD47="Baja",AF47="Menor"),AND(AD47="Baja",AF47="Moderado"),AND(AD47="Media",AF47="Leve"),AND(AD47="Media",AF47="Menor"),AND(AD47="Media",AF47="Moderado"),AND(AD47="Alta",AF47="Leve"),AND(AD47="Alta",AF47="Menor")),"Moderado",IF(OR(AND(AD47="Muy Baja",AF47="Mayor"),AND(AD47="Baja",AF47="Mayor"),AND(AD47="Media",AF47="Mayor"),AND(AD47="Alta",AF47="Moderado"),AND(AD47="Alta",AF47="Mayor"),AND(AD47="Muy Alta",AF47="Leve"),AND(AD47="Muy Alta",AF47="Menor"),AND(AD47="Muy Alta",AF47="Moderado"),AND(AD47="Muy Alta",AF47="Mayor")),"Alto",IF(OR(AND(AD47="Muy Baja",AF47="Catastrófico"),AND(AD47="Baja",AF47="Catastrófico"),AND(AD47="Media",AF47="Catastrófico"),AND(AD47="Alta",AF47="Catastrófico"),AND(AD47="Muy Alta",AF47="Catastrófico")),"Extremo","")))),"")</f>
        <v>Moderado</v>
      </c>
      <c r="AI47" s="194"/>
      <c r="AJ47" s="127"/>
      <c r="AK47" s="180" t="s">
        <v>269</v>
      </c>
      <c r="AL47" s="180" t="s">
        <v>269</v>
      </c>
      <c r="AM47" s="180" t="s">
        <v>328</v>
      </c>
      <c r="AN47" s="180" t="s">
        <v>314</v>
      </c>
      <c r="AO47" s="180" t="s">
        <v>328</v>
      </c>
      <c r="AP47" s="180" t="s">
        <v>314</v>
      </c>
      <c r="AQ47" s="180" t="s">
        <v>633</v>
      </c>
      <c r="AR47" s="180" t="s">
        <v>616</v>
      </c>
      <c r="AS47" s="128"/>
      <c r="AT47" s="128"/>
      <c r="AU47" s="128"/>
      <c r="AV47" s="128"/>
      <c r="AW47" s="128"/>
      <c r="AX47" s="128"/>
      <c r="AY47" s="128"/>
      <c r="AZ47" s="128"/>
      <c r="BA47" s="128"/>
      <c r="BB47" s="128"/>
      <c r="BC47" s="128"/>
      <c r="BD47" s="128"/>
      <c r="BE47" s="128"/>
      <c r="BF47" s="128"/>
      <c r="BG47" s="128"/>
      <c r="BH47" s="128"/>
      <c r="BI47" s="128"/>
    </row>
    <row r="48" spans="1:61" s="129" customFormat="1" ht="88.2" customHeight="1" x14ac:dyDescent="0.25">
      <c r="A48" s="196"/>
      <c r="B48" s="197"/>
      <c r="C48" s="197"/>
      <c r="D48" s="199"/>
      <c r="E48" s="199"/>
      <c r="F48" s="201"/>
      <c r="G48" s="201"/>
      <c r="H48" s="123" t="s">
        <v>329</v>
      </c>
      <c r="I48" s="199"/>
      <c r="J48" s="203"/>
      <c r="K48" s="186"/>
      <c r="L48" s="203"/>
      <c r="M48" s="186"/>
      <c r="N48" s="187"/>
      <c r="O48" s="122">
        <v>2</v>
      </c>
      <c r="P48" s="124" t="s">
        <v>330</v>
      </c>
      <c r="Q48" s="27" t="str">
        <f>IF(OR(R48="Preventivo",R48="Detectivo"),"Probabilidad",IF(R48="Correctivo","Impacto",""))</f>
        <v>Impacto</v>
      </c>
      <c r="R48" s="125" t="s">
        <v>216</v>
      </c>
      <c r="S48" s="125" t="s">
        <v>147</v>
      </c>
      <c r="T48" s="28" t="str">
        <f t="shared" ref="T48:T60" si="66">IF(AND(R48="Preventivo",S48="Automático"),"50%",IF(AND(R48="Preventivo",S48="Manual"),"40%",IF(AND(R48="Detectivo",S48="Automático"),"40%",IF(AND(R48="Detectivo",S48="Manual"),"30%",IF(AND(R48="Correctivo",S48="Automático"),"35%",IF(AND(R48="Correctivo",S48="Manual"),"25%",""))))))</f>
        <v>25%</v>
      </c>
      <c r="U48" s="125" t="s">
        <v>173</v>
      </c>
      <c r="V48" s="125" t="s">
        <v>149</v>
      </c>
      <c r="W48" s="125" t="s">
        <v>150</v>
      </c>
      <c r="X48" s="132" t="s">
        <v>331</v>
      </c>
      <c r="Y48" s="96">
        <f>IFERROR(IF(AND(Q47="Probabilidad",Q48="Probabilidad"),(AA47-(+AA47*T48)),IF(Q48="Probabilidad",(K47-(+K47*T48)),IF(Q48="Impacto",AA47,""))),"")</f>
        <v>0.48</v>
      </c>
      <c r="Z48" s="30" t="str">
        <f t="shared" si="65"/>
        <v>Media</v>
      </c>
      <c r="AA48" s="28">
        <f t="shared" ref="AA48:AA51" si="67">+Y48</f>
        <v>0.48</v>
      </c>
      <c r="AB48" s="30" t="str">
        <f t="shared" ref="AB48:AB51" si="68">IFERROR(IF(AC48="","",IF(AC48&lt;=0.2,"Leve",IF(AC48&lt;=0.4,"Menor",IF(AC48&lt;=0.6,"Moderado",IF(AC48&lt;=0.8,"Mayor","Catastrófico"))))),"")</f>
        <v>Moderado</v>
      </c>
      <c r="AC48" s="28">
        <f>IFERROR(IF(AND(Q47="Impacto",Q48="Impacto"),(AC47-(+AC47*T48)),IF(Q48="Impacto",($M$15-(+$M$15*T48)),IF(Q48="Probabilidad",AC47,""))),"")</f>
        <v>0.44999999999999996</v>
      </c>
      <c r="AD48" s="189"/>
      <c r="AE48" s="191"/>
      <c r="AF48" s="189"/>
      <c r="AG48" s="191"/>
      <c r="AH48" s="193"/>
      <c r="AI48" s="195"/>
      <c r="AJ48" s="130"/>
      <c r="AK48" s="181"/>
      <c r="AL48" s="181"/>
      <c r="AM48" s="181"/>
      <c r="AN48" s="181"/>
      <c r="AO48" s="181"/>
      <c r="AP48" s="181"/>
      <c r="AQ48" s="181"/>
      <c r="AR48" s="181"/>
      <c r="AS48" s="128"/>
      <c r="AT48" s="128"/>
      <c r="AU48" s="128"/>
      <c r="AV48" s="128"/>
      <c r="AW48" s="128"/>
      <c r="AX48" s="128"/>
      <c r="AY48" s="128"/>
      <c r="AZ48" s="128"/>
      <c r="BA48" s="128"/>
      <c r="BB48" s="128"/>
      <c r="BC48" s="128"/>
      <c r="BD48" s="128"/>
      <c r="BE48" s="128"/>
      <c r="BF48" s="128"/>
      <c r="BG48" s="128"/>
      <c r="BH48" s="128"/>
      <c r="BI48" s="128"/>
    </row>
    <row r="49" spans="1:61" s="129" customFormat="1" ht="74.400000000000006" customHeight="1" x14ac:dyDescent="0.25">
      <c r="A49" s="196"/>
      <c r="B49" s="197"/>
      <c r="C49" s="197"/>
      <c r="D49" s="199"/>
      <c r="E49" s="199"/>
      <c r="F49" s="201"/>
      <c r="G49" s="201"/>
      <c r="H49" s="123" t="s">
        <v>332</v>
      </c>
      <c r="I49" s="199"/>
      <c r="J49" s="203"/>
      <c r="K49" s="186"/>
      <c r="L49" s="203"/>
      <c r="M49" s="186"/>
      <c r="N49" s="187"/>
      <c r="O49" s="122">
        <v>3</v>
      </c>
      <c r="P49" s="124" t="s">
        <v>333</v>
      </c>
      <c r="Q49" s="27" t="str">
        <f t="shared" ref="Q49:Q60" si="69">IF(OR(R49="Preventivo",R49="Detectivo"),"Probabilidad",IF(R49="Correctivo","Impacto",""))</f>
        <v>Probabilidad</v>
      </c>
      <c r="R49" s="125" t="s">
        <v>146</v>
      </c>
      <c r="S49" s="125" t="s">
        <v>147</v>
      </c>
      <c r="T49" s="28" t="str">
        <f t="shared" si="66"/>
        <v>40%</v>
      </c>
      <c r="U49" s="125" t="s">
        <v>173</v>
      </c>
      <c r="V49" s="125" t="s">
        <v>149</v>
      </c>
      <c r="W49" s="125" t="s">
        <v>150</v>
      </c>
      <c r="X49" s="132" t="s">
        <v>334</v>
      </c>
      <c r="Y49" s="126">
        <f>IFERROR(IF(AND(Q48="Probabilidad",Q49="Probabilidad"),(AA48-(+AA48*T49)),IF(AND(Q48="Impacto",Q49="Probabilidad"),(AC47-(+AC47*T49)),IF(Q49="Impacto",AA48,""))),"")</f>
        <v>0.48</v>
      </c>
      <c r="Z49" s="30" t="str">
        <f t="shared" ref="Z49" si="70">IFERROR(IF(Y49="","",IF(Y49&lt;=0.2,"Muy Baja",IF(Y49&lt;=0.4,"Baja",IF(Y49&lt;=0.6,"Media",IF(Y49&lt;=0.8,"Alta","Muy Alta"))))),"")</f>
        <v>Media</v>
      </c>
      <c r="AA49" s="28">
        <f t="shared" si="67"/>
        <v>0.48</v>
      </c>
      <c r="AB49" s="30" t="str">
        <f t="shared" si="68"/>
        <v>Moderado</v>
      </c>
      <c r="AC49" s="28">
        <f>IFERROR(IF(AND(Q48="Impacto",Q49="Impacto"),(AC48-(+AC48*T49)),IF(AND(Q48="Probabilidad",Q49="Impacto"),(AC47-(+AC47*T49)),IF(Q49="Probabilidad",AC48,""))),"")</f>
        <v>0.44999999999999996</v>
      </c>
      <c r="AD49" s="189"/>
      <c r="AE49" s="191"/>
      <c r="AF49" s="189"/>
      <c r="AG49" s="191"/>
      <c r="AH49" s="193"/>
      <c r="AI49" s="195"/>
      <c r="AJ49" s="130"/>
      <c r="AK49" s="181"/>
      <c r="AL49" s="181"/>
      <c r="AM49" s="181"/>
      <c r="AN49" s="181"/>
      <c r="AO49" s="181"/>
      <c r="AP49" s="181"/>
      <c r="AQ49" s="181"/>
      <c r="AR49" s="181"/>
      <c r="AS49" s="128"/>
      <c r="AT49" s="128"/>
      <c r="AU49" s="128"/>
      <c r="AV49" s="128"/>
      <c r="AW49" s="128"/>
      <c r="AX49" s="128"/>
      <c r="AY49" s="128"/>
      <c r="AZ49" s="128"/>
      <c r="BA49" s="128"/>
      <c r="BB49" s="128"/>
      <c r="BC49" s="128"/>
      <c r="BD49" s="128"/>
      <c r="BE49" s="128"/>
      <c r="BF49" s="128"/>
      <c r="BG49" s="128"/>
      <c r="BH49" s="128"/>
      <c r="BI49" s="128"/>
    </row>
    <row r="50" spans="1:61" s="129" customFormat="1" ht="52.2" customHeight="1" x14ac:dyDescent="0.25">
      <c r="A50" s="196"/>
      <c r="B50" s="197"/>
      <c r="C50" s="197"/>
      <c r="D50" s="199"/>
      <c r="E50" s="199"/>
      <c r="F50" s="201"/>
      <c r="G50" s="201"/>
      <c r="H50" s="123" t="s">
        <v>335</v>
      </c>
      <c r="I50" s="199"/>
      <c r="J50" s="203"/>
      <c r="K50" s="186"/>
      <c r="L50" s="203"/>
      <c r="M50" s="186"/>
      <c r="N50" s="187"/>
      <c r="O50" s="122">
        <v>4</v>
      </c>
      <c r="P50" s="124" t="s">
        <v>336</v>
      </c>
      <c r="Q50" s="27" t="str">
        <f t="shared" si="69"/>
        <v>Probabilidad</v>
      </c>
      <c r="R50" s="125" t="s">
        <v>146</v>
      </c>
      <c r="S50" s="125" t="s">
        <v>147</v>
      </c>
      <c r="T50" s="28" t="str">
        <f t="shared" si="66"/>
        <v>40%</v>
      </c>
      <c r="U50" s="125" t="s">
        <v>173</v>
      </c>
      <c r="V50" s="125" t="s">
        <v>149</v>
      </c>
      <c r="W50" s="125" t="s">
        <v>150</v>
      </c>
      <c r="X50" s="132" t="s">
        <v>337</v>
      </c>
      <c r="Y50" s="96">
        <f>IFERROR(IF(AND(Q49="Probabilidad",Q50="Probabilidad"),(AA49-(+AA49*T50)),IF(AND(Q49="Impacto",Q50="Probabilidad"),(#REF!-(+#REF!*T50)),IF(Q50="Impacto",AA49,""))),"")</f>
        <v>0.28799999999999998</v>
      </c>
      <c r="Z50" s="30" t="str">
        <f t="shared" si="65"/>
        <v>Baja</v>
      </c>
      <c r="AA50" s="28">
        <f t="shared" si="67"/>
        <v>0.28799999999999998</v>
      </c>
      <c r="AB50" s="30" t="str">
        <f t="shared" si="68"/>
        <v>Moderado</v>
      </c>
      <c r="AC50" s="28">
        <f>IFERROR(IF(AND(Q49="Impacto",Q50="Impacto"),(AC49-(+AC49*T50)),IF(AND(Q49="Probabilidad",Q50="Impacto"),(#REF!-(+#REF!*T50)),IF(Q50="Probabilidad",AC49,""))),"")</f>
        <v>0.44999999999999996</v>
      </c>
      <c r="AD50" s="189"/>
      <c r="AE50" s="191"/>
      <c r="AF50" s="189"/>
      <c r="AG50" s="191"/>
      <c r="AH50" s="193"/>
      <c r="AI50" s="195"/>
      <c r="AJ50" s="130"/>
      <c r="AK50" s="181"/>
      <c r="AL50" s="181"/>
      <c r="AM50" s="181"/>
      <c r="AN50" s="181"/>
      <c r="AO50" s="181"/>
      <c r="AP50" s="181"/>
      <c r="AQ50" s="181"/>
      <c r="AR50" s="181"/>
      <c r="AS50" s="128"/>
      <c r="AT50" s="128"/>
      <c r="AU50" s="128"/>
      <c r="AV50" s="128"/>
      <c r="AW50" s="128"/>
      <c r="AX50" s="128"/>
      <c r="AY50" s="128"/>
      <c r="AZ50" s="128"/>
      <c r="BA50" s="128"/>
      <c r="BB50" s="128"/>
      <c r="BC50" s="128"/>
      <c r="BD50" s="128"/>
      <c r="BE50" s="128"/>
      <c r="BF50" s="128"/>
      <c r="BG50" s="128"/>
      <c r="BH50" s="128"/>
      <c r="BI50" s="128"/>
    </row>
    <row r="51" spans="1:61" s="129" customFormat="1" ht="52.2" customHeight="1" x14ac:dyDescent="0.25">
      <c r="A51" s="196"/>
      <c r="B51" s="197"/>
      <c r="C51" s="197"/>
      <c r="D51" s="310"/>
      <c r="E51" s="310"/>
      <c r="F51" s="324"/>
      <c r="G51" s="324"/>
      <c r="H51" s="123"/>
      <c r="I51" s="199"/>
      <c r="J51" s="203"/>
      <c r="K51" s="186"/>
      <c r="L51" s="203"/>
      <c r="M51" s="186"/>
      <c r="N51" s="187"/>
      <c r="O51" s="122"/>
      <c r="P51" s="124"/>
      <c r="Q51" s="27" t="str">
        <f t="shared" si="69"/>
        <v/>
      </c>
      <c r="R51" s="125"/>
      <c r="S51" s="125"/>
      <c r="T51" s="28" t="str">
        <f t="shared" si="66"/>
        <v/>
      </c>
      <c r="U51" s="125"/>
      <c r="V51" s="125"/>
      <c r="W51" s="125"/>
      <c r="X51" s="122"/>
      <c r="Y51" s="96" t="str">
        <f t="shared" ref="Y51" si="71">IFERROR(IF(AND(Q50="Probabilidad",Q51="Probabilidad"),(AA50-(+AA50*T51)),IF(AND(Q50="Impacto",Q51="Probabilidad"),(AA49-(+AA49*T51)),IF(Q51="Impacto",AA50,""))),"")</f>
        <v/>
      </c>
      <c r="Z51" s="30" t="str">
        <f t="shared" si="65"/>
        <v/>
      </c>
      <c r="AA51" s="28" t="str">
        <f t="shared" si="67"/>
        <v/>
      </c>
      <c r="AB51" s="30" t="str">
        <f t="shared" si="68"/>
        <v/>
      </c>
      <c r="AC51" s="28" t="str">
        <f t="shared" ref="AC51" si="72">IFERROR(IF(AND(Q50="Impacto",Q51="Impacto"),(AC50-(+AC50*T51)),IF(AND(Q50="Probabilidad",Q51="Impacto"),(AC49-(+AC49*T51)),IF(Q51="Probabilidad",AC50,""))),"")</f>
        <v/>
      </c>
      <c r="AD51" s="189"/>
      <c r="AE51" s="191"/>
      <c r="AF51" s="189"/>
      <c r="AG51" s="191"/>
      <c r="AH51" s="193"/>
      <c r="AI51" s="195"/>
      <c r="AJ51" s="130"/>
      <c r="AK51" s="204"/>
      <c r="AL51" s="204"/>
      <c r="AM51" s="204"/>
      <c r="AN51" s="204"/>
      <c r="AO51" s="204"/>
      <c r="AP51" s="204"/>
      <c r="AQ51" s="204"/>
      <c r="AR51" s="204"/>
      <c r="AS51" s="128"/>
      <c r="AT51" s="128"/>
      <c r="AU51" s="128"/>
      <c r="AV51" s="128"/>
      <c r="AW51" s="128"/>
      <c r="AX51" s="128"/>
      <c r="AY51" s="128"/>
      <c r="AZ51" s="128"/>
      <c r="BA51" s="128"/>
      <c r="BB51" s="128"/>
      <c r="BC51" s="128"/>
      <c r="BD51" s="128"/>
      <c r="BE51" s="128"/>
      <c r="BF51" s="128"/>
      <c r="BG51" s="128"/>
      <c r="BH51" s="128"/>
      <c r="BI51" s="128"/>
    </row>
    <row r="52" spans="1:61" s="129" customFormat="1" ht="52.2" customHeight="1" x14ac:dyDescent="0.25">
      <c r="A52" s="196" t="s">
        <v>338</v>
      </c>
      <c r="B52" s="207" t="s">
        <v>339</v>
      </c>
      <c r="C52" s="197" t="s">
        <v>340</v>
      </c>
      <c r="D52" s="198" t="s">
        <v>309</v>
      </c>
      <c r="E52" s="198" t="s">
        <v>341</v>
      </c>
      <c r="F52" s="200" t="s">
        <v>607</v>
      </c>
      <c r="G52" s="200" t="s">
        <v>608</v>
      </c>
      <c r="H52" s="123" t="s">
        <v>342</v>
      </c>
      <c r="I52" s="198" t="s">
        <v>142</v>
      </c>
      <c r="J52" s="202" t="s">
        <v>343</v>
      </c>
      <c r="K52" s="186">
        <f>IF(J52="","",IF(J52="Muy Baja",0.2,IF(J52="Baja",0.4,IF(J52="Media",0.6,IF(J52="Alta",0.8,IF(J52="Muy Alta",1,))))))</f>
        <v>0.4</v>
      </c>
      <c r="L52" s="202" t="s">
        <v>265</v>
      </c>
      <c r="M52" s="186">
        <f>IF(L52="","",IF(L52="Leve",0.2,IF(L52="Menor",0.4,IF(L52="Moderado",0.6,IF(L52="Mayor",0.8,IF(L52="Catastrófico",1,))))))</f>
        <v>0.8</v>
      </c>
      <c r="N52" s="187" t="str">
        <f>IF(OR(AND(J52="Muy Baja",L52="Leve"),AND(J52="Muy Baja",L52="Menor"),AND(J52="Baja",L52="Leve")),"Bajo",IF(OR(AND(J52="Muy baja",L52="Moderado"),AND(J52="Baja",L52="Menor"),AND(J52="Baja",L52="Moderado"),AND(J52="Media",L52="Leve"),AND(J52="Media",L52="Menor"),AND(J52="Media",L52="Moderado"),AND(J52="Alta",L52="Leve"),AND(J52="Alta",L52="Menor")),"Moderado",IF(OR(AND(J52="Muy Baja",L52="Mayor"),AND(J52="Baja",L52="Mayor"),AND(J52="Media",L52="Mayor"),AND(J52="Alta",L52="Moderado"),AND(J52="Alta",L52="Mayor"),AND(J52="Muy Alta",L52="Leve"),AND(J52="Muy Alta",L52="Menor"),AND(J52="Muy Alta",L52="Moderado"),AND(J52="Muy Alta",L52="Mayor")),"Alto",IF(OR(AND(J52="Muy Baja",L52="Catastrófico"),AND(J52="Baja",L52="Catastrófico"),AND(J52="Media",L52="Catastrófico"),AND(J52="Alta",L52="Catastrófico"),AND(J52="Muy Alta",L52="Catastrófico")),"Extremo",""))))</f>
        <v>Alto</v>
      </c>
      <c r="O52" s="341">
        <v>1</v>
      </c>
      <c r="P52" s="198" t="s">
        <v>344</v>
      </c>
      <c r="Q52" s="198" t="str">
        <f>IF(OR(R52="Preventivo",R52="Detectivo"),"Probabilidad",IF(R52="Correctivo","Impacto",""))</f>
        <v>Impacto</v>
      </c>
      <c r="R52" s="198" t="s">
        <v>216</v>
      </c>
      <c r="S52" s="198" t="s">
        <v>147</v>
      </c>
      <c r="T52" s="198" t="str">
        <f>IF(AND(R52="Preventivo",S52="Automático"),"50%",IF(AND(R52="Preventivo",S52="Manual"),"40%",IF(AND(R52="Detectivo",S52="Automático"),"40%",IF(AND(R52="Detectivo",S52="Manual"),"30%",IF(AND(R52="Correctivo",S52="Automático"),"35%",IF(AND(R52="Correctivo",S52="Manual"),"25%",""))))))</f>
        <v>25%</v>
      </c>
      <c r="U52" s="198" t="s">
        <v>173</v>
      </c>
      <c r="V52" s="198" t="s">
        <v>149</v>
      </c>
      <c r="W52" s="198" t="s">
        <v>150</v>
      </c>
      <c r="X52" s="198" t="s">
        <v>345</v>
      </c>
      <c r="Y52" s="335">
        <f>IFERROR(IF(Q52="Probabilidad",(K52-(+K52*T52)),IF(Q52="Impacto",K52,"")),"")</f>
        <v>0.4</v>
      </c>
      <c r="Z52" s="188" t="str">
        <f>IFERROR(IF(Y52="","",IF(Y52&lt;=0.2,"Muy Baja",IF(Y52&lt;=0.4,"Baja",IF(Y52&lt;=0.6,"Media",IF(Y52&lt;=0.8,"Alta","Muy Alta"))))),"")</f>
        <v>Baja</v>
      </c>
      <c r="AA52" s="338">
        <f>+Y52</f>
        <v>0.4</v>
      </c>
      <c r="AB52" s="188" t="str">
        <f>IFERROR(IF(AC52="","",IF(AC52&lt;=0.2,"Leve",IF(AC52&lt;=0.4,"Menor",IF(AC52&lt;=0.6,"Moderado",IF(AC52&lt;=0.8,"Mayor","Catastrófico"))))),"")</f>
        <v>Moderado</v>
      </c>
      <c r="AC52" s="338">
        <f>IFERROR(IF(Q52="Impacto",(M52-(+M52*T52)),IF(Q52="Probabilidad",M52,"")),"")</f>
        <v>0.60000000000000009</v>
      </c>
      <c r="AD52" s="188" t="str">
        <f>IFERROR(IF(AE52=0,"",IF(AND(AE52&gt;0,AE52&lt;=0.2),"Muy Baja",IF(AE52&lt;=0.4,"Baja",IF(AE52&lt;=0.6,"Media",IF(AE52&lt;=0.8,"Alta","Muy Alta"))))),"")</f>
        <v>Baja</v>
      </c>
      <c r="AE52" s="190">
        <f>MIN(Y52:Y54)</f>
        <v>0.4</v>
      </c>
      <c r="AF52" s="188" t="str">
        <f>IFERROR(IF(AG52=0,"",IF(AND(AG52&gt;0,AG52&lt;=0.2),"Leve",IF(AG52&lt;=0.4,"Menor",IF(AG52&lt;=0.6,"Moderado",IF(AG52&lt;=0.8,"Mayor","Catastrófico"))))),"")</f>
        <v>Moderado</v>
      </c>
      <c r="AG52" s="190">
        <f>MIN(AC52:AC54)</f>
        <v>0.60000000000000009</v>
      </c>
      <c r="AH52" s="192" t="str">
        <f>IFERROR(IF(OR(AND(AD52="Muy Baja",AF52="Leve"),AND(AD52="Muy Baja",AF52="Menor"),AND(AD52="Baja",AF52="Leve")),"Bajo",IF(OR(AND(AD52="Muy Baja",AF52="Moderado"),AND(AD52="Baja",AF52="Menor"),AND(AD52="Baja",AF52="Moderado"),AND(AD52="Media",AF52="Leve"),AND(AD52="Media",AF52="Menor"),AND(AD52="Media",AF52="Moderado"),AND(AD52="Alta",AF52="Leve"),AND(AD52="Alta",AF52="Menor")),"Moderado",IF(OR(AND(AD52="Muy Baja",AF52="Mayor"),AND(AD52="Baja",AF52="Mayor"),AND(AD52="Media",AF52="Mayor"),AND(AD52="Alta",AF52="Moderado"),AND(AD52="Alta",AF52="Mayor"),AND(AD52="Muy Alta",AF52="Leve"),AND(AD52="Muy Alta",AF52="Menor"),AND(AD52="Muy Alta",AF52="Moderado"),AND(AD52="Muy Alta",AF52="Mayor")),"Alto",IF(OR(AND(AD52="Muy Baja",AF52="Catastrófico"),AND(AD52="Baja",AF52="Catastrófico"),AND(AD52="Media",AF52="Catastrófico"),AND(AD52="Alta",AF52="Catastrófico"),AND(AD52="Muy Alta",AF52="Catastrófico")),"Extremo","")))),"")</f>
        <v>Moderado</v>
      </c>
      <c r="AI52" s="194" t="s">
        <v>152</v>
      </c>
      <c r="AJ52" s="127"/>
      <c r="AK52" s="180" t="s">
        <v>269</v>
      </c>
      <c r="AL52" s="180" t="s">
        <v>269</v>
      </c>
      <c r="AM52" s="180" t="s">
        <v>346</v>
      </c>
      <c r="AN52" s="205" t="s">
        <v>347</v>
      </c>
      <c r="AO52" s="180" t="s">
        <v>588</v>
      </c>
      <c r="AP52" s="205" t="s">
        <v>347</v>
      </c>
      <c r="AQ52" s="180" t="s">
        <v>634</v>
      </c>
      <c r="AR52" s="347" t="s">
        <v>347</v>
      </c>
      <c r="AS52" s="128"/>
      <c r="AT52" s="128"/>
      <c r="AU52" s="128"/>
      <c r="AV52" s="128"/>
      <c r="AW52" s="128"/>
      <c r="AX52" s="128"/>
      <c r="AY52" s="128"/>
      <c r="AZ52" s="128"/>
      <c r="BA52" s="128"/>
      <c r="BB52" s="128"/>
      <c r="BC52" s="128"/>
      <c r="BD52" s="128"/>
      <c r="BE52" s="128"/>
      <c r="BF52" s="128"/>
      <c r="BG52" s="128"/>
      <c r="BH52" s="128"/>
      <c r="BI52" s="128"/>
    </row>
    <row r="53" spans="1:61" s="129" customFormat="1" ht="52.2" customHeight="1" x14ac:dyDescent="0.25">
      <c r="A53" s="196"/>
      <c r="B53" s="207"/>
      <c r="C53" s="197"/>
      <c r="D53" s="199"/>
      <c r="E53" s="199"/>
      <c r="F53" s="201"/>
      <c r="G53" s="201"/>
      <c r="H53" s="123" t="s">
        <v>348</v>
      </c>
      <c r="I53" s="199"/>
      <c r="J53" s="203"/>
      <c r="K53" s="186"/>
      <c r="L53" s="203"/>
      <c r="M53" s="186"/>
      <c r="N53" s="187"/>
      <c r="O53" s="342"/>
      <c r="P53" s="199"/>
      <c r="Q53" s="199" t="str">
        <f>IF(OR(R53="Preventivo",R53="Detectivo"),"Probabilidad",IF(R53="Correctivo","Impacto",""))</f>
        <v/>
      </c>
      <c r="R53" s="199"/>
      <c r="S53" s="199"/>
      <c r="T53" s="199" t="str">
        <f t="shared" ref="T53:T54" si="73">IF(AND(R53="Preventivo",S53="Automático"),"50%",IF(AND(R53="Preventivo",S53="Manual"),"40%",IF(AND(R53="Detectivo",S53="Automático"),"40%",IF(AND(R53="Detectivo",S53="Manual"),"30%",IF(AND(R53="Correctivo",S53="Automático"),"35%",IF(AND(R53="Correctivo",S53="Manual"),"25%",""))))))</f>
        <v/>
      </c>
      <c r="U53" s="199"/>
      <c r="V53" s="199"/>
      <c r="W53" s="199"/>
      <c r="X53" s="199"/>
      <c r="Y53" s="336"/>
      <c r="Z53" s="189"/>
      <c r="AA53" s="339"/>
      <c r="AB53" s="189"/>
      <c r="AC53" s="339"/>
      <c r="AD53" s="189"/>
      <c r="AE53" s="191"/>
      <c r="AF53" s="189"/>
      <c r="AG53" s="191"/>
      <c r="AH53" s="193"/>
      <c r="AI53" s="195"/>
      <c r="AJ53" s="130"/>
      <c r="AK53" s="181"/>
      <c r="AL53" s="181"/>
      <c r="AM53" s="181"/>
      <c r="AN53" s="206"/>
      <c r="AO53" s="181"/>
      <c r="AP53" s="206"/>
      <c r="AQ53" s="181"/>
      <c r="AR53" s="348"/>
      <c r="AS53" s="128"/>
      <c r="AT53" s="128"/>
      <c r="AU53" s="128"/>
      <c r="AV53" s="128"/>
      <c r="AW53" s="128"/>
      <c r="AX53" s="128"/>
      <c r="AY53" s="128"/>
      <c r="AZ53" s="128"/>
      <c r="BA53" s="128"/>
      <c r="BB53" s="128"/>
      <c r="BC53" s="128"/>
      <c r="BD53" s="128"/>
      <c r="BE53" s="128"/>
      <c r="BF53" s="128"/>
      <c r="BG53" s="128"/>
      <c r="BH53" s="128"/>
      <c r="BI53" s="128"/>
    </row>
    <row r="54" spans="1:61" s="129" customFormat="1" ht="117" customHeight="1" x14ac:dyDescent="0.25">
      <c r="A54" s="196"/>
      <c r="B54" s="207"/>
      <c r="C54" s="197"/>
      <c r="D54" s="199"/>
      <c r="E54" s="199"/>
      <c r="F54" s="201"/>
      <c r="G54" s="201"/>
      <c r="H54" s="123" t="s">
        <v>349</v>
      </c>
      <c r="I54" s="199"/>
      <c r="J54" s="203"/>
      <c r="K54" s="186"/>
      <c r="L54" s="203"/>
      <c r="M54" s="186"/>
      <c r="N54" s="187"/>
      <c r="O54" s="343"/>
      <c r="P54" s="310"/>
      <c r="Q54" s="310" t="str">
        <f t="shared" ref="Q54" si="74">IF(OR(R54="Preventivo",R54="Detectivo"),"Probabilidad",IF(R54="Correctivo","Impacto",""))</f>
        <v/>
      </c>
      <c r="R54" s="310"/>
      <c r="S54" s="310"/>
      <c r="T54" s="310" t="str">
        <f t="shared" si="73"/>
        <v/>
      </c>
      <c r="U54" s="310"/>
      <c r="V54" s="310"/>
      <c r="W54" s="310"/>
      <c r="X54" s="310"/>
      <c r="Y54" s="337"/>
      <c r="Z54" s="286"/>
      <c r="AA54" s="340"/>
      <c r="AB54" s="286"/>
      <c r="AC54" s="340"/>
      <c r="AD54" s="189"/>
      <c r="AE54" s="191"/>
      <c r="AF54" s="189"/>
      <c r="AG54" s="191"/>
      <c r="AH54" s="193"/>
      <c r="AI54" s="195"/>
      <c r="AJ54" s="130"/>
      <c r="AK54" s="181"/>
      <c r="AL54" s="181"/>
      <c r="AM54" s="181"/>
      <c r="AN54" s="206"/>
      <c r="AO54" s="181"/>
      <c r="AP54" s="206"/>
      <c r="AQ54" s="181"/>
      <c r="AR54" s="348"/>
      <c r="AS54" s="128"/>
      <c r="AT54" s="128"/>
      <c r="AU54" s="128"/>
      <c r="AV54" s="128"/>
      <c r="AW54" s="128"/>
      <c r="AX54" s="128"/>
      <c r="AY54" s="128"/>
      <c r="AZ54" s="128"/>
      <c r="BA54" s="128"/>
      <c r="BB54" s="128"/>
      <c r="BC54" s="128"/>
      <c r="BD54" s="128"/>
      <c r="BE54" s="128"/>
      <c r="BF54" s="128"/>
      <c r="BG54" s="128"/>
      <c r="BH54" s="128"/>
      <c r="BI54" s="128"/>
    </row>
    <row r="55" spans="1:61" s="129" customFormat="1" ht="57" customHeight="1" x14ac:dyDescent="0.25">
      <c r="A55" s="196" t="s">
        <v>350</v>
      </c>
      <c r="B55" s="207" t="s">
        <v>351</v>
      </c>
      <c r="C55" s="197" t="s">
        <v>340</v>
      </c>
      <c r="D55" s="198" t="s">
        <v>352</v>
      </c>
      <c r="E55" s="198" t="s">
        <v>353</v>
      </c>
      <c r="F55" s="200" t="s">
        <v>609</v>
      </c>
      <c r="G55" s="200" t="s">
        <v>610</v>
      </c>
      <c r="H55" s="123" t="s">
        <v>354</v>
      </c>
      <c r="I55" s="198" t="s">
        <v>142</v>
      </c>
      <c r="J55" s="202" t="s">
        <v>245</v>
      </c>
      <c r="K55" s="186">
        <f>IF(J55="","",IF(J55="Muy Baja",0.2,IF(J55="Baja",0.4,IF(J55="Media",0.6,IF(J55="Alta",0.8,IF(J55="Muy Alta",1,))))))</f>
        <v>0.6</v>
      </c>
      <c r="L55" s="202" t="s">
        <v>265</v>
      </c>
      <c r="M55" s="186">
        <f>IF(L55="","",IF(L55="Leve",0.2,IF(L55="Menor",0.4,IF(L55="Moderado",0.6,IF(L55="Mayor",0.8,IF(L55="Catastrófico",1,))))))</f>
        <v>0.8</v>
      </c>
      <c r="N55" s="187" t="str">
        <f>IF(OR(AND(J55="Muy Baja",L55="Leve"),AND(J55="Muy Baja",L55="Menor"),AND(J55="Baja",L55="Leve")),"Bajo",IF(OR(AND(J55="Muy baja",L55="Moderado"),AND(J55="Baja",L55="Menor"),AND(J55="Baja",L55="Moderado"),AND(J55="Media",L55="Leve"),AND(J55="Media",L55="Menor"),AND(J55="Media",L55="Moderado"),AND(J55="Alta",L55="Leve"),AND(J55="Alta",L55="Menor")),"Moderado",IF(OR(AND(J55="Muy Baja",L55="Mayor"),AND(J55="Baja",L55="Mayor"),AND(J55="Media",L55="Mayor"),AND(J55="Alta",L55="Moderado"),AND(J55="Alta",L55="Mayor"),AND(J55="Muy Alta",L55="Leve"),AND(J55="Muy Alta",L55="Menor"),AND(J55="Muy Alta",L55="Moderado"),AND(J55="Muy Alta",L55="Mayor")),"Alto",IF(OR(AND(J55="Muy Baja",L55="Catastrófico"),AND(J55="Baja",L55="Catastrófico"),AND(J55="Media",L55="Catastrófico"),AND(J55="Alta",L55="Catastrófico"),AND(J55="Muy Alta",L55="Catastrófico")),"Extremo",""))))</f>
        <v>Alto</v>
      </c>
      <c r="O55" s="122">
        <v>1</v>
      </c>
      <c r="P55" s="124" t="s">
        <v>355</v>
      </c>
      <c r="Q55" s="27" t="str">
        <f>IF(OR(R55="Preventivo",R55="Detectivo"),"Probabilidad",IF(R55="Correctivo","Impacto",""))</f>
        <v>Probabilidad</v>
      </c>
      <c r="R55" s="125" t="s">
        <v>146</v>
      </c>
      <c r="S55" s="125" t="s">
        <v>147</v>
      </c>
      <c r="T55" s="28" t="str">
        <f>IF(AND(R55="Preventivo",S55="Automático"),"50%",IF(AND(R55="Preventivo",S55="Manual"),"40%",IF(AND(R55="Detectivo",S55="Automático"),"40%",IF(AND(R55="Detectivo",S55="Manual"),"30%",IF(AND(R55="Correctivo",S55="Automático"),"35%",IF(AND(R55="Correctivo",S55="Manual"),"25%",""))))))</f>
        <v>40%</v>
      </c>
      <c r="U55" s="125" t="s">
        <v>148</v>
      </c>
      <c r="V55" s="125" t="s">
        <v>149</v>
      </c>
      <c r="W55" s="125" t="s">
        <v>150</v>
      </c>
      <c r="X55" s="132" t="s">
        <v>356</v>
      </c>
      <c r="Y55" s="126">
        <f>IFERROR(IF(Q55="Probabilidad",(K55-(+K55*T55)),IF(Q55="Impacto",K55,"")),"")</f>
        <v>0.36</v>
      </c>
      <c r="Z55" s="30" t="str">
        <f t="shared" ref="Z55:Z58" si="75">IFERROR(IF(Y55="","",IF(Y55&lt;=0.2,"Muy Baja",IF(Y55&lt;=0.4,"Baja",IF(Y55&lt;=0.6,"Media",IF(Y55&lt;=0.8,"Alta","Muy Alta"))))),"")</f>
        <v>Baja</v>
      </c>
      <c r="AA55" s="28">
        <f>+Y55</f>
        <v>0.36</v>
      </c>
      <c r="AB55" s="30" t="str">
        <f>IFERROR(IF(AC55="","",IF(AC55&lt;=0.2,"Leve",IF(AC55&lt;=0.4,"Menor",IF(AC55&lt;=0.6,"Moderado",IF(AC55&lt;=0.8,"Mayor","Catastrófico"))))),"")</f>
        <v>Mayor</v>
      </c>
      <c r="AC55" s="28">
        <f>IFERROR(IF(Q55="Impacto",(M55-(+M55*T55)),IF(Q55="Probabilidad",M55,"")),"")</f>
        <v>0.8</v>
      </c>
      <c r="AD55" s="188" t="str">
        <f>IFERROR(IF(AE55=0,"",IF(AND(AE55&gt;0,AE55&lt;=0.2),"Muy Baja",IF(AE55&lt;=0.4,"Baja",IF(AE55&lt;=0.6,"Media",IF(AE55&lt;=0.8,"Alta","Muy Alta"))))),"")</f>
        <v>Muy Baja</v>
      </c>
      <c r="AE55" s="190">
        <f>MIN(Y55:Y59)</f>
        <v>0.12959999999999999</v>
      </c>
      <c r="AF55" s="188" t="str">
        <f>IFERROR(IF(AG55=0,"",IF(AND(AG55&gt;0,AG55&lt;=0.2),"Leve",IF(AG55&lt;=0.4,"Menor",IF(AG55&lt;=0.6,"Moderado",IF(AG55&lt;=0.8,"Mayor","Catastrófico"))))),"")</f>
        <v>Moderado</v>
      </c>
      <c r="AG55" s="190">
        <f>MIN(AC55:AC59)</f>
        <v>0.60000000000000009</v>
      </c>
      <c r="AH55" s="192" t="str">
        <f>IFERROR(IF(OR(AND(AD55="Muy Baja",AF55="Leve"),AND(AD55="Muy Baja",AF55="Menor"),AND(AD55="Baja",AF55="Leve")),"Bajo",IF(OR(AND(AD55="Muy Baja",AF55="Moderado"),AND(AD55="Baja",AF55="Menor"),AND(AD55="Baja",AF55="Moderado"),AND(AD55="Media",AF55="Leve"),AND(AD55="Media",AF55="Menor"),AND(AD55="Media",AF55="Moderado"),AND(AD55="Alta",AF55="Leve"),AND(AD55="Alta",AF55="Menor")),"Moderado",IF(OR(AND(AD55="Muy Baja",AF55="Mayor"),AND(AD55="Baja",AF55="Mayor"),AND(AD55="Media",AF55="Mayor"),AND(AD55="Alta",AF55="Moderado"),AND(AD55="Alta",AF55="Mayor"),AND(AD55="Muy Alta",AF55="Leve"),AND(AD55="Muy Alta",AF55="Menor"),AND(AD55="Muy Alta",AF55="Moderado"),AND(AD55="Muy Alta",AF55="Mayor")),"Alto",IF(OR(AND(AD55="Muy Baja",AF55="Catastrófico"),AND(AD55="Baja",AF55="Catastrófico"),AND(AD55="Media",AF55="Catastrófico"),AND(AD55="Alta",AF55="Catastrófico"),AND(AD55="Muy Alta",AF55="Catastrófico")),"Extremo","")))),"")</f>
        <v>Moderado</v>
      </c>
      <c r="AI55" s="194"/>
      <c r="AJ55" s="115" t="s">
        <v>357</v>
      </c>
      <c r="AK55" s="180" t="s">
        <v>269</v>
      </c>
      <c r="AL55" s="180" t="s">
        <v>269</v>
      </c>
      <c r="AM55" s="180" t="s">
        <v>358</v>
      </c>
      <c r="AN55" s="182" t="s">
        <v>359</v>
      </c>
      <c r="AO55" s="180" t="s">
        <v>589</v>
      </c>
      <c r="AP55" s="347" t="s">
        <v>590</v>
      </c>
      <c r="AQ55" s="180" t="s">
        <v>635</v>
      </c>
      <c r="AR55" s="347" t="s">
        <v>623</v>
      </c>
      <c r="AS55" s="128"/>
      <c r="AT55" s="128"/>
      <c r="AU55" s="128"/>
      <c r="AV55" s="128"/>
      <c r="AW55" s="128"/>
      <c r="AX55" s="128"/>
      <c r="AY55" s="128"/>
      <c r="AZ55" s="128"/>
      <c r="BA55" s="128"/>
      <c r="BB55" s="128"/>
      <c r="BC55" s="128"/>
      <c r="BD55" s="128"/>
      <c r="BE55" s="128"/>
      <c r="BF55" s="128"/>
      <c r="BG55" s="128"/>
      <c r="BH55" s="128"/>
      <c r="BI55" s="128"/>
    </row>
    <row r="56" spans="1:61" s="129" customFormat="1" ht="78" customHeight="1" x14ac:dyDescent="0.25">
      <c r="A56" s="196"/>
      <c r="B56" s="207"/>
      <c r="C56" s="197"/>
      <c r="D56" s="199"/>
      <c r="E56" s="199"/>
      <c r="F56" s="201"/>
      <c r="G56" s="201"/>
      <c r="H56" s="123" t="s">
        <v>360</v>
      </c>
      <c r="I56" s="199"/>
      <c r="J56" s="203"/>
      <c r="K56" s="186"/>
      <c r="L56" s="203"/>
      <c r="M56" s="186"/>
      <c r="N56" s="187"/>
      <c r="O56" s="122">
        <v>2</v>
      </c>
      <c r="P56" s="108" t="s">
        <v>361</v>
      </c>
      <c r="Q56" s="27" t="str">
        <f t="shared" ref="Q56" si="76">IF(OR(R56="Preventivo",R56="Detectivo"),"Probabilidad",IF(R56="Correctivo","Impacto",""))</f>
        <v>Probabilidad</v>
      </c>
      <c r="R56" s="111" t="s">
        <v>146</v>
      </c>
      <c r="S56" s="111" t="s">
        <v>147</v>
      </c>
      <c r="T56" s="28" t="str">
        <f t="shared" ref="T56" si="77">IF(AND(R56="Preventivo",S56="Automático"),"50%",IF(AND(R56="Preventivo",S56="Manual"),"40%",IF(AND(R56="Detectivo",S56="Automático"),"40%",IF(AND(R56="Detectivo",S56="Manual"),"30%",IF(AND(R56="Correctivo",S56="Automático"),"35%",IF(AND(R56="Correctivo",S56="Manual"),"25%",""))))))</f>
        <v>40%</v>
      </c>
      <c r="U56" s="111" t="s">
        <v>173</v>
      </c>
      <c r="V56" s="111" t="s">
        <v>149</v>
      </c>
      <c r="W56" s="111" t="s">
        <v>150</v>
      </c>
      <c r="X56" s="103" t="s">
        <v>362</v>
      </c>
      <c r="Y56" s="126">
        <f>IFERROR(IF(AND(Q55="Probabilidad",Q56="Probabilidad"),(AA55-(+AA55*T56)),IF(Q56="Probabilidad",(K55-(+K55*T56)),IF(Q56="Impacto",AA55,""))),"")</f>
        <v>0.216</v>
      </c>
      <c r="Z56" s="30" t="str">
        <f t="shared" si="75"/>
        <v>Baja</v>
      </c>
      <c r="AA56" s="28">
        <f t="shared" ref="AA56:AA58" si="78">+Y56</f>
        <v>0.216</v>
      </c>
      <c r="AB56" s="30" t="str">
        <f t="shared" ref="AB56:AB58" si="79">IFERROR(IF(AC56="","",IF(AC56&lt;=0.2,"Leve",IF(AC56&lt;=0.4,"Menor",IF(AC56&lt;=0.6,"Moderado",IF(AC56&lt;=0.8,"Mayor","Catastrófico"))))),"")</f>
        <v>Mayor</v>
      </c>
      <c r="AC56" s="28">
        <f>IFERROR(IF(AND(Q55="Impacto",Q56="Impacto"),(AC55-(+AC55*T56)),IF(Q56="Impacto",(#REF!-(+#REF!*T56)),IF(Q56="Probabilidad",AC55,""))),"")</f>
        <v>0.8</v>
      </c>
      <c r="AD56" s="189"/>
      <c r="AE56" s="191"/>
      <c r="AF56" s="189"/>
      <c r="AG56" s="191"/>
      <c r="AH56" s="193"/>
      <c r="AI56" s="195"/>
      <c r="AJ56" s="130"/>
      <c r="AK56" s="181"/>
      <c r="AL56" s="181"/>
      <c r="AM56" s="181"/>
      <c r="AN56" s="183"/>
      <c r="AO56" s="181"/>
      <c r="AP56" s="348"/>
      <c r="AQ56" s="181"/>
      <c r="AR56" s="348"/>
      <c r="AS56" s="128"/>
      <c r="AT56" s="128"/>
      <c r="AU56" s="128"/>
      <c r="AV56" s="128"/>
      <c r="AW56" s="128"/>
      <c r="AX56" s="128"/>
      <c r="AY56" s="128"/>
      <c r="AZ56" s="128"/>
      <c r="BA56" s="128"/>
      <c r="BB56" s="128"/>
      <c r="BC56" s="128"/>
      <c r="BD56" s="128"/>
      <c r="BE56" s="128"/>
      <c r="BF56" s="128"/>
      <c r="BG56" s="128"/>
      <c r="BH56" s="128"/>
      <c r="BI56" s="128"/>
    </row>
    <row r="57" spans="1:61" s="129" customFormat="1" ht="52.2" customHeight="1" x14ac:dyDescent="0.25">
      <c r="A57" s="196"/>
      <c r="B57" s="207"/>
      <c r="C57" s="197"/>
      <c r="D57" s="199"/>
      <c r="E57" s="199"/>
      <c r="F57" s="201"/>
      <c r="G57" s="201"/>
      <c r="H57" s="123" t="s">
        <v>363</v>
      </c>
      <c r="I57" s="199"/>
      <c r="J57" s="203"/>
      <c r="K57" s="186"/>
      <c r="L57" s="203"/>
      <c r="M57" s="186"/>
      <c r="N57" s="187"/>
      <c r="O57" s="122">
        <v>3</v>
      </c>
      <c r="P57" s="131" t="s">
        <v>364</v>
      </c>
      <c r="Q57" s="27" t="str">
        <f t="shared" ref="Q57:Q59" si="80">IF(OR(R57="Preventivo",R57="Detectivo"),"Probabilidad",IF(R57="Correctivo","Impacto",""))</f>
        <v/>
      </c>
      <c r="R57" s="125" t="s">
        <v>365</v>
      </c>
      <c r="S57" s="125" t="s">
        <v>365</v>
      </c>
      <c r="T57" s="28" t="str">
        <f t="shared" ref="T57:T59" si="81">IF(AND(R57="Preventivo",S57="Automático"),"50%",IF(AND(R57="Preventivo",S57="Manual"),"40%",IF(AND(R57="Detectivo",S57="Automático"),"40%",IF(AND(R57="Detectivo",S57="Manual"),"30%",IF(AND(R57="Correctivo",S57="Automático"),"35%",IF(AND(R57="Correctivo",S57="Manual"),"25%",""))))))</f>
        <v/>
      </c>
      <c r="U57" s="125" t="s">
        <v>365</v>
      </c>
      <c r="V57" s="125" t="s">
        <v>365</v>
      </c>
      <c r="W57" s="125" t="s">
        <v>365</v>
      </c>
      <c r="X57" s="122" t="s">
        <v>366</v>
      </c>
      <c r="Y57" s="126">
        <f>IFERROR(IF(AND(Q56="Probabilidad",Q57="Probabilidad"),(AA56-(+AA56*T57)),IF(AND(Q56="Impacto",Q57="Probabilidad"),(AA55-(+AA55*T57)),IF(Q57="",AA56,""))),"")</f>
        <v>0.216</v>
      </c>
      <c r="Z57" s="30" t="str">
        <f t="shared" si="75"/>
        <v>Baja</v>
      </c>
      <c r="AA57" s="28">
        <f t="shared" si="78"/>
        <v>0.216</v>
      </c>
      <c r="AB57" s="30" t="str">
        <f t="shared" si="79"/>
        <v>Mayor</v>
      </c>
      <c r="AC57" s="28">
        <f>IFERROR(IF(AND(Q56="Impacto",Q57="Impacto"),(AC56-(+AC56*T57)),IF(AND(Q56="Probabilidad",Q57="Impacto"),(AC55-(+AC55*T57)),IF(Q57="",AC56,""))),"")</f>
        <v>0.8</v>
      </c>
      <c r="AD57" s="189"/>
      <c r="AE57" s="191"/>
      <c r="AF57" s="189"/>
      <c r="AG57" s="191"/>
      <c r="AH57" s="193"/>
      <c r="AI57" s="195"/>
      <c r="AJ57" s="133" t="s">
        <v>367</v>
      </c>
      <c r="AK57" s="181"/>
      <c r="AL57" s="181"/>
      <c r="AM57" s="181"/>
      <c r="AN57" s="183"/>
      <c r="AO57" s="181"/>
      <c r="AP57" s="348"/>
      <c r="AQ57" s="181"/>
      <c r="AR57" s="348"/>
      <c r="AS57" s="128"/>
      <c r="AT57" s="128"/>
      <c r="AU57" s="128"/>
      <c r="AV57" s="128"/>
      <c r="AW57" s="128"/>
      <c r="AX57" s="128"/>
      <c r="AY57" s="128"/>
      <c r="AZ57" s="128"/>
      <c r="BA57" s="128"/>
      <c r="BB57" s="128"/>
      <c r="BC57" s="128"/>
      <c r="BD57" s="128"/>
      <c r="BE57" s="128"/>
      <c r="BF57" s="128"/>
      <c r="BG57" s="128"/>
      <c r="BH57" s="128"/>
      <c r="BI57" s="128"/>
    </row>
    <row r="58" spans="1:61" s="129" customFormat="1" ht="61.2" customHeight="1" x14ac:dyDescent="0.25">
      <c r="A58" s="196"/>
      <c r="B58" s="207"/>
      <c r="C58" s="197"/>
      <c r="D58" s="199"/>
      <c r="E58" s="199"/>
      <c r="F58" s="201"/>
      <c r="G58" s="201"/>
      <c r="H58" s="123" t="s">
        <v>368</v>
      </c>
      <c r="I58" s="199"/>
      <c r="J58" s="203"/>
      <c r="K58" s="186"/>
      <c r="L58" s="203"/>
      <c r="M58" s="186"/>
      <c r="N58" s="187"/>
      <c r="O58" s="122">
        <v>4</v>
      </c>
      <c r="P58" s="124" t="s">
        <v>369</v>
      </c>
      <c r="Q58" s="27" t="str">
        <f t="shared" si="80"/>
        <v>Probabilidad</v>
      </c>
      <c r="R58" s="125" t="s">
        <v>146</v>
      </c>
      <c r="S58" s="125" t="s">
        <v>147</v>
      </c>
      <c r="T58" s="28" t="str">
        <f t="shared" si="81"/>
        <v>40%</v>
      </c>
      <c r="U58" s="125" t="s">
        <v>148</v>
      </c>
      <c r="V58" s="125" t="s">
        <v>149</v>
      </c>
      <c r="W58" s="125" t="s">
        <v>150</v>
      </c>
      <c r="X58" s="132" t="s">
        <v>370</v>
      </c>
      <c r="Y58" s="126">
        <f>IFERROR(IF(AND(Q57="",Q58="Probabilidad"),(AA57-(+AA57*T58)),IF(AND(Q57="Impacto",Q58="Probabilidad"),(AC56-(+AC56*T58)),IF(Q58="Impacto",AA57,""))),"")</f>
        <v>0.12959999999999999</v>
      </c>
      <c r="Z58" s="30" t="str">
        <f t="shared" si="75"/>
        <v>Muy Baja</v>
      </c>
      <c r="AA58" s="28">
        <f t="shared" si="78"/>
        <v>0.12959999999999999</v>
      </c>
      <c r="AB58" s="30" t="str">
        <f t="shared" si="79"/>
        <v>Mayor</v>
      </c>
      <c r="AC58" s="28">
        <f>IFERROR(IF(AND(Q57="Impacto",Q58="Impacto"),(AC57-(+AC57*T58)),IF(AND(Q57="Probabilidad",Q58="Impacto"),(AC56-(+AC56*T58)),IF(Q58="Probabilidad",AC57,""))),"")</f>
        <v>0.8</v>
      </c>
      <c r="AD58" s="189"/>
      <c r="AE58" s="191"/>
      <c r="AF58" s="189"/>
      <c r="AG58" s="191"/>
      <c r="AH58" s="193"/>
      <c r="AI58" s="195"/>
      <c r="AJ58" s="130"/>
      <c r="AK58" s="181"/>
      <c r="AL58" s="181"/>
      <c r="AM58" s="181"/>
      <c r="AN58" s="183"/>
      <c r="AO58" s="181"/>
      <c r="AP58" s="348"/>
      <c r="AQ58" s="181"/>
      <c r="AR58" s="348"/>
      <c r="AS58" s="128"/>
      <c r="AT58" s="128"/>
      <c r="AU58" s="128"/>
      <c r="AV58" s="128"/>
      <c r="AW58" s="128"/>
      <c r="AX58" s="128"/>
      <c r="AY58" s="128"/>
      <c r="AZ58" s="128"/>
      <c r="BA58" s="128"/>
      <c r="BB58" s="128"/>
      <c r="BC58" s="128"/>
      <c r="BD58" s="128"/>
      <c r="BE58" s="128"/>
      <c r="BF58" s="128"/>
      <c r="BG58" s="128"/>
      <c r="BH58" s="128"/>
      <c r="BI58" s="128"/>
    </row>
    <row r="59" spans="1:61" s="129" customFormat="1" ht="52.2" customHeight="1" x14ac:dyDescent="0.25">
      <c r="A59" s="196"/>
      <c r="B59" s="207"/>
      <c r="C59" s="197"/>
      <c r="D59" s="199"/>
      <c r="E59" s="199"/>
      <c r="F59" s="201"/>
      <c r="G59" s="201"/>
      <c r="H59" s="123"/>
      <c r="I59" s="199"/>
      <c r="J59" s="203"/>
      <c r="K59" s="186"/>
      <c r="L59" s="203"/>
      <c r="M59" s="186"/>
      <c r="N59" s="187"/>
      <c r="O59" s="122">
        <v>5</v>
      </c>
      <c r="P59" s="124" t="s">
        <v>371</v>
      </c>
      <c r="Q59" s="27" t="str">
        <f t="shared" si="80"/>
        <v>Impacto</v>
      </c>
      <c r="R59" s="125" t="s">
        <v>216</v>
      </c>
      <c r="S59" s="125" t="s">
        <v>147</v>
      </c>
      <c r="T59" s="28" t="str">
        <f t="shared" si="81"/>
        <v>25%</v>
      </c>
      <c r="U59" s="125" t="s">
        <v>148</v>
      </c>
      <c r="V59" s="125" t="s">
        <v>149</v>
      </c>
      <c r="W59" s="125" t="s">
        <v>150</v>
      </c>
      <c r="X59" s="132" t="s">
        <v>372</v>
      </c>
      <c r="Y59" s="126">
        <f>IFERROR(IF(AND(Q58="Probabilidad",Q59="Probabilidad"),(AA58-(+AA58*T59)),IF(AND(Q58="Impacto",Q59="Probabilidad"),(AC57-(+AC57*T59)),IF(Q59="Impacto",AA58,""))),"")</f>
        <v>0.12959999999999999</v>
      </c>
      <c r="Z59" s="30" t="str">
        <f>IFERROR(IF(Y59="","",IF(Y59&lt;=0.2,"Muy Baja",IF(Y59&lt;=0.4,"Baja",IF(Y59&lt;=0.6,"Media",IF(Y59&lt;=0.8,"Alta","Muy Alta"))))),"")</f>
        <v>Muy Baja</v>
      </c>
      <c r="AA59" s="28">
        <f t="shared" ref="AA59" si="82">+Y59</f>
        <v>0.12959999999999999</v>
      </c>
      <c r="AB59" s="30" t="str">
        <f t="shared" ref="AB59" si="83">IFERROR(IF(AC59="","",IF(AC59&lt;=0.2,"Leve",IF(AC59&lt;=0.4,"Menor",IF(AC59&lt;=0.6,"Moderado",IF(AC59&lt;=0.8,"Mayor","Catastrófico"))))),"")</f>
        <v>Moderado</v>
      </c>
      <c r="AC59" s="28">
        <f>IFERROR(IF(AND(Q58="Impacto",Q59="Impacto"),(AC58-(+AC58*T59)),IF(AND(Q58="Probabilidad",Q59="Impacto"),(AC57-(+AC57*T59)),IF(Q59="Probabilidad",AC58,""))),"")</f>
        <v>0.60000000000000009</v>
      </c>
      <c r="AD59" s="189"/>
      <c r="AE59" s="191"/>
      <c r="AF59" s="189"/>
      <c r="AG59" s="191"/>
      <c r="AH59" s="193"/>
      <c r="AI59" s="195"/>
      <c r="AJ59" s="130"/>
      <c r="AK59" s="181"/>
      <c r="AL59" s="181"/>
      <c r="AM59" s="181"/>
      <c r="AN59" s="183"/>
      <c r="AO59" s="181"/>
      <c r="AP59" s="348"/>
      <c r="AQ59" s="181"/>
      <c r="AR59" s="348"/>
      <c r="AS59" s="128"/>
      <c r="AT59" s="128"/>
      <c r="AU59" s="128"/>
      <c r="AV59" s="128"/>
      <c r="AW59" s="128"/>
      <c r="AX59" s="128"/>
      <c r="AY59" s="128"/>
      <c r="AZ59" s="128"/>
      <c r="BA59" s="128"/>
      <c r="BB59" s="128"/>
      <c r="BC59" s="128"/>
      <c r="BD59" s="128"/>
      <c r="BE59" s="128"/>
      <c r="BF59" s="128"/>
      <c r="BG59" s="128"/>
      <c r="BH59" s="128"/>
      <c r="BI59" s="128"/>
    </row>
    <row r="60" spans="1:61" s="129" customFormat="1" ht="92.4" customHeight="1" x14ac:dyDescent="0.25">
      <c r="A60" s="196" t="s">
        <v>373</v>
      </c>
      <c r="B60" s="197" t="s">
        <v>374</v>
      </c>
      <c r="C60" s="197" t="s">
        <v>340</v>
      </c>
      <c r="D60" s="198" t="s">
        <v>240</v>
      </c>
      <c r="E60" s="200" t="s">
        <v>613</v>
      </c>
      <c r="F60" s="200" t="s">
        <v>612</v>
      </c>
      <c r="G60" s="200" t="s">
        <v>611</v>
      </c>
      <c r="H60" s="123" t="s">
        <v>375</v>
      </c>
      <c r="I60" s="198" t="s">
        <v>142</v>
      </c>
      <c r="J60" s="202" t="s">
        <v>245</v>
      </c>
      <c r="K60" s="186">
        <f>IF(J60="","",IF(J60="Muy Baja",0.2,IF(J60="Baja",0.4,IF(J60="Media",0.6,IF(J60="Alta",0.8,IF(J60="Muy Alta",1,))))))</f>
        <v>0.6</v>
      </c>
      <c r="L60" s="202" t="s">
        <v>144</v>
      </c>
      <c r="M60" s="186">
        <f>IF(L60="","",IF(L60="Leve",0.2,IF(L60="Menor",0.4,IF(L60="Moderado",0.6,IF(L60="Mayor",0.8,IF(L60="Catastrófico",1,))))))</f>
        <v>0.6</v>
      </c>
      <c r="N60" s="187" t="str">
        <f>IF(OR(AND(J60="Muy Baja",L60="Leve"),AND(J60="Muy Baja",L60="Menor"),AND(J60="Baja",L60="Leve")),"Bajo",IF(OR(AND(J60="Muy baja",L60="Moderado"),AND(J60="Baja",L60="Menor"),AND(J60="Baja",L60="Moderado"),AND(J60="Media",L60="Leve"),AND(J60="Media",L60="Menor"),AND(J60="Media",L60="Moderado"),AND(J60="Alta",L60="Leve"),AND(J60="Alta",L60="Menor")),"Moderado",IF(OR(AND(J60="Muy Baja",L60="Mayor"),AND(J60="Baja",L60="Mayor"),AND(J60="Media",L60="Mayor"),AND(J60="Alta",L60="Moderado"),AND(J60="Alta",L60="Mayor"),AND(J60="Muy Alta",L60="Leve"),AND(J60="Muy Alta",L60="Menor"),AND(J60="Muy Alta",L60="Moderado"),AND(J60="Muy Alta",L60="Mayor")),"Alto",IF(OR(AND(J60="Muy Baja",L60="Catastrófico"),AND(J60="Baja",L60="Catastrófico"),AND(J60="Media",L60="Catastrófico"),AND(J60="Alta",L60="Catastrófico"),AND(J60="Muy Alta",L60="Catastrófico")),"Extremo",""))))</f>
        <v>Moderado</v>
      </c>
      <c r="O60" s="122">
        <v>1</v>
      </c>
      <c r="P60" s="131" t="s">
        <v>364</v>
      </c>
      <c r="Q60" s="27" t="str">
        <f t="shared" si="69"/>
        <v/>
      </c>
      <c r="R60" s="125" t="s">
        <v>365</v>
      </c>
      <c r="S60" s="125" t="s">
        <v>365</v>
      </c>
      <c r="T60" s="28" t="str">
        <f t="shared" si="66"/>
        <v/>
      </c>
      <c r="U60" s="125" t="s">
        <v>365</v>
      </c>
      <c r="V60" s="125" t="s">
        <v>365</v>
      </c>
      <c r="W60" s="125" t="s">
        <v>365</v>
      </c>
      <c r="X60" s="122" t="s">
        <v>366</v>
      </c>
      <c r="Y60" s="126">
        <f>K60</f>
        <v>0.6</v>
      </c>
      <c r="Z60" s="30" t="str">
        <f t="shared" ref="Z60:Z62" si="84">IFERROR(IF(Y60="","",IF(Y60&lt;=0.2,"Muy Baja",IF(Y60&lt;=0.4,"Baja",IF(Y60&lt;=0.6,"Media",IF(Y60&lt;=0.8,"Alta","Muy Alta"))))),"")</f>
        <v>Media</v>
      </c>
      <c r="AA60" s="28">
        <f>+Y60</f>
        <v>0.6</v>
      </c>
      <c r="AB60" s="30" t="str">
        <f>IFERROR(IF(AC60="","",IF(AC60&lt;=0.2,"Leve",IF(AC60&lt;=0.4,"Menor",IF(AC60&lt;=0.6,"Moderado",IF(AC60&lt;=0.8,"Mayor","Catastrófico"))))),"")</f>
        <v>Moderado</v>
      </c>
      <c r="AC60" s="28">
        <f>M60</f>
        <v>0.6</v>
      </c>
      <c r="AD60" s="188" t="str">
        <f>IFERROR(IF(AE60=0,"",IF(AND(AE60&gt;0,AE60&lt;=0.2),"Muy Baja",IF(AE60&lt;=0.4,"Baja",IF(AE60&lt;=0.6,"Media",IF(AE60&lt;=0.8,"Alta","Muy Alta"))))),"")</f>
        <v>Media</v>
      </c>
      <c r="AE60" s="190">
        <f>MIN(Y60:Y62)</f>
        <v>0.6</v>
      </c>
      <c r="AF60" s="188" t="str">
        <f>IFERROR(IF(AG60=0,"",IF(AND(AG60&gt;0,AG60&lt;=0.2),"Leve",IF(AG60&lt;=0.4,"Menor",IF(AG60&lt;=0.6,"Moderado",IF(AG60&lt;=0.8,"Mayor","Catastrófico"))))),"")</f>
        <v>Moderado</v>
      </c>
      <c r="AG60" s="190">
        <f>MIN(AC60:AC62)</f>
        <v>0.6</v>
      </c>
      <c r="AH60" s="192" t="str">
        <f>IFERROR(IF(OR(AND(AD60="Muy Baja",AF60="Leve"),AND(AD60="Muy Baja",AF60="Menor"),AND(AD60="Baja",AF60="Leve")),"Bajo",IF(OR(AND(AD60="Muy Baja",AF60="Moderado"),AND(AD60="Baja",AF60="Menor"),AND(AD60="Baja",AF60="Moderado"),AND(AD60="Media",AF60="Leve"),AND(AD60="Media",AF60="Menor"),AND(AD60="Media",AF60="Moderado"),AND(AD60="Alta",AF60="Leve"),AND(AD60="Alta",AF60="Menor")),"Moderado",IF(OR(AND(AD60="Muy Baja",AF60="Mayor"),AND(AD60="Baja",AF60="Mayor"),AND(AD60="Media",AF60="Mayor"),AND(AD60="Alta",AF60="Moderado"),AND(AD60="Alta",AF60="Mayor"),AND(AD60="Muy Alta",AF60="Leve"),AND(AD60="Muy Alta",AF60="Menor"),AND(AD60="Muy Alta",AF60="Moderado"),AND(AD60="Muy Alta",AF60="Mayor")),"Alto",IF(OR(AND(AD60="Muy Baja",AF60="Catastrófico"),AND(AD60="Baja",AF60="Catastrófico"),AND(AD60="Media",AF60="Catastrófico"),AND(AD60="Alta",AF60="Catastrófico"),AND(AD60="Muy Alta",AF60="Catastrófico")),"Extremo","")))),"")</f>
        <v>Moderado</v>
      </c>
      <c r="AI60" s="194"/>
      <c r="AJ60" s="184" t="s">
        <v>367</v>
      </c>
      <c r="AK60" s="180" t="s">
        <v>269</v>
      </c>
      <c r="AL60" s="180" t="s">
        <v>269</v>
      </c>
      <c r="AM60" s="180" t="s">
        <v>376</v>
      </c>
      <c r="AN60" s="182" t="s">
        <v>377</v>
      </c>
      <c r="AO60" s="180" t="s">
        <v>591</v>
      </c>
      <c r="AP60" s="347" t="s">
        <v>377</v>
      </c>
      <c r="AQ60" s="294" t="s">
        <v>636</v>
      </c>
      <c r="AR60" s="347" t="s">
        <v>624</v>
      </c>
      <c r="AS60" s="128"/>
      <c r="AT60" s="128"/>
      <c r="AU60" s="128"/>
      <c r="AV60" s="128"/>
      <c r="AW60" s="128"/>
      <c r="AX60" s="128"/>
      <c r="AY60" s="128"/>
      <c r="AZ60" s="128"/>
      <c r="BA60" s="128"/>
      <c r="BB60" s="128"/>
      <c r="BC60" s="128"/>
      <c r="BD60" s="128"/>
      <c r="BE60" s="128"/>
      <c r="BF60" s="128"/>
      <c r="BG60" s="128"/>
      <c r="BH60" s="128"/>
      <c r="BI60" s="128"/>
    </row>
    <row r="61" spans="1:61" s="129" customFormat="1" ht="92.4" customHeight="1" x14ac:dyDescent="0.25">
      <c r="A61" s="196"/>
      <c r="B61" s="197"/>
      <c r="C61" s="197"/>
      <c r="D61" s="199"/>
      <c r="E61" s="201"/>
      <c r="F61" s="201"/>
      <c r="G61" s="201"/>
      <c r="H61" s="123" t="s">
        <v>378</v>
      </c>
      <c r="I61" s="199"/>
      <c r="J61" s="203"/>
      <c r="K61" s="186"/>
      <c r="L61" s="203"/>
      <c r="M61" s="186"/>
      <c r="N61" s="187"/>
      <c r="O61" s="122">
        <v>2</v>
      </c>
      <c r="P61" s="131" t="s">
        <v>364</v>
      </c>
      <c r="Q61" s="27" t="str">
        <f t="shared" ref="Q61" si="85">IF(OR(R61="Preventivo",R61="Detectivo"),"Probabilidad",IF(R61="Correctivo","Impacto",""))</f>
        <v/>
      </c>
      <c r="R61" s="125" t="s">
        <v>365</v>
      </c>
      <c r="S61" s="125" t="s">
        <v>365</v>
      </c>
      <c r="T61" s="28" t="str">
        <f t="shared" ref="T61" si="86">IF(AND(R61="Preventivo",S61="Automático"),"50%",IF(AND(R61="Preventivo",S61="Manual"),"40%",IF(AND(R61="Detectivo",S61="Automático"),"40%",IF(AND(R61="Detectivo",S61="Manual"),"30%",IF(AND(R61="Correctivo",S61="Automático"),"35%",IF(AND(R61="Correctivo",S61="Manual"),"25%",""))))))</f>
        <v/>
      </c>
      <c r="U61" s="125" t="s">
        <v>365</v>
      </c>
      <c r="V61" s="125" t="s">
        <v>365</v>
      </c>
      <c r="W61" s="125" t="s">
        <v>365</v>
      </c>
      <c r="X61" s="122" t="s">
        <v>366</v>
      </c>
      <c r="Y61" s="126">
        <f>Y60</f>
        <v>0.6</v>
      </c>
      <c r="Z61" s="30" t="str">
        <f t="shared" si="84"/>
        <v>Media</v>
      </c>
      <c r="AA61" s="28">
        <f t="shared" ref="AA61:AA62" si="87">+Y61</f>
        <v>0.6</v>
      </c>
      <c r="AB61" s="30" t="str">
        <f t="shared" ref="AB61:AB62" si="88">IFERROR(IF(AC61="","",IF(AC61&lt;=0.2,"Leve",IF(AC61&lt;=0.4,"Menor",IF(AC61&lt;=0.6,"Moderado",IF(AC61&lt;=0.8,"Mayor","Catastrófico"))))),"")</f>
        <v>Moderado</v>
      </c>
      <c r="AC61" s="28">
        <f>AC60</f>
        <v>0.6</v>
      </c>
      <c r="AD61" s="189"/>
      <c r="AE61" s="191"/>
      <c r="AF61" s="189"/>
      <c r="AG61" s="191"/>
      <c r="AH61" s="193"/>
      <c r="AI61" s="195"/>
      <c r="AJ61" s="185"/>
      <c r="AK61" s="181"/>
      <c r="AL61" s="181"/>
      <c r="AM61" s="181"/>
      <c r="AN61" s="183"/>
      <c r="AO61" s="181"/>
      <c r="AP61" s="348"/>
      <c r="AQ61" s="295"/>
      <c r="AR61" s="348"/>
      <c r="AS61" s="128"/>
      <c r="AT61" s="128"/>
      <c r="AU61" s="128"/>
      <c r="AV61" s="128"/>
      <c r="AW61" s="128"/>
      <c r="AX61" s="128"/>
      <c r="AY61" s="128"/>
      <c r="AZ61" s="128"/>
      <c r="BA61" s="128"/>
      <c r="BB61" s="128"/>
      <c r="BC61" s="128"/>
      <c r="BD61" s="128"/>
      <c r="BE61" s="128"/>
      <c r="BF61" s="128"/>
      <c r="BG61" s="128"/>
      <c r="BH61" s="128"/>
      <c r="BI61" s="128"/>
    </row>
    <row r="62" spans="1:61" s="129" customFormat="1" ht="92.4" customHeight="1" x14ac:dyDescent="0.25">
      <c r="A62" s="196"/>
      <c r="B62" s="197"/>
      <c r="C62" s="197"/>
      <c r="D62" s="199"/>
      <c r="E62" s="201"/>
      <c r="F62" s="201"/>
      <c r="G62" s="201"/>
      <c r="H62" s="123"/>
      <c r="I62" s="199"/>
      <c r="J62" s="203"/>
      <c r="K62" s="186"/>
      <c r="L62" s="203"/>
      <c r="M62" s="186"/>
      <c r="N62" s="187"/>
      <c r="O62" s="122">
        <v>3</v>
      </c>
      <c r="P62" s="131"/>
      <c r="Q62" s="27" t="str">
        <f t="shared" ref="Q62" si="89">IF(OR(R62="Preventivo",R62="Detectivo"),"Probabilidad",IF(R62="Correctivo","Impacto",""))</f>
        <v/>
      </c>
      <c r="R62" s="125"/>
      <c r="S62" s="125"/>
      <c r="T62" s="28" t="str">
        <f t="shared" ref="T62" si="90">IF(AND(R62="Preventivo",S62="Automático"),"50%",IF(AND(R62="Preventivo",S62="Manual"),"40%",IF(AND(R62="Detectivo",S62="Automático"),"40%",IF(AND(R62="Detectivo",S62="Manual"),"30%",IF(AND(R62="Correctivo",S62="Automático"),"35%",IF(AND(R62="Correctivo",S62="Manual"),"25%",""))))))</f>
        <v/>
      </c>
      <c r="U62" s="125"/>
      <c r="V62" s="125"/>
      <c r="W62" s="125"/>
      <c r="X62" s="122"/>
      <c r="Y62" s="126">
        <f>IFERROR(IF(AND(Q61="Probabilidad",Q62="Probabilidad"),(AA61-(+AA61*T62)),IF(AND(Q61="Impacto",Q62="Probabilidad"),(AA60-(+AA60*T62)),IF(Q62="",AA61,""))),"")</f>
        <v>0.6</v>
      </c>
      <c r="Z62" s="30" t="str">
        <f t="shared" si="84"/>
        <v>Media</v>
      </c>
      <c r="AA62" s="28">
        <f t="shared" si="87"/>
        <v>0.6</v>
      </c>
      <c r="AB62" s="30" t="str">
        <f t="shared" si="88"/>
        <v>Moderado</v>
      </c>
      <c r="AC62" s="28">
        <f>IFERROR(IF(AND(Q61="Impacto",Q62="Impacto"),(AC61-(+AC61*T62)),IF(AND(Q61="Probabilidad",Q62="Impacto"),(AC60-(+AC60*T62)),IF(Q62="",AC61,""))),"")</f>
        <v>0.6</v>
      </c>
      <c r="AD62" s="189"/>
      <c r="AE62" s="191"/>
      <c r="AF62" s="189"/>
      <c r="AG62" s="191"/>
      <c r="AH62" s="193"/>
      <c r="AI62" s="195"/>
      <c r="AJ62" s="130"/>
      <c r="AK62" s="181"/>
      <c r="AL62" s="181"/>
      <c r="AM62" s="181"/>
      <c r="AN62" s="183"/>
      <c r="AO62" s="181"/>
      <c r="AP62" s="348"/>
      <c r="AQ62" s="295"/>
      <c r="AR62" s="348"/>
      <c r="AS62" s="128"/>
      <c r="AT62" s="128"/>
      <c r="AU62" s="128"/>
      <c r="AV62" s="128"/>
      <c r="AW62" s="128"/>
      <c r="AX62" s="128"/>
      <c r="AY62" s="128"/>
      <c r="AZ62" s="128"/>
      <c r="BA62" s="128"/>
      <c r="BB62" s="128"/>
      <c r="BC62" s="128"/>
      <c r="BD62" s="128"/>
      <c r="BE62" s="128"/>
      <c r="BF62" s="128"/>
      <c r="BG62" s="128"/>
      <c r="BH62" s="128"/>
      <c r="BI62" s="128"/>
    </row>
    <row r="63" spans="1:61" ht="156.75" customHeight="1" x14ac:dyDescent="0.25">
      <c r="A63" s="217" t="s">
        <v>379</v>
      </c>
      <c r="B63" s="213" t="s">
        <v>380</v>
      </c>
      <c r="C63" s="218" t="s">
        <v>381</v>
      </c>
      <c r="D63" s="218" t="s">
        <v>382</v>
      </c>
      <c r="E63" s="218" t="s">
        <v>383</v>
      </c>
      <c r="F63" s="218" t="s">
        <v>384</v>
      </c>
      <c r="G63" s="213" t="s">
        <v>385</v>
      </c>
      <c r="H63" s="102"/>
      <c r="I63" s="214" t="s">
        <v>142</v>
      </c>
      <c r="J63" s="188" t="s">
        <v>143</v>
      </c>
      <c r="K63" s="186">
        <f>IF(J63="","",IF(J63="Muy Baja",0.2,IF(J63="Baja",0.4,IF(J63="Media",0.6,IF(J63="Alta",0.8,IF(J63="Muy Alta",1,))))))</f>
        <v>0.8</v>
      </c>
      <c r="L63" s="188" t="s">
        <v>386</v>
      </c>
      <c r="M63" s="186">
        <f>IF(L63="","",IF(L63="Leve",0.2,IF(L63="Menor",0.4,IF(L63="Moderado",0.6,IF(L63="Mayor",0.8,IF(L63="Catastrófico",1,))))))</f>
        <v>1</v>
      </c>
      <c r="N63" s="187" t="str">
        <f>IF(OR(AND(J63="Muy Baja",L63="Leve"),AND(J63="Muy Baja",L63="Menor"),AND(J63="Baja",L63="Leve")),"Bajo",IF(OR(AND(J63="Muy baja",L63="Moderado"),AND(J63="Baja",L63="Menor"),AND(J63="Baja",L63="Moderado"),AND(J63="Media",L63="Leve"),AND(J63="Media",L63="Menor"),AND(J63="Media",L63="Moderado"),AND(J63="Alta",L63="Leve"),AND(J63="Alta",L63="Menor")),"Moderado",IF(OR(AND(J63="Muy Baja",L63="Mayor"),AND(J63="Baja",L63="Mayor"),AND(J63="Media",L63="Mayor"),AND(J63="Alta",L63="Moderado"),AND(J63="Alta",L63="Mayor"),AND(J63="Muy Alta",L63="Leve"),AND(J63="Muy Alta",L63="Menor"),AND(J63="Muy Alta",L63="Moderado"),AND(J63="Muy Alta",L63="Mayor")),"Alto",IF(OR(AND(J63="Muy Baja",L63="Catastrófico"),AND(J63="Baja",L63="Catastrófico"),AND(J63="Media",L63="Catastrófico"),AND(J63="Alta",L63="Catastrófico"),AND(J63="Muy Alta",L63="Catastrófico")),"Extremo",""))))</f>
        <v>Extremo</v>
      </c>
      <c r="O63" s="27">
        <v>0</v>
      </c>
      <c r="P63" s="95" t="s">
        <v>387</v>
      </c>
      <c r="Q63" s="27" t="str">
        <f>IF(OR(R63="Preventivo",R63="Detectivo"),"Probabilidad",IF(R63="Correctivo","Impacto",""))</f>
        <v>Impacto</v>
      </c>
      <c r="R63" s="111" t="s">
        <v>216</v>
      </c>
      <c r="S63" s="111" t="s">
        <v>147</v>
      </c>
      <c r="T63" s="28" t="str">
        <f>IF(AND(R63="Preventivo",S63="Automático"),"50%",IF(AND(R63="Preventivo",S63="Manual"),"40%",IF(AND(R63="Detectivo",S63="Automático"),"40%",IF(AND(R63="Detectivo",S63="Manual"),"30%",IF(AND(R63="Correctivo",S63="Automático"),"35%",IF(AND(R63="Correctivo",S63="Manual"),"25%",""))))))</f>
        <v>25%</v>
      </c>
      <c r="U63" s="111" t="s">
        <v>173</v>
      </c>
      <c r="V63" s="111" t="s">
        <v>149</v>
      </c>
      <c r="W63" s="111" t="s">
        <v>150</v>
      </c>
      <c r="X63" s="115" t="s">
        <v>388</v>
      </c>
      <c r="Y63" s="96">
        <f>IFERROR(IF(Q63="Probabilidad",(K63-(+K63*T63)),IF(Q63="Impacto",K63,"")),"")</f>
        <v>0.8</v>
      </c>
      <c r="Z63" s="30" t="str">
        <f t="shared" ref="Z63:Z65" si="91">IFERROR(IF(Y63="","",IF(Y63&lt;=0.2,"Muy Baja",IF(Y63&lt;=0.4,"Baja",IF(Y63&lt;=0.6,"Media",IF(Y63&lt;=0.8,"Alta","Muy Alta"))))),"")</f>
        <v>Alta</v>
      </c>
      <c r="AA63" s="28">
        <f>+Y63</f>
        <v>0.8</v>
      </c>
      <c r="AB63" s="30" t="str">
        <f>IFERROR(IF(AC63="","",IF(AC63&lt;=0.2,"Leve",IF(AC63&lt;=0.4,"Menor",IF(AC63&lt;=0.6,"Moderado",IF(AC63&lt;=0.8,"Mayor","Catastrófico"))))),"")</f>
        <v>Mayor</v>
      </c>
      <c r="AC63" s="28">
        <f>IFERROR(IF(Q63="Impacto",(M63-(+M63*T63)),IF(Q63="Probabilidad",M63,"")),"")</f>
        <v>0.75</v>
      </c>
      <c r="AD63" s="188" t="str">
        <f t="shared" ref="AD63" si="92">IFERROR(IF(AE63=0,"",IF(AND(AE63&gt;0,AE63&lt;=0.2),"Muy Baja",IF(AE63&lt;=0.4,"Baja",IF(AE63&lt;=0.6,"Media",IF(AE63&lt;=0.8,"Alta","Muy Alta"))))),"")</f>
        <v>Muy Baja</v>
      </c>
      <c r="AE63" s="190">
        <f>MIN(Y63:Y67)</f>
        <v>0.17279999999999998</v>
      </c>
      <c r="AF63" s="188" t="str">
        <f t="shared" ref="AF63" si="93">IFERROR(IF(AG63=0,"",IF(AND(AG63&gt;0,AG63&lt;=0.2),"Leve",IF(AG63&lt;=0.4,"Menor",IF(AG63&lt;=0.6,"Moderado",IF(AG63&lt;=0.8,"Mayor","Catastrófico"))))),"")</f>
        <v>Moderado</v>
      </c>
      <c r="AG63" s="190">
        <f>MIN(AC63:AC67)</f>
        <v>0.5625</v>
      </c>
      <c r="AH63" s="192" t="str">
        <f t="shared" ref="AH63" si="94">IFERROR(IF(OR(AND(AD63="Muy Baja",AF63="Leve"),AND(AD63="Muy Baja",AF63="Menor"),AND(AD63="Baja",AF63="Leve")),"Bajo",IF(OR(AND(AD63="Muy Baja",AF63="Moderado"),AND(AD63="Baja",AF63="Menor"),AND(AD63="Baja",AF63="Moderado"),AND(AD63="Media",AF63="Leve"),AND(AD63="Media",AF63="Menor"),AND(AD63="Media",AF63="Moderado"),AND(AD63="Alta",AF63="Leve"),AND(AD63="Alta",AF63="Menor")),"Moderado",IF(OR(AND(AD63="Muy Baja",AF63="Mayor"),AND(AD63="Baja",AF63="Mayor"),AND(AD63="Media",AF63="Mayor"),AND(AD63="Alta",AF63="Moderado"),AND(AD63="Alta",AF63="Mayor"),AND(AD63="Muy Alta",AF63="Leve"),AND(AD63="Muy Alta",AF63="Menor"),AND(AD63="Muy Alta",AF63="Moderado"),AND(AD63="Muy Alta",AF63="Mayor")),"Alto",IF(OR(AND(AD63="Muy Baja",AF63="Catastrófico"),AND(AD63="Baja",AF63="Catastrófico"),AND(AD63="Media",AF63="Catastrófico"),AND(AD63="Alta",AF63="Catastrófico"),AND(AD63="Muy Alta",AF63="Catastrófico")),"Extremo","")))),"")</f>
        <v>Moderado</v>
      </c>
      <c r="AI63" s="236" t="s">
        <v>152</v>
      </c>
      <c r="AJ63" s="304"/>
      <c r="AK63" s="290" t="s">
        <v>389</v>
      </c>
      <c r="AL63" s="290" t="s">
        <v>390</v>
      </c>
      <c r="AM63" s="180" t="s">
        <v>391</v>
      </c>
      <c r="AN63" s="314" t="s">
        <v>392</v>
      </c>
      <c r="AO63" s="180" t="s">
        <v>585</v>
      </c>
      <c r="AP63" s="314" t="s">
        <v>586</v>
      </c>
      <c r="AQ63" s="180" t="s">
        <v>637</v>
      </c>
      <c r="AR63" s="314" t="s">
        <v>625</v>
      </c>
      <c r="AS63" s="83"/>
      <c r="AT63" s="83"/>
      <c r="AU63" s="83"/>
      <c r="AV63" s="83"/>
      <c r="AW63" s="83"/>
      <c r="AX63" s="83"/>
      <c r="AY63" s="83"/>
      <c r="AZ63" s="83"/>
      <c r="BA63" s="83"/>
      <c r="BB63" s="83"/>
      <c r="BC63" s="83"/>
      <c r="BD63" s="83"/>
      <c r="BE63" s="83"/>
      <c r="BF63" s="83"/>
      <c r="BG63" s="83"/>
      <c r="BH63" s="83"/>
      <c r="BI63" s="83"/>
    </row>
    <row r="64" spans="1:61" ht="65.25" customHeight="1" x14ac:dyDescent="0.25">
      <c r="A64" s="217"/>
      <c r="B64" s="213"/>
      <c r="C64" s="218"/>
      <c r="D64" s="218"/>
      <c r="E64" s="218"/>
      <c r="F64" s="218"/>
      <c r="G64" s="213"/>
      <c r="H64" s="103" t="s">
        <v>393</v>
      </c>
      <c r="I64" s="215"/>
      <c r="J64" s="189"/>
      <c r="K64" s="186"/>
      <c r="L64" s="189"/>
      <c r="M64" s="186"/>
      <c r="N64" s="187"/>
      <c r="O64" s="27">
        <v>1</v>
      </c>
      <c r="P64" s="108" t="s">
        <v>394</v>
      </c>
      <c r="Q64" s="27" t="str">
        <f>IF(OR(R64="Preventivo",R64="Detectivo"),"Probabilidad",IF(R64="Correctivo","Impacto",""))</f>
        <v>Probabilidad</v>
      </c>
      <c r="R64" s="111" t="s">
        <v>146</v>
      </c>
      <c r="S64" s="111" t="s">
        <v>147</v>
      </c>
      <c r="T64" s="28" t="str">
        <f t="shared" ref="T64:T67" si="95">IF(AND(R64="Preventivo",S64="Automático"),"50%",IF(AND(R64="Preventivo",S64="Manual"),"40%",IF(AND(R64="Detectivo",S64="Automático"),"40%",IF(AND(R64="Detectivo",S64="Manual"),"30%",IF(AND(R64="Correctivo",S64="Automático"),"35%",IF(AND(R64="Correctivo",S64="Manual"),"25%",""))))))</f>
        <v>40%</v>
      </c>
      <c r="U64" s="111" t="s">
        <v>173</v>
      </c>
      <c r="V64" s="111" t="s">
        <v>192</v>
      </c>
      <c r="W64" s="111" t="s">
        <v>150</v>
      </c>
      <c r="X64" s="115" t="s">
        <v>395</v>
      </c>
      <c r="Y64" s="96">
        <f>IFERROR(IF(AND(Q63="Probabilidad",Q64="Probabilidad"),(AA63-(+AA63*T64)),IF(Q64="Probabilidad",(K63-(+K63*T64)),IF(Q64="Impacto",AA63,""))),"")</f>
        <v>0.48</v>
      </c>
      <c r="Z64" s="30" t="str">
        <f t="shared" si="91"/>
        <v>Media</v>
      </c>
      <c r="AA64" s="28">
        <f t="shared" ref="AA64:AA65" si="96">+Y64</f>
        <v>0.48</v>
      </c>
      <c r="AB64" s="30" t="str">
        <f t="shared" ref="AB64:AB65" si="97">IFERROR(IF(AC64="","",IF(AC64&lt;=0.2,"Leve",IF(AC64&lt;=0.4,"Menor",IF(AC64&lt;=0.6,"Moderado",IF(AC64&lt;=0.8,"Mayor","Catastrófico"))))),"")</f>
        <v>Mayor</v>
      </c>
      <c r="AC64" s="28">
        <f>IFERROR(IF(AND(Q63="Impacto",Q64="Impacto"),(AC63-(+AC63*T64)),IF(Q64="Impacto",($M$15-(+$M$15*T64)),IF(Q64="Probabilidad",AC63,""))),"")</f>
        <v>0.75</v>
      </c>
      <c r="AD64" s="189"/>
      <c r="AE64" s="191"/>
      <c r="AF64" s="189"/>
      <c r="AG64" s="191"/>
      <c r="AH64" s="193"/>
      <c r="AI64" s="237"/>
      <c r="AJ64" s="305"/>
      <c r="AK64" s="291"/>
      <c r="AL64" s="291"/>
      <c r="AM64" s="181"/>
      <c r="AN64" s="315"/>
      <c r="AO64" s="181"/>
      <c r="AP64" s="315"/>
      <c r="AQ64" s="181"/>
      <c r="AR64" s="315"/>
      <c r="AS64" s="83"/>
      <c r="AT64" s="83"/>
      <c r="AU64" s="83"/>
      <c r="AV64" s="83"/>
      <c r="AW64" s="83"/>
      <c r="AX64" s="83"/>
      <c r="AY64" s="83"/>
      <c r="AZ64" s="83"/>
      <c r="BA64" s="83"/>
      <c r="BB64" s="83"/>
      <c r="BC64" s="83"/>
      <c r="BD64" s="83"/>
      <c r="BE64" s="83"/>
      <c r="BF64" s="83"/>
      <c r="BG64" s="83"/>
      <c r="BH64" s="83"/>
      <c r="BI64" s="83"/>
    </row>
    <row r="65" spans="1:61" ht="67.8" x14ac:dyDescent="0.25">
      <c r="A65" s="217"/>
      <c r="B65" s="213"/>
      <c r="C65" s="218"/>
      <c r="D65" s="218"/>
      <c r="E65" s="218"/>
      <c r="F65" s="218"/>
      <c r="G65" s="213"/>
      <c r="H65" s="103" t="s">
        <v>396</v>
      </c>
      <c r="I65" s="215"/>
      <c r="J65" s="189"/>
      <c r="K65" s="186"/>
      <c r="L65" s="189"/>
      <c r="M65" s="186"/>
      <c r="N65" s="187"/>
      <c r="O65" s="27">
        <v>2</v>
      </c>
      <c r="P65" s="95" t="s">
        <v>397</v>
      </c>
      <c r="Q65" s="27" t="str">
        <f>IF(OR(R65="Preventivo",R65="Detectivo"),"Probabilidad",IF(R65="Correctivo","Impacto",""))</f>
        <v>Probabilidad</v>
      </c>
      <c r="R65" s="111" t="s">
        <v>146</v>
      </c>
      <c r="S65" s="111" t="s">
        <v>147</v>
      </c>
      <c r="T65" s="28" t="str">
        <f t="shared" si="95"/>
        <v>40%</v>
      </c>
      <c r="U65" s="111" t="s">
        <v>148</v>
      </c>
      <c r="V65" s="111" t="s">
        <v>149</v>
      </c>
      <c r="W65" s="111" t="s">
        <v>150</v>
      </c>
      <c r="X65" s="115" t="s">
        <v>398</v>
      </c>
      <c r="Y65" s="96">
        <f>IFERROR(IF(AND(Q64="Probabilidad",Q65="Probabilidad"),(AA64-(+AA64*T65)),IF(AND(Q64="Impacto",Q65="Probabilidad"),(AA63-(+AA63*T65)),IF(Q65="Impacto",AA64,""))),"")</f>
        <v>0.28799999999999998</v>
      </c>
      <c r="Z65" s="30" t="str">
        <f t="shared" si="91"/>
        <v>Baja</v>
      </c>
      <c r="AA65" s="28">
        <f t="shared" si="96"/>
        <v>0.28799999999999998</v>
      </c>
      <c r="AB65" s="30" t="str">
        <f t="shared" si="97"/>
        <v>Mayor</v>
      </c>
      <c r="AC65" s="28">
        <f>IFERROR(IF(AND(Q64="Impacto",Q65="Impacto"),(AC64-(+AC64*T65)),IF(AND(Q64="Probabilidad",Q65="Impacto"),(AC63-(+AC63*T65)),IF(Q65="Probabilidad",AC64,""))),"")</f>
        <v>0.75</v>
      </c>
      <c r="AD65" s="189"/>
      <c r="AE65" s="191"/>
      <c r="AF65" s="189"/>
      <c r="AG65" s="191"/>
      <c r="AH65" s="193"/>
      <c r="AI65" s="237"/>
      <c r="AJ65" s="305"/>
      <c r="AK65" s="291"/>
      <c r="AL65" s="291"/>
      <c r="AM65" s="181"/>
      <c r="AN65" s="315"/>
      <c r="AO65" s="181"/>
      <c r="AP65" s="315"/>
      <c r="AQ65" s="181"/>
      <c r="AR65" s="315"/>
      <c r="AS65" s="83"/>
      <c r="AT65" s="83"/>
      <c r="AU65" s="83"/>
      <c r="AV65" s="83"/>
      <c r="AW65" s="83"/>
      <c r="AX65" s="83"/>
      <c r="AY65" s="83"/>
      <c r="AZ65" s="83"/>
      <c r="BA65" s="83"/>
      <c r="BB65" s="83"/>
      <c r="BC65" s="83"/>
      <c r="BD65" s="83"/>
      <c r="BE65" s="83"/>
      <c r="BF65" s="83"/>
      <c r="BG65" s="83"/>
      <c r="BH65" s="83"/>
      <c r="BI65" s="83"/>
    </row>
    <row r="66" spans="1:61" ht="58.8" x14ac:dyDescent="0.25">
      <c r="A66" s="217"/>
      <c r="B66" s="213"/>
      <c r="C66" s="218"/>
      <c r="D66" s="218"/>
      <c r="E66" s="218"/>
      <c r="F66" s="218"/>
      <c r="G66" s="213"/>
      <c r="H66" s="320" t="s">
        <v>399</v>
      </c>
      <c r="I66" s="215"/>
      <c r="J66" s="189"/>
      <c r="K66" s="186"/>
      <c r="L66" s="189"/>
      <c r="M66" s="186"/>
      <c r="N66" s="187"/>
      <c r="O66" s="27" t="s">
        <v>400</v>
      </c>
      <c r="P66" s="95" t="s">
        <v>401</v>
      </c>
      <c r="Q66" s="27" t="str">
        <f t="shared" ref="Q66:Q67" si="98">IF(OR(R66="Preventivo",R66="Detectivo"),"Probabilidad",IF(R66="Correctivo","Impacto",""))</f>
        <v>Probabilidad</v>
      </c>
      <c r="R66" s="111" t="s">
        <v>146</v>
      </c>
      <c r="S66" s="111" t="s">
        <v>147</v>
      </c>
      <c r="T66" s="28" t="str">
        <f t="shared" si="95"/>
        <v>40%</v>
      </c>
      <c r="U66" s="111" t="s">
        <v>173</v>
      </c>
      <c r="V66" s="111" t="s">
        <v>149</v>
      </c>
      <c r="W66" s="111" t="s">
        <v>150</v>
      </c>
      <c r="X66" s="115" t="s">
        <v>286</v>
      </c>
      <c r="Y66" s="96">
        <f t="shared" ref="Y66:Y67" si="99">IFERROR(IF(AND(Q65="Probabilidad",Q66="Probabilidad"),(AA65-(+AA65*T66)),IF(AND(Q65="Impacto",Q66="Probabilidad"),(AA64-(+AA64*T66)),IF(Q66="Impacto",AA65,""))),"")</f>
        <v>0.17279999999999998</v>
      </c>
      <c r="Z66" s="30" t="str">
        <f t="shared" ref="Z66:Z67" si="100">IFERROR(IF(Y66="","",IF(Y66&lt;=0.2,"Muy Baja",IF(Y66&lt;=0.4,"Baja",IF(Y66&lt;=0.6,"Media",IF(Y66&lt;=0.8,"Alta","Muy Alta"))))),"")</f>
        <v>Muy Baja</v>
      </c>
      <c r="AA66" s="28">
        <f t="shared" ref="AA66:AA67" si="101">+Y66</f>
        <v>0.17279999999999998</v>
      </c>
      <c r="AB66" s="30" t="str">
        <f t="shared" ref="AB66:AB67" si="102">IFERROR(IF(AC66="","",IF(AC66&lt;=0.2,"Leve",IF(AC66&lt;=0.4,"Menor",IF(AC66&lt;=0.6,"Moderado",IF(AC66&lt;=0.8,"Mayor","Catastrófico"))))),"")</f>
        <v>Mayor</v>
      </c>
      <c r="AC66" s="28">
        <f t="shared" ref="AC66:AC67" si="103">IFERROR(IF(AND(Q65="Impacto",Q66="Impacto"),(AC65-(+AC65*T66)),IF(AND(Q65="Probabilidad",Q66="Impacto"),(AC64-(+AC64*T66)),IF(Q66="Probabilidad",AC65,""))),"")</f>
        <v>0.75</v>
      </c>
      <c r="AD66" s="189"/>
      <c r="AE66" s="191"/>
      <c r="AF66" s="189"/>
      <c r="AG66" s="191"/>
      <c r="AH66" s="193"/>
      <c r="AI66" s="237"/>
      <c r="AJ66" s="305"/>
      <c r="AK66" s="291"/>
      <c r="AL66" s="291"/>
      <c r="AM66" s="181"/>
      <c r="AN66" s="315"/>
      <c r="AO66" s="181"/>
      <c r="AP66" s="315"/>
      <c r="AQ66" s="181"/>
      <c r="AR66" s="315"/>
      <c r="AS66" s="83"/>
      <c r="AT66" s="83"/>
      <c r="AU66" s="83"/>
      <c r="AV66" s="83"/>
      <c r="AW66" s="83"/>
      <c r="AX66" s="83"/>
      <c r="AY66" s="83"/>
      <c r="AZ66" s="83"/>
      <c r="BA66" s="83"/>
      <c r="BB66" s="83"/>
      <c r="BC66" s="83"/>
      <c r="BD66" s="83"/>
      <c r="BE66" s="83"/>
      <c r="BF66" s="83"/>
      <c r="BG66" s="83"/>
      <c r="BH66" s="83"/>
      <c r="BI66" s="83"/>
    </row>
    <row r="67" spans="1:61" ht="122.25" customHeight="1" x14ac:dyDescent="0.25">
      <c r="A67" s="217"/>
      <c r="B67" s="213"/>
      <c r="C67" s="218"/>
      <c r="D67" s="218"/>
      <c r="E67" s="218"/>
      <c r="F67" s="218"/>
      <c r="G67" s="213"/>
      <c r="H67" s="321"/>
      <c r="I67" s="215"/>
      <c r="J67" s="189"/>
      <c r="K67" s="186"/>
      <c r="L67" s="189"/>
      <c r="M67" s="186"/>
      <c r="N67" s="187"/>
      <c r="O67" s="27" t="s">
        <v>402</v>
      </c>
      <c r="P67" s="107" t="s">
        <v>403</v>
      </c>
      <c r="Q67" s="27" t="str">
        <f t="shared" si="98"/>
        <v>Impacto</v>
      </c>
      <c r="R67" s="111" t="s">
        <v>216</v>
      </c>
      <c r="S67" s="111" t="s">
        <v>147</v>
      </c>
      <c r="T67" s="28" t="str">
        <f t="shared" si="95"/>
        <v>25%</v>
      </c>
      <c r="U67" s="111" t="s">
        <v>173</v>
      </c>
      <c r="V67" s="111" t="s">
        <v>149</v>
      </c>
      <c r="W67" s="111" t="s">
        <v>150</v>
      </c>
      <c r="X67" s="115" t="s">
        <v>404</v>
      </c>
      <c r="Y67" s="96">
        <f t="shared" si="99"/>
        <v>0.17279999999999998</v>
      </c>
      <c r="Z67" s="30" t="str">
        <f t="shared" si="100"/>
        <v>Muy Baja</v>
      </c>
      <c r="AA67" s="28">
        <f t="shared" si="101"/>
        <v>0.17279999999999998</v>
      </c>
      <c r="AB67" s="30" t="str">
        <f t="shared" si="102"/>
        <v>Moderado</v>
      </c>
      <c r="AC67" s="28">
        <f t="shared" si="103"/>
        <v>0.5625</v>
      </c>
      <c r="AD67" s="189"/>
      <c r="AE67" s="191"/>
      <c r="AF67" s="189"/>
      <c r="AG67" s="191"/>
      <c r="AH67" s="193"/>
      <c r="AI67" s="237"/>
      <c r="AJ67" s="306"/>
      <c r="AK67" s="291"/>
      <c r="AL67" s="291"/>
      <c r="AM67" s="204"/>
      <c r="AN67" s="315"/>
      <c r="AO67" s="204"/>
      <c r="AP67" s="315"/>
      <c r="AQ67" s="204"/>
      <c r="AR67" s="315"/>
      <c r="AS67" s="83"/>
      <c r="AT67" s="83"/>
      <c r="AU67" s="83"/>
      <c r="AV67" s="83"/>
      <c r="AW67" s="83"/>
      <c r="AX67" s="83"/>
      <c r="AY67" s="83"/>
      <c r="AZ67" s="83"/>
      <c r="BA67" s="83"/>
      <c r="BB67" s="83"/>
      <c r="BC67" s="83"/>
      <c r="BD67" s="83"/>
      <c r="BE67" s="83"/>
      <c r="BF67" s="83"/>
      <c r="BG67" s="83"/>
      <c r="BH67" s="83"/>
      <c r="BI67" s="83"/>
    </row>
    <row r="68" spans="1:61" ht="49.5" customHeight="1" x14ac:dyDescent="0.25">
      <c r="A68" s="317" t="s">
        <v>405</v>
      </c>
      <c r="B68" s="318"/>
      <c r="C68" s="318"/>
      <c r="D68" s="318"/>
      <c r="E68" s="318"/>
      <c r="F68" s="318"/>
      <c r="G68" s="318"/>
      <c r="H68" s="318"/>
      <c r="I68" s="318"/>
      <c r="J68" s="318"/>
      <c r="K68" s="318"/>
      <c r="L68" s="318"/>
      <c r="M68" s="318"/>
      <c r="N68" s="318"/>
      <c r="O68" s="318"/>
      <c r="P68" s="318"/>
      <c r="Q68" s="318"/>
      <c r="R68" s="318"/>
      <c r="S68" s="318"/>
      <c r="T68" s="318"/>
      <c r="U68" s="318"/>
      <c r="V68" s="318"/>
      <c r="W68" s="318"/>
      <c r="X68" s="318"/>
      <c r="Y68" s="318"/>
      <c r="Z68" s="318"/>
      <c r="AA68" s="318"/>
      <c r="AB68" s="318"/>
      <c r="AC68" s="318"/>
      <c r="AD68" s="318"/>
      <c r="AE68" s="318"/>
      <c r="AF68" s="318"/>
      <c r="AG68" s="318"/>
      <c r="AH68" s="318"/>
      <c r="AI68" s="319"/>
    </row>
    <row r="70" spans="1:61" x14ac:dyDescent="0.25">
      <c r="A70" s="104" t="s">
        <v>406</v>
      </c>
      <c r="B70" s="104"/>
      <c r="C70" s="84"/>
      <c r="D70" s="84"/>
      <c r="E70" s="84"/>
      <c r="F70" s="84"/>
      <c r="I70" s="84"/>
    </row>
    <row r="73" spans="1:61" x14ac:dyDescent="0.25">
      <c r="C73" s="88" t="s">
        <v>407</v>
      </c>
      <c r="D73" s="88"/>
      <c r="F73" s="84"/>
    </row>
    <row r="74" spans="1:61" x14ac:dyDescent="0.25">
      <c r="G74" s="105"/>
    </row>
    <row r="75" spans="1:61" x14ac:dyDescent="0.25">
      <c r="C75" s="118" t="s">
        <v>408</v>
      </c>
      <c r="D75" s="119" t="s">
        <v>409</v>
      </c>
      <c r="E75" s="316" t="s">
        <v>410</v>
      </c>
      <c r="F75" s="316"/>
      <c r="G75" s="316"/>
      <c r="H75" s="316"/>
    </row>
    <row r="76" spans="1:61" ht="54" customHeight="1" x14ac:dyDescent="0.25">
      <c r="C76" s="112" t="s">
        <v>237</v>
      </c>
      <c r="D76" s="120">
        <v>44776</v>
      </c>
      <c r="E76" s="325" t="s">
        <v>411</v>
      </c>
      <c r="F76" s="325"/>
      <c r="G76" s="325"/>
      <c r="H76" s="325"/>
    </row>
    <row r="77" spans="1:61" ht="54" customHeight="1" x14ac:dyDescent="0.25">
      <c r="C77" s="112" t="s">
        <v>277</v>
      </c>
      <c r="D77" s="120">
        <v>44776</v>
      </c>
      <c r="E77" s="325" t="s">
        <v>412</v>
      </c>
      <c r="F77" s="325"/>
      <c r="G77" s="325"/>
      <c r="H77" s="325"/>
    </row>
    <row r="78" spans="1:61" ht="54" customHeight="1" x14ac:dyDescent="0.25">
      <c r="C78" s="112" t="s">
        <v>413</v>
      </c>
      <c r="D78" s="120">
        <v>44776</v>
      </c>
      <c r="E78" s="325" t="s">
        <v>414</v>
      </c>
      <c r="F78" s="325"/>
      <c r="G78" s="325"/>
      <c r="H78" s="325"/>
    </row>
    <row r="79" spans="1:61" ht="54" customHeight="1" x14ac:dyDescent="0.25">
      <c r="C79" s="112" t="s">
        <v>379</v>
      </c>
      <c r="D79" s="120">
        <v>44776</v>
      </c>
      <c r="E79" s="325" t="s">
        <v>415</v>
      </c>
      <c r="F79" s="325"/>
      <c r="G79" s="325"/>
      <c r="H79" s="325"/>
    </row>
    <row r="80" spans="1:61" ht="54" customHeight="1" x14ac:dyDescent="0.25">
      <c r="C80" s="112" t="s">
        <v>413</v>
      </c>
      <c r="D80" s="120">
        <v>44963</v>
      </c>
      <c r="E80" s="325" t="s">
        <v>416</v>
      </c>
      <c r="F80" s="325"/>
      <c r="G80" s="325"/>
      <c r="H80" s="325"/>
    </row>
    <row r="81" spans="3:8" ht="108" customHeight="1" x14ac:dyDescent="0.25">
      <c r="C81" s="112" t="s">
        <v>134</v>
      </c>
      <c r="D81" s="120">
        <v>45385</v>
      </c>
      <c r="E81" s="325" t="s">
        <v>417</v>
      </c>
      <c r="F81" s="325"/>
      <c r="G81" s="325"/>
      <c r="H81" s="325"/>
    </row>
    <row r="82" spans="3:8" ht="54" customHeight="1" x14ac:dyDescent="0.25">
      <c r="C82" s="112" t="s">
        <v>418</v>
      </c>
      <c r="D82" s="120">
        <v>45385</v>
      </c>
      <c r="E82" s="326" t="s">
        <v>419</v>
      </c>
      <c r="F82" s="327"/>
      <c r="G82" s="327"/>
      <c r="H82" s="328"/>
    </row>
    <row r="83" spans="3:8" ht="54" customHeight="1" x14ac:dyDescent="0.25">
      <c r="C83" s="112" t="s">
        <v>182</v>
      </c>
      <c r="D83" s="120">
        <v>45385</v>
      </c>
      <c r="E83" s="208" t="s">
        <v>420</v>
      </c>
      <c r="F83" s="209"/>
      <c r="G83" s="209"/>
      <c r="H83" s="210"/>
    </row>
    <row r="84" spans="3:8" ht="54" customHeight="1" x14ac:dyDescent="0.25">
      <c r="C84" s="112" t="s">
        <v>209</v>
      </c>
      <c r="D84" s="120">
        <v>45385</v>
      </c>
      <c r="E84" s="208" t="s">
        <v>421</v>
      </c>
      <c r="F84" s="209"/>
      <c r="G84" s="209"/>
      <c r="H84" s="210"/>
    </row>
    <row r="85" spans="3:8" ht="54" customHeight="1" x14ac:dyDescent="0.25">
      <c r="C85" s="112" t="s">
        <v>237</v>
      </c>
      <c r="D85" s="120">
        <v>45385</v>
      </c>
      <c r="E85" s="208" t="s">
        <v>422</v>
      </c>
      <c r="F85" s="209"/>
      <c r="G85" s="209"/>
      <c r="H85" s="210"/>
    </row>
    <row r="86" spans="3:8" ht="54" customHeight="1" x14ac:dyDescent="0.25">
      <c r="C86" s="112" t="s">
        <v>277</v>
      </c>
      <c r="D86" s="120">
        <v>45385</v>
      </c>
      <c r="E86" s="208" t="s">
        <v>423</v>
      </c>
      <c r="F86" s="209"/>
      <c r="G86" s="209"/>
      <c r="H86" s="210"/>
    </row>
    <row r="87" spans="3:8" ht="54" customHeight="1" x14ac:dyDescent="0.25">
      <c r="C87" s="112" t="s">
        <v>413</v>
      </c>
      <c r="D87" s="120">
        <v>45385</v>
      </c>
      <c r="E87" s="208" t="s">
        <v>424</v>
      </c>
      <c r="F87" s="209"/>
      <c r="G87" s="209"/>
      <c r="H87" s="210"/>
    </row>
    <row r="88" spans="3:8" ht="67.95" customHeight="1" x14ac:dyDescent="0.25">
      <c r="C88" s="112" t="s">
        <v>379</v>
      </c>
      <c r="D88" s="120">
        <v>45385</v>
      </c>
      <c r="E88" s="208" t="s">
        <v>425</v>
      </c>
      <c r="F88" s="209"/>
      <c r="G88" s="209"/>
      <c r="H88" s="210"/>
    </row>
    <row r="89" spans="3:8" ht="29.4" customHeight="1" x14ac:dyDescent="0.25">
      <c r="C89" s="27" t="s">
        <v>426</v>
      </c>
      <c r="D89" s="121">
        <v>45550</v>
      </c>
      <c r="E89" s="322" t="s">
        <v>427</v>
      </c>
      <c r="F89" s="322"/>
      <c r="G89" s="322"/>
      <c r="H89" s="322"/>
    </row>
    <row r="90" spans="3:8" ht="29.4" customHeight="1" x14ac:dyDescent="0.25">
      <c r="C90" s="112" t="s">
        <v>258</v>
      </c>
      <c r="D90" s="120">
        <v>45561</v>
      </c>
      <c r="E90" s="208" t="s">
        <v>428</v>
      </c>
      <c r="F90" s="209"/>
      <c r="G90" s="209"/>
      <c r="H90" s="210"/>
    </row>
    <row r="91" spans="3:8" ht="29.4" customHeight="1" x14ac:dyDescent="0.25">
      <c r="C91" s="112" t="s">
        <v>413</v>
      </c>
      <c r="D91" s="120">
        <v>45744</v>
      </c>
      <c r="E91" s="208" t="s">
        <v>429</v>
      </c>
      <c r="F91" s="209"/>
      <c r="G91" s="209"/>
      <c r="H91" s="210"/>
    </row>
    <row r="92" spans="3:8" ht="59.4" customHeight="1" x14ac:dyDescent="0.25">
      <c r="C92" s="112" t="s">
        <v>237</v>
      </c>
      <c r="D92" s="120">
        <v>45744</v>
      </c>
      <c r="E92" s="208" t="s">
        <v>430</v>
      </c>
      <c r="F92" s="209"/>
      <c r="G92" s="209"/>
      <c r="H92" s="210"/>
    </row>
    <row r="93" spans="3:8" ht="33.6" customHeight="1" x14ac:dyDescent="0.25">
      <c r="C93" s="112" t="s">
        <v>338</v>
      </c>
      <c r="D93" s="120">
        <v>45744</v>
      </c>
      <c r="E93" s="208" t="s">
        <v>431</v>
      </c>
      <c r="F93" s="209"/>
      <c r="G93" s="209"/>
      <c r="H93" s="210"/>
    </row>
    <row r="94" spans="3:8" ht="33.6" customHeight="1" x14ac:dyDescent="0.25">
      <c r="C94" s="112" t="s">
        <v>296</v>
      </c>
      <c r="D94" s="120">
        <v>45744</v>
      </c>
      <c r="E94" s="208" t="s">
        <v>432</v>
      </c>
      <c r="F94" s="209"/>
      <c r="G94" s="209"/>
      <c r="H94" s="210"/>
    </row>
    <row r="95" spans="3:8" ht="33.6" customHeight="1" x14ac:dyDescent="0.25">
      <c r="C95" s="112" t="s">
        <v>306</v>
      </c>
      <c r="D95" s="120">
        <v>45744</v>
      </c>
      <c r="E95" s="208" t="s">
        <v>433</v>
      </c>
      <c r="F95" s="209"/>
      <c r="G95" s="209"/>
      <c r="H95" s="210"/>
    </row>
    <row r="96" spans="3:8" ht="33.6" customHeight="1" x14ac:dyDescent="0.25">
      <c r="C96" s="112" t="s">
        <v>350</v>
      </c>
      <c r="D96" s="120">
        <v>45744</v>
      </c>
      <c r="E96" s="208" t="s">
        <v>434</v>
      </c>
      <c r="F96" s="209"/>
      <c r="G96" s="209"/>
      <c r="H96" s="210"/>
    </row>
    <row r="97" spans="3:8" ht="33.6" customHeight="1" x14ac:dyDescent="0.25">
      <c r="C97" s="112" t="s">
        <v>321</v>
      </c>
      <c r="D97" s="120">
        <v>45744</v>
      </c>
      <c r="E97" s="208" t="s">
        <v>435</v>
      </c>
      <c r="F97" s="209"/>
      <c r="G97" s="209"/>
      <c r="H97" s="210"/>
    </row>
    <row r="98" spans="3:8" ht="33.6" customHeight="1" x14ac:dyDescent="0.25">
      <c r="C98" s="112" t="s">
        <v>373</v>
      </c>
      <c r="D98" s="120">
        <v>45744</v>
      </c>
      <c r="E98" s="208" t="s">
        <v>436</v>
      </c>
      <c r="F98" s="209"/>
      <c r="G98" s="209"/>
      <c r="H98" s="210"/>
    </row>
  </sheetData>
  <sheetProtection algorithmName="SHA-512" hashValue="7sQ9+PS7rdiOXZw3Yd5HEeufBhUWzVPLzBmQpTzQPG89RS736C5rTV+mnTLpsrEAw1hluGJ7t4bC/pY6Xr6q/Q==" saltValue="irdtwyKRUKnoAISwbVxYhw==" spinCount="100000" sheet="1" formatCells="0" formatColumns="0" formatRows="0" insertRows="0"/>
  <dataConsolidate/>
  <mergeCells count="462">
    <mergeCell ref="AQ63:AQ67"/>
    <mergeCell ref="AR63:AR67"/>
    <mergeCell ref="AQ15:AQ22"/>
    <mergeCell ref="AR15:AR22"/>
    <mergeCell ref="AQ23:AQ26"/>
    <mergeCell ref="AR23:AR26"/>
    <mergeCell ref="AQ27:AQ32"/>
    <mergeCell ref="AR27:AR32"/>
    <mergeCell ref="AQ33:AQ35"/>
    <mergeCell ref="AR33:AR35"/>
    <mergeCell ref="AQ36:AQ38"/>
    <mergeCell ref="AR36:AR38"/>
    <mergeCell ref="AQ39:AQ41"/>
    <mergeCell ref="AR39:AR41"/>
    <mergeCell ref="AQ42:AQ43"/>
    <mergeCell ref="AR42:AR43"/>
    <mergeCell ref="AQ44:AQ46"/>
    <mergeCell ref="AR44:AR46"/>
    <mergeCell ref="AQ47:AQ51"/>
    <mergeCell ref="AR47:AR51"/>
    <mergeCell ref="AQ52:AQ54"/>
    <mergeCell ref="AR52:AR54"/>
    <mergeCell ref="AQ11:AQ14"/>
    <mergeCell ref="AR11:AR14"/>
    <mergeCell ref="AO52:AO54"/>
    <mergeCell ref="AP52:AP54"/>
    <mergeCell ref="AO55:AO59"/>
    <mergeCell ref="AP55:AP59"/>
    <mergeCell ref="AO60:AO62"/>
    <mergeCell ref="AP60:AP62"/>
    <mergeCell ref="AO11:AO14"/>
    <mergeCell ref="AP11:AP14"/>
    <mergeCell ref="AO15:AO22"/>
    <mergeCell ref="AP15:AP22"/>
    <mergeCell ref="AO23:AO26"/>
    <mergeCell ref="AP23:AP26"/>
    <mergeCell ref="AO27:AO32"/>
    <mergeCell ref="AP27:AP32"/>
    <mergeCell ref="AO33:AO35"/>
    <mergeCell ref="AP33:AP35"/>
    <mergeCell ref="AQ55:AQ59"/>
    <mergeCell ref="AR55:AR59"/>
    <mergeCell ref="AQ60:AQ62"/>
    <mergeCell ref="AR60:AR62"/>
    <mergeCell ref="AO63:AO67"/>
    <mergeCell ref="AP63:AP67"/>
    <mergeCell ref="AO36:AO38"/>
    <mergeCell ref="AP36:AP38"/>
    <mergeCell ref="AO39:AO41"/>
    <mergeCell ref="AP39:AP41"/>
    <mergeCell ref="AO42:AO43"/>
    <mergeCell ref="AP42:AP43"/>
    <mergeCell ref="AO44:AO46"/>
    <mergeCell ref="AP44:AP46"/>
    <mergeCell ref="AO47:AO51"/>
    <mergeCell ref="AP47:AP51"/>
    <mergeCell ref="E97:H97"/>
    <mergeCell ref="E98:H98"/>
    <mergeCell ref="AD33:AD35"/>
    <mergeCell ref="AE33:AE35"/>
    <mergeCell ref="AF33:AF35"/>
    <mergeCell ref="AG33:AG35"/>
    <mergeCell ref="AH33:AH35"/>
    <mergeCell ref="AI33:AI35"/>
    <mergeCell ref="AJ33:AJ35"/>
    <mergeCell ref="E93:H93"/>
    <mergeCell ref="E94:H94"/>
    <mergeCell ref="X52:X54"/>
    <mergeCell ref="Y52:Y54"/>
    <mergeCell ref="Z52:Z54"/>
    <mergeCell ref="AA52:AA54"/>
    <mergeCell ref="AB52:AB54"/>
    <mergeCell ref="AC52:AC54"/>
    <mergeCell ref="P52:P54"/>
    <mergeCell ref="O52:O54"/>
    <mergeCell ref="Q52:Q54"/>
    <mergeCell ref="R52:R54"/>
    <mergeCell ref="S52:S54"/>
    <mergeCell ref="T52:T54"/>
    <mergeCell ref="U52:U54"/>
    <mergeCell ref="AN44:AN46"/>
    <mergeCell ref="AM42:AM43"/>
    <mergeCell ref="AN42:AN43"/>
    <mergeCell ref="A44:A46"/>
    <mergeCell ref="B44:B46"/>
    <mergeCell ref="C44:C46"/>
    <mergeCell ref="D44:D46"/>
    <mergeCell ref="E44:E46"/>
    <mergeCell ref="F44:F46"/>
    <mergeCell ref="G44:G46"/>
    <mergeCell ref="I44:I46"/>
    <mergeCell ref="J44:J46"/>
    <mergeCell ref="K44:K46"/>
    <mergeCell ref="L44:L46"/>
    <mergeCell ref="M44:M46"/>
    <mergeCell ref="N44:N46"/>
    <mergeCell ref="AD44:AD46"/>
    <mergeCell ref="AE44:AE46"/>
    <mergeCell ref="AF44:AF46"/>
    <mergeCell ref="AG44:AG46"/>
    <mergeCell ref="AH44:AH46"/>
    <mergeCell ref="AI44:AI46"/>
    <mergeCell ref="AM44:AM46"/>
    <mergeCell ref="N42:N43"/>
    <mergeCell ref="L52:L54"/>
    <mergeCell ref="K55:K59"/>
    <mergeCell ref="L55:L59"/>
    <mergeCell ref="K60:K62"/>
    <mergeCell ref="L60:L62"/>
    <mergeCell ref="M52:M54"/>
    <mergeCell ref="I52:I54"/>
    <mergeCell ref="J52:J54"/>
    <mergeCell ref="K52:K54"/>
    <mergeCell ref="A63:A67"/>
    <mergeCell ref="C63:C67"/>
    <mergeCell ref="D63:D67"/>
    <mergeCell ref="E63:E67"/>
    <mergeCell ref="F63:F67"/>
    <mergeCell ref="G63:G67"/>
    <mergeCell ref="E87:H87"/>
    <mergeCell ref="E84:H84"/>
    <mergeCell ref="E85:H85"/>
    <mergeCell ref="E86:H86"/>
    <mergeCell ref="E76:H76"/>
    <mergeCell ref="E77:H77"/>
    <mergeCell ref="E78:H78"/>
    <mergeCell ref="E79:H79"/>
    <mergeCell ref="E80:H80"/>
    <mergeCell ref="E81:H81"/>
    <mergeCell ref="E82:H82"/>
    <mergeCell ref="E83:H83"/>
    <mergeCell ref="A52:A54"/>
    <mergeCell ref="B52:B54"/>
    <mergeCell ref="C52:C54"/>
    <mergeCell ref="D52:D54"/>
    <mergeCell ref="E52:E54"/>
    <mergeCell ref="F52:F54"/>
    <mergeCell ref="G52:G54"/>
    <mergeCell ref="A42:A43"/>
    <mergeCell ref="B42:B43"/>
    <mergeCell ref="C42:C43"/>
    <mergeCell ref="A47:A51"/>
    <mergeCell ref="C47:C51"/>
    <mergeCell ref="D47:D51"/>
    <mergeCell ref="E47:E51"/>
    <mergeCell ref="F47:F51"/>
    <mergeCell ref="G47:G51"/>
    <mergeCell ref="D42:D43"/>
    <mergeCell ref="E42:E43"/>
    <mergeCell ref="F42:F43"/>
    <mergeCell ref="G42:G43"/>
    <mergeCell ref="A36:A38"/>
    <mergeCell ref="B36:B38"/>
    <mergeCell ref="C36:C38"/>
    <mergeCell ref="D36:D38"/>
    <mergeCell ref="E36:E38"/>
    <mergeCell ref="F36:F38"/>
    <mergeCell ref="G36:G38"/>
    <mergeCell ref="A39:A41"/>
    <mergeCell ref="C39:C41"/>
    <mergeCell ref="B39:B41"/>
    <mergeCell ref="D39:D41"/>
    <mergeCell ref="E39:E41"/>
    <mergeCell ref="F39:F41"/>
    <mergeCell ref="G39:G41"/>
    <mergeCell ref="AL63:AL67"/>
    <mergeCell ref="AJ63:AJ67"/>
    <mergeCell ref="E90:H90"/>
    <mergeCell ref="I36:I38"/>
    <mergeCell ref="J36:J38"/>
    <mergeCell ref="K36:K38"/>
    <mergeCell ref="L36:L38"/>
    <mergeCell ref="M36:M38"/>
    <mergeCell ref="M39:M41"/>
    <mergeCell ref="L39:L41"/>
    <mergeCell ref="I42:I43"/>
    <mergeCell ref="J42:J43"/>
    <mergeCell ref="K42:K43"/>
    <mergeCell ref="L42:L43"/>
    <mergeCell ref="M42:M43"/>
    <mergeCell ref="I39:I41"/>
    <mergeCell ref="J39:J41"/>
    <mergeCell ref="K39:K41"/>
    <mergeCell ref="AH42:AH43"/>
    <mergeCell ref="AI42:AI43"/>
    <mergeCell ref="AK42:AK43"/>
    <mergeCell ref="AL42:AL43"/>
    <mergeCell ref="E89:H89"/>
    <mergeCell ref="E88:H88"/>
    <mergeCell ref="AL36:AL38"/>
    <mergeCell ref="AL39:AL41"/>
    <mergeCell ref="AJ39:AJ41"/>
    <mergeCell ref="E95:H95"/>
    <mergeCell ref="E96:H96"/>
    <mergeCell ref="AN63:AN67"/>
    <mergeCell ref="E75:H75"/>
    <mergeCell ref="A68:AI68"/>
    <mergeCell ref="AI63:AI67"/>
    <mergeCell ref="AH63:AH67"/>
    <mergeCell ref="AD63:AD67"/>
    <mergeCell ref="AE63:AE67"/>
    <mergeCell ref="AF63:AF67"/>
    <mergeCell ref="AG63:AG67"/>
    <mergeCell ref="I63:I67"/>
    <mergeCell ref="J63:J67"/>
    <mergeCell ref="K63:K67"/>
    <mergeCell ref="L63:L67"/>
    <mergeCell ref="M63:M67"/>
    <mergeCell ref="N63:N67"/>
    <mergeCell ref="AM63:AM67"/>
    <mergeCell ref="B63:B67"/>
    <mergeCell ref="H66:H67"/>
    <mergeCell ref="AK63:AK67"/>
    <mergeCell ref="AL44:AL46"/>
    <mergeCell ref="V52:V54"/>
    <mergeCell ref="W52:W54"/>
    <mergeCell ref="AD42:AD43"/>
    <mergeCell ref="AE42:AE43"/>
    <mergeCell ref="AF42:AF43"/>
    <mergeCell ref="AG42:AG43"/>
    <mergeCell ref="AN36:AN38"/>
    <mergeCell ref="AG36:AG38"/>
    <mergeCell ref="AH36:AH38"/>
    <mergeCell ref="AI39:AI41"/>
    <mergeCell ref="AG39:AG41"/>
    <mergeCell ref="AI36:AI38"/>
    <mergeCell ref="AD39:AD41"/>
    <mergeCell ref="AE39:AE41"/>
    <mergeCell ref="AF39:AF41"/>
    <mergeCell ref="AD36:AD38"/>
    <mergeCell ref="AE36:AE38"/>
    <mergeCell ref="AF36:AF38"/>
    <mergeCell ref="AN39:AN41"/>
    <mergeCell ref="AM36:AM38"/>
    <mergeCell ref="AM39:AM41"/>
    <mergeCell ref="AH39:AH41"/>
    <mergeCell ref="AK36:AK38"/>
    <mergeCell ref="N33:N35"/>
    <mergeCell ref="N36:N38"/>
    <mergeCell ref="N39:N41"/>
    <mergeCell ref="AE52:AE54"/>
    <mergeCell ref="AF52:AF54"/>
    <mergeCell ref="AG52:AG54"/>
    <mergeCell ref="AH52:AH54"/>
    <mergeCell ref="AI52:AI54"/>
    <mergeCell ref="AK52:AK54"/>
    <mergeCell ref="AK44:AK46"/>
    <mergeCell ref="AK39:AK41"/>
    <mergeCell ref="N52:N54"/>
    <mergeCell ref="AD52:AD54"/>
    <mergeCell ref="AI47:AI51"/>
    <mergeCell ref="AK47:AK51"/>
    <mergeCell ref="AK23:AK26"/>
    <mergeCell ref="AL11:AL14"/>
    <mergeCell ref="AN11:AN14"/>
    <mergeCell ref="AN15:AN22"/>
    <mergeCell ref="AN23:AN26"/>
    <mergeCell ref="AN27:AN32"/>
    <mergeCell ref="AJ23:AJ26"/>
    <mergeCell ref="AJ27:AJ32"/>
    <mergeCell ref="AJ13:AJ14"/>
    <mergeCell ref="AJ15:AJ22"/>
    <mergeCell ref="AK11:AK14"/>
    <mergeCell ref="AM11:AM14"/>
    <mergeCell ref="AM15:AM22"/>
    <mergeCell ref="AM23:AM26"/>
    <mergeCell ref="AM27:AM32"/>
    <mergeCell ref="AL23:AL26"/>
    <mergeCell ref="AL15:AL22"/>
    <mergeCell ref="AK15:AK22"/>
    <mergeCell ref="AK27:AK32"/>
    <mergeCell ref="AL27:AL32"/>
    <mergeCell ref="AM33:AM35"/>
    <mergeCell ref="AN33:AN35"/>
    <mergeCell ref="A27:A32"/>
    <mergeCell ref="C27:C32"/>
    <mergeCell ref="D27:D32"/>
    <mergeCell ref="E27:E32"/>
    <mergeCell ref="F27:F32"/>
    <mergeCell ref="A33:A35"/>
    <mergeCell ref="B33:B35"/>
    <mergeCell ref="C33:C35"/>
    <mergeCell ref="D33:D35"/>
    <mergeCell ref="E33:E35"/>
    <mergeCell ref="F33:F35"/>
    <mergeCell ref="G33:G35"/>
    <mergeCell ref="AG27:AG32"/>
    <mergeCell ref="AH27:AH32"/>
    <mergeCell ref="AI27:AI32"/>
    <mergeCell ref="I33:I35"/>
    <mergeCell ref="J33:J35"/>
    <mergeCell ref="K33:K35"/>
    <mergeCell ref="L33:L35"/>
    <mergeCell ref="M33:M35"/>
    <mergeCell ref="AL33:AL34"/>
    <mergeCell ref="AK33:AK34"/>
    <mergeCell ref="A1:C4"/>
    <mergeCell ref="D1:AF4"/>
    <mergeCell ref="J13:J14"/>
    <mergeCell ref="K13:K14"/>
    <mergeCell ref="L13:L14"/>
    <mergeCell ref="M13:M14"/>
    <mergeCell ref="N13:N14"/>
    <mergeCell ref="O13:O14"/>
    <mergeCell ref="P13:P14"/>
    <mergeCell ref="Q13:Q14"/>
    <mergeCell ref="A12:A14"/>
    <mergeCell ref="C12:C14"/>
    <mergeCell ref="D12:D14"/>
    <mergeCell ref="E12:E14"/>
    <mergeCell ref="F12:F14"/>
    <mergeCell ref="G12:G14"/>
    <mergeCell ref="H12:H14"/>
    <mergeCell ref="I12:I14"/>
    <mergeCell ref="A6:C7"/>
    <mergeCell ref="A9:C9"/>
    <mergeCell ref="A8:C8"/>
    <mergeCell ref="O12:X12"/>
    <mergeCell ref="J11:AH11"/>
    <mergeCell ref="D9:I9"/>
    <mergeCell ref="H6:I6"/>
    <mergeCell ref="AI12:AI14"/>
    <mergeCell ref="AH13:AH14"/>
    <mergeCell ref="Y13:Y14"/>
    <mergeCell ref="Z13:Z14"/>
    <mergeCell ref="AA13:AA14"/>
    <mergeCell ref="AB13:AB14"/>
    <mergeCell ref="AD15:AD22"/>
    <mergeCell ref="AF15:AF22"/>
    <mergeCell ref="AG15:AG22"/>
    <mergeCell ref="AE13:AE14"/>
    <mergeCell ref="AF13:AF14"/>
    <mergeCell ref="K15:K22"/>
    <mergeCell ref="N15:N22"/>
    <mergeCell ref="H18:H19"/>
    <mergeCell ref="H20:H21"/>
    <mergeCell ref="M15:M22"/>
    <mergeCell ref="R13:X13"/>
    <mergeCell ref="AC13:AC14"/>
    <mergeCell ref="AD13:AD14"/>
    <mergeCell ref="AG13:AG14"/>
    <mergeCell ref="AH15:AH22"/>
    <mergeCell ref="AG1:AI1"/>
    <mergeCell ref="AG2:AI2"/>
    <mergeCell ref="AG3:AI3"/>
    <mergeCell ref="AG4:AI4"/>
    <mergeCell ref="H7:I7"/>
    <mergeCell ref="F6:G6"/>
    <mergeCell ref="F7:G7"/>
    <mergeCell ref="AE23:AE26"/>
    <mergeCell ref="AF23:AF26"/>
    <mergeCell ref="AG23:AG26"/>
    <mergeCell ref="AH23:AH26"/>
    <mergeCell ref="AI23:AI26"/>
    <mergeCell ref="L23:L26"/>
    <mergeCell ref="M23:M26"/>
    <mergeCell ref="AI15:AI22"/>
    <mergeCell ref="L15:L22"/>
    <mergeCell ref="K23:K26"/>
    <mergeCell ref="A11:I11"/>
    <mergeCell ref="J12:N12"/>
    <mergeCell ref="AD12:AH12"/>
    <mergeCell ref="D8:I8"/>
    <mergeCell ref="D15:D22"/>
    <mergeCell ref="D6:E7"/>
    <mergeCell ref="AI11:AJ11"/>
    <mergeCell ref="A23:A26"/>
    <mergeCell ref="C23:C26"/>
    <mergeCell ref="A15:A22"/>
    <mergeCell ref="C15:C22"/>
    <mergeCell ref="I15:I22"/>
    <mergeCell ref="E15:E22"/>
    <mergeCell ref="F15:F22"/>
    <mergeCell ref="G15:G22"/>
    <mergeCell ref="J15:J22"/>
    <mergeCell ref="D23:D26"/>
    <mergeCell ref="E23:E26"/>
    <mergeCell ref="I23:I26"/>
    <mergeCell ref="J23:J26"/>
    <mergeCell ref="F23:F26"/>
    <mergeCell ref="G23:G26"/>
    <mergeCell ref="B15:B22"/>
    <mergeCell ref="B23:B26"/>
    <mergeCell ref="E91:H91"/>
    <mergeCell ref="E92:H92"/>
    <mergeCell ref="B12:B14"/>
    <mergeCell ref="AE27:AE32"/>
    <mergeCell ref="AD23:AD26"/>
    <mergeCell ref="N27:N32"/>
    <mergeCell ref="AD27:AD32"/>
    <mergeCell ref="AF27:AF32"/>
    <mergeCell ref="N23:N26"/>
    <mergeCell ref="AE15:AE22"/>
    <mergeCell ref="B27:B32"/>
    <mergeCell ref="L27:L32"/>
    <mergeCell ref="M27:M32"/>
    <mergeCell ref="I27:I32"/>
    <mergeCell ref="J27:J32"/>
    <mergeCell ref="K27:K32"/>
    <mergeCell ref="H28:H31"/>
    <mergeCell ref="G27:G32"/>
    <mergeCell ref="M55:M59"/>
    <mergeCell ref="N55:N59"/>
    <mergeCell ref="AD55:AD59"/>
    <mergeCell ref="AE55:AE59"/>
    <mergeCell ref="AF55:AF59"/>
    <mergeCell ref="B47:B51"/>
    <mergeCell ref="A55:A59"/>
    <mergeCell ref="B55:B59"/>
    <mergeCell ref="C55:C59"/>
    <mergeCell ref="D55:D59"/>
    <mergeCell ref="E55:E59"/>
    <mergeCell ref="F55:F59"/>
    <mergeCell ref="G55:G59"/>
    <mergeCell ref="I55:I59"/>
    <mergeCell ref="J55:J59"/>
    <mergeCell ref="AI55:AI59"/>
    <mergeCell ref="AK55:AK59"/>
    <mergeCell ref="AM47:AM51"/>
    <mergeCell ref="AN47:AN51"/>
    <mergeCell ref="AL55:AL59"/>
    <mergeCell ref="AM55:AM59"/>
    <mergeCell ref="AN55:AN59"/>
    <mergeCell ref="AG47:AG51"/>
    <mergeCell ref="AH47:AH51"/>
    <mergeCell ref="AM52:AM54"/>
    <mergeCell ref="AN52:AN54"/>
    <mergeCell ref="AL47:AL51"/>
    <mergeCell ref="AL52:AL54"/>
    <mergeCell ref="AG55:AG59"/>
    <mergeCell ref="AH55:AH59"/>
    <mergeCell ref="I47:I51"/>
    <mergeCell ref="J47:J51"/>
    <mergeCell ref="K47:K51"/>
    <mergeCell ref="L47:L51"/>
    <mergeCell ref="M47:M51"/>
    <mergeCell ref="N47:N51"/>
    <mergeCell ref="AD47:AD51"/>
    <mergeCell ref="AE47:AE51"/>
    <mergeCell ref="AF47:AF51"/>
    <mergeCell ref="A60:A62"/>
    <mergeCell ref="B60:B62"/>
    <mergeCell ref="C60:C62"/>
    <mergeCell ref="D60:D62"/>
    <mergeCell ref="E60:E62"/>
    <mergeCell ref="F60:F62"/>
    <mergeCell ref="G60:G62"/>
    <mergeCell ref="I60:I62"/>
    <mergeCell ref="J60:J62"/>
    <mergeCell ref="AL60:AL62"/>
    <mergeCell ref="AM60:AM62"/>
    <mergeCell ref="AN60:AN62"/>
    <mergeCell ref="AJ60:AJ61"/>
    <mergeCell ref="M60:M62"/>
    <mergeCell ref="N60:N62"/>
    <mergeCell ref="AD60:AD62"/>
    <mergeCell ref="AE60:AE62"/>
    <mergeCell ref="AF60:AF62"/>
    <mergeCell ref="AG60:AG62"/>
    <mergeCell ref="AH60:AH62"/>
    <mergeCell ref="AI60:AI62"/>
    <mergeCell ref="AK60:AK62"/>
  </mergeCells>
  <phoneticPr fontId="63" type="noConversion"/>
  <conditionalFormatting sqref="J15 Z15:Z67">
    <cfRule type="cellIs" dxfId="251" priority="1054" operator="equal">
      <formula>"Media"</formula>
    </cfRule>
    <cfRule type="cellIs" dxfId="250" priority="1052" operator="equal">
      <formula>"Muy Alta"</formula>
    </cfRule>
    <cfRule type="cellIs" dxfId="249" priority="1055" operator="equal">
      <formula>"Baja"</formula>
    </cfRule>
    <cfRule type="cellIs" dxfId="248" priority="1053" operator="equal">
      <formula>"Alta"</formula>
    </cfRule>
    <cfRule type="cellIs" dxfId="247" priority="1056" operator="equal">
      <formula>"Muy Baja"</formula>
    </cfRule>
  </conditionalFormatting>
  <conditionalFormatting sqref="J23 J27 J33 J39 J63">
    <cfRule type="cellIs" dxfId="246" priority="825" operator="equal">
      <formula>"Baja"</formula>
    </cfRule>
    <cfRule type="cellIs" dxfId="245" priority="823" operator="equal">
      <formula>"Alta"</formula>
    </cfRule>
    <cfRule type="cellIs" dxfId="244" priority="826" operator="equal">
      <formula>"Muy Baja"</formula>
    </cfRule>
    <cfRule type="cellIs" dxfId="243" priority="822" operator="equal">
      <formula>"Muy Alta"</formula>
    </cfRule>
    <cfRule type="cellIs" dxfId="242" priority="824" operator="equal">
      <formula>"Media"</formula>
    </cfRule>
  </conditionalFormatting>
  <conditionalFormatting sqref="J36">
    <cfRule type="cellIs" dxfId="241" priority="324" operator="equal">
      <formula>"Muy Alta"</formula>
    </cfRule>
    <cfRule type="cellIs" dxfId="240" priority="325" operator="equal">
      <formula>"Alta"</formula>
    </cfRule>
    <cfRule type="cellIs" dxfId="239" priority="326" operator="equal">
      <formula>"Media"</formula>
    </cfRule>
    <cfRule type="cellIs" dxfId="238" priority="327" operator="equal">
      <formula>"Baja"</formula>
    </cfRule>
    <cfRule type="cellIs" dxfId="237" priority="328" operator="equal">
      <formula>"Muy Baja"</formula>
    </cfRule>
  </conditionalFormatting>
  <conditionalFormatting sqref="J42">
    <cfRule type="cellIs" dxfId="236" priority="275" operator="equal">
      <formula>"Baja"</formula>
    </cfRule>
    <cfRule type="cellIs" dxfId="235" priority="274" operator="equal">
      <formula>"Media"</formula>
    </cfRule>
    <cfRule type="cellIs" dxfId="234" priority="273" operator="equal">
      <formula>"Alta"</formula>
    </cfRule>
    <cfRule type="cellIs" dxfId="233" priority="272" operator="equal">
      <formula>"Muy Alta"</formula>
    </cfRule>
    <cfRule type="cellIs" dxfId="232" priority="276" operator="equal">
      <formula>"Muy Baja"</formula>
    </cfRule>
  </conditionalFormatting>
  <conditionalFormatting sqref="J44">
    <cfRule type="cellIs" dxfId="231" priority="164" operator="equal">
      <formula>"Muy Baja"</formula>
    </cfRule>
    <cfRule type="cellIs" dxfId="230" priority="163" operator="equal">
      <formula>"Baja"</formula>
    </cfRule>
    <cfRule type="cellIs" dxfId="229" priority="162" operator="equal">
      <formula>"Media"</formula>
    </cfRule>
    <cfRule type="cellIs" dxfId="228" priority="161" operator="equal">
      <formula>"Alta"</formula>
    </cfRule>
    <cfRule type="cellIs" dxfId="227" priority="160" operator="equal">
      <formula>"Muy Alta"</formula>
    </cfRule>
  </conditionalFormatting>
  <conditionalFormatting sqref="J47">
    <cfRule type="cellIs" dxfId="226" priority="135" operator="equal">
      <formula>"Baja"</formula>
    </cfRule>
    <cfRule type="cellIs" dxfId="225" priority="134" operator="equal">
      <formula>"Media"</formula>
    </cfRule>
    <cfRule type="cellIs" dxfId="224" priority="132" operator="equal">
      <formula>"Muy Alta"</formula>
    </cfRule>
    <cfRule type="cellIs" dxfId="223" priority="133" operator="equal">
      <formula>"Alta"</formula>
    </cfRule>
    <cfRule type="cellIs" dxfId="222" priority="136" operator="equal">
      <formula>"Muy Baja"</formula>
    </cfRule>
  </conditionalFormatting>
  <conditionalFormatting sqref="J52">
    <cfRule type="cellIs" dxfId="221" priority="310" operator="equal">
      <formula>"Muy Alta"</formula>
    </cfRule>
    <cfRule type="cellIs" dxfId="220" priority="314" operator="equal">
      <formula>"Muy Baja"</formula>
    </cfRule>
    <cfRule type="cellIs" dxfId="219" priority="313" operator="equal">
      <formula>"Baja"</formula>
    </cfRule>
    <cfRule type="cellIs" dxfId="218" priority="312" operator="equal">
      <formula>"Media"</formula>
    </cfRule>
    <cfRule type="cellIs" dxfId="217" priority="311" operator="equal">
      <formula>"Alta"</formula>
    </cfRule>
  </conditionalFormatting>
  <conditionalFormatting sqref="J55">
    <cfRule type="cellIs" dxfId="216" priority="146" operator="equal">
      <formula>"Muy Alta"</formula>
    </cfRule>
    <cfRule type="cellIs" dxfId="215" priority="147" operator="equal">
      <formula>"Alta"</formula>
    </cfRule>
    <cfRule type="cellIs" dxfId="214" priority="150" operator="equal">
      <formula>"Muy Baja"</formula>
    </cfRule>
    <cfRule type="cellIs" dxfId="213" priority="149" operator="equal">
      <formula>"Baja"</formula>
    </cfRule>
    <cfRule type="cellIs" dxfId="212" priority="148" operator="equal">
      <formula>"Media"</formula>
    </cfRule>
  </conditionalFormatting>
  <conditionalFormatting sqref="J60">
    <cfRule type="cellIs" dxfId="211" priority="58" operator="equal">
      <formula>"Muy Baja"</formula>
    </cfRule>
    <cfRule type="cellIs" dxfId="210" priority="57" operator="equal">
      <formula>"Baja"</formula>
    </cfRule>
    <cfRule type="cellIs" dxfId="209" priority="56" operator="equal">
      <formula>"Media"</formula>
    </cfRule>
    <cfRule type="cellIs" dxfId="208" priority="55" operator="equal">
      <formula>"Alta"</formula>
    </cfRule>
    <cfRule type="cellIs" dxfId="207" priority="54" operator="equal">
      <formula>"Muy Alta"</formula>
    </cfRule>
  </conditionalFormatting>
  <conditionalFormatting sqref="L15 AB15:AB67">
    <cfRule type="cellIs" dxfId="206" priority="1050" operator="equal">
      <formula>"Menor"</formula>
    </cfRule>
    <cfRule type="cellIs" dxfId="205" priority="1051" operator="equal">
      <formula>"Leve"</formula>
    </cfRule>
    <cfRule type="cellIs" dxfId="204" priority="1047" operator="equal">
      <formula>"Catastrófico"</formula>
    </cfRule>
    <cfRule type="cellIs" dxfId="203" priority="1048" operator="equal">
      <formula>"Mayor"</formula>
    </cfRule>
    <cfRule type="cellIs" dxfId="202" priority="1049" operator="equal">
      <formula>"Moderado"</formula>
    </cfRule>
  </conditionalFormatting>
  <conditionalFormatting sqref="L23 L27 L33 L39 L63">
    <cfRule type="cellIs" dxfId="201" priority="821" operator="equal">
      <formula>"Leve"</formula>
    </cfRule>
    <cfRule type="cellIs" dxfId="200" priority="819" operator="equal">
      <formula>"Moderado"</formula>
    </cfRule>
    <cfRule type="cellIs" dxfId="199" priority="817" operator="equal">
      <formula>"Catastrófico"</formula>
    </cfRule>
    <cfRule type="cellIs" dxfId="198" priority="818" operator="equal">
      <formula>"Mayor"</formula>
    </cfRule>
    <cfRule type="cellIs" dxfId="197" priority="820" operator="equal">
      <formula>"Menor"</formula>
    </cfRule>
  </conditionalFormatting>
  <conditionalFormatting sqref="L36">
    <cfRule type="cellIs" dxfId="196" priority="321" operator="equal">
      <formula>"Moderado"</formula>
    </cfRule>
    <cfRule type="cellIs" dxfId="195" priority="319" operator="equal">
      <formula>"Catastrófico"</formula>
    </cfRule>
    <cfRule type="cellIs" dxfId="194" priority="323" operator="equal">
      <formula>"Leve"</formula>
    </cfRule>
    <cfRule type="cellIs" dxfId="193" priority="320" operator="equal">
      <formula>"Mayor"</formula>
    </cfRule>
    <cfRule type="cellIs" dxfId="192" priority="322" operator="equal">
      <formula>"Menor"</formula>
    </cfRule>
  </conditionalFormatting>
  <conditionalFormatting sqref="L42">
    <cfRule type="cellIs" dxfId="191" priority="269" operator="equal">
      <formula>"Moderado"</formula>
    </cfRule>
    <cfRule type="cellIs" dxfId="190" priority="270" operator="equal">
      <formula>"Menor"</formula>
    </cfRule>
    <cfRule type="cellIs" dxfId="189" priority="268" operator="equal">
      <formula>"Mayor"</formula>
    </cfRule>
    <cfRule type="cellIs" dxfId="188" priority="267" operator="equal">
      <formula>"Catastrófico"</formula>
    </cfRule>
    <cfRule type="cellIs" dxfId="187" priority="271" operator="equal">
      <formula>"Leve"</formula>
    </cfRule>
  </conditionalFormatting>
  <conditionalFormatting sqref="L44">
    <cfRule type="cellIs" dxfId="186" priority="159" operator="equal">
      <formula>"Leve"</formula>
    </cfRule>
    <cfRule type="cellIs" dxfId="185" priority="158" operator="equal">
      <formula>"Menor"</formula>
    </cfRule>
    <cfRule type="cellIs" dxfId="184" priority="157" operator="equal">
      <formula>"Moderado"</formula>
    </cfRule>
    <cfRule type="cellIs" dxfId="183" priority="156" operator="equal">
      <formula>"Mayor"</formula>
    </cfRule>
    <cfRule type="cellIs" dxfId="182" priority="155" operator="equal">
      <formula>"Catastrófico"</formula>
    </cfRule>
  </conditionalFormatting>
  <conditionalFormatting sqref="L47">
    <cfRule type="cellIs" dxfId="181" priority="131" operator="equal">
      <formula>"Leve"</formula>
    </cfRule>
    <cfRule type="cellIs" dxfId="180" priority="127" operator="equal">
      <formula>"Catastrófico"</formula>
    </cfRule>
    <cfRule type="cellIs" dxfId="179" priority="128" operator="equal">
      <formula>"Mayor"</formula>
    </cfRule>
    <cfRule type="cellIs" dxfId="178" priority="129" operator="equal">
      <formula>"Moderado"</formula>
    </cfRule>
    <cfRule type="cellIs" dxfId="177" priority="130" operator="equal">
      <formula>"Menor"</formula>
    </cfRule>
  </conditionalFormatting>
  <conditionalFormatting sqref="L52">
    <cfRule type="cellIs" dxfId="176" priority="309" operator="equal">
      <formula>"Leve"</formula>
    </cfRule>
    <cfRule type="cellIs" dxfId="175" priority="308" operator="equal">
      <formula>"Menor"</formula>
    </cfRule>
    <cfRule type="cellIs" dxfId="174" priority="307" operator="equal">
      <formula>"Moderado"</formula>
    </cfRule>
    <cfRule type="cellIs" dxfId="173" priority="306" operator="equal">
      <formula>"Mayor"</formula>
    </cfRule>
    <cfRule type="cellIs" dxfId="172" priority="305" operator="equal">
      <formula>"Catastrófico"</formula>
    </cfRule>
  </conditionalFormatting>
  <conditionalFormatting sqref="L55">
    <cfRule type="cellIs" dxfId="171" priority="142" operator="equal">
      <formula>"Mayor"</formula>
    </cfRule>
    <cfRule type="cellIs" dxfId="170" priority="145" operator="equal">
      <formula>"Leve"</formula>
    </cfRule>
    <cfRule type="cellIs" dxfId="169" priority="141" operator="equal">
      <formula>"Catastrófico"</formula>
    </cfRule>
    <cfRule type="cellIs" dxfId="168" priority="143" operator="equal">
      <formula>"Moderado"</formula>
    </cfRule>
    <cfRule type="cellIs" dxfId="167" priority="144" operator="equal">
      <formula>"Menor"</formula>
    </cfRule>
  </conditionalFormatting>
  <conditionalFormatting sqref="L60">
    <cfRule type="cellIs" dxfId="166" priority="53" operator="equal">
      <formula>"Leve"</formula>
    </cfRule>
    <cfRule type="cellIs" dxfId="165" priority="52" operator="equal">
      <formula>"Menor"</formula>
    </cfRule>
    <cfRule type="cellIs" dxfId="164" priority="51" operator="equal">
      <formula>"Moderado"</formula>
    </cfRule>
    <cfRule type="cellIs" dxfId="163" priority="50" operator="equal">
      <formula>"Mayor"</formula>
    </cfRule>
    <cfRule type="cellIs" dxfId="162" priority="49" operator="equal">
      <formula>"Catastrófico"</formula>
    </cfRule>
  </conditionalFormatting>
  <conditionalFormatting sqref="N15">
    <cfRule type="cellIs" dxfId="161" priority="1044" operator="equal">
      <formula>"Alto"</formula>
    </cfRule>
    <cfRule type="cellIs" dxfId="160" priority="1045" operator="equal">
      <formula>"Moderado"</formula>
    </cfRule>
    <cfRule type="cellIs" dxfId="159" priority="1046" operator="equal">
      <formula>"Bajo"</formula>
    </cfRule>
    <cfRule type="cellIs" dxfId="158" priority="1043" operator="equal">
      <formula>"Extremo"</formula>
    </cfRule>
  </conditionalFormatting>
  <conditionalFormatting sqref="N23 N27 N33 N39 N63">
    <cfRule type="cellIs" dxfId="157" priority="685" operator="equal">
      <formula>"Moderado"</formula>
    </cfRule>
    <cfRule type="cellIs" dxfId="156" priority="686" operator="equal">
      <formula>"Bajo"</formula>
    </cfRule>
    <cfRule type="cellIs" dxfId="155" priority="683" operator="equal">
      <formula>"Extremo"</formula>
    </cfRule>
    <cfRule type="cellIs" dxfId="154" priority="684" operator="equal">
      <formula>"Alto"</formula>
    </cfRule>
  </conditionalFormatting>
  <conditionalFormatting sqref="N36">
    <cfRule type="cellIs" dxfId="153" priority="317" operator="equal">
      <formula>"Moderado"</formula>
    </cfRule>
    <cfRule type="cellIs" dxfId="152" priority="316" operator="equal">
      <formula>"Alto"</formula>
    </cfRule>
    <cfRule type="cellIs" dxfId="151" priority="315" operator="equal">
      <formula>"Extremo"</formula>
    </cfRule>
    <cfRule type="cellIs" dxfId="150" priority="318" operator="equal">
      <formula>"Bajo"</formula>
    </cfRule>
  </conditionalFormatting>
  <conditionalFormatting sqref="N42">
    <cfRule type="cellIs" dxfId="149" priority="264" operator="equal">
      <formula>"Alto"</formula>
    </cfRule>
    <cfRule type="cellIs" dxfId="148" priority="265" operator="equal">
      <formula>"Moderado"</formula>
    </cfRule>
    <cfRule type="cellIs" dxfId="147" priority="266" operator="equal">
      <formula>"Bajo"</formula>
    </cfRule>
    <cfRule type="cellIs" dxfId="146" priority="263" operator="equal">
      <formula>"Extremo"</formula>
    </cfRule>
  </conditionalFormatting>
  <conditionalFormatting sqref="N44">
    <cfRule type="cellIs" dxfId="145" priority="152" operator="equal">
      <formula>"Alto"</formula>
    </cfRule>
    <cfRule type="cellIs" dxfId="144" priority="151" operator="equal">
      <formula>"Extremo"</formula>
    </cfRule>
    <cfRule type="cellIs" dxfId="143" priority="153" operator="equal">
      <formula>"Moderado"</formula>
    </cfRule>
    <cfRule type="cellIs" dxfId="142" priority="154" operator="equal">
      <formula>"Bajo"</formula>
    </cfRule>
  </conditionalFormatting>
  <conditionalFormatting sqref="N47">
    <cfRule type="cellIs" dxfId="141" priority="126" operator="equal">
      <formula>"Bajo"</formula>
    </cfRule>
    <cfRule type="cellIs" dxfId="140" priority="124" operator="equal">
      <formula>"Alto"</formula>
    </cfRule>
    <cfRule type="cellIs" dxfId="139" priority="125" operator="equal">
      <formula>"Moderado"</formula>
    </cfRule>
    <cfRule type="cellIs" dxfId="138" priority="123" operator="equal">
      <formula>"Extremo"</formula>
    </cfRule>
  </conditionalFormatting>
  <conditionalFormatting sqref="N52">
    <cfRule type="cellIs" dxfId="137" priority="304" operator="equal">
      <formula>"Bajo"</formula>
    </cfRule>
    <cfRule type="cellIs" dxfId="136" priority="301" operator="equal">
      <formula>"Extremo"</formula>
    </cfRule>
    <cfRule type="cellIs" dxfId="135" priority="302" operator="equal">
      <formula>"Alto"</formula>
    </cfRule>
    <cfRule type="cellIs" dxfId="134" priority="303" operator="equal">
      <formula>"Moderado"</formula>
    </cfRule>
  </conditionalFormatting>
  <conditionalFormatting sqref="N55">
    <cfRule type="cellIs" dxfId="133" priority="139" operator="equal">
      <formula>"Moderado"</formula>
    </cfRule>
    <cfRule type="cellIs" dxfId="132" priority="137" operator="equal">
      <formula>"Extremo"</formula>
    </cfRule>
    <cfRule type="cellIs" dxfId="131" priority="140" operator="equal">
      <formula>"Bajo"</formula>
    </cfRule>
    <cfRule type="cellIs" dxfId="130" priority="138" operator="equal">
      <formula>"Alto"</formula>
    </cfRule>
  </conditionalFormatting>
  <conditionalFormatting sqref="N60">
    <cfRule type="cellIs" dxfId="129" priority="45" operator="equal">
      <formula>"Extremo"</formula>
    </cfRule>
    <cfRule type="cellIs" dxfId="128" priority="46" operator="equal">
      <formula>"Alto"</formula>
    </cfRule>
    <cfRule type="cellIs" dxfId="127" priority="47" operator="equal">
      <formula>"Moderado"</formula>
    </cfRule>
    <cfRule type="cellIs" dxfId="126" priority="48" operator="equal">
      <formula>"Bajo"</formula>
    </cfRule>
  </conditionalFormatting>
  <conditionalFormatting sqref="AD15">
    <cfRule type="cellIs" dxfId="125" priority="836" operator="equal">
      <formula>"Muy Baja"</formula>
    </cfRule>
    <cfRule type="cellIs" dxfId="124" priority="832" operator="equal">
      <formula>"Muy Alta"</formula>
    </cfRule>
    <cfRule type="cellIs" dxfId="123" priority="835" operator="equal">
      <formula>"Baja"</formula>
    </cfRule>
    <cfRule type="cellIs" dxfId="122" priority="834" operator="equal">
      <formula>"Media"</formula>
    </cfRule>
    <cfRule type="cellIs" dxfId="121" priority="833" operator="equal">
      <formula>"Alta"</formula>
    </cfRule>
  </conditionalFormatting>
  <conditionalFormatting sqref="AD23 AD27 AD33 AD39 AD63">
    <cfRule type="cellIs" dxfId="120" priority="650" operator="equal">
      <formula>"Muy Alta"</formula>
    </cfRule>
    <cfRule type="cellIs" dxfId="119" priority="651" operator="equal">
      <formula>"Alta"</formula>
    </cfRule>
    <cfRule type="cellIs" dxfId="118" priority="652" operator="equal">
      <formula>"Media"</formula>
    </cfRule>
    <cfRule type="cellIs" dxfId="117" priority="653" operator="equal">
      <formula>"Baja"</formula>
    </cfRule>
    <cfRule type="cellIs" dxfId="116" priority="654" operator="equal">
      <formula>"Muy Baja"</formula>
    </cfRule>
  </conditionalFormatting>
  <conditionalFormatting sqref="AD36">
    <cfRule type="cellIs" dxfId="115" priority="334" operator="equal">
      <formula>"Muy Alta"</formula>
    </cfRule>
    <cfRule type="cellIs" dxfId="114" priority="335" operator="equal">
      <formula>"Alta"</formula>
    </cfRule>
    <cfRule type="cellIs" dxfId="113" priority="338" operator="equal">
      <formula>"Muy Baja"</formula>
    </cfRule>
    <cfRule type="cellIs" dxfId="112" priority="337" operator="equal">
      <formula>"Baja"</formula>
    </cfRule>
    <cfRule type="cellIs" dxfId="111" priority="336" operator="equal">
      <formula>"Media"</formula>
    </cfRule>
  </conditionalFormatting>
  <conditionalFormatting sqref="AD42">
    <cfRule type="cellIs" dxfId="110" priority="260" operator="equal">
      <formula>"Media"</formula>
    </cfRule>
    <cfRule type="cellIs" dxfId="109" priority="259" operator="equal">
      <formula>"Alta"</formula>
    </cfRule>
    <cfRule type="cellIs" dxfId="108" priority="258" operator="equal">
      <formula>"Muy Alta"</formula>
    </cfRule>
    <cfRule type="cellIs" dxfId="107" priority="262" operator="equal">
      <formula>"Muy Baja"</formula>
    </cfRule>
    <cfRule type="cellIs" dxfId="106" priority="261" operator="equal">
      <formula>"Baja"</formula>
    </cfRule>
  </conditionalFormatting>
  <conditionalFormatting sqref="AD44">
    <cfRule type="cellIs" dxfId="105" priority="232" operator="equal">
      <formula>"Media"</formula>
    </cfRule>
    <cfRule type="cellIs" dxfId="104" priority="230" operator="equal">
      <formula>"Muy Alta"</formula>
    </cfRule>
    <cfRule type="cellIs" dxfId="103" priority="231" operator="equal">
      <formula>"Alta"</formula>
    </cfRule>
    <cfRule type="cellIs" dxfId="102" priority="233" operator="equal">
      <formula>"Baja"</formula>
    </cfRule>
    <cfRule type="cellIs" dxfId="101" priority="234" operator="equal">
      <formula>"Muy Baja"</formula>
    </cfRule>
  </conditionalFormatting>
  <conditionalFormatting sqref="AD47">
    <cfRule type="cellIs" dxfId="100" priority="82" operator="equal">
      <formula>"Muy Baja"</formula>
    </cfRule>
    <cfRule type="cellIs" dxfId="99" priority="78" operator="equal">
      <formula>"Muy Alta"</formula>
    </cfRule>
    <cfRule type="cellIs" dxfId="98" priority="79" operator="equal">
      <formula>"Alta"</formula>
    </cfRule>
    <cfRule type="cellIs" dxfId="97" priority="81" operator="equal">
      <formula>"Baja"</formula>
    </cfRule>
    <cfRule type="cellIs" dxfId="96" priority="80" operator="equal">
      <formula>"Media"</formula>
    </cfRule>
  </conditionalFormatting>
  <conditionalFormatting sqref="AD52">
    <cfRule type="cellIs" dxfId="95" priority="297" operator="equal">
      <formula>"Alta"</formula>
    </cfRule>
    <cfRule type="cellIs" dxfId="94" priority="299" operator="equal">
      <formula>"Baja"</formula>
    </cfRule>
    <cfRule type="cellIs" dxfId="93" priority="300" operator="equal">
      <formula>"Muy Baja"</formula>
    </cfRule>
    <cfRule type="cellIs" dxfId="92" priority="296" operator="equal">
      <formula>"Muy Alta"</formula>
    </cfRule>
    <cfRule type="cellIs" dxfId="91" priority="298" operator="equal">
      <formula>"Media"</formula>
    </cfRule>
  </conditionalFormatting>
  <conditionalFormatting sqref="AD55">
    <cfRule type="cellIs" dxfId="90" priority="206" operator="equal">
      <formula>"Muy Baja"</formula>
    </cfRule>
    <cfRule type="cellIs" dxfId="89" priority="205" operator="equal">
      <formula>"Baja"</formula>
    </cfRule>
    <cfRule type="cellIs" dxfId="88" priority="203" operator="equal">
      <formula>"Alta"</formula>
    </cfRule>
    <cfRule type="cellIs" dxfId="87" priority="202" operator="equal">
      <formula>"Muy Alta"</formula>
    </cfRule>
    <cfRule type="cellIs" dxfId="86" priority="204" operator="equal">
      <formula>"Media"</formula>
    </cfRule>
  </conditionalFormatting>
  <conditionalFormatting sqref="AD60">
    <cfRule type="cellIs" dxfId="85" priority="41" operator="equal">
      <formula>"Alta"</formula>
    </cfRule>
    <cfRule type="cellIs" dxfId="84" priority="43" operator="equal">
      <formula>"Baja"</formula>
    </cfRule>
    <cfRule type="cellIs" dxfId="83" priority="40" operator="equal">
      <formula>"Muy Alta"</formula>
    </cfRule>
    <cfRule type="cellIs" dxfId="82" priority="42" operator="equal">
      <formula>"Media"</formula>
    </cfRule>
    <cfRule type="cellIs" dxfId="81" priority="44" operator="equal">
      <formula>"Muy Baja"</formula>
    </cfRule>
  </conditionalFormatting>
  <conditionalFormatting sqref="AF15">
    <cfRule type="cellIs" dxfId="80" priority="827" operator="equal">
      <formula>"Catastrófico"</formula>
    </cfRule>
    <cfRule type="cellIs" dxfId="79" priority="828" operator="equal">
      <formula>"Mayor"</formula>
    </cfRule>
    <cfRule type="cellIs" dxfId="78" priority="829" operator="equal">
      <formula>"Moderado"</formula>
    </cfRule>
    <cfRule type="cellIs" dxfId="77" priority="830" operator="equal">
      <formula>"Menor"</formula>
    </cfRule>
    <cfRule type="cellIs" dxfId="76" priority="831" operator="equal">
      <formula>"Leve"</formula>
    </cfRule>
  </conditionalFormatting>
  <conditionalFormatting sqref="AF23 AF27 AF33 AF39 AF63">
    <cfRule type="cellIs" dxfId="75" priority="646" operator="equal">
      <formula>"Mayor"</formula>
    </cfRule>
    <cfRule type="cellIs" dxfId="74" priority="649" operator="equal">
      <formula>"Leve"</formula>
    </cfRule>
    <cfRule type="cellIs" dxfId="73" priority="648" operator="equal">
      <formula>"Menor"</formula>
    </cfRule>
    <cfRule type="cellIs" dxfId="72" priority="647" operator="equal">
      <formula>"Moderado"</formula>
    </cfRule>
    <cfRule type="cellIs" dxfId="71" priority="645" operator="equal">
      <formula>"Catastrófico"</formula>
    </cfRule>
  </conditionalFormatting>
  <conditionalFormatting sqref="AF36">
    <cfRule type="cellIs" dxfId="70" priority="333" operator="equal">
      <formula>"Leve"</formula>
    </cfRule>
    <cfRule type="cellIs" dxfId="69" priority="329" operator="equal">
      <formula>"Catastrófico"</formula>
    </cfRule>
    <cfRule type="cellIs" dxfId="68" priority="330" operator="equal">
      <formula>"Mayor"</formula>
    </cfRule>
    <cfRule type="cellIs" dxfId="67" priority="331" operator="equal">
      <formula>"Moderado"</formula>
    </cfRule>
    <cfRule type="cellIs" dxfId="66" priority="332" operator="equal">
      <formula>"Menor"</formula>
    </cfRule>
  </conditionalFormatting>
  <conditionalFormatting sqref="AF42">
    <cfRule type="cellIs" dxfId="65" priority="255" operator="equal">
      <formula>"Moderado"</formula>
    </cfRule>
    <cfRule type="cellIs" dxfId="64" priority="254" operator="equal">
      <formula>"Mayor"</formula>
    </cfRule>
    <cfRule type="cellIs" dxfId="63" priority="257" operator="equal">
      <formula>"Leve"</formula>
    </cfRule>
    <cfRule type="cellIs" dxfId="62" priority="253" operator="equal">
      <formula>"Catastrófico"</formula>
    </cfRule>
    <cfRule type="cellIs" dxfId="61" priority="256" operator="equal">
      <formula>"Menor"</formula>
    </cfRule>
  </conditionalFormatting>
  <conditionalFormatting sqref="AF44">
    <cfRule type="cellIs" dxfId="60" priority="228" operator="equal">
      <formula>"Menor"</formula>
    </cfRule>
    <cfRule type="cellIs" dxfId="59" priority="225" operator="equal">
      <formula>"Catastrófico"</formula>
    </cfRule>
    <cfRule type="cellIs" dxfId="58" priority="227" operator="equal">
      <formula>"Moderado"</formula>
    </cfRule>
    <cfRule type="cellIs" dxfId="57" priority="226" operator="equal">
      <formula>"Mayor"</formula>
    </cfRule>
    <cfRule type="cellIs" dxfId="56" priority="229" operator="equal">
      <formula>"Leve"</formula>
    </cfRule>
  </conditionalFormatting>
  <conditionalFormatting sqref="AF47">
    <cfRule type="cellIs" dxfId="55" priority="73" operator="equal">
      <formula>"Catastrófico"</formula>
    </cfRule>
    <cfRule type="cellIs" dxfId="54" priority="75" operator="equal">
      <formula>"Moderado"</formula>
    </cfRule>
    <cfRule type="cellIs" dxfId="53" priority="76" operator="equal">
      <formula>"Menor"</formula>
    </cfRule>
    <cfRule type="cellIs" dxfId="52" priority="77" operator="equal">
      <formula>"Leve"</formula>
    </cfRule>
    <cfRule type="cellIs" dxfId="51" priority="74" operator="equal">
      <formula>"Mayor"</formula>
    </cfRule>
  </conditionalFormatting>
  <conditionalFormatting sqref="AF52">
    <cfRule type="cellIs" dxfId="50" priority="295" operator="equal">
      <formula>"Leve"</formula>
    </cfRule>
    <cfRule type="cellIs" dxfId="49" priority="294" operator="equal">
      <formula>"Menor"</formula>
    </cfRule>
    <cfRule type="cellIs" dxfId="48" priority="292" operator="equal">
      <formula>"Mayor"</formula>
    </cfRule>
    <cfRule type="cellIs" dxfId="47" priority="293" operator="equal">
      <formula>"Moderado"</formula>
    </cfRule>
    <cfRule type="cellIs" dxfId="46" priority="291" operator="equal">
      <formula>"Catastrófico"</formula>
    </cfRule>
  </conditionalFormatting>
  <conditionalFormatting sqref="AF55">
    <cfRule type="cellIs" dxfId="45" priority="200" operator="equal">
      <formula>"Menor"</formula>
    </cfRule>
    <cfRule type="cellIs" dxfId="44" priority="197" operator="equal">
      <formula>"Catastrófico"</formula>
    </cfRule>
    <cfRule type="cellIs" dxfId="43" priority="198" operator="equal">
      <formula>"Mayor"</formula>
    </cfRule>
    <cfRule type="cellIs" dxfId="42" priority="199" operator="equal">
      <formula>"Moderado"</formula>
    </cfRule>
    <cfRule type="cellIs" dxfId="41" priority="201" operator="equal">
      <formula>"Leve"</formula>
    </cfRule>
  </conditionalFormatting>
  <conditionalFormatting sqref="AF60">
    <cfRule type="cellIs" dxfId="40" priority="39" operator="equal">
      <formula>"Leve"</formula>
    </cfRule>
    <cfRule type="cellIs" dxfId="39" priority="38" operator="equal">
      <formula>"Menor"</formula>
    </cfRule>
    <cfRule type="cellIs" dxfId="38" priority="37" operator="equal">
      <formula>"Moderado"</formula>
    </cfRule>
    <cfRule type="cellIs" dxfId="37" priority="36" operator="equal">
      <formula>"Mayor"</formula>
    </cfRule>
    <cfRule type="cellIs" dxfId="36" priority="35" operator="equal">
      <formula>"Catastrófico"</formula>
    </cfRule>
  </conditionalFormatting>
  <conditionalFormatting sqref="AH15">
    <cfRule type="cellIs" dxfId="35" priority="1031" operator="equal">
      <formula>"Moderado"</formula>
    </cfRule>
    <cfRule type="cellIs" dxfId="34" priority="1029" operator="equal">
      <formula>"Extremo"</formula>
    </cfRule>
    <cfRule type="cellIs" dxfId="33" priority="1032" operator="equal">
      <formula>"Bajo"</formula>
    </cfRule>
    <cfRule type="cellIs" dxfId="32" priority="1030" operator="equal">
      <formula>"Alto"</formula>
    </cfRule>
  </conditionalFormatting>
  <conditionalFormatting sqref="AH23 AH27 AH33 AH39 AH63">
    <cfRule type="cellIs" dxfId="31" priority="639" operator="equal">
      <formula>"Moderado"</formula>
    </cfRule>
    <cfRule type="cellIs" dxfId="30" priority="640" operator="equal">
      <formula>"Bajo"</formula>
    </cfRule>
    <cfRule type="cellIs" dxfId="29" priority="638" operator="equal">
      <formula>"Alto"</formula>
    </cfRule>
    <cfRule type="cellIs" dxfId="28" priority="637" operator="equal">
      <formula>"Extremo"</formula>
    </cfRule>
  </conditionalFormatting>
  <conditionalFormatting sqref="AH36">
    <cfRule type="cellIs" dxfId="27" priority="349" operator="equal">
      <formula>"Extremo"</formula>
    </cfRule>
    <cfRule type="cellIs" dxfId="26" priority="351" operator="equal">
      <formula>"Moderado"</formula>
    </cfRule>
    <cfRule type="cellIs" dxfId="25" priority="352" operator="equal">
      <formula>"Bajo"</formula>
    </cfRule>
    <cfRule type="cellIs" dxfId="24" priority="350" operator="equal">
      <formula>"Alto"</formula>
    </cfRule>
  </conditionalFormatting>
  <conditionalFormatting sqref="AH42">
    <cfRule type="cellIs" dxfId="23" priority="250" operator="equal">
      <formula>"Alto"</formula>
    </cfRule>
    <cfRule type="cellIs" dxfId="22" priority="252" operator="equal">
      <formula>"Bajo"</formula>
    </cfRule>
    <cfRule type="cellIs" dxfId="21" priority="249" operator="equal">
      <formula>"Extremo"</formula>
    </cfRule>
    <cfRule type="cellIs" dxfId="20" priority="251" operator="equal">
      <formula>"Moderado"</formula>
    </cfRule>
  </conditionalFormatting>
  <conditionalFormatting sqref="AH44">
    <cfRule type="cellIs" dxfId="19" priority="223" operator="equal">
      <formula>"Moderado"</formula>
    </cfRule>
    <cfRule type="cellIs" dxfId="18" priority="222" operator="equal">
      <formula>"Alto"</formula>
    </cfRule>
    <cfRule type="cellIs" dxfId="17" priority="224" operator="equal">
      <formula>"Bajo"</formula>
    </cfRule>
    <cfRule type="cellIs" dxfId="16" priority="221" operator="equal">
      <formula>"Extremo"</formula>
    </cfRule>
  </conditionalFormatting>
  <conditionalFormatting sqref="AH47">
    <cfRule type="cellIs" dxfId="15" priority="72" operator="equal">
      <formula>"Bajo"</formula>
    </cfRule>
    <cfRule type="cellIs" dxfId="14" priority="70" operator="equal">
      <formula>"Alto"</formula>
    </cfRule>
    <cfRule type="cellIs" dxfId="13" priority="69" operator="equal">
      <formula>"Extremo"</formula>
    </cfRule>
    <cfRule type="cellIs" dxfId="12" priority="71" operator="equal">
      <formula>"Moderado"</formula>
    </cfRule>
  </conditionalFormatting>
  <conditionalFormatting sqref="AH52">
    <cfRule type="cellIs" dxfId="11" priority="290" operator="equal">
      <formula>"Bajo"</formula>
    </cfRule>
    <cfRule type="cellIs" dxfId="10" priority="289" operator="equal">
      <formula>"Moderado"</formula>
    </cfRule>
    <cfRule type="cellIs" dxfId="9" priority="288" operator="equal">
      <formula>"Alto"</formula>
    </cfRule>
    <cfRule type="cellIs" dxfId="8" priority="287" operator="equal">
      <formula>"Extremo"</formula>
    </cfRule>
  </conditionalFormatting>
  <conditionalFormatting sqref="AH55">
    <cfRule type="cellIs" dxfId="7" priority="196" operator="equal">
      <formula>"Bajo"</formula>
    </cfRule>
    <cfRule type="cellIs" dxfId="6" priority="194" operator="equal">
      <formula>"Alto"</formula>
    </cfRule>
    <cfRule type="cellIs" dxfId="5" priority="193" operator="equal">
      <formula>"Extremo"</formula>
    </cfRule>
    <cfRule type="cellIs" dxfId="4" priority="195" operator="equal">
      <formula>"Moderado"</formula>
    </cfRule>
  </conditionalFormatting>
  <conditionalFormatting sqref="AH60">
    <cfRule type="cellIs" dxfId="3" priority="33" operator="equal">
      <formula>"Moderado"</formula>
    </cfRule>
    <cfRule type="cellIs" dxfId="2" priority="32" operator="equal">
      <formula>"Alto"</formula>
    </cfRule>
    <cfRule type="cellIs" dxfId="1" priority="31" operator="equal">
      <formula>"Extremo"</formula>
    </cfRule>
    <cfRule type="cellIs" dxfId="0" priority="34"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6">
        <x14:dataValidation type="list" allowBlank="1" showInputMessage="1" showErrorMessage="1" xr:uid="{2FF30BA0-7D99-4D7E-9558-9BB60EEFF9A3}">
          <x14:formula1>
            <xm:f>'Opciones Tratamiento'!$B$25:$B$37</xm:f>
          </x14:formula1>
          <xm:sqref>D6:E7</xm:sqref>
        </x14:dataValidation>
        <x14:dataValidation type="list" allowBlank="1" showInputMessage="1" showErrorMessage="1" xr:uid="{2991F06F-23BC-4FE0-935E-AD52E3F5E923}">
          <x14:formula1>
            <xm:f>'Opciones Tratamiento'!$B$13:$B$19</xm:f>
          </x14:formula1>
          <xm:sqref>I15:I22 I33 I36 I63:I67 I39:I43</xm:sqref>
        </x14:dataValidation>
        <x14:dataValidation type="list" allowBlank="1" showInputMessage="1" showErrorMessage="1" xr:uid="{2BA25DAC-1D03-4D52-B147-E5B128DF4614}">
          <x14:formula1>
            <xm:f>'Opciones Tratamiento'!$B$13:$B$20</xm:f>
          </x14:formula1>
          <xm:sqref>I23:I32 I42:I67</xm:sqref>
        </x14:dataValidation>
        <x14:dataValidation type="list" allowBlank="1" showInputMessage="1" showErrorMessage="1" xr:uid="{7700EA99-3C5B-4B29-9E62-39DB10B7FCB6}">
          <x14:formula1>
            <xm:f>'Opciones Tratamiento'!$B$2:$B$5</xm:f>
          </x14:formula1>
          <xm:sqref>AI15:AI33 AI63:AI67 AI39:AI59</xm:sqref>
        </x14:dataValidation>
        <x14:dataValidation type="list" allowBlank="1" showInputMessage="1" showErrorMessage="1" xr:uid="{5651F3A8-C245-4A66-8C6F-3BD18E8DEF99}">
          <x14:formula1>
            <xm:f>'Tabla Valoración controles'!$D$4:$D$7</xm:f>
          </x14:formula1>
          <xm:sqref>U60:W61 R56 R57:S57 U57:W57 R60:S61 R15:R36 R63:R67 R39:R43</xm:sqref>
        </x14:dataValidation>
        <x14:dataValidation type="list" allowBlank="1" showInputMessage="1" showErrorMessage="1" xr:uid="{CC30A5E2-D4B7-4070-A71B-81801ED2E66C}">
          <x14:formula1>
            <xm:f>'Tabla Valoración controles'!$D$8:$D$10</xm:f>
          </x14:formula1>
          <xm:sqref>S56 S15:S35 S63:S67 S39:S43</xm:sqref>
        </x14:dataValidation>
        <x14:dataValidation type="list" allowBlank="1" showInputMessage="1" showErrorMessage="1" xr:uid="{11293CE2-E03C-4910-A0C2-2D4E66C672F9}">
          <x14:formula1>
            <xm:f>'Tabla Valoración controles'!$D$11:$D$13</xm:f>
          </x14:formula1>
          <xm:sqref>U56 U15:U35 U63:U67 U37:U43</xm:sqref>
        </x14:dataValidation>
        <x14:dataValidation type="list" allowBlank="1" showInputMessage="1" showErrorMessage="1" xr:uid="{099A5600-A94B-4864-A483-15B46779B2BC}">
          <x14:formula1>
            <xm:f>'Tabla Valoración controles'!$D$14:$D$16</xm:f>
          </x14:formula1>
          <xm:sqref>V56 V63:V67 V15:V43</xm:sqref>
        </x14:dataValidation>
        <x14:dataValidation type="list" allowBlank="1" showInputMessage="1" showErrorMessage="1" xr:uid="{A74564E0-1CB8-4420-9DE8-E93E7EF87B80}">
          <x14:formula1>
            <xm:f>'Tabla Valoración controles'!$D$17:$D$19</xm:f>
          </x14:formula1>
          <xm:sqref>W56 W63:W67 W15:W43</xm:sqref>
        </x14:dataValidation>
        <x14:dataValidation type="list" allowBlank="1" showInputMessage="1" showErrorMessage="1" xr:uid="{AE1B0128-8C4F-4697-A629-FD2328E31E68}">
          <x14:formula1>
            <xm:f>'Opciones Tratamiento'!$E$9:$E$13</xm:f>
          </x14:formula1>
          <xm:sqref>J15:J33 J36 J39:J67</xm:sqref>
        </x14:dataValidation>
        <x14:dataValidation type="list" allowBlank="1" showInputMessage="1" showErrorMessage="1" xr:uid="{D58D1B3E-A5FF-4CA7-8392-5F6D420BF824}">
          <x14:formula1>
            <xm:f>'Opciones Tratamiento'!$F$9:$F$13</xm:f>
          </x14:formula1>
          <xm:sqref>L15:L33 L36 L39:L67</xm:sqref>
        </x14:dataValidation>
        <x14:dataValidation type="list" allowBlank="1" showInputMessage="1" showErrorMessage="1" xr:uid="{2BC3CD63-39FF-4A8C-89D5-80484B19CCBB}">
          <x14:formula1>
            <xm:f>'Tabla Valoración controles'!$D$4:$D$6</xm:f>
          </x14:formula1>
          <xm:sqref>R42:R59</xm:sqref>
        </x14:dataValidation>
        <x14:dataValidation type="list" allowBlank="1" showInputMessage="1" showErrorMessage="1" xr:uid="{5C18E1FA-CC2C-450C-A28F-D934AA7E9812}">
          <x14:formula1>
            <xm:f>'Tabla Valoración controles'!$D$8:$D$9</xm:f>
          </x14:formula1>
          <xm:sqref>S42:S59</xm:sqref>
        </x14:dataValidation>
        <x14:dataValidation type="list" allowBlank="1" showInputMessage="1" showErrorMessage="1" xr:uid="{70EEF598-1F6B-4B96-BC01-ABB50FA6BA38}">
          <x14:formula1>
            <xm:f>'Tabla Valoración controles'!$D$11:$D$12</xm:f>
          </x14:formula1>
          <xm:sqref>U42:U59</xm:sqref>
        </x14:dataValidation>
        <x14:dataValidation type="list" allowBlank="1" showInputMessage="1" showErrorMessage="1" xr:uid="{E07CF07A-3B11-44FA-BBBD-DAF5016AC99E}">
          <x14:formula1>
            <xm:f>'Tabla Valoración controles'!$D$14:$D$15</xm:f>
          </x14:formula1>
          <xm:sqref>V42:V59</xm:sqref>
        </x14:dataValidation>
        <x14:dataValidation type="list" allowBlank="1" showInputMessage="1" showErrorMessage="1" xr:uid="{761D15D8-ED93-45A9-BEF7-BAE50CC99E0A}">
          <x14:formula1>
            <xm:f>'Tabla Valoración controles'!$D$17:$D$18</xm:f>
          </x14:formula1>
          <xm:sqref>W42:W59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D18" sqref="AD18:AE19"/>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52"/>
      <c r="C2" s="352"/>
      <c r="D2" s="352"/>
      <c r="E2" s="352"/>
      <c r="F2" s="352"/>
      <c r="G2" s="352"/>
      <c r="H2" s="352"/>
      <c r="I2" s="352"/>
      <c r="J2" s="389" t="s">
        <v>437</v>
      </c>
      <c r="K2" s="389"/>
      <c r="L2" s="389"/>
      <c r="M2" s="389"/>
      <c r="N2" s="389"/>
      <c r="O2" s="389"/>
      <c r="P2" s="389"/>
      <c r="Q2" s="389"/>
      <c r="R2" s="389"/>
      <c r="S2" s="389"/>
      <c r="T2" s="389"/>
      <c r="U2" s="389"/>
      <c r="V2" s="389"/>
      <c r="W2" s="389"/>
      <c r="X2" s="389"/>
      <c r="Y2" s="389"/>
      <c r="Z2" s="389"/>
      <c r="AA2" s="389"/>
      <c r="AB2" s="389"/>
      <c r="AC2" s="389"/>
      <c r="AD2" s="389"/>
      <c r="AE2" s="389"/>
      <c r="AF2" s="389"/>
      <c r="AG2" s="389"/>
      <c r="AH2" s="389"/>
      <c r="AI2" s="389"/>
      <c r="AJ2" s="389"/>
      <c r="AK2" s="389"/>
      <c r="AL2" s="389"/>
      <c r="AM2" s="389"/>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52"/>
      <c r="C3" s="352"/>
      <c r="D3" s="352"/>
      <c r="E3" s="352"/>
      <c r="F3" s="352"/>
      <c r="G3" s="352"/>
      <c r="H3" s="352"/>
      <c r="I3" s="352"/>
      <c r="J3" s="389"/>
      <c r="K3" s="389"/>
      <c r="L3" s="389"/>
      <c r="M3" s="389"/>
      <c r="N3" s="389"/>
      <c r="O3" s="389"/>
      <c r="P3" s="389"/>
      <c r="Q3" s="389"/>
      <c r="R3" s="389"/>
      <c r="S3" s="389"/>
      <c r="T3" s="389"/>
      <c r="U3" s="389"/>
      <c r="V3" s="389"/>
      <c r="W3" s="389"/>
      <c r="X3" s="389"/>
      <c r="Y3" s="389"/>
      <c r="Z3" s="389"/>
      <c r="AA3" s="389"/>
      <c r="AB3" s="389"/>
      <c r="AC3" s="389"/>
      <c r="AD3" s="389"/>
      <c r="AE3" s="389"/>
      <c r="AF3" s="389"/>
      <c r="AG3" s="389"/>
      <c r="AH3" s="389"/>
      <c r="AI3" s="389"/>
      <c r="AJ3" s="389"/>
      <c r="AK3" s="389"/>
      <c r="AL3" s="389"/>
      <c r="AM3" s="389"/>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52"/>
      <c r="C4" s="352"/>
      <c r="D4" s="352"/>
      <c r="E4" s="352"/>
      <c r="F4" s="352"/>
      <c r="G4" s="352"/>
      <c r="H4" s="352"/>
      <c r="I4" s="352"/>
      <c r="J4" s="389"/>
      <c r="K4" s="389"/>
      <c r="L4" s="389"/>
      <c r="M4" s="389"/>
      <c r="N4" s="389"/>
      <c r="O4" s="389"/>
      <c r="P4" s="389"/>
      <c r="Q4" s="389"/>
      <c r="R4" s="389"/>
      <c r="S4" s="389"/>
      <c r="T4" s="389"/>
      <c r="U4" s="389"/>
      <c r="V4" s="389"/>
      <c r="W4" s="389"/>
      <c r="X4" s="389"/>
      <c r="Y4" s="389"/>
      <c r="Z4" s="389"/>
      <c r="AA4" s="389"/>
      <c r="AB4" s="389"/>
      <c r="AC4" s="389"/>
      <c r="AD4" s="389"/>
      <c r="AE4" s="389"/>
      <c r="AF4" s="389"/>
      <c r="AG4" s="389"/>
      <c r="AH4" s="389"/>
      <c r="AI4" s="389"/>
      <c r="AJ4" s="389"/>
      <c r="AK4" s="389"/>
      <c r="AL4" s="389"/>
      <c r="AM4" s="389"/>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400" t="s">
        <v>438</v>
      </c>
      <c r="C6" s="400"/>
      <c r="D6" s="401"/>
      <c r="E6" s="390" t="s">
        <v>439</v>
      </c>
      <c r="F6" s="391"/>
      <c r="G6" s="391"/>
      <c r="H6" s="391"/>
      <c r="I6" s="392"/>
      <c r="J6" s="386"/>
      <c r="K6" s="387"/>
      <c r="L6" s="387"/>
      <c r="M6" s="387"/>
      <c r="N6" s="387"/>
      <c r="O6" s="388"/>
      <c r="P6" s="386"/>
      <c r="Q6" s="387"/>
      <c r="R6" s="387"/>
      <c r="S6" s="387"/>
      <c r="T6" s="387"/>
      <c r="U6" s="388"/>
      <c r="V6" s="386"/>
      <c r="W6" s="387"/>
      <c r="X6" s="387"/>
      <c r="Y6" s="387"/>
      <c r="Z6" s="387"/>
      <c r="AA6" s="388"/>
      <c r="AB6" s="386"/>
      <c r="AC6" s="387"/>
      <c r="AD6" s="387"/>
      <c r="AE6" s="387"/>
      <c r="AF6" s="387"/>
      <c r="AG6" s="388"/>
      <c r="AH6" s="377"/>
      <c r="AI6" s="378"/>
      <c r="AJ6" s="378"/>
      <c r="AK6" s="378"/>
      <c r="AL6" s="378"/>
      <c r="AM6" s="379"/>
      <c r="AO6" s="402" t="s">
        <v>440</v>
      </c>
      <c r="AP6" s="403"/>
      <c r="AQ6" s="403"/>
      <c r="AR6" s="403"/>
      <c r="AS6" s="403"/>
      <c r="AT6" s="404"/>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400"/>
      <c r="C7" s="400"/>
      <c r="D7" s="401"/>
      <c r="E7" s="393"/>
      <c r="F7" s="394"/>
      <c r="G7" s="394"/>
      <c r="H7" s="394"/>
      <c r="I7" s="395"/>
      <c r="J7" s="380"/>
      <c r="K7" s="381"/>
      <c r="L7" s="381"/>
      <c r="M7" s="381"/>
      <c r="N7" s="381"/>
      <c r="O7" s="382"/>
      <c r="P7" s="380"/>
      <c r="Q7" s="381"/>
      <c r="R7" s="381"/>
      <c r="S7" s="381"/>
      <c r="T7" s="381"/>
      <c r="U7" s="382"/>
      <c r="V7" s="380"/>
      <c r="W7" s="381"/>
      <c r="X7" s="381"/>
      <c r="Y7" s="381"/>
      <c r="Z7" s="381"/>
      <c r="AA7" s="382"/>
      <c r="AB7" s="380"/>
      <c r="AC7" s="381"/>
      <c r="AD7" s="381"/>
      <c r="AE7" s="381"/>
      <c r="AF7" s="381"/>
      <c r="AG7" s="382"/>
      <c r="AH7" s="371"/>
      <c r="AI7" s="372"/>
      <c r="AJ7" s="372"/>
      <c r="AK7" s="372"/>
      <c r="AL7" s="372"/>
      <c r="AM7" s="373"/>
      <c r="AN7" s="8"/>
      <c r="AO7" s="405"/>
      <c r="AP7" s="406"/>
      <c r="AQ7" s="406"/>
      <c r="AR7" s="406"/>
      <c r="AS7" s="406"/>
      <c r="AT7" s="407"/>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400"/>
      <c r="C8" s="400"/>
      <c r="D8" s="401"/>
      <c r="E8" s="393"/>
      <c r="F8" s="394"/>
      <c r="G8" s="394"/>
      <c r="H8" s="394"/>
      <c r="I8" s="395"/>
      <c r="J8" s="380"/>
      <c r="K8" s="381"/>
      <c r="L8" s="381"/>
      <c r="M8" s="381"/>
      <c r="N8" s="381"/>
      <c r="O8" s="382"/>
      <c r="P8" s="380"/>
      <c r="Q8" s="381"/>
      <c r="R8" s="381"/>
      <c r="S8" s="381"/>
      <c r="T8" s="381"/>
      <c r="U8" s="382"/>
      <c r="V8" s="380"/>
      <c r="W8" s="381"/>
      <c r="X8" s="381"/>
      <c r="Y8" s="381"/>
      <c r="Z8" s="381"/>
      <c r="AA8" s="382"/>
      <c r="AB8" s="380"/>
      <c r="AC8" s="381"/>
      <c r="AD8" s="381"/>
      <c r="AE8" s="381"/>
      <c r="AF8" s="381"/>
      <c r="AG8" s="382"/>
      <c r="AH8" s="371"/>
      <c r="AI8" s="372"/>
      <c r="AJ8" s="372"/>
      <c r="AK8" s="372"/>
      <c r="AL8" s="372"/>
      <c r="AM8" s="373"/>
      <c r="AN8" s="8"/>
      <c r="AO8" s="405"/>
      <c r="AP8" s="406"/>
      <c r="AQ8" s="406"/>
      <c r="AR8" s="406"/>
      <c r="AS8" s="406"/>
      <c r="AT8" s="407"/>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400"/>
      <c r="C9" s="400"/>
      <c r="D9" s="401"/>
      <c r="E9" s="393"/>
      <c r="F9" s="394"/>
      <c r="G9" s="394"/>
      <c r="H9" s="394"/>
      <c r="I9" s="395"/>
      <c r="J9" s="380"/>
      <c r="K9" s="381"/>
      <c r="L9" s="381"/>
      <c r="M9" s="381"/>
      <c r="N9" s="381"/>
      <c r="O9" s="382"/>
      <c r="P9" s="380"/>
      <c r="Q9" s="381"/>
      <c r="R9" s="381"/>
      <c r="S9" s="381"/>
      <c r="T9" s="381"/>
      <c r="U9" s="382"/>
      <c r="V9" s="380"/>
      <c r="W9" s="381"/>
      <c r="X9" s="381"/>
      <c r="Y9" s="381"/>
      <c r="Z9" s="381"/>
      <c r="AA9" s="382"/>
      <c r="AB9" s="380"/>
      <c r="AC9" s="381"/>
      <c r="AD9" s="381"/>
      <c r="AE9" s="381"/>
      <c r="AF9" s="381"/>
      <c r="AG9" s="382"/>
      <c r="AH9" s="371"/>
      <c r="AI9" s="372"/>
      <c r="AJ9" s="372"/>
      <c r="AK9" s="372"/>
      <c r="AL9" s="372"/>
      <c r="AM9" s="373"/>
      <c r="AN9" s="8"/>
      <c r="AO9" s="405"/>
      <c r="AP9" s="406"/>
      <c r="AQ9" s="406"/>
      <c r="AR9" s="406"/>
      <c r="AS9" s="406"/>
      <c r="AT9" s="407"/>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400"/>
      <c r="C10" s="400"/>
      <c r="D10" s="401"/>
      <c r="E10" s="393"/>
      <c r="F10" s="394"/>
      <c r="G10" s="394"/>
      <c r="H10" s="394"/>
      <c r="I10" s="395"/>
      <c r="J10" s="380"/>
      <c r="K10" s="381"/>
      <c r="L10" s="381"/>
      <c r="M10" s="381"/>
      <c r="N10" s="381"/>
      <c r="O10" s="382"/>
      <c r="P10" s="380"/>
      <c r="Q10" s="381"/>
      <c r="R10" s="381"/>
      <c r="S10" s="381"/>
      <c r="T10" s="381"/>
      <c r="U10" s="382"/>
      <c r="V10" s="380"/>
      <c r="W10" s="381"/>
      <c r="X10" s="381"/>
      <c r="Y10" s="381"/>
      <c r="Z10" s="381"/>
      <c r="AA10" s="382"/>
      <c r="AB10" s="380"/>
      <c r="AC10" s="381"/>
      <c r="AD10" s="381"/>
      <c r="AE10" s="381"/>
      <c r="AF10" s="381"/>
      <c r="AG10" s="382"/>
      <c r="AH10" s="371"/>
      <c r="AI10" s="372"/>
      <c r="AJ10" s="372"/>
      <c r="AK10" s="372"/>
      <c r="AL10" s="372"/>
      <c r="AM10" s="373"/>
      <c r="AN10" s="8"/>
      <c r="AO10" s="405"/>
      <c r="AP10" s="406"/>
      <c r="AQ10" s="406"/>
      <c r="AR10" s="406"/>
      <c r="AS10" s="406"/>
      <c r="AT10" s="407"/>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400"/>
      <c r="C11" s="400"/>
      <c r="D11" s="401"/>
      <c r="E11" s="393"/>
      <c r="F11" s="394"/>
      <c r="G11" s="394"/>
      <c r="H11" s="394"/>
      <c r="I11" s="395"/>
      <c r="J11" s="380"/>
      <c r="K11" s="381"/>
      <c r="L11" s="381"/>
      <c r="M11" s="381"/>
      <c r="N11" s="381"/>
      <c r="O11" s="382"/>
      <c r="P11" s="380"/>
      <c r="Q11" s="381"/>
      <c r="R11" s="381"/>
      <c r="S11" s="381"/>
      <c r="T11" s="381"/>
      <c r="U11" s="382"/>
      <c r="V11" s="380"/>
      <c r="W11" s="381"/>
      <c r="X11" s="381"/>
      <c r="Y11" s="381"/>
      <c r="Z11" s="381"/>
      <c r="AA11" s="382"/>
      <c r="AB11" s="380"/>
      <c r="AC11" s="381"/>
      <c r="AD11" s="381"/>
      <c r="AE11" s="381"/>
      <c r="AF11" s="381"/>
      <c r="AG11" s="382"/>
      <c r="AH11" s="371"/>
      <c r="AI11" s="372"/>
      <c r="AJ11" s="372"/>
      <c r="AK11" s="372"/>
      <c r="AL11" s="372"/>
      <c r="AM11" s="373"/>
      <c r="AN11" s="8"/>
      <c r="AO11" s="405"/>
      <c r="AP11" s="406"/>
      <c r="AQ11" s="406"/>
      <c r="AR11" s="406"/>
      <c r="AS11" s="406"/>
      <c r="AT11" s="407"/>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400"/>
      <c r="C12" s="400"/>
      <c r="D12" s="401"/>
      <c r="E12" s="393"/>
      <c r="F12" s="394"/>
      <c r="G12" s="394"/>
      <c r="H12" s="394"/>
      <c r="I12" s="395"/>
      <c r="J12" s="380"/>
      <c r="K12" s="381"/>
      <c r="L12" s="381"/>
      <c r="M12" s="381"/>
      <c r="N12" s="381"/>
      <c r="O12" s="382"/>
      <c r="P12" s="380"/>
      <c r="Q12" s="381"/>
      <c r="R12" s="381"/>
      <c r="S12" s="381"/>
      <c r="T12" s="381"/>
      <c r="U12" s="382"/>
      <c r="V12" s="380"/>
      <c r="W12" s="381"/>
      <c r="X12" s="381"/>
      <c r="Y12" s="381"/>
      <c r="Z12" s="381"/>
      <c r="AA12" s="382"/>
      <c r="AB12" s="380"/>
      <c r="AC12" s="381"/>
      <c r="AD12" s="381"/>
      <c r="AE12" s="381"/>
      <c r="AF12" s="381"/>
      <c r="AG12" s="382"/>
      <c r="AH12" s="371"/>
      <c r="AI12" s="372"/>
      <c r="AJ12" s="372"/>
      <c r="AK12" s="372"/>
      <c r="AL12" s="372"/>
      <c r="AM12" s="373"/>
      <c r="AN12" s="8"/>
      <c r="AO12" s="405"/>
      <c r="AP12" s="406"/>
      <c r="AQ12" s="406"/>
      <c r="AR12" s="406"/>
      <c r="AS12" s="406"/>
      <c r="AT12" s="407"/>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400"/>
      <c r="C13" s="400"/>
      <c r="D13" s="401"/>
      <c r="E13" s="396"/>
      <c r="F13" s="397"/>
      <c r="G13" s="397"/>
      <c r="H13" s="397"/>
      <c r="I13" s="398"/>
      <c r="J13" s="380"/>
      <c r="K13" s="381"/>
      <c r="L13" s="381"/>
      <c r="M13" s="381"/>
      <c r="N13" s="381"/>
      <c r="O13" s="382"/>
      <c r="P13" s="380"/>
      <c r="Q13" s="381"/>
      <c r="R13" s="381"/>
      <c r="S13" s="381"/>
      <c r="T13" s="381"/>
      <c r="U13" s="382"/>
      <c r="V13" s="380"/>
      <c r="W13" s="381"/>
      <c r="X13" s="381"/>
      <c r="Y13" s="381"/>
      <c r="Z13" s="381"/>
      <c r="AA13" s="382"/>
      <c r="AB13" s="380"/>
      <c r="AC13" s="381"/>
      <c r="AD13" s="381"/>
      <c r="AE13" s="381"/>
      <c r="AF13" s="381"/>
      <c r="AG13" s="382"/>
      <c r="AH13" s="374"/>
      <c r="AI13" s="375"/>
      <c r="AJ13" s="375"/>
      <c r="AK13" s="375"/>
      <c r="AL13" s="375"/>
      <c r="AM13" s="376"/>
      <c r="AN13" s="8"/>
      <c r="AO13" s="408"/>
      <c r="AP13" s="409"/>
      <c r="AQ13" s="409"/>
      <c r="AR13" s="409"/>
      <c r="AS13" s="409"/>
      <c r="AT13" s="410"/>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400"/>
      <c r="C14" s="400"/>
      <c r="D14" s="401"/>
      <c r="E14" s="390" t="s">
        <v>441</v>
      </c>
      <c r="F14" s="391"/>
      <c r="G14" s="391"/>
      <c r="H14" s="391"/>
      <c r="I14" s="391"/>
      <c r="J14" s="368"/>
      <c r="K14" s="369"/>
      <c r="L14" s="369"/>
      <c r="M14" s="369"/>
      <c r="N14" s="369"/>
      <c r="O14" s="370"/>
      <c r="P14" s="368"/>
      <c r="Q14" s="369"/>
      <c r="R14" s="369"/>
      <c r="S14" s="369"/>
      <c r="T14" s="369"/>
      <c r="U14" s="370"/>
      <c r="V14" s="386"/>
      <c r="W14" s="387"/>
      <c r="X14" s="387"/>
      <c r="Y14" s="387"/>
      <c r="Z14" s="387"/>
      <c r="AA14" s="388"/>
      <c r="AB14" s="386"/>
      <c r="AC14" s="387"/>
      <c r="AD14" s="387"/>
      <c r="AE14" s="387"/>
      <c r="AF14" s="387"/>
      <c r="AG14" s="388"/>
      <c r="AH14" s="377"/>
      <c r="AI14" s="378"/>
      <c r="AJ14" s="378"/>
      <c r="AK14" s="378"/>
      <c r="AL14" s="378"/>
      <c r="AM14" s="379"/>
      <c r="AN14" s="8"/>
      <c r="AO14" s="411" t="s">
        <v>442</v>
      </c>
      <c r="AP14" s="412"/>
      <c r="AQ14" s="412"/>
      <c r="AR14" s="412"/>
      <c r="AS14" s="412"/>
      <c r="AT14" s="413"/>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400"/>
      <c r="C15" s="400"/>
      <c r="D15" s="401"/>
      <c r="E15" s="393"/>
      <c r="F15" s="394"/>
      <c r="G15" s="394"/>
      <c r="H15" s="394"/>
      <c r="I15" s="394"/>
      <c r="J15" s="362"/>
      <c r="K15" s="363"/>
      <c r="L15" s="363"/>
      <c r="M15" s="363"/>
      <c r="N15" s="363"/>
      <c r="O15" s="364"/>
      <c r="P15" s="362"/>
      <c r="Q15" s="363"/>
      <c r="R15" s="363"/>
      <c r="S15" s="363"/>
      <c r="T15" s="363"/>
      <c r="U15" s="364"/>
      <c r="V15" s="380"/>
      <c r="W15" s="381"/>
      <c r="X15" s="381"/>
      <c r="Y15" s="381"/>
      <c r="Z15" s="381"/>
      <c r="AA15" s="382"/>
      <c r="AB15" s="380"/>
      <c r="AC15" s="381"/>
      <c r="AD15" s="381"/>
      <c r="AE15" s="381"/>
      <c r="AF15" s="381"/>
      <c r="AG15" s="382"/>
      <c r="AH15" s="371"/>
      <c r="AI15" s="372"/>
      <c r="AJ15" s="372"/>
      <c r="AK15" s="372"/>
      <c r="AL15" s="372"/>
      <c r="AM15" s="373"/>
      <c r="AN15" s="8"/>
      <c r="AO15" s="414"/>
      <c r="AP15" s="415"/>
      <c r="AQ15" s="415"/>
      <c r="AR15" s="415"/>
      <c r="AS15" s="415"/>
      <c r="AT15" s="416"/>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400"/>
      <c r="C16" s="400"/>
      <c r="D16" s="401"/>
      <c r="E16" s="393"/>
      <c r="F16" s="394"/>
      <c r="G16" s="394"/>
      <c r="H16" s="394"/>
      <c r="I16" s="394"/>
      <c r="J16" s="362"/>
      <c r="K16" s="363"/>
      <c r="L16" s="363"/>
      <c r="M16" s="363"/>
      <c r="N16" s="363"/>
      <c r="O16" s="364"/>
      <c r="P16" s="362"/>
      <c r="Q16" s="363"/>
      <c r="R16" s="363"/>
      <c r="S16" s="363"/>
      <c r="T16" s="363"/>
      <c r="U16" s="364"/>
      <c r="V16" s="380"/>
      <c r="W16" s="381"/>
      <c r="X16" s="381"/>
      <c r="Y16" s="381"/>
      <c r="Z16" s="381"/>
      <c r="AA16" s="382"/>
      <c r="AB16" s="380"/>
      <c r="AC16" s="381"/>
      <c r="AD16" s="381"/>
      <c r="AE16" s="381"/>
      <c r="AF16" s="381"/>
      <c r="AG16" s="382"/>
      <c r="AH16" s="371"/>
      <c r="AI16" s="372"/>
      <c r="AJ16" s="372"/>
      <c r="AK16" s="372"/>
      <c r="AL16" s="372"/>
      <c r="AM16" s="373"/>
      <c r="AN16" s="8"/>
      <c r="AO16" s="414"/>
      <c r="AP16" s="415"/>
      <c r="AQ16" s="415"/>
      <c r="AR16" s="415"/>
      <c r="AS16" s="415"/>
      <c r="AT16" s="416"/>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400"/>
      <c r="C17" s="400"/>
      <c r="D17" s="401"/>
      <c r="E17" s="393"/>
      <c r="F17" s="394"/>
      <c r="G17" s="394"/>
      <c r="H17" s="394"/>
      <c r="I17" s="394"/>
      <c r="J17" s="362"/>
      <c r="K17" s="363"/>
      <c r="L17" s="363"/>
      <c r="M17" s="363"/>
      <c r="N17" s="363"/>
      <c r="O17" s="364"/>
      <c r="P17" s="362"/>
      <c r="Q17" s="363"/>
      <c r="R17" s="363"/>
      <c r="S17" s="363"/>
      <c r="T17" s="363"/>
      <c r="U17" s="364"/>
      <c r="V17" s="380"/>
      <c r="W17" s="381"/>
      <c r="X17" s="381"/>
      <c r="Y17" s="381"/>
      <c r="Z17" s="381"/>
      <c r="AA17" s="382"/>
      <c r="AB17" s="380"/>
      <c r="AC17" s="381"/>
      <c r="AD17" s="381"/>
      <c r="AE17" s="381"/>
      <c r="AF17" s="381"/>
      <c r="AG17" s="382"/>
      <c r="AH17" s="371"/>
      <c r="AI17" s="372"/>
      <c r="AJ17" s="372"/>
      <c r="AK17" s="372"/>
      <c r="AL17" s="372"/>
      <c r="AM17" s="373"/>
      <c r="AN17" s="8"/>
      <c r="AO17" s="414"/>
      <c r="AP17" s="415"/>
      <c r="AQ17" s="415"/>
      <c r="AR17" s="415"/>
      <c r="AS17" s="415"/>
      <c r="AT17" s="416"/>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400"/>
      <c r="C18" s="400"/>
      <c r="D18" s="401"/>
      <c r="E18" s="393"/>
      <c r="F18" s="394"/>
      <c r="G18" s="394"/>
      <c r="H18" s="394"/>
      <c r="I18" s="394"/>
      <c r="J18" s="362"/>
      <c r="K18" s="363"/>
      <c r="L18" s="363"/>
      <c r="M18" s="363"/>
      <c r="N18" s="363"/>
      <c r="O18" s="364"/>
      <c r="P18" s="362"/>
      <c r="Q18" s="363"/>
      <c r="R18" s="363"/>
      <c r="S18" s="363"/>
      <c r="T18" s="363"/>
      <c r="U18" s="364"/>
      <c r="V18" s="380"/>
      <c r="W18" s="381"/>
      <c r="X18" s="381"/>
      <c r="Y18" s="381"/>
      <c r="Z18" s="381"/>
      <c r="AA18" s="382"/>
      <c r="AB18" s="380"/>
      <c r="AC18" s="381"/>
      <c r="AD18" s="381"/>
      <c r="AE18" s="381"/>
      <c r="AF18" s="381"/>
      <c r="AG18" s="382"/>
      <c r="AH18" s="371"/>
      <c r="AI18" s="372"/>
      <c r="AJ18" s="372"/>
      <c r="AK18" s="372"/>
      <c r="AL18" s="372"/>
      <c r="AM18" s="373"/>
      <c r="AN18" s="8"/>
      <c r="AO18" s="414"/>
      <c r="AP18" s="415"/>
      <c r="AQ18" s="415"/>
      <c r="AR18" s="415"/>
      <c r="AS18" s="415"/>
      <c r="AT18" s="416"/>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400"/>
      <c r="C19" s="400"/>
      <c r="D19" s="401"/>
      <c r="E19" s="393"/>
      <c r="F19" s="394"/>
      <c r="G19" s="394"/>
      <c r="H19" s="394"/>
      <c r="I19" s="394"/>
      <c r="J19" s="362"/>
      <c r="K19" s="363"/>
      <c r="L19" s="363"/>
      <c r="M19" s="363"/>
      <c r="N19" s="363"/>
      <c r="O19" s="364"/>
      <c r="P19" s="362"/>
      <c r="Q19" s="363"/>
      <c r="R19" s="363"/>
      <c r="S19" s="363"/>
      <c r="T19" s="363"/>
      <c r="U19" s="364"/>
      <c r="V19" s="380"/>
      <c r="W19" s="381"/>
      <c r="X19" s="381"/>
      <c r="Y19" s="381"/>
      <c r="Z19" s="381"/>
      <c r="AA19" s="382"/>
      <c r="AB19" s="380"/>
      <c r="AC19" s="381"/>
      <c r="AD19" s="381"/>
      <c r="AE19" s="381"/>
      <c r="AF19" s="381"/>
      <c r="AG19" s="382"/>
      <c r="AH19" s="371"/>
      <c r="AI19" s="372"/>
      <c r="AJ19" s="372"/>
      <c r="AK19" s="372"/>
      <c r="AL19" s="372"/>
      <c r="AM19" s="373"/>
      <c r="AN19" s="8"/>
      <c r="AO19" s="414"/>
      <c r="AP19" s="415"/>
      <c r="AQ19" s="415"/>
      <c r="AR19" s="415"/>
      <c r="AS19" s="415"/>
      <c r="AT19" s="416"/>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400"/>
      <c r="C20" s="400"/>
      <c r="D20" s="401"/>
      <c r="E20" s="393"/>
      <c r="F20" s="394"/>
      <c r="G20" s="394"/>
      <c r="H20" s="394"/>
      <c r="I20" s="394"/>
      <c r="J20" s="362"/>
      <c r="K20" s="363"/>
      <c r="L20" s="363"/>
      <c r="M20" s="363"/>
      <c r="N20" s="363"/>
      <c r="O20" s="364"/>
      <c r="P20" s="362"/>
      <c r="Q20" s="363"/>
      <c r="R20" s="363"/>
      <c r="S20" s="363"/>
      <c r="T20" s="363"/>
      <c r="U20" s="364"/>
      <c r="V20" s="380"/>
      <c r="W20" s="381"/>
      <c r="X20" s="381"/>
      <c r="Y20" s="381"/>
      <c r="Z20" s="381"/>
      <c r="AA20" s="382"/>
      <c r="AB20" s="380"/>
      <c r="AC20" s="381"/>
      <c r="AD20" s="381"/>
      <c r="AE20" s="381"/>
      <c r="AF20" s="381"/>
      <c r="AG20" s="382"/>
      <c r="AH20" s="371"/>
      <c r="AI20" s="372"/>
      <c r="AJ20" s="372"/>
      <c r="AK20" s="372"/>
      <c r="AL20" s="372"/>
      <c r="AM20" s="373"/>
      <c r="AN20" s="8"/>
      <c r="AO20" s="414"/>
      <c r="AP20" s="415"/>
      <c r="AQ20" s="415"/>
      <c r="AR20" s="415"/>
      <c r="AS20" s="415"/>
      <c r="AT20" s="416"/>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400"/>
      <c r="C21" s="400"/>
      <c r="D21" s="401"/>
      <c r="E21" s="396"/>
      <c r="F21" s="397"/>
      <c r="G21" s="397"/>
      <c r="H21" s="397"/>
      <c r="I21" s="397"/>
      <c r="J21" s="365"/>
      <c r="K21" s="366"/>
      <c r="L21" s="366"/>
      <c r="M21" s="366"/>
      <c r="N21" s="366"/>
      <c r="O21" s="367"/>
      <c r="P21" s="365"/>
      <c r="Q21" s="366"/>
      <c r="R21" s="366"/>
      <c r="S21" s="366"/>
      <c r="T21" s="366"/>
      <c r="U21" s="367"/>
      <c r="V21" s="383"/>
      <c r="W21" s="384"/>
      <c r="X21" s="384"/>
      <c r="Y21" s="384"/>
      <c r="Z21" s="384"/>
      <c r="AA21" s="385"/>
      <c r="AB21" s="383"/>
      <c r="AC21" s="384"/>
      <c r="AD21" s="384"/>
      <c r="AE21" s="384"/>
      <c r="AF21" s="384"/>
      <c r="AG21" s="385"/>
      <c r="AH21" s="374"/>
      <c r="AI21" s="375"/>
      <c r="AJ21" s="375"/>
      <c r="AK21" s="375"/>
      <c r="AL21" s="375"/>
      <c r="AM21" s="376"/>
      <c r="AN21" s="8"/>
      <c r="AO21" s="417"/>
      <c r="AP21" s="418"/>
      <c r="AQ21" s="418"/>
      <c r="AR21" s="418"/>
      <c r="AS21" s="418"/>
      <c r="AT21" s="419"/>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400"/>
      <c r="C22" s="400"/>
      <c r="D22" s="401"/>
      <c r="E22" s="390" t="s">
        <v>443</v>
      </c>
      <c r="F22" s="391"/>
      <c r="G22" s="391"/>
      <c r="H22" s="391"/>
      <c r="I22" s="392"/>
      <c r="J22" s="368"/>
      <c r="K22" s="369"/>
      <c r="L22" s="369"/>
      <c r="M22" s="369"/>
      <c r="N22" s="369"/>
      <c r="O22" s="370"/>
      <c r="P22" s="368"/>
      <c r="Q22" s="369"/>
      <c r="R22" s="369"/>
      <c r="S22" s="369"/>
      <c r="T22" s="369"/>
      <c r="U22" s="370"/>
      <c r="V22" s="368"/>
      <c r="W22" s="369"/>
      <c r="X22" s="369"/>
      <c r="Y22" s="369"/>
      <c r="Z22" s="369"/>
      <c r="AA22" s="370"/>
      <c r="AB22" s="386"/>
      <c r="AC22" s="387"/>
      <c r="AD22" s="387"/>
      <c r="AE22" s="387"/>
      <c r="AF22" s="387"/>
      <c r="AG22" s="388"/>
      <c r="AH22" s="377"/>
      <c r="AI22" s="378"/>
      <c r="AJ22" s="378"/>
      <c r="AK22" s="378"/>
      <c r="AL22" s="378"/>
      <c r="AM22" s="379"/>
      <c r="AN22" s="8"/>
      <c r="AO22" s="420" t="s">
        <v>144</v>
      </c>
      <c r="AP22" s="421"/>
      <c r="AQ22" s="421"/>
      <c r="AR22" s="421"/>
      <c r="AS22" s="421"/>
      <c r="AT22" s="422"/>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400"/>
      <c r="C23" s="400"/>
      <c r="D23" s="401"/>
      <c r="E23" s="393"/>
      <c r="F23" s="394"/>
      <c r="G23" s="394"/>
      <c r="H23" s="394"/>
      <c r="I23" s="395"/>
      <c r="J23" s="362"/>
      <c r="K23" s="363"/>
      <c r="L23" s="363"/>
      <c r="M23" s="363"/>
      <c r="N23" s="363"/>
      <c r="O23" s="364"/>
      <c r="P23" s="362"/>
      <c r="Q23" s="363"/>
      <c r="R23" s="363"/>
      <c r="S23" s="363"/>
      <c r="T23" s="363"/>
      <c r="U23" s="364"/>
      <c r="V23" s="362"/>
      <c r="W23" s="363"/>
      <c r="X23" s="363"/>
      <c r="Y23" s="363"/>
      <c r="Z23" s="363"/>
      <c r="AA23" s="364"/>
      <c r="AB23" s="380"/>
      <c r="AC23" s="381"/>
      <c r="AD23" s="381"/>
      <c r="AE23" s="381"/>
      <c r="AF23" s="381"/>
      <c r="AG23" s="382"/>
      <c r="AH23" s="371"/>
      <c r="AI23" s="372"/>
      <c r="AJ23" s="372"/>
      <c r="AK23" s="372"/>
      <c r="AL23" s="372"/>
      <c r="AM23" s="373"/>
      <c r="AN23" s="8"/>
      <c r="AO23" s="423"/>
      <c r="AP23" s="424"/>
      <c r="AQ23" s="424"/>
      <c r="AR23" s="424"/>
      <c r="AS23" s="424"/>
      <c r="AT23" s="425"/>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400"/>
      <c r="C24" s="400"/>
      <c r="D24" s="401"/>
      <c r="E24" s="393"/>
      <c r="F24" s="394"/>
      <c r="G24" s="394"/>
      <c r="H24" s="394"/>
      <c r="I24" s="395"/>
      <c r="J24" s="362"/>
      <c r="K24" s="363"/>
      <c r="L24" s="363"/>
      <c r="M24" s="363"/>
      <c r="N24" s="363"/>
      <c r="O24" s="364"/>
      <c r="P24" s="362"/>
      <c r="Q24" s="363"/>
      <c r="R24" s="363"/>
      <c r="S24" s="363"/>
      <c r="T24" s="363"/>
      <c r="U24" s="364"/>
      <c r="V24" s="362"/>
      <c r="W24" s="363"/>
      <c r="X24" s="363"/>
      <c r="Y24" s="363"/>
      <c r="Z24" s="363"/>
      <c r="AA24" s="364"/>
      <c r="AB24" s="380"/>
      <c r="AC24" s="381"/>
      <c r="AD24" s="381"/>
      <c r="AE24" s="381"/>
      <c r="AF24" s="381"/>
      <c r="AG24" s="382"/>
      <c r="AH24" s="371"/>
      <c r="AI24" s="372"/>
      <c r="AJ24" s="372"/>
      <c r="AK24" s="372"/>
      <c r="AL24" s="372"/>
      <c r="AM24" s="373"/>
      <c r="AN24" s="8"/>
      <c r="AO24" s="423"/>
      <c r="AP24" s="424"/>
      <c r="AQ24" s="424"/>
      <c r="AR24" s="424"/>
      <c r="AS24" s="424"/>
      <c r="AT24" s="425"/>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400"/>
      <c r="C25" s="400"/>
      <c r="D25" s="401"/>
      <c r="E25" s="393"/>
      <c r="F25" s="394"/>
      <c r="G25" s="394"/>
      <c r="H25" s="394"/>
      <c r="I25" s="395"/>
      <c r="J25" s="362"/>
      <c r="K25" s="363"/>
      <c r="L25" s="363"/>
      <c r="M25" s="363"/>
      <c r="N25" s="363"/>
      <c r="O25" s="364"/>
      <c r="P25" s="362"/>
      <c r="Q25" s="363"/>
      <c r="R25" s="363"/>
      <c r="S25" s="363"/>
      <c r="T25" s="363"/>
      <c r="U25" s="364"/>
      <c r="V25" s="362"/>
      <c r="W25" s="363"/>
      <c r="X25" s="363"/>
      <c r="Y25" s="363"/>
      <c r="Z25" s="363"/>
      <c r="AA25" s="364"/>
      <c r="AB25" s="380"/>
      <c r="AC25" s="381"/>
      <c r="AD25" s="381"/>
      <c r="AE25" s="381"/>
      <c r="AF25" s="381"/>
      <c r="AG25" s="382"/>
      <c r="AH25" s="371"/>
      <c r="AI25" s="372"/>
      <c r="AJ25" s="372"/>
      <c r="AK25" s="372"/>
      <c r="AL25" s="372"/>
      <c r="AM25" s="373"/>
      <c r="AN25" s="8"/>
      <c r="AO25" s="423"/>
      <c r="AP25" s="424"/>
      <c r="AQ25" s="424"/>
      <c r="AR25" s="424"/>
      <c r="AS25" s="424"/>
      <c r="AT25" s="425"/>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400"/>
      <c r="C26" s="400"/>
      <c r="D26" s="401"/>
      <c r="E26" s="393"/>
      <c r="F26" s="394"/>
      <c r="G26" s="394"/>
      <c r="H26" s="394"/>
      <c r="I26" s="395"/>
      <c r="J26" s="362"/>
      <c r="K26" s="363"/>
      <c r="L26" s="363"/>
      <c r="M26" s="363"/>
      <c r="N26" s="363"/>
      <c r="O26" s="364"/>
      <c r="P26" s="362"/>
      <c r="Q26" s="363"/>
      <c r="R26" s="363"/>
      <c r="S26" s="363"/>
      <c r="T26" s="363"/>
      <c r="U26" s="364"/>
      <c r="V26" s="362"/>
      <c r="W26" s="363"/>
      <c r="X26" s="363"/>
      <c r="Y26" s="363"/>
      <c r="Z26" s="363"/>
      <c r="AA26" s="364"/>
      <c r="AB26" s="380"/>
      <c r="AC26" s="381"/>
      <c r="AD26" s="381"/>
      <c r="AE26" s="381"/>
      <c r="AF26" s="381"/>
      <c r="AG26" s="382"/>
      <c r="AH26" s="371"/>
      <c r="AI26" s="372"/>
      <c r="AJ26" s="372"/>
      <c r="AK26" s="372"/>
      <c r="AL26" s="372"/>
      <c r="AM26" s="373"/>
      <c r="AN26" s="8"/>
      <c r="AO26" s="423"/>
      <c r="AP26" s="424"/>
      <c r="AQ26" s="424"/>
      <c r="AR26" s="424"/>
      <c r="AS26" s="424"/>
      <c r="AT26" s="425"/>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400"/>
      <c r="C27" s="400"/>
      <c r="D27" s="401"/>
      <c r="E27" s="393"/>
      <c r="F27" s="394"/>
      <c r="G27" s="394"/>
      <c r="H27" s="394"/>
      <c r="I27" s="395"/>
      <c r="J27" s="362"/>
      <c r="K27" s="363"/>
      <c r="L27" s="363"/>
      <c r="M27" s="363"/>
      <c r="N27" s="363"/>
      <c r="O27" s="364"/>
      <c r="P27" s="362"/>
      <c r="Q27" s="363"/>
      <c r="R27" s="363"/>
      <c r="S27" s="363"/>
      <c r="T27" s="363"/>
      <c r="U27" s="364"/>
      <c r="V27" s="362"/>
      <c r="W27" s="363"/>
      <c r="X27" s="363"/>
      <c r="Y27" s="363"/>
      <c r="Z27" s="363"/>
      <c r="AA27" s="364"/>
      <c r="AB27" s="380"/>
      <c r="AC27" s="381"/>
      <c r="AD27" s="381"/>
      <c r="AE27" s="381"/>
      <c r="AF27" s="381"/>
      <c r="AG27" s="382"/>
      <c r="AH27" s="371"/>
      <c r="AI27" s="372"/>
      <c r="AJ27" s="372"/>
      <c r="AK27" s="372"/>
      <c r="AL27" s="372"/>
      <c r="AM27" s="373"/>
      <c r="AN27" s="8"/>
      <c r="AO27" s="423"/>
      <c r="AP27" s="424"/>
      <c r="AQ27" s="424"/>
      <c r="AR27" s="424"/>
      <c r="AS27" s="424"/>
      <c r="AT27" s="425"/>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400"/>
      <c r="C28" s="400"/>
      <c r="D28" s="401"/>
      <c r="E28" s="393"/>
      <c r="F28" s="394"/>
      <c r="G28" s="394"/>
      <c r="H28" s="394"/>
      <c r="I28" s="395"/>
      <c r="J28" s="362"/>
      <c r="K28" s="363"/>
      <c r="L28" s="363"/>
      <c r="M28" s="363"/>
      <c r="N28" s="363"/>
      <c r="O28" s="364"/>
      <c r="P28" s="362"/>
      <c r="Q28" s="363"/>
      <c r="R28" s="363"/>
      <c r="S28" s="363"/>
      <c r="T28" s="363"/>
      <c r="U28" s="364"/>
      <c r="V28" s="362"/>
      <c r="W28" s="363"/>
      <c r="X28" s="363"/>
      <c r="Y28" s="363"/>
      <c r="Z28" s="363"/>
      <c r="AA28" s="364"/>
      <c r="AB28" s="380"/>
      <c r="AC28" s="381"/>
      <c r="AD28" s="381"/>
      <c r="AE28" s="381"/>
      <c r="AF28" s="381"/>
      <c r="AG28" s="382"/>
      <c r="AH28" s="371"/>
      <c r="AI28" s="372"/>
      <c r="AJ28" s="372"/>
      <c r="AK28" s="372"/>
      <c r="AL28" s="372"/>
      <c r="AM28" s="373"/>
      <c r="AN28" s="8"/>
      <c r="AO28" s="423"/>
      <c r="AP28" s="424"/>
      <c r="AQ28" s="424"/>
      <c r="AR28" s="424"/>
      <c r="AS28" s="424"/>
      <c r="AT28" s="425"/>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400"/>
      <c r="C29" s="400"/>
      <c r="D29" s="401"/>
      <c r="E29" s="396"/>
      <c r="F29" s="397"/>
      <c r="G29" s="397"/>
      <c r="H29" s="397"/>
      <c r="I29" s="398"/>
      <c r="J29" s="362"/>
      <c r="K29" s="363"/>
      <c r="L29" s="363"/>
      <c r="M29" s="363"/>
      <c r="N29" s="363"/>
      <c r="O29" s="364"/>
      <c r="P29" s="365"/>
      <c r="Q29" s="366"/>
      <c r="R29" s="366"/>
      <c r="S29" s="366"/>
      <c r="T29" s="366"/>
      <c r="U29" s="367"/>
      <c r="V29" s="365"/>
      <c r="W29" s="366"/>
      <c r="X29" s="366"/>
      <c r="Y29" s="366"/>
      <c r="Z29" s="366"/>
      <c r="AA29" s="367"/>
      <c r="AB29" s="383"/>
      <c r="AC29" s="384"/>
      <c r="AD29" s="384"/>
      <c r="AE29" s="384"/>
      <c r="AF29" s="384"/>
      <c r="AG29" s="385"/>
      <c r="AH29" s="374"/>
      <c r="AI29" s="375"/>
      <c r="AJ29" s="375"/>
      <c r="AK29" s="375"/>
      <c r="AL29" s="375"/>
      <c r="AM29" s="376"/>
      <c r="AN29" s="8"/>
      <c r="AO29" s="426"/>
      <c r="AP29" s="427"/>
      <c r="AQ29" s="427"/>
      <c r="AR29" s="427"/>
      <c r="AS29" s="427"/>
      <c r="AT29" s="42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400"/>
      <c r="C30" s="400"/>
      <c r="D30" s="401"/>
      <c r="E30" s="390" t="s">
        <v>444</v>
      </c>
      <c r="F30" s="391"/>
      <c r="G30" s="391"/>
      <c r="H30" s="391"/>
      <c r="I30" s="391"/>
      <c r="J30" s="359"/>
      <c r="K30" s="360"/>
      <c r="L30" s="360"/>
      <c r="M30" s="360"/>
      <c r="N30" s="360"/>
      <c r="O30" s="361"/>
      <c r="P30" s="369"/>
      <c r="Q30" s="369"/>
      <c r="R30" s="369"/>
      <c r="S30" s="369"/>
      <c r="T30" s="369"/>
      <c r="U30" s="370"/>
      <c r="V30" s="368"/>
      <c r="W30" s="369"/>
      <c r="X30" s="369"/>
      <c r="Y30" s="369"/>
      <c r="Z30" s="369"/>
      <c r="AA30" s="370"/>
      <c r="AB30" s="386"/>
      <c r="AC30" s="387"/>
      <c r="AD30" s="387"/>
      <c r="AE30" s="387"/>
      <c r="AF30" s="387"/>
      <c r="AG30" s="388"/>
      <c r="AH30" s="377"/>
      <c r="AI30" s="378"/>
      <c r="AJ30" s="378"/>
      <c r="AK30" s="378"/>
      <c r="AL30" s="378"/>
      <c r="AM30" s="379"/>
      <c r="AN30" s="8"/>
      <c r="AO30" s="429" t="s">
        <v>445</v>
      </c>
      <c r="AP30" s="430"/>
      <c r="AQ30" s="430"/>
      <c r="AR30" s="430"/>
      <c r="AS30" s="430"/>
      <c r="AT30" s="431"/>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400"/>
      <c r="C31" s="400"/>
      <c r="D31" s="401"/>
      <c r="E31" s="393"/>
      <c r="F31" s="394"/>
      <c r="G31" s="394"/>
      <c r="H31" s="394"/>
      <c r="I31" s="394"/>
      <c r="J31" s="353"/>
      <c r="K31" s="354"/>
      <c r="L31" s="354"/>
      <c r="M31" s="354"/>
      <c r="N31" s="354"/>
      <c r="O31" s="355"/>
      <c r="P31" s="363"/>
      <c r="Q31" s="363"/>
      <c r="R31" s="363"/>
      <c r="S31" s="363"/>
      <c r="T31" s="363"/>
      <c r="U31" s="364"/>
      <c r="V31" s="362"/>
      <c r="W31" s="363"/>
      <c r="X31" s="363"/>
      <c r="Y31" s="363"/>
      <c r="Z31" s="363"/>
      <c r="AA31" s="364"/>
      <c r="AB31" s="380"/>
      <c r="AC31" s="381"/>
      <c r="AD31" s="381"/>
      <c r="AE31" s="381"/>
      <c r="AF31" s="381"/>
      <c r="AG31" s="382"/>
      <c r="AH31" s="371"/>
      <c r="AI31" s="372"/>
      <c r="AJ31" s="372"/>
      <c r="AK31" s="372"/>
      <c r="AL31" s="372"/>
      <c r="AM31" s="373"/>
      <c r="AN31" s="8"/>
      <c r="AO31" s="432"/>
      <c r="AP31" s="433"/>
      <c r="AQ31" s="433"/>
      <c r="AR31" s="433"/>
      <c r="AS31" s="433"/>
      <c r="AT31" s="434"/>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400"/>
      <c r="C32" s="400"/>
      <c r="D32" s="401"/>
      <c r="E32" s="393"/>
      <c r="F32" s="394"/>
      <c r="G32" s="394"/>
      <c r="H32" s="394"/>
      <c r="I32" s="394"/>
      <c r="J32" s="353"/>
      <c r="K32" s="354"/>
      <c r="L32" s="354"/>
      <c r="M32" s="354"/>
      <c r="N32" s="354"/>
      <c r="O32" s="355"/>
      <c r="P32" s="363"/>
      <c r="Q32" s="363"/>
      <c r="R32" s="363"/>
      <c r="S32" s="363"/>
      <c r="T32" s="363"/>
      <c r="U32" s="364"/>
      <c r="V32" s="362"/>
      <c r="W32" s="363"/>
      <c r="X32" s="363"/>
      <c r="Y32" s="363"/>
      <c r="Z32" s="363"/>
      <c r="AA32" s="364"/>
      <c r="AB32" s="380"/>
      <c r="AC32" s="381"/>
      <c r="AD32" s="381"/>
      <c r="AE32" s="381"/>
      <c r="AF32" s="381"/>
      <c r="AG32" s="382"/>
      <c r="AH32" s="371"/>
      <c r="AI32" s="372"/>
      <c r="AJ32" s="372"/>
      <c r="AK32" s="372"/>
      <c r="AL32" s="372"/>
      <c r="AM32" s="373"/>
      <c r="AN32" s="8"/>
      <c r="AO32" s="432"/>
      <c r="AP32" s="433"/>
      <c r="AQ32" s="433"/>
      <c r="AR32" s="433"/>
      <c r="AS32" s="433"/>
      <c r="AT32" s="434"/>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400"/>
      <c r="C33" s="400"/>
      <c r="D33" s="401"/>
      <c r="E33" s="393"/>
      <c r="F33" s="394"/>
      <c r="G33" s="394"/>
      <c r="H33" s="394"/>
      <c r="I33" s="394"/>
      <c r="J33" s="353"/>
      <c r="K33" s="354"/>
      <c r="L33" s="354"/>
      <c r="M33" s="354"/>
      <c r="N33" s="354"/>
      <c r="O33" s="355"/>
      <c r="P33" s="363"/>
      <c r="Q33" s="363"/>
      <c r="R33" s="363"/>
      <c r="S33" s="363"/>
      <c r="T33" s="363"/>
      <c r="U33" s="364"/>
      <c r="V33" s="362"/>
      <c r="W33" s="363"/>
      <c r="X33" s="363"/>
      <c r="Y33" s="363"/>
      <c r="Z33" s="363"/>
      <c r="AA33" s="364"/>
      <c r="AB33" s="380"/>
      <c r="AC33" s="381"/>
      <c r="AD33" s="381"/>
      <c r="AE33" s="381"/>
      <c r="AF33" s="381"/>
      <c r="AG33" s="382"/>
      <c r="AH33" s="371"/>
      <c r="AI33" s="372"/>
      <c r="AJ33" s="372"/>
      <c r="AK33" s="372"/>
      <c r="AL33" s="372"/>
      <c r="AM33" s="373"/>
      <c r="AN33" s="8"/>
      <c r="AO33" s="432"/>
      <c r="AP33" s="433"/>
      <c r="AQ33" s="433"/>
      <c r="AR33" s="433"/>
      <c r="AS33" s="433"/>
      <c r="AT33" s="434"/>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400"/>
      <c r="C34" s="400"/>
      <c r="D34" s="401"/>
      <c r="E34" s="393"/>
      <c r="F34" s="394"/>
      <c r="G34" s="394"/>
      <c r="H34" s="394"/>
      <c r="I34" s="394"/>
      <c r="J34" s="353"/>
      <c r="K34" s="354"/>
      <c r="L34" s="354"/>
      <c r="M34" s="354"/>
      <c r="N34" s="354"/>
      <c r="O34" s="355"/>
      <c r="P34" s="363"/>
      <c r="Q34" s="363"/>
      <c r="R34" s="363"/>
      <c r="S34" s="363"/>
      <c r="T34" s="363"/>
      <c r="U34" s="364"/>
      <c r="V34" s="362"/>
      <c r="W34" s="363"/>
      <c r="X34" s="363"/>
      <c r="Y34" s="363"/>
      <c r="Z34" s="363"/>
      <c r="AA34" s="364"/>
      <c r="AB34" s="380"/>
      <c r="AC34" s="381"/>
      <c r="AD34" s="381"/>
      <c r="AE34" s="381"/>
      <c r="AF34" s="381"/>
      <c r="AG34" s="382"/>
      <c r="AH34" s="371"/>
      <c r="AI34" s="372"/>
      <c r="AJ34" s="372"/>
      <c r="AK34" s="372"/>
      <c r="AL34" s="372"/>
      <c r="AM34" s="373"/>
      <c r="AN34" s="8"/>
      <c r="AO34" s="432"/>
      <c r="AP34" s="433"/>
      <c r="AQ34" s="433"/>
      <c r="AR34" s="433"/>
      <c r="AS34" s="433"/>
      <c r="AT34" s="434"/>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400"/>
      <c r="C35" s="400"/>
      <c r="D35" s="401"/>
      <c r="E35" s="393"/>
      <c r="F35" s="394"/>
      <c r="G35" s="394"/>
      <c r="H35" s="394"/>
      <c r="I35" s="394"/>
      <c r="J35" s="353"/>
      <c r="K35" s="354"/>
      <c r="L35" s="354"/>
      <c r="M35" s="354"/>
      <c r="N35" s="354"/>
      <c r="O35" s="355"/>
      <c r="P35" s="363"/>
      <c r="Q35" s="363"/>
      <c r="R35" s="363"/>
      <c r="S35" s="363"/>
      <c r="T35" s="363"/>
      <c r="U35" s="364"/>
      <c r="V35" s="362"/>
      <c r="W35" s="363"/>
      <c r="X35" s="363"/>
      <c r="Y35" s="363"/>
      <c r="Z35" s="363"/>
      <c r="AA35" s="364"/>
      <c r="AB35" s="380"/>
      <c r="AC35" s="381"/>
      <c r="AD35" s="381"/>
      <c r="AE35" s="381"/>
      <c r="AF35" s="381"/>
      <c r="AG35" s="382"/>
      <c r="AH35" s="371"/>
      <c r="AI35" s="372"/>
      <c r="AJ35" s="372"/>
      <c r="AK35" s="372"/>
      <c r="AL35" s="372"/>
      <c r="AM35" s="373"/>
      <c r="AN35" s="8"/>
      <c r="AO35" s="432"/>
      <c r="AP35" s="433"/>
      <c r="AQ35" s="433"/>
      <c r="AR35" s="433"/>
      <c r="AS35" s="433"/>
      <c r="AT35" s="434"/>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400"/>
      <c r="C36" s="400"/>
      <c r="D36" s="401"/>
      <c r="E36" s="393"/>
      <c r="F36" s="394"/>
      <c r="G36" s="394"/>
      <c r="H36" s="394"/>
      <c r="I36" s="394"/>
      <c r="J36" s="353"/>
      <c r="K36" s="354"/>
      <c r="L36" s="354"/>
      <c r="M36" s="354"/>
      <c r="N36" s="354"/>
      <c r="O36" s="355"/>
      <c r="P36" s="363"/>
      <c r="Q36" s="363"/>
      <c r="R36" s="363"/>
      <c r="S36" s="363"/>
      <c r="T36" s="363"/>
      <c r="U36" s="364"/>
      <c r="V36" s="362"/>
      <c r="W36" s="363"/>
      <c r="X36" s="363"/>
      <c r="Y36" s="363"/>
      <c r="Z36" s="363"/>
      <c r="AA36" s="364"/>
      <c r="AB36" s="380"/>
      <c r="AC36" s="381"/>
      <c r="AD36" s="381"/>
      <c r="AE36" s="381"/>
      <c r="AF36" s="381"/>
      <c r="AG36" s="382"/>
      <c r="AH36" s="371"/>
      <c r="AI36" s="372"/>
      <c r="AJ36" s="372"/>
      <c r="AK36" s="372"/>
      <c r="AL36" s="372"/>
      <c r="AM36" s="373"/>
      <c r="AN36" s="8"/>
      <c r="AO36" s="432"/>
      <c r="AP36" s="433"/>
      <c r="AQ36" s="433"/>
      <c r="AR36" s="433"/>
      <c r="AS36" s="433"/>
      <c r="AT36" s="434"/>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400"/>
      <c r="C37" s="400"/>
      <c r="D37" s="401"/>
      <c r="E37" s="396"/>
      <c r="F37" s="397"/>
      <c r="G37" s="397"/>
      <c r="H37" s="397"/>
      <c r="I37" s="397"/>
      <c r="J37" s="356"/>
      <c r="K37" s="357"/>
      <c r="L37" s="357"/>
      <c r="M37" s="357"/>
      <c r="N37" s="357"/>
      <c r="O37" s="358"/>
      <c r="P37" s="366"/>
      <c r="Q37" s="366"/>
      <c r="R37" s="366"/>
      <c r="S37" s="366"/>
      <c r="T37" s="366"/>
      <c r="U37" s="367"/>
      <c r="V37" s="365"/>
      <c r="W37" s="366"/>
      <c r="X37" s="366"/>
      <c r="Y37" s="366"/>
      <c r="Z37" s="366"/>
      <c r="AA37" s="367"/>
      <c r="AB37" s="383"/>
      <c r="AC37" s="384"/>
      <c r="AD37" s="384"/>
      <c r="AE37" s="384"/>
      <c r="AF37" s="384"/>
      <c r="AG37" s="385"/>
      <c r="AH37" s="374"/>
      <c r="AI37" s="375"/>
      <c r="AJ37" s="375"/>
      <c r="AK37" s="375"/>
      <c r="AL37" s="375"/>
      <c r="AM37" s="376"/>
      <c r="AN37" s="8"/>
      <c r="AO37" s="435"/>
      <c r="AP37" s="436"/>
      <c r="AQ37" s="436"/>
      <c r="AR37" s="436"/>
      <c r="AS37" s="436"/>
      <c r="AT37" s="437"/>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400"/>
      <c r="C38" s="400"/>
      <c r="D38" s="401"/>
      <c r="E38" s="390" t="s">
        <v>446</v>
      </c>
      <c r="F38" s="391"/>
      <c r="G38" s="391"/>
      <c r="H38" s="391"/>
      <c r="I38" s="392"/>
      <c r="J38" s="359"/>
      <c r="K38" s="360"/>
      <c r="L38" s="360"/>
      <c r="M38" s="360"/>
      <c r="N38" s="360"/>
      <c r="O38" s="361"/>
      <c r="P38" s="359"/>
      <c r="Q38" s="360"/>
      <c r="R38" s="360"/>
      <c r="S38" s="360"/>
      <c r="T38" s="360"/>
      <c r="U38" s="361"/>
      <c r="V38" s="368"/>
      <c r="W38" s="369"/>
      <c r="X38" s="369"/>
      <c r="Y38" s="369"/>
      <c r="Z38" s="369"/>
      <c r="AA38" s="370"/>
      <c r="AB38" s="386"/>
      <c r="AC38" s="387"/>
      <c r="AD38" s="387"/>
      <c r="AE38" s="387"/>
      <c r="AF38" s="387"/>
      <c r="AG38" s="388"/>
      <c r="AH38" s="377"/>
      <c r="AI38" s="378"/>
      <c r="AJ38" s="378"/>
      <c r="AK38" s="378"/>
      <c r="AL38" s="378"/>
      <c r="AM38" s="379"/>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400"/>
      <c r="C39" s="400"/>
      <c r="D39" s="401"/>
      <c r="E39" s="393"/>
      <c r="F39" s="394"/>
      <c r="G39" s="394"/>
      <c r="H39" s="394"/>
      <c r="I39" s="395"/>
      <c r="J39" s="353"/>
      <c r="K39" s="354"/>
      <c r="L39" s="354"/>
      <c r="M39" s="354"/>
      <c r="N39" s="354"/>
      <c r="O39" s="355"/>
      <c r="P39" s="353"/>
      <c r="Q39" s="354"/>
      <c r="R39" s="354"/>
      <c r="S39" s="354"/>
      <c r="T39" s="354"/>
      <c r="U39" s="355"/>
      <c r="V39" s="362"/>
      <c r="W39" s="363"/>
      <c r="X39" s="363"/>
      <c r="Y39" s="363"/>
      <c r="Z39" s="363"/>
      <c r="AA39" s="364"/>
      <c r="AB39" s="380"/>
      <c r="AC39" s="381"/>
      <c r="AD39" s="381"/>
      <c r="AE39" s="381"/>
      <c r="AF39" s="381"/>
      <c r="AG39" s="382"/>
      <c r="AH39" s="371"/>
      <c r="AI39" s="372"/>
      <c r="AJ39" s="372"/>
      <c r="AK39" s="372"/>
      <c r="AL39" s="372"/>
      <c r="AM39" s="373"/>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400"/>
      <c r="C40" s="400"/>
      <c r="D40" s="401"/>
      <c r="E40" s="393"/>
      <c r="F40" s="394"/>
      <c r="G40" s="394"/>
      <c r="H40" s="394"/>
      <c r="I40" s="395"/>
      <c r="J40" s="353"/>
      <c r="K40" s="354"/>
      <c r="L40" s="354"/>
      <c r="M40" s="354"/>
      <c r="N40" s="354"/>
      <c r="O40" s="355"/>
      <c r="P40" s="353"/>
      <c r="Q40" s="354"/>
      <c r="R40" s="354"/>
      <c r="S40" s="354"/>
      <c r="T40" s="354"/>
      <c r="U40" s="355"/>
      <c r="V40" s="362"/>
      <c r="W40" s="363"/>
      <c r="X40" s="363"/>
      <c r="Y40" s="363"/>
      <c r="Z40" s="363"/>
      <c r="AA40" s="364"/>
      <c r="AB40" s="380"/>
      <c r="AC40" s="381"/>
      <c r="AD40" s="381"/>
      <c r="AE40" s="381"/>
      <c r="AF40" s="381"/>
      <c r="AG40" s="382"/>
      <c r="AH40" s="371"/>
      <c r="AI40" s="372"/>
      <c r="AJ40" s="372"/>
      <c r="AK40" s="372"/>
      <c r="AL40" s="372"/>
      <c r="AM40" s="373"/>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400"/>
      <c r="C41" s="400"/>
      <c r="D41" s="401"/>
      <c r="E41" s="393"/>
      <c r="F41" s="394"/>
      <c r="G41" s="394"/>
      <c r="H41" s="394"/>
      <c r="I41" s="395"/>
      <c r="J41" s="353"/>
      <c r="K41" s="354"/>
      <c r="L41" s="354"/>
      <c r="M41" s="354"/>
      <c r="N41" s="354"/>
      <c r="O41" s="355"/>
      <c r="P41" s="353"/>
      <c r="Q41" s="354"/>
      <c r="R41" s="354"/>
      <c r="S41" s="354"/>
      <c r="T41" s="354"/>
      <c r="U41" s="355"/>
      <c r="V41" s="362"/>
      <c r="W41" s="363"/>
      <c r="X41" s="363"/>
      <c r="Y41" s="363"/>
      <c r="Z41" s="363"/>
      <c r="AA41" s="364"/>
      <c r="AB41" s="380"/>
      <c r="AC41" s="381"/>
      <c r="AD41" s="381"/>
      <c r="AE41" s="381"/>
      <c r="AF41" s="381"/>
      <c r="AG41" s="382"/>
      <c r="AH41" s="371"/>
      <c r="AI41" s="372"/>
      <c r="AJ41" s="372"/>
      <c r="AK41" s="372"/>
      <c r="AL41" s="372"/>
      <c r="AM41" s="373"/>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400"/>
      <c r="C42" s="400"/>
      <c r="D42" s="401"/>
      <c r="E42" s="393"/>
      <c r="F42" s="394"/>
      <c r="G42" s="394"/>
      <c r="H42" s="394"/>
      <c r="I42" s="395"/>
      <c r="J42" s="353"/>
      <c r="K42" s="354"/>
      <c r="L42" s="354"/>
      <c r="M42" s="354"/>
      <c r="N42" s="354"/>
      <c r="O42" s="355"/>
      <c r="P42" s="353"/>
      <c r="Q42" s="354"/>
      <c r="R42" s="354"/>
      <c r="S42" s="354"/>
      <c r="T42" s="354"/>
      <c r="U42" s="355"/>
      <c r="V42" s="362"/>
      <c r="W42" s="363"/>
      <c r="X42" s="363"/>
      <c r="Y42" s="363"/>
      <c r="Z42" s="363"/>
      <c r="AA42" s="364"/>
      <c r="AB42" s="380"/>
      <c r="AC42" s="381"/>
      <c r="AD42" s="381"/>
      <c r="AE42" s="381"/>
      <c r="AF42" s="381"/>
      <c r="AG42" s="382"/>
      <c r="AH42" s="371"/>
      <c r="AI42" s="372"/>
      <c r="AJ42" s="372"/>
      <c r="AK42" s="372"/>
      <c r="AL42" s="372"/>
      <c r="AM42" s="373"/>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400"/>
      <c r="C43" s="400"/>
      <c r="D43" s="401"/>
      <c r="E43" s="393"/>
      <c r="F43" s="394"/>
      <c r="G43" s="394"/>
      <c r="H43" s="394"/>
      <c r="I43" s="395"/>
      <c r="J43" s="353"/>
      <c r="K43" s="354"/>
      <c r="L43" s="354"/>
      <c r="M43" s="354"/>
      <c r="N43" s="354"/>
      <c r="O43" s="355"/>
      <c r="P43" s="353"/>
      <c r="Q43" s="354"/>
      <c r="R43" s="354"/>
      <c r="S43" s="354"/>
      <c r="T43" s="354"/>
      <c r="U43" s="355"/>
      <c r="V43" s="362"/>
      <c r="W43" s="363"/>
      <c r="X43" s="363"/>
      <c r="Y43" s="363"/>
      <c r="Z43" s="363"/>
      <c r="AA43" s="364"/>
      <c r="AB43" s="380"/>
      <c r="AC43" s="381"/>
      <c r="AD43" s="381"/>
      <c r="AE43" s="381"/>
      <c r="AF43" s="381"/>
      <c r="AG43" s="382"/>
      <c r="AH43" s="371"/>
      <c r="AI43" s="372"/>
      <c r="AJ43" s="372"/>
      <c r="AK43" s="372"/>
      <c r="AL43" s="372"/>
      <c r="AM43" s="373"/>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400"/>
      <c r="C44" s="400"/>
      <c r="D44" s="401"/>
      <c r="E44" s="393"/>
      <c r="F44" s="394"/>
      <c r="G44" s="394"/>
      <c r="H44" s="394"/>
      <c r="I44" s="395"/>
      <c r="J44" s="353"/>
      <c r="K44" s="354"/>
      <c r="L44" s="354"/>
      <c r="M44" s="354"/>
      <c r="N44" s="354"/>
      <c r="O44" s="355"/>
      <c r="P44" s="353"/>
      <c r="Q44" s="354"/>
      <c r="R44" s="354"/>
      <c r="S44" s="354"/>
      <c r="T44" s="354"/>
      <c r="U44" s="355"/>
      <c r="V44" s="362"/>
      <c r="W44" s="363"/>
      <c r="X44" s="363"/>
      <c r="Y44" s="363"/>
      <c r="Z44" s="363"/>
      <c r="AA44" s="364"/>
      <c r="AB44" s="380"/>
      <c r="AC44" s="381"/>
      <c r="AD44" s="381"/>
      <c r="AE44" s="381"/>
      <c r="AF44" s="381"/>
      <c r="AG44" s="382"/>
      <c r="AH44" s="371"/>
      <c r="AI44" s="372"/>
      <c r="AJ44" s="372"/>
      <c r="AK44" s="372"/>
      <c r="AL44" s="372"/>
      <c r="AM44" s="373"/>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400"/>
      <c r="C45" s="400"/>
      <c r="D45" s="401"/>
      <c r="E45" s="396"/>
      <c r="F45" s="397"/>
      <c r="G45" s="397"/>
      <c r="H45" s="397"/>
      <c r="I45" s="398"/>
      <c r="J45" s="356"/>
      <c r="K45" s="357"/>
      <c r="L45" s="357"/>
      <c r="M45" s="357"/>
      <c r="N45" s="357"/>
      <c r="O45" s="358"/>
      <c r="P45" s="356"/>
      <c r="Q45" s="357"/>
      <c r="R45" s="357"/>
      <c r="S45" s="357"/>
      <c r="T45" s="357"/>
      <c r="U45" s="358"/>
      <c r="V45" s="365"/>
      <c r="W45" s="366"/>
      <c r="X45" s="366"/>
      <c r="Y45" s="366"/>
      <c r="Z45" s="366"/>
      <c r="AA45" s="367"/>
      <c r="AB45" s="383"/>
      <c r="AC45" s="384"/>
      <c r="AD45" s="384"/>
      <c r="AE45" s="384"/>
      <c r="AF45" s="384"/>
      <c r="AG45" s="385"/>
      <c r="AH45" s="374"/>
      <c r="AI45" s="375"/>
      <c r="AJ45" s="375"/>
      <c r="AK45" s="375"/>
      <c r="AL45" s="375"/>
      <c r="AM45" s="376"/>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90" t="s">
        <v>447</v>
      </c>
      <c r="K46" s="391"/>
      <c r="L46" s="391"/>
      <c r="M46" s="391"/>
      <c r="N46" s="391"/>
      <c r="O46" s="392"/>
      <c r="P46" s="390" t="s">
        <v>448</v>
      </c>
      <c r="Q46" s="391"/>
      <c r="R46" s="391"/>
      <c r="S46" s="391"/>
      <c r="T46" s="391"/>
      <c r="U46" s="392"/>
      <c r="V46" s="390" t="s">
        <v>449</v>
      </c>
      <c r="W46" s="391"/>
      <c r="X46" s="391"/>
      <c r="Y46" s="391"/>
      <c r="Z46" s="391"/>
      <c r="AA46" s="392"/>
      <c r="AB46" s="390" t="s">
        <v>450</v>
      </c>
      <c r="AC46" s="399"/>
      <c r="AD46" s="391"/>
      <c r="AE46" s="391"/>
      <c r="AF46" s="391"/>
      <c r="AG46" s="392"/>
      <c r="AH46" s="390" t="s">
        <v>451</v>
      </c>
      <c r="AI46" s="391"/>
      <c r="AJ46" s="391"/>
      <c r="AK46" s="391"/>
      <c r="AL46" s="391"/>
      <c r="AM46" s="392"/>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93"/>
      <c r="K47" s="394"/>
      <c r="L47" s="394"/>
      <c r="M47" s="394"/>
      <c r="N47" s="394"/>
      <c r="O47" s="395"/>
      <c r="P47" s="393"/>
      <c r="Q47" s="394"/>
      <c r="R47" s="394"/>
      <c r="S47" s="394"/>
      <c r="T47" s="394"/>
      <c r="U47" s="395"/>
      <c r="V47" s="393"/>
      <c r="W47" s="394"/>
      <c r="X47" s="394"/>
      <c r="Y47" s="394"/>
      <c r="Z47" s="394"/>
      <c r="AA47" s="395"/>
      <c r="AB47" s="393"/>
      <c r="AC47" s="394"/>
      <c r="AD47" s="394"/>
      <c r="AE47" s="394"/>
      <c r="AF47" s="394"/>
      <c r="AG47" s="395"/>
      <c r="AH47" s="393"/>
      <c r="AI47" s="394"/>
      <c r="AJ47" s="394"/>
      <c r="AK47" s="394"/>
      <c r="AL47" s="394"/>
      <c r="AM47" s="395"/>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93"/>
      <c r="K48" s="394"/>
      <c r="L48" s="394"/>
      <c r="M48" s="394"/>
      <c r="N48" s="394"/>
      <c r="O48" s="395"/>
      <c r="P48" s="393"/>
      <c r="Q48" s="394"/>
      <c r="R48" s="394"/>
      <c r="S48" s="394"/>
      <c r="T48" s="394"/>
      <c r="U48" s="395"/>
      <c r="V48" s="393"/>
      <c r="W48" s="394"/>
      <c r="X48" s="394"/>
      <c r="Y48" s="394"/>
      <c r="Z48" s="394"/>
      <c r="AA48" s="395"/>
      <c r="AB48" s="393"/>
      <c r="AC48" s="394"/>
      <c r="AD48" s="394"/>
      <c r="AE48" s="394"/>
      <c r="AF48" s="394"/>
      <c r="AG48" s="395"/>
      <c r="AH48" s="393"/>
      <c r="AI48" s="394"/>
      <c r="AJ48" s="394"/>
      <c r="AK48" s="394"/>
      <c r="AL48" s="394"/>
      <c r="AM48" s="395"/>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93"/>
      <c r="K49" s="394"/>
      <c r="L49" s="394"/>
      <c r="M49" s="394"/>
      <c r="N49" s="394"/>
      <c r="O49" s="395"/>
      <c r="P49" s="393"/>
      <c r="Q49" s="394"/>
      <c r="R49" s="394"/>
      <c r="S49" s="394"/>
      <c r="T49" s="394"/>
      <c r="U49" s="395"/>
      <c r="V49" s="393"/>
      <c r="W49" s="394"/>
      <c r="X49" s="394"/>
      <c r="Y49" s="394"/>
      <c r="Z49" s="394"/>
      <c r="AA49" s="395"/>
      <c r="AB49" s="393"/>
      <c r="AC49" s="394"/>
      <c r="AD49" s="394"/>
      <c r="AE49" s="394"/>
      <c r="AF49" s="394"/>
      <c r="AG49" s="395"/>
      <c r="AH49" s="393"/>
      <c r="AI49" s="394"/>
      <c r="AJ49" s="394"/>
      <c r="AK49" s="394"/>
      <c r="AL49" s="394"/>
      <c r="AM49" s="395"/>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93"/>
      <c r="K50" s="394"/>
      <c r="L50" s="394"/>
      <c r="M50" s="394"/>
      <c r="N50" s="394"/>
      <c r="O50" s="395"/>
      <c r="P50" s="393"/>
      <c r="Q50" s="394"/>
      <c r="R50" s="394"/>
      <c r="S50" s="394"/>
      <c r="T50" s="394"/>
      <c r="U50" s="395"/>
      <c r="V50" s="393"/>
      <c r="W50" s="394"/>
      <c r="X50" s="394"/>
      <c r="Y50" s="394"/>
      <c r="Z50" s="394"/>
      <c r="AA50" s="395"/>
      <c r="AB50" s="393"/>
      <c r="AC50" s="394"/>
      <c r="AD50" s="394"/>
      <c r="AE50" s="394"/>
      <c r="AF50" s="394"/>
      <c r="AG50" s="395"/>
      <c r="AH50" s="393"/>
      <c r="AI50" s="394"/>
      <c r="AJ50" s="394"/>
      <c r="AK50" s="394"/>
      <c r="AL50" s="394"/>
      <c r="AM50" s="395"/>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96"/>
      <c r="K51" s="397"/>
      <c r="L51" s="397"/>
      <c r="M51" s="397"/>
      <c r="N51" s="397"/>
      <c r="O51" s="398"/>
      <c r="P51" s="396"/>
      <c r="Q51" s="397"/>
      <c r="R51" s="397"/>
      <c r="S51" s="397"/>
      <c r="T51" s="397"/>
      <c r="U51" s="398"/>
      <c r="V51" s="396"/>
      <c r="W51" s="397"/>
      <c r="X51" s="397"/>
      <c r="Y51" s="397"/>
      <c r="Z51" s="397"/>
      <c r="AA51" s="398"/>
      <c r="AB51" s="396"/>
      <c r="AC51" s="397"/>
      <c r="AD51" s="397"/>
      <c r="AE51" s="397"/>
      <c r="AF51" s="397"/>
      <c r="AG51" s="398"/>
      <c r="AH51" s="396"/>
      <c r="AI51" s="397"/>
      <c r="AJ51" s="397"/>
      <c r="AK51" s="397"/>
      <c r="AL51" s="397"/>
      <c r="AM51" s="39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6" sqref="C6"/>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438" t="s">
        <v>452</v>
      </c>
      <c r="C1" s="438"/>
      <c r="D1" s="438"/>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453</v>
      </c>
      <c r="D3" s="49" t="s">
        <v>438</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284</v>
      </c>
      <c r="C4" s="50" t="s">
        <v>454</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343</v>
      </c>
      <c r="C5" s="50" t="s">
        <v>455</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245</v>
      </c>
      <c r="C6" s="50" t="s">
        <v>456</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143</v>
      </c>
      <c r="C7" s="50" t="s">
        <v>457</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458</v>
      </c>
      <c r="C8" s="50" t="s">
        <v>459</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B15" zoomScaleNormal="100" workbookViewId="0">
      <selection activeCell="C24" sqref="C24"/>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440" t="s">
        <v>460</v>
      </c>
      <c r="C1" s="440"/>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461</v>
      </c>
      <c r="C3" s="34" t="s">
        <v>462</v>
      </c>
      <c r="D3" s="58"/>
      <c r="E3" s="58"/>
      <c r="F3" s="35"/>
      <c r="G3" s="8"/>
      <c r="H3" s="8"/>
      <c r="I3" s="8"/>
      <c r="J3" s="8"/>
      <c r="K3" s="8"/>
      <c r="L3" s="8"/>
      <c r="M3" s="8"/>
      <c r="N3" s="8"/>
      <c r="O3" s="8"/>
      <c r="P3" s="8"/>
      <c r="Q3" s="8"/>
      <c r="R3" s="8"/>
      <c r="S3" s="8"/>
      <c r="T3" s="8"/>
      <c r="U3" s="8"/>
      <c r="V3" s="8"/>
      <c r="W3" s="8"/>
    </row>
    <row r="4" spans="1:23" ht="32.4" x14ac:dyDescent="0.3">
      <c r="A4" s="23" t="s">
        <v>463</v>
      </c>
      <c r="B4" s="441" t="s">
        <v>464</v>
      </c>
      <c r="C4" s="36" t="s">
        <v>465</v>
      </c>
      <c r="D4" s="57"/>
      <c r="E4" s="57"/>
      <c r="F4" s="35"/>
      <c r="G4" s="8"/>
      <c r="H4" s="8"/>
      <c r="I4" s="8"/>
      <c r="J4" s="8"/>
      <c r="K4" s="8"/>
      <c r="L4" s="8"/>
      <c r="M4" s="8"/>
      <c r="N4" s="8"/>
      <c r="O4" s="8"/>
      <c r="P4" s="8"/>
      <c r="Q4" s="8"/>
      <c r="R4" s="8"/>
      <c r="S4" s="8"/>
      <c r="T4" s="8"/>
      <c r="U4" s="8"/>
      <c r="V4" s="8"/>
      <c r="W4" s="8"/>
    </row>
    <row r="5" spans="1:23" ht="32.4" x14ac:dyDescent="0.3">
      <c r="A5" s="23" t="s">
        <v>144</v>
      </c>
      <c r="B5" s="441"/>
      <c r="C5" s="37" t="s">
        <v>466</v>
      </c>
      <c r="D5" s="57"/>
      <c r="E5" s="57"/>
      <c r="F5" s="35"/>
      <c r="G5" s="8"/>
      <c r="H5" s="8"/>
      <c r="I5" s="8"/>
      <c r="J5" s="8"/>
      <c r="K5" s="8"/>
      <c r="L5" s="8"/>
      <c r="M5" s="8"/>
      <c r="N5" s="8"/>
      <c r="O5" s="8"/>
      <c r="P5" s="8"/>
      <c r="Q5" s="8"/>
      <c r="R5" s="8"/>
      <c r="S5" s="8"/>
      <c r="T5" s="8"/>
      <c r="U5" s="8"/>
      <c r="V5" s="8"/>
      <c r="W5" s="8"/>
    </row>
    <row r="6" spans="1:23" ht="32.4" x14ac:dyDescent="0.3">
      <c r="A6" s="23" t="s">
        <v>265</v>
      </c>
      <c r="B6" s="441"/>
      <c r="C6" s="37" t="s">
        <v>467</v>
      </c>
      <c r="D6" s="57"/>
      <c r="E6" s="57"/>
      <c r="F6" s="35"/>
      <c r="G6" s="8"/>
      <c r="H6" s="8"/>
      <c r="I6" s="8"/>
      <c r="J6" s="8"/>
      <c r="K6" s="8"/>
      <c r="L6" s="8"/>
      <c r="M6" s="8"/>
      <c r="N6" s="8"/>
      <c r="O6" s="8"/>
      <c r="P6" s="8"/>
      <c r="Q6" s="8"/>
      <c r="R6" s="8"/>
      <c r="S6" s="8"/>
      <c r="T6" s="8"/>
      <c r="U6" s="8"/>
      <c r="V6" s="8"/>
      <c r="W6" s="8"/>
    </row>
    <row r="7" spans="1:23" ht="32.4" x14ac:dyDescent="0.3">
      <c r="A7" s="23" t="s">
        <v>386</v>
      </c>
      <c r="B7" s="441"/>
      <c r="C7" s="37" t="s">
        <v>468</v>
      </c>
      <c r="D7" s="57"/>
      <c r="E7" s="57"/>
      <c r="F7" s="35"/>
      <c r="G7" s="8"/>
      <c r="H7" s="8"/>
      <c r="I7" s="8"/>
      <c r="J7" s="8"/>
      <c r="K7" s="8"/>
      <c r="L7" s="8"/>
      <c r="M7" s="8"/>
      <c r="N7" s="8"/>
      <c r="O7" s="8"/>
      <c r="P7" s="8"/>
      <c r="Q7" s="8"/>
      <c r="R7" s="8"/>
      <c r="S7" s="8"/>
      <c r="T7" s="8"/>
      <c r="U7" s="8"/>
      <c r="V7" s="8"/>
      <c r="W7" s="8"/>
    </row>
    <row r="8" spans="1:23" ht="20.399999999999999" x14ac:dyDescent="0.3">
      <c r="A8" s="23"/>
      <c r="B8" s="441"/>
      <c r="C8" s="37" t="s">
        <v>469</v>
      </c>
      <c r="D8" s="57"/>
      <c r="E8" s="57"/>
      <c r="F8" s="38"/>
      <c r="G8" s="8"/>
      <c r="H8" s="8"/>
      <c r="I8" s="8"/>
      <c r="J8" s="8"/>
      <c r="K8" s="8"/>
      <c r="L8" s="8"/>
      <c r="M8" s="8"/>
      <c r="N8" s="8"/>
      <c r="O8" s="8"/>
      <c r="P8" s="8"/>
      <c r="Q8" s="8"/>
      <c r="R8" s="8"/>
      <c r="S8" s="8"/>
      <c r="T8" s="8"/>
      <c r="U8" s="8"/>
      <c r="V8" s="8"/>
      <c r="W8" s="8"/>
    </row>
    <row r="9" spans="1:23" ht="18" x14ac:dyDescent="0.3">
      <c r="A9" s="23"/>
      <c r="B9" s="441"/>
      <c r="C9" s="39" t="s">
        <v>470</v>
      </c>
      <c r="D9" s="57"/>
      <c r="E9" s="57"/>
      <c r="F9" s="24"/>
      <c r="G9" s="8"/>
      <c r="H9" s="8"/>
      <c r="I9" s="8"/>
      <c r="J9" s="8"/>
      <c r="K9" s="8"/>
      <c r="L9" s="8"/>
      <c r="M9" s="8"/>
      <c r="N9" s="8"/>
      <c r="O9" s="8"/>
      <c r="P9" s="8"/>
      <c r="Q9" s="8"/>
      <c r="R9" s="8"/>
      <c r="S9" s="8"/>
      <c r="T9" s="8"/>
      <c r="U9" s="8"/>
      <c r="V9" s="8"/>
      <c r="W9" s="8"/>
    </row>
    <row r="10" spans="1:23" ht="33.75" customHeight="1" x14ac:dyDescent="0.3">
      <c r="A10" s="23"/>
      <c r="B10" s="442" t="s">
        <v>471</v>
      </c>
      <c r="C10" s="40" t="s">
        <v>472</v>
      </c>
      <c r="D10" s="57"/>
      <c r="E10" s="57"/>
      <c r="F10" s="23" t="s">
        <v>473</v>
      </c>
      <c r="G10" s="8"/>
      <c r="H10" s="8"/>
      <c r="I10" s="8"/>
      <c r="J10" s="8"/>
      <c r="K10" s="8"/>
      <c r="L10" s="8"/>
      <c r="M10" s="8"/>
      <c r="N10" s="8"/>
      <c r="O10" s="8"/>
      <c r="P10" s="8"/>
      <c r="Q10" s="8"/>
      <c r="R10" s="8"/>
      <c r="S10" s="8"/>
      <c r="T10" s="8"/>
      <c r="U10" s="8"/>
      <c r="V10" s="8"/>
      <c r="W10" s="8"/>
    </row>
    <row r="11" spans="1:23" ht="18" x14ac:dyDescent="0.3">
      <c r="A11" s="23"/>
      <c r="B11" s="442"/>
      <c r="C11" s="41" t="s">
        <v>474</v>
      </c>
      <c r="D11" s="57"/>
      <c r="E11" s="57"/>
      <c r="F11" s="23" t="s">
        <v>475</v>
      </c>
      <c r="G11" s="8"/>
      <c r="H11" s="8"/>
      <c r="I11" s="8"/>
      <c r="J11" s="8"/>
      <c r="K11" s="8"/>
      <c r="L11" s="8"/>
      <c r="M11" s="8"/>
      <c r="N11" s="8"/>
      <c r="O11" s="8"/>
      <c r="P11" s="8"/>
      <c r="Q11" s="8"/>
      <c r="R11" s="8"/>
      <c r="S11" s="8"/>
      <c r="T11" s="8"/>
      <c r="U11" s="8"/>
      <c r="V11" s="8"/>
      <c r="W11" s="8"/>
    </row>
    <row r="12" spans="1:23" ht="18" x14ac:dyDescent="0.3">
      <c r="A12" s="23"/>
      <c r="B12" s="442"/>
      <c r="C12" s="41" t="s">
        <v>476</v>
      </c>
      <c r="D12" s="57"/>
      <c r="E12" s="57"/>
      <c r="F12" s="23" t="s">
        <v>477</v>
      </c>
      <c r="G12" s="8"/>
      <c r="H12" s="8"/>
      <c r="I12" s="8"/>
      <c r="J12" s="8"/>
      <c r="K12" s="8"/>
      <c r="L12" s="8"/>
      <c r="M12" s="8"/>
      <c r="N12" s="8"/>
      <c r="O12" s="8"/>
      <c r="P12" s="8"/>
      <c r="Q12" s="8"/>
      <c r="R12" s="8"/>
      <c r="S12" s="8"/>
      <c r="T12" s="8"/>
      <c r="U12" s="8"/>
      <c r="V12" s="8"/>
      <c r="W12" s="8"/>
    </row>
    <row r="13" spans="1:23" ht="18" x14ac:dyDescent="0.3">
      <c r="A13" s="23"/>
      <c r="B13" s="442"/>
      <c r="C13" s="41" t="s">
        <v>478</v>
      </c>
      <c r="D13" s="57"/>
      <c r="E13" s="57"/>
      <c r="F13" s="23" t="s">
        <v>479</v>
      </c>
      <c r="G13" s="8"/>
      <c r="H13" s="8"/>
      <c r="I13" s="8"/>
      <c r="J13" s="8"/>
      <c r="K13" s="8"/>
      <c r="L13" s="8"/>
      <c r="M13" s="8"/>
      <c r="N13" s="8"/>
      <c r="O13" s="8"/>
      <c r="P13" s="8"/>
      <c r="Q13" s="8"/>
      <c r="R13" s="8"/>
      <c r="S13" s="8"/>
      <c r="T13" s="8"/>
      <c r="U13" s="8"/>
      <c r="V13" s="8"/>
      <c r="W13" s="8"/>
    </row>
    <row r="14" spans="1:23" ht="36" x14ac:dyDescent="0.3">
      <c r="A14" s="23"/>
      <c r="B14" s="442"/>
      <c r="C14" s="41" t="s">
        <v>480</v>
      </c>
      <c r="D14" s="57"/>
      <c r="E14" s="57"/>
      <c r="F14" s="23" t="s">
        <v>481</v>
      </c>
      <c r="G14" s="8"/>
      <c r="H14" s="8"/>
      <c r="I14" s="8"/>
      <c r="J14" s="8"/>
      <c r="K14" s="8"/>
      <c r="L14" s="8"/>
      <c r="M14" s="8"/>
      <c r="N14" s="8"/>
      <c r="O14" s="8"/>
      <c r="P14" s="8"/>
      <c r="Q14" s="8"/>
      <c r="R14" s="8"/>
      <c r="S14" s="8"/>
      <c r="T14" s="8"/>
      <c r="U14" s="8"/>
      <c r="V14" s="8"/>
      <c r="W14" s="8"/>
    </row>
    <row r="15" spans="1:23" ht="36" x14ac:dyDescent="0.3">
      <c r="A15" s="23"/>
      <c r="B15" s="442"/>
      <c r="C15" s="42" t="s">
        <v>482</v>
      </c>
      <c r="D15" s="57"/>
      <c r="E15" s="57"/>
      <c r="F15" s="23"/>
      <c r="G15" s="8"/>
      <c r="H15" s="8"/>
      <c r="I15" s="8"/>
      <c r="J15" s="8"/>
      <c r="K15" s="8"/>
      <c r="L15" s="8"/>
      <c r="M15" s="8"/>
      <c r="N15" s="8"/>
      <c r="O15" s="8"/>
      <c r="P15" s="8"/>
      <c r="Q15" s="8"/>
    </row>
    <row r="16" spans="1:23" ht="18" x14ac:dyDescent="0.3">
      <c r="A16" s="23"/>
      <c r="B16" s="443" t="s">
        <v>483</v>
      </c>
      <c r="C16" s="40" t="s">
        <v>484</v>
      </c>
      <c r="D16" s="57"/>
      <c r="E16" s="57"/>
      <c r="F16" s="23"/>
      <c r="G16" s="8"/>
      <c r="H16" s="8"/>
      <c r="I16" s="8"/>
      <c r="J16" s="8"/>
      <c r="K16" s="8"/>
      <c r="L16" s="8"/>
      <c r="M16" s="8"/>
      <c r="N16" s="8"/>
      <c r="O16" s="8"/>
      <c r="P16" s="8"/>
      <c r="Q16" s="8"/>
    </row>
    <row r="17" spans="1:17" ht="36" x14ac:dyDescent="0.3">
      <c r="A17" s="23"/>
      <c r="B17" s="443"/>
      <c r="C17" s="41" t="s">
        <v>485</v>
      </c>
      <c r="D17" s="57"/>
      <c r="E17" s="57"/>
      <c r="F17" s="25"/>
      <c r="G17" s="8"/>
      <c r="H17" s="8"/>
      <c r="I17" s="8"/>
      <c r="J17" s="8"/>
      <c r="K17" s="8"/>
      <c r="L17" s="8"/>
      <c r="M17" s="8"/>
      <c r="N17" s="8"/>
      <c r="O17" s="8"/>
      <c r="P17" s="8"/>
      <c r="Q17" s="8"/>
    </row>
    <row r="18" spans="1:17" ht="36" x14ac:dyDescent="0.3">
      <c r="A18" s="23"/>
      <c r="B18" s="443"/>
      <c r="C18" s="41" t="s">
        <v>486</v>
      </c>
      <c r="D18" s="57"/>
      <c r="E18" s="57"/>
      <c r="F18" s="25"/>
      <c r="G18" s="8"/>
      <c r="H18" s="8"/>
      <c r="I18" s="8"/>
      <c r="J18" s="8"/>
      <c r="K18" s="8"/>
      <c r="L18" s="8"/>
      <c r="M18" s="8"/>
      <c r="N18" s="8"/>
      <c r="O18" s="8"/>
      <c r="P18" s="8"/>
      <c r="Q18" s="8"/>
    </row>
    <row r="19" spans="1:17" ht="18" x14ac:dyDescent="0.3">
      <c r="A19" s="23"/>
      <c r="B19" s="443"/>
      <c r="C19" s="41" t="s">
        <v>487</v>
      </c>
      <c r="D19" s="57"/>
      <c r="E19" s="57"/>
      <c r="F19" s="25"/>
      <c r="G19" s="8"/>
      <c r="H19" s="8"/>
      <c r="I19" s="8"/>
      <c r="J19" s="8"/>
      <c r="K19" s="8"/>
      <c r="L19" s="8"/>
      <c r="M19" s="8"/>
      <c r="N19" s="8"/>
      <c r="O19" s="8"/>
      <c r="P19" s="8"/>
      <c r="Q19" s="8"/>
    </row>
    <row r="20" spans="1:17" ht="36" x14ac:dyDescent="0.3">
      <c r="A20" s="23"/>
      <c r="B20" s="443"/>
      <c r="C20" s="41" t="s">
        <v>488</v>
      </c>
      <c r="D20" s="57"/>
      <c r="E20" s="57"/>
      <c r="F20" s="25"/>
      <c r="G20" s="8"/>
      <c r="H20" s="8"/>
      <c r="I20" s="8"/>
      <c r="J20" s="8"/>
      <c r="K20" s="8"/>
      <c r="L20" s="8"/>
      <c r="M20" s="8"/>
      <c r="N20" s="8"/>
      <c r="O20" s="8"/>
      <c r="P20" s="8"/>
      <c r="Q20" s="8"/>
    </row>
    <row r="21" spans="1:17" ht="36" x14ac:dyDescent="0.3">
      <c r="A21" s="23"/>
      <c r="B21" s="443"/>
      <c r="C21" s="42" t="s">
        <v>489</v>
      </c>
      <c r="D21" s="57"/>
      <c r="E21" s="57"/>
      <c r="F21" s="43"/>
      <c r="G21" s="8"/>
      <c r="H21" s="8"/>
      <c r="I21" s="8"/>
      <c r="J21" s="8"/>
      <c r="K21" s="8"/>
      <c r="L21" s="8"/>
      <c r="M21" s="8"/>
      <c r="N21" s="8"/>
      <c r="O21" s="8"/>
      <c r="P21" s="8"/>
      <c r="Q21" s="8"/>
    </row>
    <row r="22" spans="1:17" ht="20.399999999999999" x14ac:dyDescent="0.3">
      <c r="A22" s="23"/>
      <c r="B22" s="444" t="s">
        <v>490</v>
      </c>
      <c r="C22" s="40" t="s">
        <v>491</v>
      </c>
      <c r="D22" s="57"/>
      <c r="E22" s="57"/>
      <c r="F22" s="43"/>
      <c r="G22" s="8"/>
      <c r="H22" s="8"/>
      <c r="I22" s="8"/>
      <c r="J22" s="8"/>
      <c r="K22" s="8"/>
      <c r="L22" s="8"/>
      <c r="M22" s="8"/>
      <c r="N22" s="8"/>
      <c r="O22" s="8"/>
      <c r="P22" s="8"/>
      <c r="Q22" s="8"/>
    </row>
    <row r="23" spans="1:17" ht="36" x14ac:dyDescent="0.3">
      <c r="A23" s="23"/>
      <c r="B23" s="444"/>
      <c r="C23" s="41" t="s">
        <v>492</v>
      </c>
      <c r="D23" s="57"/>
      <c r="E23" s="57"/>
      <c r="F23" s="43"/>
      <c r="G23" s="8"/>
      <c r="H23" s="8"/>
      <c r="I23" s="8"/>
      <c r="J23" s="8"/>
      <c r="K23" s="8"/>
      <c r="L23" s="8"/>
      <c r="M23" s="8"/>
      <c r="N23" s="8"/>
      <c r="O23" s="8"/>
      <c r="P23" s="8"/>
      <c r="Q23" s="8"/>
    </row>
    <row r="24" spans="1:17" ht="36" x14ac:dyDescent="0.3">
      <c r="A24" s="23"/>
      <c r="B24" s="444"/>
      <c r="C24" s="41" t="s">
        <v>493</v>
      </c>
      <c r="D24" s="57"/>
      <c r="E24" s="57"/>
      <c r="F24" s="43"/>
      <c r="G24" s="8"/>
      <c r="H24" s="8"/>
      <c r="I24" s="8"/>
      <c r="J24" s="8"/>
      <c r="K24" s="8"/>
      <c r="L24" s="8"/>
      <c r="M24" s="8"/>
      <c r="N24" s="8"/>
      <c r="O24" s="8"/>
      <c r="P24" s="8"/>
      <c r="Q24" s="8"/>
    </row>
    <row r="25" spans="1:17" ht="20.399999999999999" x14ac:dyDescent="0.3">
      <c r="A25" s="23"/>
      <c r="B25" s="444"/>
      <c r="C25" s="41" t="s">
        <v>494</v>
      </c>
      <c r="D25" s="57"/>
      <c r="E25" s="57"/>
      <c r="F25" s="43"/>
      <c r="G25" s="8"/>
      <c r="H25" s="8"/>
      <c r="I25" s="8"/>
      <c r="J25" s="8"/>
      <c r="K25" s="8"/>
      <c r="L25" s="8"/>
      <c r="M25" s="8"/>
      <c r="N25" s="8"/>
      <c r="O25" s="8"/>
      <c r="P25" s="8"/>
      <c r="Q25" s="8"/>
    </row>
    <row r="26" spans="1:17" ht="36" x14ac:dyDescent="0.3">
      <c r="A26" s="23"/>
      <c r="B26" s="444"/>
      <c r="C26" s="41" t="s">
        <v>495</v>
      </c>
      <c r="D26" s="57"/>
      <c r="E26" s="57"/>
      <c r="F26" s="43"/>
      <c r="G26" s="8"/>
      <c r="H26" s="8"/>
      <c r="I26" s="8"/>
      <c r="J26" s="8"/>
      <c r="K26" s="8"/>
      <c r="L26" s="8"/>
      <c r="M26" s="8"/>
      <c r="N26" s="8"/>
      <c r="O26" s="8"/>
      <c r="P26" s="8"/>
      <c r="Q26" s="8"/>
    </row>
    <row r="27" spans="1:17" ht="36" x14ac:dyDescent="0.3">
      <c r="A27" s="23"/>
      <c r="B27" s="444"/>
      <c r="C27" s="42" t="s">
        <v>496</v>
      </c>
      <c r="D27" s="57"/>
      <c r="E27" s="57"/>
      <c r="F27" s="43"/>
      <c r="G27" s="8"/>
      <c r="H27" s="8"/>
      <c r="I27" s="8"/>
      <c r="J27" s="8"/>
      <c r="K27" s="8"/>
      <c r="L27" s="8"/>
      <c r="M27" s="8"/>
      <c r="N27" s="8"/>
      <c r="O27" s="8"/>
      <c r="P27" s="8"/>
      <c r="Q27" s="8"/>
    </row>
    <row r="28" spans="1:17" ht="20.399999999999999" x14ac:dyDescent="0.3">
      <c r="A28" s="23"/>
      <c r="B28" s="439" t="s">
        <v>497</v>
      </c>
      <c r="C28" s="40" t="s">
        <v>498</v>
      </c>
      <c r="D28" s="57"/>
      <c r="E28" s="57"/>
      <c r="F28" s="43"/>
      <c r="G28" s="8"/>
      <c r="H28" s="8"/>
      <c r="I28" s="8"/>
      <c r="J28" s="8"/>
      <c r="K28" s="8"/>
      <c r="L28" s="8"/>
      <c r="M28" s="8"/>
      <c r="N28" s="8"/>
      <c r="O28" s="8"/>
      <c r="P28" s="8"/>
      <c r="Q28" s="8"/>
    </row>
    <row r="29" spans="1:17" ht="20.399999999999999" x14ac:dyDescent="0.3">
      <c r="A29" s="23"/>
      <c r="B29" s="439"/>
      <c r="C29" s="41" t="s">
        <v>499</v>
      </c>
      <c r="D29" s="57"/>
      <c r="E29" s="57"/>
      <c r="F29" s="43"/>
      <c r="G29" s="8"/>
      <c r="H29" s="8"/>
      <c r="I29" s="8"/>
      <c r="J29" s="8"/>
      <c r="K29" s="8"/>
      <c r="L29" s="8"/>
      <c r="M29" s="8"/>
      <c r="N29" s="8"/>
      <c r="O29" s="8"/>
      <c r="P29" s="8"/>
      <c r="Q29" s="8"/>
    </row>
    <row r="30" spans="1:17" ht="20.399999999999999" x14ac:dyDescent="0.3">
      <c r="A30" s="23"/>
      <c r="B30" s="439"/>
      <c r="C30" s="41" t="s">
        <v>500</v>
      </c>
      <c r="D30" s="57"/>
      <c r="E30" s="57"/>
      <c r="F30" s="43"/>
      <c r="G30" s="8"/>
      <c r="H30" s="8"/>
      <c r="I30" s="8"/>
      <c r="J30" s="8"/>
      <c r="K30" s="8"/>
      <c r="L30" s="8"/>
      <c r="M30" s="8"/>
      <c r="N30" s="8"/>
      <c r="O30" s="8"/>
      <c r="P30" s="8"/>
      <c r="Q30" s="8"/>
    </row>
    <row r="31" spans="1:17" ht="36" x14ac:dyDescent="0.3">
      <c r="A31" s="23"/>
      <c r="B31" s="439"/>
      <c r="C31" s="41" t="s">
        <v>501</v>
      </c>
      <c r="D31" s="57"/>
      <c r="E31" s="57"/>
      <c r="F31" s="43"/>
      <c r="G31" s="8"/>
      <c r="H31" s="8"/>
      <c r="I31" s="8"/>
      <c r="J31" s="8"/>
      <c r="K31" s="8"/>
      <c r="L31" s="8"/>
      <c r="M31" s="8"/>
      <c r="N31" s="8"/>
      <c r="O31" s="8"/>
      <c r="P31" s="8"/>
      <c r="Q31" s="8"/>
    </row>
    <row r="32" spans="1:17" ht="36" x14ac:dyDescent="0.3">
      <c r="A32" s="23"/>
      <c r="B32" s="439"/>
      <c r="C32" s="41" t="s">
        <v>502</v>
      </c>
      <c r="D32" s="57"/>
      <c r="E32" s="57"/>
      <c r="F32" s="43"/>
      <c r="G32" s="8"/>
      <c r="H32" s="8"/>
      <c r="I32" s="8"/>
      <c r="J32" s="8"/>
      <c r="K32" s="8"/>
      <c r="L32" s="8"/>
      <c r="M32" s="8"/>
      <c r="N32" s="8"/>
      <c r="O32" s="8"/>
      <c r="P32" s="8"/>
      <c r="Q32" s="8"/>
    </row>
    <row r="33" spans="1:17" ht="36" x14ac:dyDescent="0.3">
      <c r="A33" s="23"/>
      <c r="B33" s="439"/>
      <c r="C33" s="42" t="s">
        <v>503</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504</v>
      </c>
      <c r="C208" s="45" t="s">
        <v>505</v>
      </c>
      <c r="D208" s="45"/>
      <c r="E208" s="45"/>
      <c r="F208" t="s">
        <v>504</v>
      </c>
      <c r="G208" t="s">
        <v>505</v>
      </c>
    </row>
    <row r="209" spans="1:10" ht="21" x14ac:dyDescent="0.4">
      <c r="A209" s="8"/>
      <c r="B209" s="46" t="s">
        <v>506</v>
      </c>
      <c r="C209" s="46" t="s">
        <v>507</v>
      </c>
      <c r="D209" s="46"/>
      <c r="E209" s="46"/>
      <c r="F209" t="s">
        <v>506</v>
      </c>
      <c r="H209" t="str">
        <f>IF(NOT(ISBLANK(F209)),F209,IF(NOT(ISBLANK(G209)),"     "&amp;G209,FALSE))</f>
        <v>Afectación Económica o presupuestal</v>
      </c>
      <c r="I209" t="s">
        <v>506</v>
      </c>
      <c r="J209" t="str">
        <f>IF(NOT(ISERROR(MATCH(I209,_xlfn.ANCHORARRAY(B220),0))),H222&amp;"Por favor no seleccionar los criterios de impacto",I209)</f>
        <v>❌Por favor no seleccionar los criterios de impacto</v>
      </c>
    </row>
    <row r="210" spans="1:10" ht="21" x14ac:dyDescent="0.4">
      <c r="A210" s="8"/>
      <c r="B210" s="46" t="s">
        <v>506</v>
      </c>
      <c r="C210" s="46" t="s">
        <v>508</v>
      </c>
      <c r="D210" s="46"/>
      <c r="E210" s="46"/>
      <c r="G210" t="s">
        <v>507</v>
      </c>
      <c r="H210" t="str">
        <f t="shared" ref="H210:H220" si="0">IF(NOT(ISBLANK(F210)),F210,IF(NOT(ISBLANK(G210)),"     "&amp;G210,FALSE))</f>
        <v xml:space="preserve">     Afectación menor a 10 SMLMV .</v>
      </c>
    </row>
    <row r="211" spans="1:10" ht="21" x14ac:dyDescent="0.4">
      <c r="A211" s="8"/>
      <c r="B211" s="46" t="s">
        <v>506</v>
      </c>
      <c r="C211" s="46" t="s">
        <v>509</v>
      </c>
      <c r="D211" s="46"/>
      <c r="E211" s="46"/>
      <c r="G211" t="s">
        <v>508</v>
      </c>
      <c r="H211" t="str">
        <f t="shared" si="0"/>
        <v xml:space="preserve">     Entre 10 y 50 SMLMV </v>
      </c>
    </row>
    <row r="212" spans="1:10" ht="21" x14ac:dyDescent="0.4">
      <c r="A212" s="8"/>
      <c r="B212" s="46" t="s">
        <v>506</v>
      </c>
      <c r="C212" s="46" t="s">
        <v>510</v>
      </c>
      <c r="D212" s="46"/>
      <c r="E212" s="46"/>
      <c r="G212" t="s">
        <v>509</v>
      </c>
      <c r="H212" t="str">
        <f t="shared" si="0"/>
        <v xml:space="preserve">     Entre 50 y 100 SMLMV </v>
      </c>
    </row>
    <row r="213" spans="1:10" ht="21" x14ac:dyDescent="0.4">
      <c r="A213" s="8"/>
      <c r="B213" s="46" t="s">
        <v>506</v>
      </c>
      <c r="C213" s="46" t="s">
        <v>511</v>
      </c>
      <c r="D213" s="46"/>
      <c r="E213" s="46"/>
      <c r="G213" t="s">
        <v>510</v>
      </c>
      <c r="H213" t="str">
        <f t="shared" si="0"/>
        <v xml:space="preserve">     Entre 100 y 500 SMLMV </v>
      </c>
    </row>
    <row r="214" spans="1:10" ht="21" x14ac:dyDescent="0.4">
      <c r="A214" s="8"/>
      <c r="B214" s="46" t="s">
        <v>512</v>
      </c>
      <c r="C214" s="46" t="s">
        <v>513</v>
      </c>
      <c r="D214" s="46"/>
      <c r="E214" s="46"/>
      <c r="G214" t="s">
        <v>511</v>
      </c>
      <c r="H214" t="str">
        <f t="shared" si="0"/>
        <v xml:space="preserve">     Mayor a 500 SMLMV </v>
      </c>
    </row>
    <row r="215" spans="1:10" ht="21" x14ac:dyDescent="0.4">
      <c r="A215" s="8"/>
      <c r="B215" s="46" t="s">
        <v>512</v>
      </c>
      <c r="C215" s="46" t="s">
        <v>514</v>
      </c>
      <c r="D215" s="46"/>
      <c r="E215" s="46"/>
      <c r="F215" t="s">
        <v>512</v>
      </c>
      <c r="H215" t="str">
        <f t="shared" si="0"/>
        <v>Pérdida Reputacional</v>
      </c>
    </row>
    <row r="216" spans="1:10" ht="21" x14ac:dyDescent="0.4">
      <c r="A216" s="8"/>
      <c r="B216" s="46" t="s">
        <v>512</v>
      </c>
      <c r="C216" s="46" t="s">
        <v>515</v>
      </c>
      <c r="D216" s="46"/>
      <c r="E216" s="46"/>
      <c r="G216" t="s">
        <v>513</v>
      </c>
      <c r="H216" t="str">
        <f t="shared" si="0"/>
        <v xml:space="preserve">     El riesgo afecta la imagen de alguna área de la organización</v>
      </c>
    </row>
    <row r="217" spans="1:10" ht="21" x14ac:dyDescent="0.4">
      <c r="A217" s="8"/>
      <c r="B217" s="46" t="s">
        <v>512</v>
      </c>
      <c r="C217" s="46" t="s">
        <v>516</v>
      </c>
      <c r="D217" s="46"/>
      <c r="E217" s="46"/>
      <c r="G217" t="s">
        <v>514</v>
      </c>
      <c r="H217" t="str">
        <f t="shared" si="0"/>
        <v xml:space="preserve">     El riesgo afecta la imagen de la entidad internamente, de conocimiento general, nivel interno, de junta dircetiva y accionistas y/o de provedores</v>
      </c>
    </row>
    <row r="218" spans="1:10" ht="21" x14ac:dyDescent="0.4">
      <c r="A218" s="8"/>
      <c r="B218" s="46" t="s">
        <v>512</v>
      </c>
      <c r="C218" s="46" t="s">
        <v>517</v>
      </c>
      <c r="D218" s="46"/>
      <c r="E218" s="46"/>
      <c r="G218" t="s">
        <v>515</v>
      </c>
      <c r="H218" t="str">
        <f t="shared" si="0"/>
        <v xml:space="preserve">     El riesgo afecta la imagen de la entidad con algunos usuarios de relevancia frente al logro de los objetivos</v>
      </c>
    </row>
    <row r="219" spans="1:10" x14ac:dyDescent="0.3">
      <c r="A219" s="8"/>
      <c r="B219" s="6"/>
      <c r="C219" s="6"/>
      <c r="D219" s="6"/>
      <c r="E219" s="6"/>
      <c r="G219" t="s">
        <v>516</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517</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518</v>
      </c>
    </row>
    <row r="223" spans="1:10" x14ac:dyDescent="0.3">
      <c r="B223" s="4"/>
      <c r="C223" s="4"/>
      <c r="D223" s="4"/>
      <c r="E223" s="4"/>
      <c r="H223" s="7" t="s">
        <v>519</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D6" sqref="D6"/>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445" t="s">
        <v>520</v>
      </c>
      <c r="C1" s="446"/>
      <c r="D1" s="446"/>
      <c r="E1" s="446"/>
      <c r="F1" s="447"/>
    </row>
    <row r="2" spans="2:6" ht="16.2" thickBot="1" x14ac:dyDescent="0.35">
      <c r="B2" s="11"/>
      <c r="C2" s="11"/>
      <c r="D2" s="11"/>
      <c r="E2" s="11"/>
      <c r="F2" s="11"/>
    </row>
    <row r="3" spans="2:6" ht="16.2" thickBot="1" x14ac:dyDescent="0.35">
      <c r="B3" s="449" t="s">
        <v>521</v>
      </c>
      <c r="C3" s="450"/>
      <c r="D3" s="450"/>
      <c r="E3" s="47" t="s">
        <v>462</v>
      </c>
      <c r="F3" s="48" t="s">
        <v>522</v>
      </c>
    </row>
    <row r="4" spans="2:6" ht="31.2" x14ac:dyDescent="0.3">
      <c r="B4" s="451" t="s">
        <v>523</v>
      </c>
      <c r="C4" s="453" t="s">
        <v>127</v>
      </c>
      <c r="D4" s="12" t="s">
        <v>146</v>
      </c>
      <c r="E4" s="13" t="s">
        <v>524</v>
      </c>
      <c r="F4" s="14">
        <v>0.25</v>
      </c>
    </row>
    <row r="5" spans="2:6" ht="46.8" x14ac:dyDescent="0.3">
      <c r="B5" s="452"/>
      <c r="C5" s="454"/>
      <c r="D5" s="15" t="s">
        <v>177</v>
      </c>
      <c r="E5" s="16" t="s">
        <v>525</v>
      </c>
      <c r="F5" s="17">
        <v>0.15</v>
      </c>
    </row>
    <row r="6" spans="2:6" ht="46.8" x14ac:dyDescent="0.3">
      <c r="B6" s="452"/>
      <c r="C6" s="454"/>
      <c r="D6" s="15" t="s">
        <v>216</v>
      </c>
      <c r="E6" s="16" t="s">
        <v>526</v>
      </c>
      <c r="F6" s="17">
        <v>0.1</v>
      </c>
    </row>
    <row r="7" spans="2:6" ht="15.6" x14ac:dyDescent="0.3">
      <c r="B7" s="452"/>
      <c r="C7" s="15"/>
      <c r="D7" s="15" t="s">
        <v>365</v>
      </c>
      <c r="E7" s="16"/>
      <c r="F7" s="17"/>
    </row>
    <row r="8" spans="2:6" ht="62.4" x14ac:dyDescent="0.3">
      <c r="B8" s="452"/>
      <c r="C8" s="454" t="s">
        <v>128</v>
      </c>
      <c r="D8" s="15" t="s">
        <v>527</v>
      </c>
      <c r="E8" s="16" t="s">
        <v>528</v>
      </c>
      <c r="F8" s="17">
        <v>0.25</v>
      </c>
    </row>
    <row r="9" spans="2:6" ht="31.2" x14ac:dyDescent="0.3">
      <c r="B9" s="452"/>
      <c r="C9" s="454"/>
      <c r="D9" s="15" t="s">
        <v>147</v>
      </c>
      <c r="E9" s="16" t="s">
        <v>529</v>
      </c>
      <c r="F9" s="17">
        <v>0.15</v>
      </c>
    </row>
    <row r="10" spans="2:6" ht="15.6" x14ac:dyDescent="0.3">
      <c r="B10" s="32"/>
      <c r="C10" s="15"/>
      <c r="D10" s="15" t="s">
        <v>365</v>
      </c>
      <c r="E10" s="16"/>
      <c r="F10" s="17"/>
    </row>
    <row r="11" spans="2:6" ht="46.8" x14ac:dyDescent="0.3">
      <c r="B11" s="452" t="s">
        <v>530</v>
      </c>
      <c r="C11" s="454" t="s">
        <v>130</v>
      </c>
      <c r="D11" s="15" t="s">
        <v>173</v>
      </c>
      <c r="E11" s="16" t="s">
        <v>531</v>
      </c>
      <c r="F11" s="18" t="s">
        <v>532</v>
      </c>
    </row>
    <row r="12" spans="2:6" ht="46.8" x14ac:dyDescent="0.3">
      <c r="B12" s="452"/>
      <c r="C12" s="454"/>
      <c r="D12" s="15" t="s">
        <v>148</v>
      </c>
      <c r="E12" s="16" t="s">
        <v>533</v>
      </c>
      <c r="F12" s="18" t="s">
        <v>532</v>
      </c>
    </row>
    <row r="13" spans="2:6" ht="15.6" x14ac:dyDescent="0.3">
      <c r="B13" s="452"/>
      <c r="C13" s="15"/>
      <c r="D13" s="15" t="s">
        <v>365</v>
      </c>
      <c r="E13" s="16"/>
      <c r="F13" s="18"/>
    </row>
    <row r="14" spans="2:6" ht="46.8" x14ac:dyDescent="0.3">
      <c r="B14" s="452"/>
      <c r="C14" s="454" t="s">
        <v>131</v>
      </c>
      <c r="D14" s="15" t="s">
        <v>192</v>
      </c>
      <c r="E14" s="16" t="s">
        <v>534</v>
      </c>
      <c r="F14" s="18" t="s">
        <v>532</v>
      </c>
    </row>
    <row r="15" spans="2:6" ht="46.8" x14ac:dyDescent="0.3">
      <c r="B15" s="452"/>
      <c r="C15" s="454"/>
      <c r="D15" s="15" t="s">
        <v>149</v>
      </c>
      <c r="E15" s="16" t="s">
        <v>535</v>
      </c>
      <c r="F15" s="18" t="s">
        <v>532</v>
      </c>
    </row>
    <row r="16" spans="2:6" ht="15.6" x14ac:dyDescent="0.3">
      <c r="B16" s="452"/>
      <c r="C16" s="15"/>
      <c r="D16" s="15" t="s">
        <v>365</v>
      </c>
      <c r="E16" s="16"/>
      <c r="F16" s="18"/>
    </row>
    <row r="17" spans="2:6" ht="31.2" x14ac:dyDescent="0.3">
      <c r="B17" s="452"/>
      <c r="C17" s="454" t="s">
        <v>132</v>
      </c>
      <c r="D17" s="15" t="s">
        <v>150</v>
      </c>
      <c r="E17" s="16" t="s">
        <v>536</v>
      </c>
      <c r="F17" s="18" t="s">
        <v>532</v>
      </c>
    </row>
    <row r="18" spans="2:6" ht="16.2" thickBot="1" x14ac:dyDescent="0.35">
      <c r="B18" s="455"/>
      <c r="C18" s="456"/>
      <c r="D18" s="19" t="s">
        <v>537</v>
      </c>
      <c r="E18" s="20" t="s">
        <v>538</v>
      </c>
      <c r="F18" s="21" t="s">
        <v>532</v>
      </c>
    </row>
    <row r="19" spans="2:6" ht="15.6" hidden="1" x14ac:dyDescent="0.3">
      <c r="B19" s="59"/>
      <c r="C19" s="59"/>
      <c r="D19" s="15" t="s">
        <v>365</v>
      </c>
      <c r="E19" s="60"/>
      <c r="F19" s="61"/>
    </row>
    <row r="20" spans="2:6" ht="49.5" customHeight="1" x14ac:dyDescent="0.3">
      <c r="B20" s="448" t="s">
        <v>539</v>
      </c>
      <c r="C20" s="448"/>
      <c r="D20" s="448"/>
      <c r="E20" s="448"/>
      <c r="F20" s="448"/>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7"/>
  <sheetViews>
    <sheetView workbookViewId="0">
      <selection activeCell="C25" sqref="C25"/>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540</v>
      </c>
      <c r="E2" t="s">
        <v>541</v>
      </c>
    </row>
    <row r="3" spans="2:6" x14ac:dyDescent="0.3">
      <c r="B3" t="s">
        <v>542</v>
      </c>
      <c r="E3" t="s">
        <v>543</v>
      </c>
    </row>
    <row r="4" spans="2:6" x14ac:dyDescent="0.3">
      <c r="B4" t="s">
        <v>544</v>
      </c>
      <c r="E4" t="s">
        <v>545</v>
      </c>
    </row>
    <row r="5" spans="2:6" x14ac:dyDescent="0.3">
      <c r="B5" t="s">
        <v>152</v>
      </c>
    </row>
    <row r="8" spans="2:6" x14ac:dyDescent="0.3">
      <c r="B8" t="s">
        <v>546</v>
      </c>
      <c r="E8" t="s">
        <v>112</v>
      </c>
      <c r="F8" t="s">
        <v>547</v>
      </c>
    </row>
    <row r="9" spans="2:6" x14ac:dyDescent="0.3">
      <c r="B9" t="s">
        <v>548</v>
      </c>
      <c r="E9" t="s">
        <v>284</v>
      </c>
      <c r="F9" t="s">
        <v>549</v>
      </c>
    </row>
    <row r="10" spans="2:6" x14ac:dyDescent="0.3">
      <c r="B10" t="s">
        <v>550</v>
      </c>
      <c r="E10" t="s">
        <v>343</v>
      </c>
      <c r="F10" t="s">
        <v>463</v>
      </c>
    </row>
    <row r="11" spans="2:6" x14ac:dyDescent="0.3">
      <c r="E11" t="s">
        <v>245</v>
      </c>
      <c r="F11" t="s">
        <v>144</v>
      </c>
    </row>
    <row r="12" spans="2:6" x14ac:dyDescent="0.3">
      <c r="B12" t="s">
        <v>551</v>
      </c>
      <c r="E12" t="s">
        <v>143</v>
      </c>
      <c r="F12" t="s">
        <v>265</v>
      </c>
    </row>
    <row r="13" spans="2:6" x14ac:dyDescent="0.3">
      <c r="B13" s="29" t="s">
        <v>552</v>
      </c>
      <c r="E13" t="s">
        <v>458</v>
      </c>
      <c r="F13" t="s">
        <v>386</v>
      </c>
    </row>
    <row r="14" spans="2:6" x14ac:dyDescent="0.3">
      <c r="B14" s="29" t="s">
        <v>142</v>
      </c>
    </row>
    <row r="15" spans="2:6" x14ac:dyDescent="0.3">
      <c r="B15" s="29" t="s">
        <v>553</v>
      </c>
    </row>
    <row r="16" spans="2:6" x14ac:dyDescent="0.3">
      <c r="B16" s="29" t="s">
        <v>554</v>
      </c>
    </row>
    <row r="17" spans="2:2" x14ac:dyDescent="0.3">
      <c r="B17" s="29" t="s">
        <v>555</v>
      </c>
    </row>
    <row r="18" spans="2:2" x14ac:dyDescent="0.3">
      <c r="B18" s="29" t="s">
        <v>556</v>
      </c>
    </row>
    <row r="19" spans="2:2" x14ac:dyDescent="0.3">
      <c r="B19" s="29" t="s">
        <v>557</v>
      </c>
    </row>
    <row r="20" spans="2:2" x14ac:dyDescent="0.3">
      <c r="B20" s="29" t="s">
        <v>190</v>
      </c>
    </row>
    <row r="21" spans="2:2" x14ac:dyDescent="0.3">
      <c r="B21" s="29"/>
    </row>
    <row r="22" spans="2:2" x14ac:dyDescent="0.3">
      <c r="B22" s="29"/>
    </row>
    <row r="23" spans="2:2" x14ac:dyDescent="0.3">
      <c r="B23" s="29"/>
    </row>
    <row r="24" spans="2:2" x14ac:dyDescent="0.3">
      <c r="B24" s="29" t="s">
        <v>558</v>
      </c>
    </row>
    <row r="25" spans="2:2" x14ac:dyDescent="0.3">
      <c r="B25" t="s">
        <v>559</v>
      </c>
    </row>
    <row r="26" spans="2:2" x14ac:dyDescent="0.3">
      <c r="B26" t="s">
        <v>7</v>
      </c>
    </row>
    <row r="27" spans="2:2" x14ac:dyDescent="0.3">
      <c r="B27" t="s">
        <v>560</v>
      </c>
    </row>
    <row r="28" spans="2:2" x14ac:dyDescent="0.3">
      <c r="B28" t="s">
        <v>561</v>
      </c>
    </row>
    <row r="29" spans="2:2" x14ac:dyDescent="0.3">
      <c r="B29" t="s">
        <v>562</v>
      </c>
    </row>
    <row r="30" spans="2:2" x14ac:dyDescent="0.3">
      <c r="B30" t="s">
        <v>563</v>
      </c>
    </row>
    <row r="31" spans="2:2" x14ac:dyDescent="0.3">
      <c r="B31" t="s">
        <v>564</v>
      </c>
    </row>
    <row r="32" spans="2:2" x14ac:dyDescent="0.3">
      <c r="B32" t="s">
        <v>565</v>
      </c>
    </row>
    <row r="33" spans="2:2" x14ac:dyDescent="0.3">
      <c r="B33" t="s">
        <v>566</v>
      </c>
    </row>
    <row r="34" spans="2:2" x14ac:dyDescent="0.3">
      <c r="B34" t="s">
        <v>567</v>
      </c>
    </row>
    <row r="35" spans="2:2" x14ac:dyDescent="0.3">
      <c r="B35" t="s">
        <v>568</v>
      </c>
    </row>
    <row r="36" spans="2:2" x14ac:dyDescent="0.3">
      <c r="B36" t="s">
        <v>569</v>
      </c>
    </row>
    <row r="37" spans="2:2" x14ac:dyDescent="0.3">
      <c r="B37" t="s">
        <v>570</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146</v>
      </c>
    </row>
    <row r="4" spans="1:1" x14ac:dyDescent="0.3">
      <c r="A4" s="2" t="s">
        <v>177</v>
      </c>
    </row>
    <row r="5" spans="1:1" x14ac:dyDescent="0.3">
      <c r="A5" s="2" t="s">
        <v>216</v>
      </c>
    </row>
    <row r="6" spans="1:1" x14ac:dyDescent="0.3">
      <c r="A6" s="2" t="s">
        <v>527</v>
      </c>
    </row>
    <row r="7" spans="1:1" x14ac:dyDescent="0.3">
      <c r="A7" s="2" t="s">
        <v>147</v>
      </c>
    </row>
    <row r="8" spans="1:1" x14ac:dyDescent="0.3">
      <c r="A8" s="2" t="s">
        <v>173</v>
      </c>
    </row>
    <row r="9" spans="1:1" x14ac:dyDescent="0.3">
      <c r="A9" s="2" t="s">
        <v>148</v>
      </c>
    </row>
    <row r="10" spans="1:1" x14ac:dyDescent="0.3">
      <c r="A10" s="2" t="s">
        <v>192</v>
      </c>
    </row>
    <row r="11" spans="1:1" x14ac:dyDescent="0.3">
      <c r="A11" s="2" t="s">
        <v>149</v>
      </c>
    </row>
    <row r="12" spans="1:1" x14ac:dyDescent="0.3">
      <c r="A12" s="2" t="s">
        <v>571</v>
      </c>
    </row>
    <row r="13" spans="1:1" x14ac:dyDescent="0.3">
      <c r="A13" s="2" t="s">
        <v>572</v>
      </c>
    </row>
    <row r="14" spans="1:1" x14ac:dyDescent="0.3">
      <c r="A14" s="2" t="s">
        <v>573</v>
      </c>
    </row>
    <row r="16" spans="1:1" x14ac:dyDescent="0.3">
      <c r="A16" s="2" t="s">
        <v>574</v>
      </c>
    </row>
    <row r="17" spans="1:1" x14ac:dyDescent="0.3">
      <c r="A17" s="2" t="s">
        <v>540</v>
      </c>
    </row>
    <row r="18" spans="1:1" x14ac:dyDescent="0.3">
      <c r="A18" s="2" t="s">
        <v>542</v>
      </c>
    </row>
    <row r="20" spans="1:1" x14ac:dyDescent="0.3">
      <c r="A20" s="2" t="s">
        <v>548</v>
      </c>
    </row>
    <row r="21" spans="1:1" x14ac:dyDescent="0.3">
      <c r="A21" s="2" t="s">
        <v>550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5d957a99e065b20d255f1eaf5dc5d7be">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6632de3d46adf9639c45266f24b59a7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DFED650-6C3B-4A18-AA83-821057D2F2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7123410-02EF-47C8-90E7-237AD6FE833D}">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A491C16B-7D77-4F2F-B642-D62F309AC8A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2025-11-07T15:18:47Z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